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4"/>
  <workbookPr defaultThemeVersion="166925"/>
  <xr:revisionPtr revIDLastSave="0" documentId="8_{FF20C5A7-56B1-4805-B479-57535CC39463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Resumo" sheetId="1" r:id="rId1"/>
    <sheet name="Insumos" sheetId="2" r:id="rId2"/>
    <sheet name="Memória de Cálculo" sheetId="3" r:id="rId3"/>
    <sheet name="Horas Extras" sheetId="4" r:id="rId4"/>
    <sheet name="Goiânia" sheetId="5" r:id="rId5"/>
    <sheet name="Acreúna" sheetId="6" r:id="rId6"/>
    <sheet name="Anicuns" sheetId="7" r:id="rId7"/>
    <sheet name="Aparecida de Goiânia" sheetId="8" r:id="rId8"/>
    <sheet name="Bela Vista de Goiás" sheetId="9" r:id="rId9"/>
    <sheet name="Caiapônia" sheetId="10" r:id="rId10"/>
    <sheet name="Goiatuba" sheetId="11" r:id="rId11"/>
    <sheet name="Iporá" sheetId="12" r:id="rId12"/>
    <sheet name="Itumbiara" sheetId="13" r:id="rId13"/>
    <sheet name="Jataí" sheetId="14" r:id="rId14"/>
    <sheet name="Mineiros" sheetId="15" r:id="rId15"/>
    <sheet name="Morrinhos" sheetId="16" r:id="rId16"/>
    <sheet name="Palmeiras de Goiás" sheetId="17" r:id="rId17"/>
    <sheet name="Pontalina" sheetId="18" r:id="rId18"/>
    <sheet name="Quirinópolis" sheetId="19" r:id="rId19"/>
    <sheet name="Rio Verde" sheetId="20" r:id="rId20"/>
    <sheet name="Santa Helena de Goiás" sheetId="21" r:id="rId21"/>
    <sheet name="São Luiz de Montes Belos" sheetId="22" r:id="rId22"/>
    <sheet name="São Simão" sheetId="23" r:id="rId23"/>
    <sheet name="Senador Canedo" sheetId="24" r:id="rId24"/>
    <sheet name="Trindade" sheetId="25" r:id="rId25"/>
    <sheet name="Anápolis" sheetId="26" r:id="rId26"/>
    <sheet name="Catalão" sheetId="27" r:id="rId27"/>
    <sheet name="Ceres" sheetId="28" r:id="rId28"/>
    <sheet name="Goianésia" sheetId="29" r:id="rId29"/>
    <sheet name="Goiás" sheetId="30" r:id="rId30"/>
    <sheet name="Uruaçu" sheetId="31" r:id="rId31"/>
    <sheet name="Caldas Novas" sheetId="32" r:id="rId32"/>
    <sheet name="Inhumas" sheetId="33" r:id="rId33"/>
    <sheet name="Ipameri" sheetId="34" r:id="rId34"/>
    <sheet name="Minaçu" sheetId="35" r:id="rId35"/>
    <sheet name="Niquelândia" sheetId="36" r:id="rId36"/>
    <sheet name="Pires do Rio" sheetId="37" r:id="rId37"/>
    <sheet name="Porangatu" sheetId="38" r:id="rId38"/>
    <sheet name="Goianira" sheetId="39" r:id="rId39"/>
    <sheet name="Alexania" sheetId="40" r:id="rId40"/>
    <sheet name="Itaberaí" sheetId="41" r:id="rId41"/>
    <sheet name="Jaraguá" sheetId="42" r:id="rId42"/>
    <sheet name="Pirenópolis" sheetId="43" r:id="rId43"/>
    <sheet name="São Miguel do Araguaia" sheetId="44" r:id="rId44"/>
    <sheet name="Jussara" sheetId="45" r:id="rId45"/>
    <sheet name="Itapuranga" sheetId="46" r:id="rId46"/>
    <sheet name="Piracanjuba" sheetId="47" r:id="rId47"/>
    <sheet name="Luziânia" sheetId="48" r:id="rId48"/>
    <sheet name="Formosa" sheetId="49" r:id="rId49"/>
    <sheet name="Posse" sheetId="50" r:id="rId50"/>
    <sheet name="Padre Bernardo" sheetId="51" r:id="rId51"/>
    <sheet name="Novo Gama" sheetId="52" r:id="rId52"/>
    <sheet name="Cidade Ocidental" sheetId="53" r:id="rId53"/>
    <sheet name="Valparaíso de Goiás" sheetId="54" r:id="rId54"/>
    <sheet name="Cristalina" sheetId="55" r:id="rId55"/>
    <sheet name="Planaltina" sheetId="56" r:id="rId56"/>
    <sheet name="Águas Lindas de Goiás" sheetId="57" r:id="rId57"/>
    <sheet name="Santo Antônio do Descoberto" sheetId="58" r:id="rId58"/>
  </sheets>
  <definedNames>
    <definedName name="_xlnm.Print_Area" localSheetId="2">'Memória de Cálculo'!$A$3:$E$33</definedName>
    <definedName name="_xlnm.Print_Area" localSheetId="4">Goiânia!$A$1:$D$134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9" i="58" l="1"/>
  <c r="D102" i="58"/>
  <c r="C102" i="58"/>
  <c r="D101" i="58"/>
  <c r="C101" i="58"/>
  <c r="B94" i="58"/>
  <c r="C90" i="58"/>
  <c r="C94" i="58" s="1"/>
  <c r="B85" i="58"/>
  <c r="B84" i="58"/>
  <c r="B81" i="58"/>
  <c r="B76" i="58"/>
  <c r="B74" i="58"/>
  <c r="B71" i="58"/>
  <c r="B59" i="58"/>
  <c r="C59" i="58" s="1"/>
  <c r="D59" i="58" s="1"/>
  <c r="B57" i="58"/>
  <c r="B54" i="58"/>
  <c r="B42" i="58"/>
  <c r="B23" i="58"/>
  <c r="B31" i="58" s="1"/>
  <c r="D16" i="58"/>
  <c r="B131" i="58" s="1"/>
  <c r="C16" i="58"/>
  <c r="B130" i="58" s="1"/>
  <c r="B109" i="57"/>
  <c r="D102" i="57"/>
  <c r="C102" i="57"/>
  <c r="D101" i="57"/>
  <c r="C101" i="57"/>
  <c r="B94" i="57"/>
  <c r="C90" i="57"/>
  <c r="C94" i="57" s="1"/>
  <c r="B85" i="57"/>
  <c r="B84" i="57"/>
  <c r="B81" i="57"/>
  <c r="B76" i="57"/>
  <c r="B74" i="57"/>
  <c r="B71" i="57"/>
  <c r="B59" i="57"/>
  <c r="C59" i="57" s="1"/>
  <c r="D59" i="57" s="1"/>
  <c r="B57" i="57"/>
  <c r="B54" i="57"/>
  <c r="B42" i="57"/>
  <c r="B23" i="57"/>
  <c r="B31" i="57" s="1"/>
  <c r="D16" i="57"/>
  <c r="B131" i="57" s="1"/>
  <c r="C16" i="57"/>
  <c r="B130" i="57" s="1"/>
  <c r="B109" i="56"/>
  <c r="D102" i="56"/>
  <c r="C102" i="56"/>
  <c r="D101" i="56"/>
  <c r="C101" i="56"/>
  <c r="B94" i="56"/>
  <c r="C90" i="56"/>
  <c r="C94" i="56" s="1"/>
  <c r="B85" i="56"/>
  <c r="B84" i="56"/>
  <c r="B81" i="56"/>
  <c r="B76" i="56"/>
  <c r="B74" i="56"/>
  <c r="B71" i="56"/>
  <c r="B59" i="56"/>
  <c r="C59" i="56" s="1"/>
  <c r="D59" i="56" s="1"/>
  <c r="B57" i="56"/>
  <c r="B54" i="56"/>
  <c r="B42" i="56"/>
  <c r="B23" i="56"/>
  <c r="B31" i="56" s="1"/>
  <c r="D16" i="56"/>
  <c r="B131" i="56" s="1"/>
  <c r="C16" i="56"/>
  <c r="B130" i="56" s="1"/>
  <c r="B109" i="55"/>
  <c r="D102" i="55"/>
  <c r="C102" i="55"/>
  <c r="D101" i="55"/>
  <c r="C101" i="55"/>
  <c r="B94" i="55"/>
  <c r="C90" i="55"/>
  <c r="C94" i="55" s="1"/>
  <c r="B85" i="55"/>
  <c r="B84" i="55"/>
  <c r="B81" i="55"/>
  <c r="B76" i="55"/>
  <c r="B74" i="55"/>
  <c r="B71" i="55"/>
  <c r="B59" i="55"/>
  <c r="C59" i="55" s="1"/>
  <c r="D59" i="55" s="1"/>
  <c r="B57" i="55"/>
  <c r="B54" i="55"/>
  <c r="B42" i="55"/>
  <c r="B23" i="55"/>
  <c r="B31" i="55" s="1"/>
  <c r="D16" i="55"/>
  <c r="B131" i="55" s="1"/>
  <c r="C16" i="55"/>
  <c r="B130" i="55" s="1"/>
  <c r="B109" i="54"/>
  <c r="D102" i="54"/>
  <c r="C102" i="54"/>
  <c r="D101" i="54"/>
  <c r="C101" i="54"/>
  <c r="B94" i="54"/>
  <c r="C90" i="54"/>
  <c r="C94" i="54" s="1"/>
  <c r="B85" i="54"/>
  <c r="B84" i="54"/>
  <c r="B81" i="54"/>
  <c r="B76" i="54"/>
  <c r="B74" i="54"/>
  <c r="B71" i="54"/>
  <c r="B59" i="54"/>
  <c r="C59" i="54" s="1"/>
  <c r="D59" i="54" s="1"/>
  <c r="B57" i="54"/>
  <c r="B54" i="54"/>
  <c r="B42" i="54"/>
  <c r="B23" i="54"/>
  <c r="B31" i="54" s="1"/>
  <c r="D16" i="54"/>
  <c r="B131" i="54" s="1"/>
  <c r="C16" i="54"/>
  <c r="B130" i="54" s="1"/>
  <c r="B109" i="53"/>
  <c r="D102" i="53"/>
  <c r="C102" i="53"/>
  <c r="D101" i="53"/>
  <c r="C101" i="53"/>
  <c r="B94" i="53"/>
  <c r="C90" i="53"/>
  <c r="C94" i="53" s="1"/>
  <c r="B85" i="53"/>
  <c r="B84" i="53"/>
  <c r="B81" i="53"/>
  <c r="B76" i="53"/>
  <c r="B74" i="53"/>
  <c r="B71" i="53"/>
  <c r="B59" i="53"/>
  <c r="C59" i="53" s="1"/>
  <c r="D59" i="53" s="1"/>
  <c r="B57" i="53"/>
  <c r="B54" i="53"/>
  <c r="B42" i="53"/>
  <c r="B23" i="53"/>
  <c r="B31" i="53" s="1"/>
  <c r="D16" i="53"/>
  <c r="B131" i="53" s="1"/>
  <c r="C16" i="53"/>
  <c r="B130" i="53" s="1"/>
  <c r="B109" i="52"/>
  <c r="D102" i="52"/>
  <c r="C102" i="52"/>
  <c r="E102" i="52" s="1"/>
  <c r="D101" i="52"/>
  <c r="C101" i="52"/>
  <c r="E101" i="52" s="1"/>
  <c r="B94" i="52"/>
  <c r="C90" i="52"/>
  <c r="C94" i="52" s="1"/>
  <c r="B85" i="52"/>
  <c r="B84" i="52"/>
  <c r="B81" i="52"/>
  <c r="B76" i="52"/>
  <c r="B74" i="52"/>
  <c r="B71" i="52"/>
  <c r="B59" i="52"/>
  <c r="C59" i="52" s="1"/>
  <c r="D59" i="52" s="1"/>
  <c r="E59" i="52" s="1"/>
  <c r="E58" i="52"/>
  <c r="B57" i="52"/>
  <c r="B54" i="52"/>
  <c r="B42" i="52"/>
  <c r="B23" i="52"/>
  <c r="B31" i="52" s="1"/>
  <c r="E16" i="52"/>
  <c r="B132" i="52" s="1"/>
  <c r="D16" i="52"/>
  <c r="B131" i="52" s="1"/>
  <c r="C16" i="52"/>
  <c r="B130" i="52" s="1"/>
  <c r="B109" i="51"/>
  <c r="D102" i="51"/>
  <c r="C102" i="51"/>
  <c r="D101" i="51"/>
  <c r="C101" i="51"/>
  <c r="B94" i="51"/>
  <c r="C90" i="51"/>
  <c r="C94" i="51" s="1"/>
  <c r="B85" i="51"/>
  <c r="B84" i="51"/>
  <c r="B81" i="51"/>
  <c r="B76" i="51"/>
  <c r="B74" i="51"/>
  <c r="B71" i="51"/>
  <c r="B59" i="51"/>
  <c r="C59" i="51" s="1"/>
  <c r="D59" i="51" s="1"/>
  <c r="B57" i="51"/>
  <c r="B54" i="51"/>
  <c r="B42" i="51"/>
  <c r="B23" i="51"/>
  <c r="B31" i="51" s="1"/>
  <c r="D16" i="51"/>
  <c r="B131" i="51" s="1"/>
  <c r="C16" i="51"/>
  <c r="B130" i="51" s="1"/>
  <c r="B109" i="50"/>
  <c r="D102" i="50"/>
  <c r="C102" i="50"/>
  <c r="D101" i="50"/>
  <c r="C101" i="50"/>
  <c r="B94" i="50"/>
  <c r="C90" i="50"/>
  <c r="C94" i="50" s="1"/>
  <c r="B85" i="50"/>
  <c r="B84" i="50"/>
  <c r="B81" i="50"/>
  <c r="B76" i="50"/>
  <c r="B74" i="50"/>
  <c r="B71" i="50"/>
  <c r="B59" i="50"/>
  <c r="C59" i="50" s="1"/>
  <c r="D59" i="50" s="1"/>
  <c r="B57" i="50"/>
  <c r="B54" i="50"/>
  <c r="B42" i="50"/>
  <c r="B23" i="50"/>
  <c r="B31" i="50" s="1"/>
  <c r="D16" i="50"/>
  <c r="B131" i="50" s="1"/>
  <c r="C16" i="50"/>
  <c r="B130" i="50" s="1"/>
  <c r="B109" i="49"/>
  <c r="D102" i="49"/>
  <c r="C102" i="49"/>
  <c r="D101" i="49"/>
  <c r="C101" i="49"/>
  <c r="B94" i="49"/>
  <c r="C90" i="49"/>
  <c r="C94" i="49" s="1"/>
  <c r="B85" i="49"/>
  <c r="B84" i="49"/>
  <c r="B81" i="49"/>
  <c r="B76" i="49"/>
  <c r="B74" i="49"/>
  <c r="B71" i="49"/>
  <c r="B59" i="49"/>
  <c r="C59" i="49" s="1"/>
  <c r="D59" i="49" s="1"/>
  <c r="B57" i="49"/>
  <c r="B54" i="49"/>
  <c r="B42" i="49"/>
  <c r="B23" i="49"/>
  <c r="B31" i="49" s="1"/>
  <c r="D16" i="49"/>
  <c r="B131" i="49" s="1"/>
  <c r="C16" i="49"/>
  <c r="B130" i="49" s="1"/>
  <c r="B109" i="48"/>
  <c r="D102" i="48"/>
  <c r="C102" i="48"/>
  <c r="D101" i="48"/>
  <c r="C101" i="48"/>
  <c r="B94" i="48"/>
  <c r="C90" i="48"/>
  <c r="C94" i="48" s="1"/>
  <c r="B85" i="48"/>
  <c r="B84" i="48"/>
  <c r="B81" i="48"/>
  <c r="B76" i="48"/>
  <c r="B74" i="48"/>
  <c r="B71" i="48"/>
  <c r="B59" i="48"/>
  <c r="C59" i="48" s="1"/>
  <c r="D59" i="48" s="1"/>
  <c r="B57" i="48"/>
  <c r="B54" i="48"/>
  <c r="B42" i="48"/>
  <c r="B23" i="48"/>
  <c r="B31" i="48" s="1"/>
  <c r="D16" i="48"/>
  <c r="B131" i="48" s="1"/>
  <c r="C16" i="48"/>
  <c r="B130" i="48" s="1"/>
  <c r="B109" i="47"/>
  <c r="D102" i="47"/>
  <c r="C102" i="47"/>
  <c r="D101" i="47"/>
  <c r="C101" i="47"/>
  <c r="B94" i="47"/>
  <c r="C90" i="47"/>
  <c r="C94" i="47" s="1"/>
  <c r="B85" i="47"/>
  <c r="B84" i="47"/>
  <c r="B81" i="47"/>
  <c r="B76" i="47"/>
  <c r="B74" i="47"/>
  <c r="B71" i="47"/>
  <c r="B59" i="47"/>
  <c r="C59" i="47" s="1"/>
  <c r="D59" i="47" s="1"/>
  <c r="B57" i="47"/>
  <c r="B54" i="47"/>
  <c r="B42" i="47"/>
  <c r="B23" i="47"/>
  <c r="B31" i="47" s="1"/>
  <c r="D16" i="47"/>
  <c r="B131" i="47" s="1"/>
  <c r="C16" i="47"/>
  <c r="B130" i="47" s="1"/>
  <c r="B109" i="46"/>
  <c r="D102" i="46"/>
  <c r="C102" i="46"/>
  <c r="D101" i="46"/>
  <c r="C101" i="46"/>
  <c r="B94" i="46"/>
  <c r="C90" i="46"/>
  <c r="C94" i="46" s="1"/>
  <c r="B85" i="46"/>
  <c r="B84" i="46"/>
  <c r="B81" i="46"/>
  <c r="B76" i="46"/>
  <c r="B74" i="46"/>
  <c r="B71" i="46"/>
  <c r="B59" i="46"/>
  <c r="C59" i="46" s="1"/>
  <c r="D59" i="46" s="1"/>
  <c r="B57" i="46"/>
  <c r="B54" i="46"/>
  <c r="B42" i="46"/>
  <c r="B23" i="46"/>
  <c r="B31" i="46" s="1"/>
  <c r="D16" i="46"/>
  <c r="B131" i="46" s="1"/>
  <c r="C16" i="46"/>
  <c r="B130" i="46" s="1"/>
  <c r="B109" i="45"/>
  <c r="D102" i="45"/>
  <c r="C102" i="45"/>
  <c r="D101" i="45"/>
  <c r="C101" i="45"/>
  <c r="B94" i="45"/>
  <c r="C90" i="45"/>
  <c r="C94" i="45" s="1"/>
  <c r="B85" i="45"/>
  <c r="B84" i="45"/>
  <c r="B81" i="45"/>
  <c r="B76" i="45"/>
  <c r="B74" i="45"/>
  <c r="B71" i="45"/>
  <c r="B59" i="45"/>
  <c r="C59" i="45" s="1"/>
  <c r="D59" i="45" s="1"/>
  <c r="B57" i="45"/>
  <c r="B54" i="45"/>
  <c r="B42" i="45"/>
  <c r="B23" i="45"/>
  <c r="B31" i="45" s="1"/>
  <c r="D16" i="45"/>
  <c r="B131" i="45" s="1"/>
  <c r="C16" i="45"/>
  <c r="B130" i="45" s="1"/>
  <c r="B109" i="44"/>
  <c r="D102" i="44"/>
  <c r="C102" i="44"/>
  <c r="D101" i="44"/>
  <c r="C101" i="44"/>
  <c r="B94" i="44"/>
  <c r="C90" i="44"/>
  <c r="C94" i="44" s="1"/>
  <c r="B85" i="44"/>
  <c r="B84" i="44"/>
  <c r="B81" i="44"/>
  <c r="B76" i="44"/>
  <c r="B74" i="44"/>
  <c r="B71" i="44"/>
  <c r="B59" i="44"/>
  <c r="C59" i="44" s="1"/>
  <c r="D59" i="44" s="1"/>
  <c r="B57" i="44"/>
  <c r="B54" i="44"/>
  <c r="B42" i="44"/>
  <c r="B23" i="44"/>
  <c r="B31" i="44" s="1"/>
  <c r="D16" i="44"/>
  <c r="B131" i="44" s="1"/>
  <c r="C16" i="44"/>
  <c r="B130" i="44" s="1"/>
  <c r="B109" i="43"/>
  <c r="D102" i="43"/>
  <c r="C102" i="43"/>
  <c r="D101" i="43"/>
  <c r="C101" i="43"/>
  <c r="B94" i="43"/>
  <c r="C90" i="43"/>
  <c r="C94" i="43" s="1"/>
  <c r="B85" i="43"/>
  <c r="B84" i="43"/>
  <c r="B81" i="43"/>
  <c r="B76" i="43"/>
  <c r="B74" i="43"/>
  <c r="B71" i="43"/>
  <c r="B59" i="43"/>
  <c r="C59" i="43" s="1"/>
  <c r="D59" i="43" s="1"/>
  <c r="B57" i="43"/>
  <c r="B54" i="43"/>
  <c r="B42" i="43"/>
  <c r="B23" i="43"/>
  <c r="B31" i="43" s="1"/>
  <c r="D16" i="43"/>
  <c r="B131" i="43" s="1"/>
  <c r="C16" i="43"/>
  <c r="B130" i="43" s="1"/>
  <c r="B109" i="42"/>
  <c r="D102" i="42"/>
  <c r="C102" i="42"/>
  <c r="D101" i="42"/>
  <c r="C101" i="42"/>
  <c r="B94" i="42"/>
  <c r="C90" i="42"/>
  <c r="C94" i="42" s="1"/>
  <c r="B85" i="42"/>
  <c r="B84" i="42"/>
  <c r="B81" i="42"/>
  <c r="B76" i="42"/>
  <c r="B74" i="42"/>
  <c r="B71" i="42"/>
  <c r="B59" i="42"/>
  <c r="C59" i="42" s="1"/>
  <c r="D59" i="42" s="1"/>
  <c r="B57" i="42"/>
  <c r="B54" i="42"/>
  <c r="B42" i="42"/>
  <c r="B23" i="42"/>
  <c r="B31" i="42" s="1"/>
  <c r="D16" i="42"/>
  <c r="B131" i="42" s="1"/>
  <c r="C16" i="42"/>
  <c r="B130" i="42" s="1"/>
  <c r="B109" i="41"/>
  <c r="D102" i="41"/>
  <c r="C102" i="41"/>
  <c r="D101" i="41"/>
  <c r="C101" i="41"/>
  <c r="B94" i="41"/>
  <c r="C90" i="41"/>
  <c r="C94" i="41" s="1"/>
  <c r="B85" i="41"/>
  <c r="B84" i="41"/>
  <c r="B81" i="41"/>
  <c r="B76" i="41"/>
  <c r="B74" i="41"/>
  <c r="B71" i="41"/>
  <c r="B59" i="41"/>
  <c r="C59" i="41" s="1"/>
  <c r="D59" i="41" s="1"/>
  <c r="B57" i="41"/>
  <c r="B54" i="41"/>
  <c r="B42" i="41"/>
  <c r="B23" i="41"/>
  <c r="B31" i="41" s="1"/>
  <c r="D16" i="41"/>
  <c r="B131" i="41" s="1"/>
  <c r="C16" i="41"/>
  <c r="B130" i="41" s="1"/>
  <c r="B109" i="40"/>
  <c r="D102" i="40"/>
  <c r="C102" i="40"/>
  <c r="D101" i="40"/>
  <c r="C101" i="40"/>
  <c r="B94" i="40"/>
  <c r="C90" i="40"/>
  <c r="C94" i="40" s="1"/>
  <c r="B85" i="40"/>
  <c r="B84" i="40"/>
  <c r="B81" i="40"/>
  <c r="B76" i="40"/>
  <c r="B74" i="40"/>
  <c r="B71" i="40"/>
  <c r="B59" i="40"/>
  <c r="C59" i="40" s="1"/>
  <c r="D59" i="40" s="1"/>
  <c r="B57" i="40"/>
  <c r="B54" i="40"/>
  <c r="B42" i="40"/>
  <c r="B23" i="40"/>
  <c r="B31" i="40" s="1"/>
  <c r="D16" i="40"/>
  <c r="B131" i="40" s="1"/>
  <c r="C16" i="40"/>
  <c r="B130" i="40" s="1"/>
  <c r="B109" i="39"/>
  <c r="D102" i="39"/>
  <c r="C102" i="39"/>
  <c r="D101" i="39"/>
  <c r="C101" i="39"/>
  <c r="B94" i="39"/>
  <c r="C90" i="39"/>
  <c r="C94" i="39" s="1"/>
  <c r="B85" i="39"/>
  <c r="B84" i="39"/>
  <c r="B81" i="39"/>
  <c r="B76" i="39"/>
  <c r="B74" i="39"/>
  <c r="B71" i="39"/>
  <c r="B59" i="39"/>
  <c r="C59" i="39" s="1"/>
  <c r="D59" i="39" s="1"/>
  <c r="B57" i="39"/>
  <c r="B54" i="39"/>
  <c r="B42" i="39"/>
  <c r="B23" i="39"/>
  <c r="B31" i="39" s="1"/>
  <c r="D16" i="39"/>
  <c r="B131" i="39" s="1"/>
  <c r="C16" i="39"/>
  <c r="B130" i="39" s="1"/>
  <c r="B109" i="38"/>
  <c r="D102" i="38"/>
  <c r="C102" i="38"/>
  <c r="D101" i="38"/>
  <c r="C101" i="38"/>
  <c r="B94" i="38"/>
  <c r="C90" i="38"/>
  <c r="C94" i="38" s="1"/>
  <c r="B85" i="38"/>
  <c r="B84" i="38"/>
  <c r="B81" i="38"/>
  <c r="B76" i="38"/>
  <c r="B74" i="38"/>
  <c r="B71" i="38"/>
  <c r="B59" i="38"/>
  <c r="C59" i="38" s="1"/>
  <c r="D59" i="38" s="1"/>
  <c r="B57" i="38"/>
  <c r="B54" i="38"/>
  <c r="B42" i="38"/>
  <c r="B23" i="38"/>
  <c r="B31" i="38" s="1"/>
  <c r="D16" i="38"/>
  <c r="B131" i="38" s="1"/>
  <c r="C16" i="38"/>
  <c r="B130" i="38" s="1"/>
  <c r="B109" i="37"/>
  <c r="D102" i="37"/>
  <c r="C102" i="37"/>
  <c r="D101" i="37"/>
  <c r="C101" i="37"/>
  <c r="B94" i="37"/>
  <c r="C90" i="37"/>
  <c r="C94" i="37" s="1"/>
  <c r="B85" i="37"/>
  <c r="B84" i="37"/>
  <c r="B81" i="37"/>
  <c r="B76" i="37"/>
  <c r="B74" i="37"/>
  <c r="B71" i="37"/>
  <c r="B59" i="37"/>
  <c r="C59" i="37" s="1"/>
  <c r="D59" i="37" s="1"/>
  <c r="B57" i="37"/>
  <c r="B54" i="37"/>
  <c r="B42" i="37"/>
  <c r="B23" i="37"/>
  <c r="B31" i="37" s="1"/>
  <c r="D16" i="37"/>
  <c r="B131" i="37" s="1"/>
  <c r="C16" i="37"/>
  <c r="B130" i="37" s="1"/>
  <c r="B109" i="36"/>
  <c r="D102" i="36"/>
  <c r="C102" i="36"/>
  <c r="D101" i="36"/>
  <c r="C101" i="36"/>
  <c r="B94" i="36"/>
  <c r="C90" i="36"/>
  <c r="C94" i="36" s="1"/>
  <c r="B85" i="36"/>
  <c r="B84" i="36"/>
  <c r="B81" i="36"/>
  <c r="B76" i="36"/>
  <c r="B74" i="36"/>
  <c r="B71" i="36"/>
  <c r="B59" i="36"/>
  <c r="C59" i="36" s="1"/>
  <c r="D59" i="36" s="1"/>
  <c r="B57" i="36"/>
  <c r="B54" i="36"/>
  <c r="B42" i="36"/>
  <c r="B23" i="36"/>
  <c r="B31" i="36" s="1"/>
  <c r="D16" i="36"/>
  <c r="B131" i="36" s="1"/>
  <c r="C16" i="36"/>
  <c r="B130" i="36" s="1"/>
  <c r="B109" i="35"/>
  <c r="D102" i="35"/>
  <c r="C102" i="35"/>
  <c r="D101" i="35"/>
  <c r="C101" i="35"/>
  <c r="B94" i="35"/>
  <c r="C90" i="35"/>
  <c r="C94" i="35" s="1"/>
  <c r="B85" i="35"/>
  <c r="B84" i="35"/>
  <c r="B81" i="35"/>
  <c r="B76" i="35"/>
  <c r="B74" i="35"/>
  <c r="B71" i="35"/>
  <c r="B59" i="35"/>
  <c r="C59" i="35" s="1"/>
  <c r="D59" i="35" s="1"/>
  <c r="B57" i="35"/>
  <c r="B54" i="35"/>
  <c r="B42" i="35"/>
  <c r="B23" i="35"/>
  <c r="B31" i="35" s="1"/>
  <c r="D16" i="35"/>
  <c r="B131" i="35" s="1"/>
  <c r="C16" i="35"/>
  <c r="B130" i="35" s="1"/>
  <c r="B109" i="34"/>
  <c r="D102" i="34"/>
  <c r="C102" i="34"/>
  <c r="D101" i="34"/>
  <c r="C101" i="34"/>
  <c r="B94" i="34"/>
  <c r="C90" i="34"/>
  <c r="C94" i="34" s="1"/>
  <c r="B85" i="34"/>
  <c r="B84" i="34"/>
  <c r="B81" i="34"/>
  <c r="B76" i="34"/>
  <c r="B74" i="34"/>
  <c r="B71" i="34"/>
  <c r="B59" i="34"/>
  <c r="C59" i="34" s="1"/>
  <c r="D59" i="34" s="1"/>
  <c r="B57" i="34"/>
  <c r="B54" i="34"/>
  <c r="B42" i="34"/>
  <c r="B23" i="34"/>
  <c r="B31" i="34" s="1"/>
  <c r="D16" i="34"/>
  <c r="B131" i="34" s="1"/>
  <c r="C16" i="34"/>
  <c r="B130" i="34" s="1"/>
  <c r="B109" i="33"/>
  <c r="D102" i="33"/>
  <c r="C102" i="33"/>
  <c r="D101" i="33"/>
  <c r="C101" i="33"/>
  <c r="B94" i="33"/>
  <c r="C90" i="33"/>
  <c r="C94" i="33" s="1"/>
  <c r="B85" i="33"/>
  <c r="B84" i="33"/>
  <c r="B81" i="33"/>
  <c r="B76" i="33"/>
  <c r="B74" i="33"/>
  <c r="B71" i="33"/>
  <c r="B59" i="33"/>
  <c r="C59" i="33" s="1"/>
  <c r="D59" i="33" s="1"/>
  <c r="B57" i="33"/>
  <c r="B54" i="33"/>
  <c r="B42" i="33"/>
  <c r="B23" i="33"/>
  <c r="B31" i="33" s="1"/>
  <c r="D16" i="33"/>
  <c r="B131" i="33" s="1"/>
  <c r="C16" i="33"/>
  <c r="B130" i="33" s="1"/>
  <c r="B109" i="32"/>
  <c r="D102" i="32"/>
  <c r="C102" i="32"/>
  <c r="D101" i="32"/>
  <c r="C101" i="32"/>
  <c r="B94" i="32"/>
  <c r="C90" i="32"/>
  <c r="C94" i="32" s="1"/>
  <c r="B85" i="32"/>
  <c r="B84" i="32"/>
  <c r="B81" i="32"/>
  <c r="B76" i="32"/>
  <c r="B74" i="32"/>
  <c r="B71" i="32"/>
  <c r="B59" i="32"/>
  <c r="C59" i="32" s="1"/>
  <c r="D59" i="32" s="1"/>
  <c r="B57" i="32"/>
  <c r="B54" i="32"/>
  <c r="B42" i="32"/>
  <c r="B23" i="32"/>
  <c r="B31" i="32" s="1"/>
  <c r="D16" i="32"/>
  <c r="B131" i="32" s="1"/>
  <c r="C16" i="32"/>
  <c r="B130" i="32" s="1"/>
  <c r="B109" i="31"/>
  <c r="D102" i="31"/>
  <c r="C102" i="31"/>
  <c r="D101" i="31"/>
  <c r="C101" i="31"/>
  <c r="B94" i="31"/>
  <c r="C90" i="31"/>
  <c r="C94" i="31" s="1"/>
  <c r="B85" i="31"/>
  <c r="B84" i="31"/>
  <c r="B81" i="31"/>
  <c r="B76" i="31"/>
  <c r="B74" i="31"/>
  <c r="B71" i="31"/>
  <c r="B59" i="31"/>
  <c r="C59" i="31" s="1"/>
  <c r="D59" i="31" s="1"/>
  <c r="B57" i="31"/>
  <c r="B54" i="31"/>
  <c r="B42" i="31"/>
  <c r="B23" i="31"/>
  <c r="B31" i="31" s="1"/>
  <c r="D16" i="31"/>
  <c r="B131" i="31" s="1"/>
  <c r="C16" i="31"/>
  <c r="B130" i="31" s="1"/>
  <c r="B109" i="30"/>
  <c r="D102" i="30"/>
  <c r="C102" i="30"/>
  <c r="D101" i="30"/>
  <c r="C101" i="30"/>
  <c r="B94" i="30"/>
  <c r="C90" i="30"/>
  <c r="C94" i="30" s="1"/>
  <c r="B85" i="30"/>
  <c r="B84" i="30"/>
  <c r="B81" i="30"/>
  <c r="B76" i="30"/>
  <c r="B74" i="30"/>
  <c r="B71" i="30"/>
  <c r="B59" i="30"/>
  <c r="C59" i="30" s="1"/>
  <c r="D59" i="30" s="1"/>
  <c r="B57" i="30"/>
  <c r="B54" i="30"/>
  <c r="B42" i="30"/>
  <c r="B23" i="30"/>
  <c r="B31" i="30" s="1"/>
  <c r="D16" i="30"/>
  <c r="B131" i="30" s="1"/>
  <c r="C16" i="30"/>
  <c r="B130" i="30" s="1"/>
  <c r="B109" i="29"/>
  <c r="D102" i="29"/>
  <c r="C102" i="29"/>
  <c r="D101" i="29"/>
  <c r="C101" i="29"/>
  <c r="B94" i="29"/>
  <c r="C90" i="29"/>
  <c r="C94" i="29" s="1"/>
  <c r="B85" i="29"/>
  <c r="B84" i="29"/>
  <c r="B81" i="29"/>
  <c r="B76" i="29"/>
  <c r="B74" i="29"/>
  <c r="B71" i="29"/>
  <c r="B59" i="29"/>
  <c r="C59" i="29" s="1"/>
  <c r="D59" i="29" s="1"/>
  <c r="B57" i="29"/>
  <c r="B54" i="29"/>
  <c r="B42" i="29"/>
  <c r="B23" i="29"/>
  <c r="B31" i="29" s="1"/>
  <c r="D16" i="29"/>
  <c r="B131" i="29" s="1"/>
  <c r="C16" i="29"/>
  <c r="B130" i="29" s="1"/>
  <c r="B109" i="28"/>
  <c r="D102" i="28"/>
  <c r="C102" i="28"/>
  <c r="D101" i="28"/>
  <c r="C101" i="28"/>
  <c r="B94" i="28"/>
  <c r="C90" i="28"/>
  <c r="C94" i="28" s="1"/>
  <c r="B85" i="28"/>
  <c r="B84" i="28"/>
  <c r="B81" i="28"/>
  <c r="B76" i="28"/>
  <c r="B74" i="28"/>
  <c r="B71" i="28"/>
  <c r="B59" i="28"/>
  <c r="C59" i="28" s="1"/>
  <c r="D59" i="28" s="1"/>
  <c r="B57" i="28"/>
  <c r="B54" i="28"/>
  <c r="B42" i="28"/>
  <c r="B23" i="28"/>
  <c r="B31" i="28" s="1"/>
  <c r="D16" i="28"/>
  <c r="B131" i="28" s="1"/>
  <c r="C16" i="28"/>
  <c r="B130" i="28" s="1"/>
  <c r="B109" i="27"/>
  <c r="D102" i="27"/>
  <c r="C102" i="27"/>
  <c r="D101" i="27"/>
  <c r="C101" i="27"/>
  <c r="B94" i="27"/>
  <c r="C90" i="27"/>
  <c r="C94" i="27" s="1"/>
  <c r="B85" i="27"/>
  <c r="B84" i="27"/>
  <c r="B81" i="27"/>
  <c r="B76" i="27"/>
  <c r="B74" i="27"/>
  <c r="B71" i="27"/>
  <c r="B59" i="27"/>
  <c r="C59" i="27" s="1"/>
  <c r="D59" i="27" s="1"/>
  <c r="B57" i="27"/>
  <c r="B54" i="27"/>
  <c r="B42" i="27"/>
  <c r="B23" i="27"/>
  <c r="B31" i="27" s="1"/>
  <c r="D16" i="27"/>
  <c r="B131" i="27" s="1"/>
  <c r="C16" i="27"/>
  <c r="B130" i="27" s="1"/>
  <c r="B109" i="26"/>
  <c r="D102" i="26"/>
  <c r="C102" i="26"/>
  <c r="D101" i="26"/>
  <c r="C101" i="26"/>
  <c r="B94" i="26"/>
  <c r="C90" i="26"/>
  <c r="C94" i="26" s="1"/>
  <c r="B85" i="26"/>
  <c r="B84" i="26"/>
  <c r="B81" i="26"/>
  <c r="B76" i="26"/>
  <c r="B74" i="26"/>
  <c r="B71" i="26"/>
  <c r="C59" i="26"/>
  <c r="D59" i="26" s="1"/>
  <c r="B57" i="26"/>
  <c r="B54" i="26"/>
  <c r="B42" i="26"/>
  <c r="B31" i="26"/>
  <c r="D16" i="26"/>
  <c r="B131" i="26" s="1"/>
  <c r="C16" i="26"/>
  <c r="B130" i="26" s="1"/>
  <c r="B109" i="25"/>
  <c r="D102" i="25"/>
  <c r="C102" i="25"/>
  <c r="D101" i="25"/>
  <c r="C101" i="25"/>
  <c r="B94" i="25"/>
  <c r="C90" i="25"/>
  <c r="C94" i="25" s="1"/>
  <c r="B85" i="25"/>
  <c r="B84" i="25"/>
  <c r="B81" i="25"/>
  <c r="B76" i="25"/>
  <c r="B74" i="25"/>
  <c r="B71" i="25"/>
  <c r="B59" i="25"/>
  <c r="C59" i="25" s="1"/>
  <c r="D59" i="25" s="1"/>
  <c r="B57" i="25"/>
  <c r="B54" i="25"/>
  <c r="B42" i="25"/>
  <c r="B23" i="25"/>
  <c r="B31" i="25" s="1"/>
  <c r="D16" i="25"/>
  <c r="B131" i="25" s="1"/>
  <c r="C16" i="25"/>
  <c r="B130" i="25" s="1"/>
  <c r="B109" i="24"/>
  <c r="D102" i="24"/>
  <c r="C102" i="24"/>
  <c r="D101" i="24"/>
  <c r="C101" i="24"/>
  <c r="B94" i="24"/>
  <c r="C90" i="24"/>
  <c r="C94" i="24" s="1"/>
  <c r="B85" i="24"/>
  <c r="B84" i="24"/>
  <c r="B81" i="24"/>
  <c r="B76" i="24"/>
  <c r="B74" i="24"/>
  <c r="B71" i="24"/>
  <c r="B59" i="24"/>
  <c r="C59" i="24" s="1"/>
  <c r="D59" i="24" s="1"/>
  <c r="B57" i="24"/>
  <c r="B54" i="24"/>
  <c r="B42" i="24"/>
  <c r="B23" i="24"/>
  <c r="B31" i="24" s="1"/>
  <c r="D16" i="24"/>
  <c r="B131" i="24" s="1"/>
  <c r="C16" i="24"/>
  <c r="B130" i="24" s="1"/>
  <c r="B109" i="23"/>
  <c r="D102" i="23"/>
  <c r="C102" i="23"/>
  <c r="D101" i="23"/>
  <c r="C101" i="23"/>
  <c r="B94" i="23"/>
  <c r="C90" i="23"/>
  <c r="C94" i="23" s="1"/>
  <c r="B85" i="23"/>
  <c r="B84" i="23"/>
  <c r="B81" i="23"/>
  <c r="B76" i="23"/>
  <c r="B74" i="23"/>
  <c r="B71" i="23"/>
  <c r="B59" i="23"/>
  <c r="C59" i="23" s="1"/>
  <c r="D59" i="23" s="1"/>
  <c r="B57" i="23"/>
  <c r="B54" i="23"/>
  <c r="B42" i="23"/>
  <c r="B23" i="23"/>
  <c r="B31" i="23" s="1"/>
  <c r="D16" i="23"/>
  <c r="B131" i="23" s="1"/>
  <c r="C16" i="23"/>
  <c r="B130" i="23" s="1"/>
  <c r="B109" i="22"/>
  <c r="D102" i="22"/>
  <c r="C102" i="22"/>
  <c r="D101" i="22"/>
  <c r="C101" i="22"/>
  <c r="B94" i="22"/>
  <c r="C90" i="22"/>
  <c r="C94" i="22" s="1"/>
  <c r="B85" i="22"/>
  <c r="B84" i="22"/>
  <c r="B81" i="22"/>
  <c r="B76" i="22"/>
  <c r="B74" i="22"/>
  <c r="B71" i="22"/>
  <c r="B59" i="22"/>
  <c r="C59" i="22" s="1"/>
  <c r="D59" i="22" s="1"/>
  <c r="B57" i="22"/>
  <c r="B54" i="22"/>
  <c r="B42" i="22"/>
  <c r="B23" i="22"/>
  <c r="B31" i="22" s="1"/>
  <c r="D16" i="22"/>
  <c r="B131" i="22" s="1"/>
  <c r="C16" i="22"/>
  <c r="B130" i="22" s="1"/>
  <c r="B109" i="21"/>
  <c r="D102" i="21"/>
  <c r="C102" i="21"/>
  <c r="D101" i="21"/>
  <c r="C101" i="21"/>
  <c r="B94" i="21"/>
  <c r="C90" i="21"/>
  <c r="C94" i="21" s="1"/>
  <c r="B85" i="21"/>
  <c r="B84" i="21"/>
  <c r="B81" i="21"/>
  <c r="B76" i="21"/>
  <c r="B74" i="21"/>
  <c r="B71" i="21"/>
  <c r="B59" i="21"/>
  <c r="C59" i="21" s="1"/>
  <c r="D59" i="21" s="1"/>
  <c r="B57" i="21"/>
  <c r="B54" i="21"/>
  <c r="B42" i="21"/>
  <c r="B23" i="21"/>
  <c r="B31" i="21" s="1"/>
  <c r="D16" i="21"/>
  <c r="B131" i="21" s="1"/>
  <c r="C16" i="21"/>
  <c r="B130" i="21" s="1"/>
  <c r="B109" i="20"/>
  <c r="D102" i="20"/>
  <c r="C102" i="20"/>
  <c r="D101" i="20"/>
  <c r="C101" i="20"/>
  <c r="B94" i="20"/>
  <c r="C90" i="20"/>
  <c r="C94" i="20" s="1"/>
  <c r="B85" i="20"/>
  <c r="B84" i="20"/>
  <c r="B81" i="20"/>
  <c r="B76" i="20"/>
  <c r="B74" i="20"/>
  <c r="B71" i="20"/>
  <c r="C59" i="20"/>
  <c r="D59" i="20" s="1"/>
  <c r="B57" i="20"/>
  <c r="B54" i="20"/>
  <c r="B42" i="20"/>
  <c r="B31" i="20"/>
  <c r="D16" i="20"/>
  <c r="B131" i="20" s="1"/>
  <c r="C16" i="20"/>
  <c r="B130" i="20" s="1"/>
  <c r="B109" i="19"/>
  <c r="D102" i="19"/>
  <c r="C102" i="19"/>
  <c r="D101" i="19"/>
  <c r="C101" i="19"/>
  <c r="B94" i="19"/>
  <c r="C90" i="19"/>
  <c r="C94" i="19" s="1"/>
  <c r="B85" i="19"/>
  <c r="B84" i="19"/>
  <c r="B81" i="19"/>
  <c r="B76" i="19"/>
  <c r="B74" i="19"/>
  <c r="B71" i="19"/>
  <c r="B59" i="19"/>
  <c r="C59" i="19" s="1"/>
  <c r="D59" i="19" s="1"/>
  <c r="B57" i="19"/>
  <c r="B54" i="19"/>
  <c r="B42" i="19"/>
  <c r="B23" i="19"/>
  <c r="B31" i="19" s="1"/>
  <c r="D16" i="19"/>
  <c r="B131" i="19" s="1"/>
  <c r="C16" i="19"/>
  <c r="B130" i="19" s="1"/>
  <c r="B109" i="18"/>
  <c r="D102" i="18"/>
  <c r="C102" i="18"/>
  <c r="D101" i="18"/>
  <c r="C101" i="18"/>
  <c r="B94" i="18"/>
  <c r="C90" i="18"/>
  <c r="C94" i="18" s="1"/>
  <c r="B85" i="18"/>
  <c r="B84" i="18"/>
  <c r="B81" i="18"/>
  <c r="B76" i="18"/>
  <c r="B74" i="18"/>
  <c r="B71" i="18"/>
  <c r="B59" i="18"/>
  <c r="C59" i="18" s="1"/>
  <c r="D59" i="18" s="1"/>
  <c r="B57" i="18"/>
  <c r="B54" i="18"/>
  <c r="B42" i="18"/>
  <c r="B23" i="18"/>
  <c r="B31" i="18" s="1"/>
  <c r="D16" i="18"/>
  <c r="B131" i="18" s="1"/>
  <c r="C16" i="18"/>
  <c r="B130" i="18" s="1"/>
  <c r="B109" i="17"/>
  <c r="D102" i="17"/>
  <c r="C102" i="17"/>
  <c r="D101" i="17"/>
  <c r="C101" i="17"/>
  <c r="B94" i="17"/>
  <c r="C90" i="17"/>
  <c r="C94" i="17" s="1"/>
  <c r="B85" i="17"/>
  <c r="B84" i="17"/>
  <c r="B81" i="17"/>
  <c r="B76" i="17"/>
  <c r="B74" i="17"/>
  <c r="B71" i="17"/>
  <c r="B59" i="17"/>
  <c r="C59" i="17" s="1"/>
  <c r="D59" i="17" s="1"/>
  <c r="B57" i="17"/>
  <c r="B54" i="17"/>
  <c r="B42" i="17"/>
  <c r="B23" i="17"/>
  <c r="B31" i="17" s="1"/>
  <c r="D16" i="17"/>
  <c r="B131" i="17" s="1"/>
  <c r="C16" i="17"/>
  <c r="B130" i="17" s="1"/>
  <c r="B109" i="16"/>
  <c r="D102" i="16"/>
  <c r="C102" i="16"/>
  <c r="D101" i="16"/>
  <c r="C101" i="16"/>
  <c r="B94" i="16"/>
  <c r="C90" i="16"/>
  <c r="C94" i="16" s="1"/>
  <c r="B85" i="16"/>
  <c r="B84" i="16"/>
  <c r="B81" i="16"/>
  <c r="B76" i="16"/>
  <c r="B74" i="16"/>
  <c r="B71" i="16"/>
  <c r="B59" i="16"/>
  <c r="C59" i="16" s="1"/>
  <c r="D59" i="16" s="1"/>
  <c r="B57" i="16"/>
  <c r="B54" i="16"/>
  <c r="B42" i="16"/>
  <c r="B23" i="16"/>
  <c r="B31" i="16" s="1"/>
  <c r="D16" i="16"/>
  <c r="B131" i="16" s="1"/>
  <c r="C16" i="16"/>
  <c r="B130" i="16" s="1"/>
  <c r="B109" i="15"/>
  <c r="D102" i="15"/>
  <c r="C102" i="15"/>
  <c r="D101" i="15"/>
  <c r="C101" i="15"/>
  <c r="B94" i="15"/>
  <c r="C90" i="15"/>
  <c r="C94" i="15" s="1"/>
  <c r="B85" i="15"/>
  <c r="B84" i="15"/>
  <c r="B81" i="15"/>
  <c r="B76" i="15"/>
  <c r="B74" i="15"/>
  <c r="B71" i="15"/>
  <c r="B59" i="15"/>
  <c r="C59" i="15" s="1"/>
  <c r="D59" i="15" s="1"/>
  <c r="B57" i="15"/>
  <c r="B54" i="15"/>
  <c r="B42" i="15"/>
  <c r="B23" i="15"/>
  <c r="B31" i="15" s="1"/>
  <c r="D16" i="15"/>
  <c r="B131" i="15" s="1"/>
  <c r="C16" i="15"/>
  <c r="B130" i="15" s="1"/>
  <c r="B109" i="14"/>
  <c r="D102" i="14"/>
  <c r="C102" i="14"/>
  <c r="D101" i="14"/>
  <c r="C101" i="14"/>
  <c r="B94" i="14"/>
  <c r="C90" i="14"/>
  <c r="C94" i="14" s="1"/>
  <c r="B85" i="14"/>
  <c r="B84" i="14"/>
  <c r="B81" i="14"/>
  <c r="B76" i="14"/>
  <c r="B74" i="14"/>
  <c r="B71" i="14"/>
  <c r="C59" i="14"/>
  <c r="D59" i="14" s="1"/>
  <c r="B57" i="14"/>
  <c r="B54" i="14"/>
  <c r="B42" i="14"/>
  <c r="B31" i="14"/>
  <c r="D16" i="14"/>
  <c r="B131" i="14" s="1"/>
  <c r="C16" i="14"/>
  <c r="B130" i="14" s="1"/>
  <c r="B109" i="13"/>
  <c r="D102" i="13"/>
  <c r="C102" i="13"/>
  <c r="D101" i="13"/>
  <c r="C101" i="13"/>
  <c r="B94" i="13"/>
  <c r="C90" i="13"/>
  <c r="C94" i="13" s="1"/>
  <c r="B85" i="13"/>
  <c r="B84" i="13"/>
  <c r="B81" i="13"/>
  <c r="B76" i="13"/>
  <c r="B74" i="13"/>
  <c r="B71" i="13"/>
  <c r="B59" i="13"/>
  <c r="C59" i="13" s="1"/>
  <c r="D59" i="13" s="1"/>
  <c r="B57" i="13"/>
  <c r="B54" i="13"/>
  <c r="B42" i="13"/>
  <c r="B23" i="13"/>
  <c r="B31" i="13" s="1"/>
  <c r="D16" i="13"/>
  <c r="B131" i="13" s="1"/>
  <c r="C16" i="13"/>
  <c r="B130" i="13" s="1"/>
  <c r="B109" i="12"/>
  <c r="D102" i="12"/>
  <c r="C102" i="12"/>
  <c r="D101" i="12"/>
  <c r="C101" i="12"/>
  <c r="B94" i="12"/>
  <c r="C90" i="12"/>
  <c r="C94" i="12" s="1"/>
  <c r="B85" i="12"/>
  <c r="B84" i="12"/>
  <c r="B81" i="12"/>
  <c r="B76" i="12"/>
  <c r="B74" i="12"/>
  <c r="B71" i="12"/>
  <c r="B59" i="12"/>
  <c r="C59" i="12" s="1"/>
  <c r="D59" i="12" s="1"/>
  <c r="B57" i="12"/>
  <c r="B54" i="12"/>
  <c r="B42" i="12"/>
  <c r="B23" i="12"/>
  <c r="B31" i="12" s="1"/>
  <c r="D16" i="12"/>
  <c r="B131" i="12" s="1"/>
  <c r="C16" i="12"/>
  <c r="B130" i="12" s="1"/>
  <c r="B109" i="11"/>
  <c r="D102" i="11"/>
  <c r="C102" i="11"/>
  <c r="D101" i="11"/>
  <c r="C101" i="11"/>
  <c r="B94" i="11"/>
  <c r="C90" i="11"/>
  <c r="C94" i="11" s="1"/>
  <c r="B85" i="11"/>
  <c r="B84" i="11"/>
  <c r="B81" i="11"/>
  <c r="B76" i="11"/>
  <c r="B74" i="11"/>
  <c r="B71" i="11"/>
  <c r="B59" i="11"/>
  <c r="C59" i="11" s="1"/>
  <c r="D59" i="11" s="1"/>
  <c r="B57" i="11"/>
  <c r="B54" i="11"/>
  <c r="B42" i="11"/>
  <c r="B23" i="11"/>
  <c r="B31" i="11" s="1"/>
  <c r="D16" i="11"/>
  <c r="B131" i="11" s="1"/>
  <c r="C16" i="11"/>
  <c r="B130" i="11" s="1"/>
  <c r="B109" i="10"/>
  <c r="D102" i="10"/>
  <c r="C102" i="10"/>
  <c r="D101" i="10"/>
  <c r="C101" i="10"/>
  <c r="B94" i="10"/>
  <c r="C90" i="10"/>
  <c r="C94" i="10" s="1"/>
  <c r="B85" i="10"/>
  <c r="B84" i="10"/>
  <c r="B81" i="10"/>
  <c r="B76" i="10"/>
  <c r="B74" i="10"/>
  <c r="B71" i="10"/>
  <c r="B59" i="10"/>
  <c r="C59" i="10" s="1"/>
  <c r="D59" i="10" s="1"/>
  <c r="B57" i="10"/>
  <c r="B54" i="10"/>
  <c r="B42" i="10"/>
  <c r="B23" i="10"/>
  <c r="B31" i="10" s="1"/>
  <c r="D16" i="10"/>
  <c r="B131" i="10" s="1"/>
  <c r="C16" i="10"/>
  <c r="B130" i="10" s="1"/>
  <c r="B109" i="9"/>
  <c r="D102" i="9"/>
  <c r="C102" i="9"/>
  <c r="D101" i="9"/>
  <c r="C101" i="9"/>
  <c r="B94" i="9"/>
  <c r="C90" i="9"/>
  <c r="C94" i="9" s="1"/>
  <c r="B85" i="9"/>
  <c r="B84" i="9"/>
  <c r="B81" i="9"/>
  <c r="B76" i="9"/>
  <c r="B74" i="9"/>
  <c r="B71" i="9"/>
  <c r="B59" i="9"/>
  <c r="C59" i="9" s="1"/>
  <c r="D59" i="9" s="1"/>
  <c r="B57" i="9"/>
  <c r="B54" i="9"/>
  <c r="B42" i="9"/>
  <c r="B23" i="9"/>
  <c r="B31" i="9" s="1"/>
  <c r="D16" i="9"/>
  <c r="B131" i="9" s="1"/>
  <c r="C16" i="9"/>
  <c r="B130" i="9" s="1"/>
  <c r="B109" i="8"/>
  <c r="D102" i="8"/>
  <c r="C102" i="8"/>
  <c r="D101" i="8"/>
  <c r="C101" i="8"/>
  <c r="B94" i="8"/>
  <c r="C90" i="8"/>
  <c r="C94" i="8" s="1"/>
  <c r="B85" i="8"/>
  <c r="B84" i="8"/>
  <c r="B81" i="8"/>
  <c r="B76" i="8"/>
  <c r="B74" i="8"/>
  <c r="B71" i="8"/>
  <c r="C59" i="8"/>
  <c r="D59" i="8" s="1"/>
  <c r="B57" i="8"/>
  <c r="B54" i="8"/>
  <c r="B42" i="8"/>
  <c r="B31" i="8"/>
  <c r="D16" i="8"/>
  <c r="B131" i="8" s="1"/>
  <c r="C16" i="8"/>
  <c r="B130" i="8" s="1"/>
  <c r="B109" i="7"/>
  <c r="D102" i="7"/>
  <c r="C102" i="7"/>
  <c r="D101" i="7"/>
  <c r="C101" i="7"/>
  <c r="B94" i="7"/>
  <c r="C90" i="7"/>
  <c r="C94" i="7" s="1"/>
  <c r="B85" i="7"/>
  <c r="B84" i="7"/>
  <c r="B81" i="7"/>
  <c r="B76" i="7"/>
  <c r="B74" i="7"/>
  <c r="B71" i="7"/>
  <c r="B59" i="7"/>
  <c r="C59" i="7" s="1"/>
  <c r="D59" i="7" s="1"/>
  <c r="B57" i="7"/>
  <c r="B54" i="7"/>
  <c r="B42" i="7"/>
  <c r="B23" i="7"/>
  <c r="B31" i="7" s="1"/>
  <c r="D16" i="7"/>
  <c r="B131" i="7" s="1"/>
  <c r="C16" i="7"/>
  <c r="B130" i="7" s="1"/>
  <c r="B109" i="6"/>
  <c r="D102" i="6"/>
  <c r="C102" i="6"/>
  <c r="D101" i="6"/>
  <c r="C101" i="6"/>
  <c r="B94" i="6"/>
  <c r="C90" i="6"/>
  <c r="C94" i="6" s="1"/>
  <c r="B85" i="6"/>
  <c r="B84" i="6"/>
  <c r="B81" i="6"/>
  <c r="B76" i="6"/>
  <c r="B74" i="6"/>
  <c r="B71" i="6"/>
  <c r="B59" i="6"/>
  <c r="C59" i="6" s="1"/>
  <c r="D59" i="6" s="1"/>
  <c r="B57" i="6"/>
  <c r="B54" i="6"/>
  <c r="B42" i="6"/>
  <c r="B23" i="6"/>
  <c r="B31" i="6" s="1"/>
  <c r="D16" i="6"/>
  <c r="B131" i="6" s="1"/>
  <c r="C16" i="6"/>
  <c r="B130" i="6" s="1"/>
  <c r="B6" i="6"/>
  <c r="B6" i="7" s="1"/>
  <c r="B6" i="8" s="1"/>
  <c r="B6" i="9" s="1"/>
  <c r="B6" i="10" s="1"/>
  <c r="B6" i="11" s="1"/>
  <c r="B6" i="12" s="1"/>
  <c r="B6" i="13" s="1"/>
  <c r="B6" i="14" s="1"/>
  <c r="B6" i="15" s="1"/>
  <c r="B6" i="16" s="1"/>
  <c r="B6" i="17" s="1"/>
  <c r="B6" i="18" s="1"/>
  <c r="B6" i="19" s="1"/>
  <c r="B6" i="20" s="1"/>
  <c r="B6" i="21" s="1"/>
  <c r="B6" i="22" s="1"/>
  <c r="B6" i="23" s="1"/>
  <c r="B6" i="24" s="1"/>
  <c r="B6" i="25" s="1"/>
  <c r="B6" i="26" s="1"/>
  <c r="B6" i="27" s="1"/>
  <c r="B6" i="28" s="1"/>
  <c r="B6" i="29" s="1"/>
  <c r="B6" i="30" s="1"/>
  <c r="B6" i="31" s="1"/>
  <c r="B6" i="32" s="1"/>
  <c r="B6" i="33" s="1"/>
  <c r="B6" i="34" s="1"/>
  <c r="B6" i="35" s="1"/>
  <c r="B6" i="36" s="1"/>
  <c r="B6" i="37" s="1"/>
  <c r="B6" i="38" s="1"/>
  <c r="B6" i="39" s="1"/>
  <c r="B6" i="40" s="1"/>
  <c r="B6" i="41" s="1"/>
  <c r="B6" i="42" s="1"/>
  <c r="B6" i="43" s="1"/>
  <c r="B6" i="44" s="1"/>
  <c r="B6" i="45" s="1"/>
  <c r="B6" i="46" s="1"/>
  <c r="B6" i="47" s="1"/>
  <c r="B6" i="48" s="1"/>
  <c r="B6" i="49" s="1"/>
  <c r="B6" i="50" s="1"/>
  <c r="B6" i="51" s="1"/>
  <c r="B6" i="52" s="1"/>
  <c r="B6" i="53" s="1"/>
  <c r="B6" i="54" s="1"/>
  <c r="B6" i="55" s="1"/>
  <c r="B6" i="56" s="1"/>
  <c r="B6" i="57" s="1"/>
  <c r="B6" i="58" s="1"/>
  <c r="B5" i="6"/>
  <c r="B5" i="7" s="1"/>
  <c r="B5" i="8" s="1"/>
  <c r="B5" i="9" s="1"/>
  <c r="B5" i="10" s="1"/>
  <c r="B5" i="11" s="1"/>
  <c r="B5" i="12" s="1"/>
  <c r="B5" i="13" s="1"/>
  <c r="B5" i="14" s="1"/>
  <c r="B5" i="15" s="1"/>
  <c r="B5" i="16" s="1"/>
  <c r="B5" i="17" s="1"/>
  <c r="B5" i="18" s="1"/>
  <c r="B5" i="19" s="1"/>
  <c r="B5" i="20" s="1"/>
  <c r="B5" i="21" s="1"/>
  <c r="B5" i="22" s="1"/>
  <c r="B5" i="23" s="1"/>
  <c r="B5" i="24" s="1"/>
  <c r="B5" i="25" s="1"/>
  <c r="B5" i="26" s="1"/>
  <c r="B5" i="27" s="1"/>
  <c r="B5" i="28" s="1"/>
  <c r="B5" i="29" s="1"/>
  <c r="B5" i="30" s="1"/>
  <c r="B5" i="31" s="1"/>
  <c r="B5" i="32" s="1"/>
  <c r="B5" i="33" s="1"/>
  <c r="B5" i="34" s="1"/>
  <c r="B5" i="35" s="1"/>
  <c r="B5" i="36" s="1"/>
  <c r="B5" i="37" s="1"/>
  <c r="B5" i="38" s="1"/>
  <c r="B5" i="39" s="1"/>
  <c r="B5" i="40" s="1"/>
  <c r="B5" i="41" s="1"/>
  <c r="B5" i="42" s="1"/>
  <c r="B5" i="43" s="1"/>
  <c r="B5" i="44" s="1"/>
  <c r="B5" i="45" s="1"/>
  <c r="B5" i="46" s="1"/>
  <c r="B5" i="47" s="1"/>
  <c r="B5" i="48" s="1"/>
  <c r="B5" i="49" s="1"/>
  <c r="B5" i="50" s="1"/>
  <c r="B5" i="51" s="1"/>
  <c r="B5" i="52" s="1"/>
  <c r="B5" i="53" s="1"/>
  <c r="B5" i="54" s="1"/>
  <c r="B5" i="55" s="1"/>
  <c r="B5" i="56" s="1"/>
  <c r="B5" i="57" s="1"/>
  <c r="B5" i="58" s="1"/>
  <c r="B109" i="5"/>
  <c r="D102" i="5"/>
  <c r="C102" i="5"/>
  <c r="D101" i="5"/>
  <c r="C101" i="5"/>
  <c r="B94" i="5"/>
  <c r="C90" i="5"/>
  <c r="C94" i="5" s="1"/>
  <c r="B85" i="5"/>
  <c r="B84" i="5"/>
  <c r="B81" i="5"/>
  <c r="B76" i="5"/>
  <c r="B74" i="5"/>
  <c r="B71" i="5"/>
  <c r="C59" i="5"/>
  <c r="D59" i="5" s="1"/>
  <c r="B57" i="5"/>
  <c r="B54" i="5"/>
  <c r="B42" i="5"/>
  <c r="B31" i="5"/>
  <c r="D16" i="5"/>
  <c r="B131" i="5" s="1"/>
  <c r="C16" i="5"/>
  <c r="B130" i="5" s="1"/>
  <c r="B6" i="5"/>
  <c r="B5" i="5"/>
  <c r="B109" i="4"/>
  <c r="B103" i="4"/>
  <c r="D102" i="4"/>
  <c r="C102" i="4"/>
  <c r="D101" i="4"/>
  <c r="C101" i="4"/>
  <c r="D100" i="4"/>
  <c r="C100" i="4"/>
  <c r="D99" i="4"/>
  <c r="D103" i="4" s="1"/>
  <c r="D123" i="4" s="1"/>
  <c r="C99" i="4"/>
  <c r="C103" i="4" s="1"/>
  <c r="C123" i="4" s="1"/>
  <c r="B94" i="4"/>
  <c r="D90" i="4"/>
  <c r="D94" i="4" s="1"/>
  <c r="C90" i="4"/>
  <c r="C94" i="4" s="1"/>
  <c r="B85" i="4"/>
  <c r="B84" i="4"/>
  <c r="B83" i="4"/>
  <c r="B81" i="4"/>
  <c r="B76" i="4"/>
  <c r="B74" i="4"/>
  <c r="B71" i="4"/>
  <c r="D62" i="4"/>
  <c r="D66" i="4" s="1"/>
  <c r="C62" i="4"/>
  <c r="C66" i="4" s="1"/>
  <c r="B54" i="4"/>
  <c r="B42" i="4"/>
  <c r="B31" i="4"/>
  <c r="D16" i="4"/>
  <c r="B131" i="4" s="1"/>
  <c r="C16" i="4"/>
  <c r="B130" i="4" s="1"/>
  <c r="D37" i="3"/>
  <c r="D8" i="3"/>
  <c r="E8" i="3" s="1"/>
  <c r="E57" i="52" s="1"/>
  <c r="D7" i="3"/>
  <c r="E7" i="3" s="1"/>
  <c r="D6" i="3"/>
  <c r="E6" i="3" s="1"/>
  <c r="J20" i="2"/>
  <c r="J19" i="2"/>
  <c r="J18" i="2"/>
  <c r="J17" i="2"/>
  <c r="J21" i="2" s="1"/>
  <c r="J12" i="2"/>
  <c r="J11" i="2"/>
  <c r="J10" i="2"/>
  <c r="J9" i="2"/>
  <c r="J8" i="2"/>
  <c r="J7" i="2"/>
  <c r="J6" i="2"/>
  <c r="J5" i="2"/>
  <c r="J13" i="2" s="1"/>
  <c r="F20" i="1"/>
  <c r="F18" i="1"/>
  <c r="F23" i="1" s="1"/>
  <c r="B99" i="58" l="1"/>
  <c r="B99" i="57"/>
  <c r="B99" i="56"/>
  <c r="B99" i="55"/>
  <c r="B99" i="54"/>
  <c r="B99" i="53"/>
  <c r="B99" i="52"/>
  <c r="B99" i="51"/>
  <c r="B99" i="50"/>
  <c r="B99" i="49"/>
  <c r="B99" i="48"/>
  <c r="B99" i="47"/>
  <c r="B99" i="46"/>
  <c r="B99" i="45"/>
  <c r="B99" i="44"/>
  <c r="B99" i="43"/>
  <c r="B99" i="42"/>
  <c r="B99" i="41"/>
  <c r="B99" i="40"/>
  <c r="B99" i="39"/>
  <c r="B99" i="38"/>
  <c r="B99" i="37"/>
  <c r="B99" i="36"/>
  <c r="B99" i="35"/>
  <c r="B99" i="34"/>
  <c r="B99" i="33"/>
  <c r="B99" i="32"/>
  <c r="B99" i="31"/>
  <c r="B99" i="30"/>
  <c r="B99" i="29"/>
  <c r="B99" i="28"/>
  <c r="B99" i="27"/>
  <c r="B99" i="26"/>
  <c r="B99" i="25"/>
  <c r="B99" i="24"/>
  <c r="B99" i="23"/>
  <c r="B99" i="22"/>
  <c r="B99" i="21"/>
  <c r="B99" i="20"/>
  <c r="B99" i="19"/>
  <c r="B99" i="18"/>
  <c r="B99" i="17"/>
  <c r="B99" i="16"/>
  <c r="B99" i="15"/>
  <c r="B99" i="14"/>
  <c r="B99" i="13"/>
  <c r="B99" i="12"/>
  <c r="B99" i="11"/>
  <c r="B99" i="10"/>
  <c r="B99" i="9"/>
  <c r="B99" i="8"/>
  <c r="B99" i="7"/>
  <c r="B99" i="6"/>
  <c r="B99" i="5"/>
  <c r="B100" i="58"/>
  <c r="B100" i="57"/>
  <c r="B100" i="56"/>
  <c r="B100" i="55"/>
  <c r="B100" i="54"/>
  <c r="B100" i="53"/>
  <c r="B100" i="52"/>
  <c r="B100" i="51"/>
  <c r="B100" i="50"/>
  <c r="B100" i="49"/>
  <c r="B100" i="48"/>
  <c r="B100" i="47"/>
  <c r="B100" i="46"/>
  <c r="B100" i="45"/>
  <c r="B100" i="44"/>
  <c r="B100" i="43"/>
  <c r="B100" i="42"/>
  <c r="B100" i="41"/>
  <c r="B100" i="40"/>
  <c r="B100" i="39"/>
  <c r="B100" i="38"/>
  <c r="B100" i="37"/>
  <c r="B100" i="36"/>
  <c r="B100" i="35"/>
  <c r="B100" i="34"/>
  <c r="B100" i="33"/>
  <c r="B100" i="32"/>
  <c r="B100" i="31"/>
  <c r="B100" i="30"/>
  <c r="B100" i="29"/>
  <c r="B100" i="28"/>
  <c r="B100" i="27"/>
  <c r="B100" i="26"/>
  <c r="B100" i="25"/>
  <c r="B100" i="24"/>
  <c r="B100" i="23"/>
  <c r="B100" i="22"/>
  <c r="B100" i="21"/>
  <c r="B100" i="20"/>
  <c r="B100" i="19"/>
  <c r="B100" i="18"/>
  <c r="B100" i="17"/>
  <c r="B100" i="16"/>
  <c r="B100" i="15"/>
  <c r="B100" i="14"/>
  <c r="B100" i="13"/>
  <c r="B100" i="12"/>
  <c r="B100" i="11"/>
  <c r="B100" i="10"/>
  <c r="B100" i="9"/>
  <c r="B100" i="8"/>
  <c r="B100" i="7"/>
  <c r="B100" i="6"/>
  <c r="B100" i="5"/>
  <c r="C57" i="58"/>
  <c r="C57" i="57"/>
  <c r="C57" i="56"/>
  <c r="C57" i="55"/>
  <c r="C57" i="54"/>
  <c r="C57" i="53"/>
  <c r="C57" i="52"/>
  <c r="C57" i="51"/>
  <c r="C57" i="50"/>
  <c r="C57" i="49"/>
  <c r="C57" i="48"/>
  <c r="C57" i="47"/>
  <c r="C57" i="46"/>
  <c r="C57" i="45"/>
  <c r="C57" i="44"/>
  <c r="C57" i="43"/>
  <c r="C57" i="42"/>
  <c r="C57" i="41"/>
  <c r="C57" i="40"/>
  <c r="C57" i="39"/>
  <c r="C57" i="38"/>
  <c r="C57" i="37"/>
  <c r="C57" i="36"/>
  <c r="C57" i="35"/>
  <c r="C57" i="34"/>
  <c r="C57" i="33"/>
  <c r="C57" i="32"/>
  <c r="C57" i="31"/>
  <c r="C57" i="30"/>
  <c r="C57" i="29"/>
  <c r="C57" i="28"/>
  <c r="C57" i="27"/>
  <c r="C57" i="26"/>
  <c r="C57" i="25"/>
  <c r="C57" i="24"/>
  <c r="C57" i="23"/>
  <c r="C57" i="22"/>
  <c r="C57" i="21"/>
  <c r="C57" i="20"/>
  <c r="C57" i="19"/>
  <c r="C57" i="18"/>
  <c r="C57" i="17"/>
  <c r="C57" i="16"/>
  <c r="C57" i="15"/>
  <c r="C57" i="14"/>
  <c r="C57" i="13"/>
  <c r="C57" i="12"/>
  <c r="C57" i="11"/>
  <c r="C57" i="10"/>
  <c r="C57" i="9"/>
  <c r="C57" i="8"/>
  <c r="C57" i="7"/>
  <c r="C57" i="6"/>
  <c r="C57" i="5"/>
  <c r="D57" i="58"/>
  <c r="D57" i="57"/>
  <c r="D57" i="56"/>
  <c r="D57" i="55"/>
  <c r="D57" i="54"/>
  <c r="D57" i="53"/>
  <c r="D57" i="52"/>
  <c r="D57" i="51"/>
  <c r="D57" i="50"/>
  <c r="D57" i="49"/>
  <c r="D57" i="48"/>
  <c r="D57" i="47"/>
  <c r="D57" i="46"/>
  <c r="D57" i="45"/>
  <c r="D57" i="44"/>
  <c r="D57" i="43"/>
  <c r="D57" i="42"/>
  <c r="D57" i="41"/>
  <c r="D57" i="40"/>
  <c r="D57" i="39"/>
  <c r="D57" i="38"/>
  <c r="D57" i="37"/>
  <c r="D57" i="36"/>
  <c r="D57" i="35"/>
  <c r="D57" i="34"/>
  <c r="D57" i="33"/>
  <c r="D57" i="32"/>
  <c r="D57" i="31"/>
  <c r="D57" i="30"/>
  <c r="D57" i="29"/>
  <c r="D57" i="28"/>
  <c r="D57" i="27"/>
  <c r="D57" i="26"/>
  <c r="D57" i="25"/>
  <c r="D57" i="24"/>
  <c r="D57" i="23"/>
  <c r="D57" i="22"/>
  <c r="D57" i="21"/>
  <c r="D57" i="20"/>
  <c r="D57" i="19"/>
  <c r="D57" i="18"/>
  <c r="D57" i="17"/>
  <c r="D57" i="16"/>
  <c r="D57" i="15"/>
  <c r="D57" i="14"/>
  <c r="D57" i="13"/>
  <c r="D57" i="12"/>
  <c r="D57" i="11"/>
  <c r="D57" i="10"/>
  <c r="D57" i="9"/>
  <c r="D57" i="8"/>
  <c r="D57" i="7"/>
  <c r="D57" i="6"/>
  <c r="D57" i="5"/>
  <c r="D31" i="4"/>
  <c r="C31" i="4"/>
  <c r="B43" i="4"/>
  <c r="B75" i="4"/>
  <c r="B65" i="4"/>
  <c r="B72" i="4"/>
  <c r="B87" i="4"/>
  <c r="B93" i="4" s="1"/>
  <c r="D31" i="5"/>
  <c r="C31" i="5"/>
  <c r="B43" i="5"/>
  <c r="B75" i="5"/>
  <c r="B65" i="5"/>
  <c r="B72" i="5"/>
  <c r="B87" i="5"/>
  <c r="B93" i="5" s="1"/>
  <c r="D31" i="6"/>
  <c r="C31" i="6"/>
  <c r="B43" i="6"/>
  <c r="B75" i="6"/>
  <c r="B65" i="6"/>
  <c r="B72" i="6"/>
  <c r="B87" i="6"/>
  <c r="B93" i="6" s="1"/>
  <c r="D31" i="7"/>
  <c r="C31" i="7"/>
  <c r="B43" i="7"/>
  <c r="B75" i="7"/>
  <c r="B65" i="7"/>
  <c r="B72" i="7"/>
  <c r="B87" i="7"/>
  <c r="B93" i="7" s="1"/>
  <c r="D31" i="8"/>
  <c r="C31" i="8"/>
  <c r="B43" i="8"/>
  <c r="B75" i="8"/>
  <c r="B65" i="8"/>
  <c r="B72" i="8"/>
  <c r="B87" i="8"/>
  <c r="B93" i="8" s="1"/>
  <c r="D31" i="9"/>
  <c r="C31" i="9"/>
  <c r="B43" i="9"/>
  <c r="B75" i="9"/>
  <c r="B65" i="9"/>
  <c r="B72" i="9"/>
  <c r="B87" i="9"/>
  <c r="B93" i="9" s="1"/>
  <c r="D31" i="10"/>
  <c r="C31" i="10"/>
  <c r="B43" i="10"/>
  <c r="B75" i="10"/>
  <c r="B65" i="10"/>
  <c r="B72" i="10"/>
  <c r="B87" i="10"/>
  <c r="B93" i="10" s="1"/>
  <c r="D31" i="11"/>
  <c r="C31" i="11"/>
  <c r="B43" i="11"/>
  <c r="B75" i="11"/>
  <c r="B65" i="11"/>
  <c r="B72" i="11"/>
  <c r="B87" i="11"/>
  <c r="B93" i="11" s="1"/>
  <c r="D31" i="12"/>
  <c r="C31" i="12"/>
  <c r="B43" i="12"/>
  <c r="B75" i="12"/>
  <c r="B65" i="12"/>
  <c r="B72" i="12"/>
  <c r="B87" i="12"/>
  <c r="B93" i="12" s="1"/>
  <c r="D31" i="13"/>
  <c r="C31" i="13"/>
  <c r="B43" i="13"/>
  <c r="B75" i="13"/>
  <c r="B65" i="13"/>
  <c r="B72" i="13"/>
  <c r="B87" i="13"/>
  <c r="B93" i="13" s="1"/>
  <c r="D31" i="14"/>
  <c r="C31" i="14"/>
  <c r="B43" i="14"/>
  <c r="B75" i="14"/>
  <c r="B65" i="14"/>
  <c r="B72" i="14"/>
  <c r="B87" i="14"/>
  <c r="B93" i="14" s="1"/>
  <c r="D31" i="15"/>
  <c r="C31" i="15"/>
  <c r="B43" i="15"/>
  <c r="B75" i="15"/>
  <c r="B65" i="15"/>
  <c r="B72" i="15"/>
  <c r="B87" i="15"/>
  <c r="B93" i="15" s="1"/>
  <c r="D31" i="16"/>
  <c r="C31" i="16"/>
  <c r="B43" i="16"/>
  <c r="B75" i="16"/>
  <c r="B65" i="16"/>
  <c r="B72" i="16"/>
  <c r="B87" i="16"/>
  <c r="B93" i="16" s="1"/>
  <c r="D31" i="17"/>
  <c r="C31" i="17"/>
  <c r="B43" i="17"/>
  <c r="B75" i="17"/>
  <c r="B65" i="17"/>
  <c r="B72" i="17"/>
  <c r="B87" i="17"/>
  <c r="B93" i="17" s="1"/>
  <c r="D31" i="18"/>
  <c r="C31" i="18"/>
  <c r="B43" i="18"/>
  <c r="B75" i="18"/>
  <c r="B65" i="18"/>
  <c r="B72" i="18"/>
  <c r="B87" i="18"/>
  <c r="B93" i="18" s="1"/>
  <c r="D31" i="19"/>
  <c r="C31" i="19"/>
  <c r="B43" i="19"/>
  <c r="B75" i="19"/>
  <c r="B65" i="19"/>
  <c r="B72" i="19"/>
  <c r="B87" i="19"/>
  <c r="B93" i="19" s="1"/>
  <c r="D31" i="20"/>
  <c r="C31" i="20"/>
  <c r="B43" i="20"/>
  <c r="B75" i="20"/>
  <c r="B65" i="20"/>
  <c r="B72" i="20"/>
  <c r="B87" i="20"/>
  <c r="B93" i="20" s="1"/>
  <c r="D31" i="21"/>
  <c r="C31" i="21"/>
  <c r="B43" i="21"/>
  <c r="B75" i="21"/>
  <c r="B65" i="21"/>
  <c r="B72" i="21"/>
  <c r="B87" i="21"/>
  <c r="B93" i="21" s="1"/>
  <c r="D31" i="22"/>
  <c r="C31" i="22"/>
  <c r="B43" i="22"/>
  <c r="B75" i="22"/>
  <c r="B65" i="22"/>
  <c r="B72" i="22"/>
  <c r="B87" i="22"/>
  <c r="B93" i="22" s="1"/>
  <c r="D31" i="23"/>
  <c r="C31" i="23"/>
  <c r="B43" i="23"/>
  <c r="B75" i="23"/>
  <c r="B65" i="23"/>
  <c r="B72" i="23"/>
  <c r="B87" i="23"/>
  <c r="B93" i="23" s="1"/>
  <c r="D31" i="24"/>
  <c r="C31" i="24"/>
  <c r="B43" i="24"/>
  <c r="B75" i="24"/>
  <c r="B65" i="24"/>
  <c r="B72" i="24"/>
  <c r="B87" i="24"/>
  <c r="B93" i="24" s="1"/>
  <c r="D31" i="25"/>
  <c r="C31" i="25"/>
  <c r="B43" i="25"/>
  <c r="B75" i="25"/>
  <c r="B65" i="25"/>
  <c r="B72" i="25"/>
  <c r="B87" i="25"/>
  <c r="B93" i="25" s="1"/>
  <c r="D31" i="26"/>
  <c r="C31" i="26"/>
  <c r="B43" i="26"/>
  <c r="B75" i="26"/>
  <c r="B65" i="26"/>
  <c r="B72" i="26"/>
  <c r="B87" i="26"/>
  <c r="B93" i="26" s="1"/>
  <c r="D31" i="27"/>
  <c r="C31" i="27"/>
  <c r="B43" i="27"/>
  <c r="B75" i="27"/>
  <c r="B65" i="27"/>
  <c r="B72" i="27"/>
  <c r="B87" i="27"/>
  <c r="B93" i="27" s="1"/>
  <c r="D31" i="28"/>
  <c r="C31" i="28"/>
  <c r="B43" i="28"/>
  <c r="B75" i="28"/>
  <c r="B65" i="28"/>
  <c r="B72" i="28"/>
  <c r="B87" i="28"/>
  <c r="B93" i="28" s="1"/>
  <c r="D31" i="29"/>
  <c r="C31" i="29"/>
  <c r="B43" i="29"/>
  <c r="B75" i="29"/>
  <c r="B65" i="29"/>
  <c r="B72" i="29"/>
  <c r="B87" i="29"/>
  <c r="B93" i="29" s="1"/>
  <c r="D31" i="30"/>
  <c r="C31" i="30"/>
  <c r="B43" i="30"/>
  <c r="B75" i="30"/>
  <c r="B65" i="30"/>
  <c r="B72" i="30"/>
  <c r="B87" i="30"/>
  <c r="B93" i="30" s="1"/>
  <c r="D31" i="31"/>
  <c r="C31" i="31"/>
  <c r="B43" i="31"/>
  <c r="B75" i="31"/>
  <c r="B65" i="31"/>
  <c r="B72" i="31"/>
  <c r="B87" i="31"/>
  <c r="B93" i="31" s="1"/>
  <c r="D31" i="32"/>
  <c r="C31" i="32"/>
  <c r="B43" i="32"/>
  <c r="B75" i="32"/>
  <c r="B65" i="32"/>
  <c r="B72" i="32"/>
  <c r="B87" i="32"/>
  <c r="B93" i="32" s="1"/>
  <c r="D31" i="33"/>
  <c r="C31" i="33"/>
  <c r="B43" i="33"/>
  <c r="B75" i="33"/>
  <c r="B65" i="33"/>
  <c r="B72" i="33"/>
  <c r="B87" i="33"/>
  <c r="B93" i="33" s="1"/>
  <c r="D31" i="34"/>
  <c r="C31" i="34"/>
  <c r="B43" i="34"/>
  <c r="B75" i="34"/>
  <c r="B65" i="34"/>
  <c r="B72" i="34"/>
  <c r="B87" i="34"/>
  <c r="B93" i="34" s="1"/>
  <c r="D31" i="35"/>
  <c r="C31" i="35"/>
  <c r="B43" i="35"/>
  <c r="B75" i="35"/>
  <c r="B65" i="35"/>
  <c r="B72" i="35"/>
  <c r="B87" i="35"/>
  <c r="B93" i="35" s="1"/>
  <c r="D31" i="36"/>
  <c r="C31" i="36"/>
  <c r="B43" i="36"/>
  <c r="B75" i="36"/>
  <c r="B65" i="36"/>
  <c r="B72" i="36"/>
  <c r="B87" i="36"/>
  <c r="B93" i="36" s="1"/>
  <c r="D31" i="37"/>
  <c r="C31" i="37"/>
  <c r="B43" i="37"/>
  <c r="B75" i="37"/>
  <c r="B65" i="37"/>
  <c r="B72" i="37"/>
  <c r="B87" i="37"/>
  <c r="B93" i="37" s="1"/>
  <c r="D31" i="38"/>
  <c r="C31" i="38"/>
  <c r="B43" i="38"/>
  <c r="B75" i="38"/>
  <c r="B65" i="38"/>
  <c r="B72" i="38"/>
  <c r="B87" i="38"/>
  <c r="B93" i="38" s="1"/>
  <c r="D31" i="39"/>
  <c r="C31" i="39"/>
  <c r="B43" i="39"/>
  <c r="B75" i="39"/>
  <c r="B65" i="39"/>
  <c r="B72" i="39"/>
  <c r="B87" i="39"/>
  <c r="B93" i="39" s="1"/>
  <c r="D31" i="40"/>
  <c r="C31" i="40"/>
  <c r="B43" i="40"/>
  <c r="B75" i="40"/>
  <c r="B65" i="40"/>
  <c r="B72" i="40"/>
  <c r="B87" i="40"/>
  <c r="B93" i="40" s="1"/>
  <c r="D31" i="41"/>
  <c r="C31" i="41"/>
  <c r="B43" i="41"/>
  <c r="B75" i="41"/>
  <c r="B65" i="41"/>
  <c r="B72" i="41"/>
  <c r="B87" i="41"/>
  <c r="B93" i="41" s="1"/>
  <c r="D31" i="42"/>
  <c r="C31" i="42"/>
  <c r="B43" i="42"/>
  <c r="B75" i="42"/>
  <c r="B65" i="42"/>
  <c r="B72" i="42"/>
  <c r="B87" i="42"/>
  <c r="B93" i="42" s="1"/>
  <c r="D31" i="43"/>
  <c r="C31" i="43"/>
  <c r="B43" i="43"/>
  <c r="B75" i="43"/>
  <c r="B65" i="43"/>
  <c r="B72" i="43"/>
  <c r="B87" i="43"/>
  <c r="B93" i="43" s="1"/>
  <c r="D31" i="44"/>
  <c r="C31" i="44"/>
  <c r="B43" i="44"/>
  <c r="B75" i="44"/>
  <c r="B65" i="44"/>
  <c r="B72" i="44"/>
  <c r="B87" i="44"/>
  <c r="B93" i="44" s="1"/>
  <c r="D31" i="45"/>
  <c r="C31" i="45"/>
  <c r="B43" i="45"/>
  <c r="B75" i="45"/>
  <c r="B65" i="45"/>
  <c r="B72" i="45"/>
  <c r="B87" i="45"/>
  <c r="B93" i="45" s="1"/>
  <c r="D31" i="46"/>
  <c r="C31" i="46"/>
  <c r="B43" i="46"/>
  <c r="B75" i="46"/>
  <c r="B65" i="46"/>
  <c r="B72" i="46"/>
  <c r="B87" i="46"/>
  <c r="B93" i="46" s="1"/>
  <c r="D31" i="47"/>
  <c r="C31" i="47"/>
  <c r="B43" i="47"/>
  <c r="B75" i="47"/>
  <c r="B65" i="47"/>
  <c r="B72" i="47"/>
  <c r="B87" i="47"/>
  <c r="B93" i="47" s="1"/>
  <c r="D31" i="48"/>
  <c r="C31" i="48"/>
  <c r="B43" i="48"/>
  <c r="B75" i="48"/>
  <c r="B65" i="48"/>
  <c r="B72" i="48"/>
  <c r="B87" i="48"/>
  <c r="B93" i="48" s="1"/>
  <c r="D31" i="49"/>
  <c r="C31" i="49"/>
  <c r="B43" i="49"/>
  <c r="B75" i="49"/>
  <c r="B65" i="49"/>
  <c r="B72" i="49"/>
  <c r="B87" i="49"/>
  <c r="B93" i="49" s="1"/>
  <c r="D31" i="50"/>
  <c r="C31" i="50"/>
  <c r="B43" i="50"/>
  <c r="B75" i="50"/>
  <c r="B65" i="50"/>
  <c r="B72" i="50"/>
  <c r="B87" i="50"/>
  <c r="B93" i="50" s="1"/>
  <c r="D31" i="51"/>
  <c r="C31" i="51"/>
  <c r="B43" i="51"/>
  <c r="B75" i="51"/>
  <c r="B65" i="51"/>
  <c r="B72" i="51"/>
  <c r="B87" i="51"/>
  <c r="B93" i="51" s="1"/>
  <c r="D31" i="52"/>
  <c r="C31" i="52"/>
  <c r="B43" i="52"/>
  <c r="B75" i="52"/>
  <c r="B65" i="52"/>
  <c r="B72" i="52"/>
  <c r="B87" i="52"/>
  <c r="B93" i="52" s="1"/>
  <c r="D31" i="53"/>
  <c r="C31" i="53"/>
  <c r="B43" i="53"/>
  <c r="B75" i="53"/>
  <c r="B65" i="53"/>
  <c r="B72" i="53"/>
  <c r="B87" i="53"/>
  <c r="B93" i="53" s="1"/>
  <c r="D31" i="54"/>
  <c r="C31" i="54"/>
  <c r="B43" i="54"/>
  <c r="B75" i="54"/>
  <c r="B65" i="54"/>
  <c r="B72" i="54"/>
  <c r="B87" i="54"/>
  <c r="B93" i="54" s="1"/>
  <c r="D31" i="55"/>
  <c r="C31" i="55"/>
  <c r="B43" i="55"/>
  <c r="B75" i="55"/>
  <c r="B65" i="55"/>
  <c r="B72" i="55"/>
  <c r="B87" i="55"/>
  <c r="B93" i="55" s="1"/>
  <c r="D31" i="56"/>
  <c r="C31" i="56"/>
  <c r="B43" i="56"/>
  <c r="B75" i="56"/>
  <c r="B65" i="56"/>
  <c r="B72" i="56"/>
  <c r="B87" i="56"/>
  <c r="B93" i="56" s="1"/>
  <c r="D31" i="57"/>
  <c r="C31" i="57"/>
  <c r="B43" i="57"/>
  <c r="B75" i="57"/>
  <c r="B65" i="57"/>
  <c r="B72" i="57"/>
  <c r="B87" i="57"/>
  <c r="B93" i="57" s="1"/>
  <c r="D31" i="58"/>
  <c r="C31" i="58"/>
  <c r="B43" i="58"/>
  <c r="B75" i="58"/>
  <c r="B65" i="58"/>
  <c r="B72" i="58"/>
  <c r="B87" i="58"/>
  <c r="B93" i="58" s="1"/>
  <c r="B77" i="58" l="1"/>
  <c r="B44" i="58"/>
  <c r="B64" i="58" s="1"/>
  <c r="C61" i="58"/>
  <c r="C32" i="58"/>
  <c r="C38" i="58" s="1"/>
  <c r="D61" i="58"/>
  <c r="D32" i="58"/>
  <c r="D38" i="58" s="1"/>
  <c r="B77" i="57"/>
  <c r="B44" i="57"/>
  <c r="B64" i="57" s="1"/>
  <c r="C61" i="57"/>
  <c r="C32" i="57"/>
  <c r="C38" i="57" s="1"/>
  <c r="D61" i="57"/>
  <c r="D32" i="57"/>
  <c r="D38" i="57" s="1"/>
  <c r="B77" i="56"/>
  <c r="B44" i="56"/>
  <c r="B64" i="56" s="1"/>
  <c r="C61" i="56"/>
  <c r="C32" i="56"/>
  <c r="C38" i="56" s="1"/>
  <c r="D61" i="56"/>
  <c r="D32" i="56"/>
  <c r="D38" i="56" s="1"/>
  <c r="B77" i="55"/>
  <c r="B44" i="55"/>
  <c r="B64" i="55" s="1"/>
  <c r="C61" i="55"/>
  <c r="C32" i="55"/>
  <c r="C38" i="55" s="1"/>
  <c r="D61" i="55"/>
  <c r="D32" i="55"/>
  <c r="D38" i="55" s="1"/>
  <c r="B77" i="54"/>
  <c r="B44" i="54"/>
  <c r="B64" i="54" s="1"/>
  <c r="C61" i="54"/>
  <c r="C32" i="54"/>
  <c r="C38" i="54" s="1"/>
  <c r="D61" i="54"/>
  <c r="D32" i="54"/>
  <c r="D38" i="54" s="1"/>
  <c r="B77" i="53"/>
  <c r="B44" i="53"/>
  <c r="B64" i="53" s="1"/>
  <c r="C61" i="53"/>
  <c r="C32" i="53"/>
  <c r="C38" i="53" s="1"/>
  <c r="D61" i="53"/>
  <c r="D32" i="53"/>
  <c r="D38" i="53" s="1"/>
  <c r="B77" i="52"/>
  <c r="B44" i="52"/>
  <c r="B64" i="52" s="1"/>
  <c r="C61" i="52"/>
  <c r="C32" i="52"/>
  <c r="C38" i="52" s="1"/>
  <c r="E31" i="52"/>
  <c r="D61" i="52"/>
  <c r="D32" i="52"/>
  <c r="D38" i="52" s="1"/>
  <c r="B77" i="51"/>
  <c r="B44" i="51"/>
  <c r="B64" i="51" s="1"/>
  <c r="C61" i="51"/>
  <c r="C32" i="51"/>
  <c r="C38" i="51" s="1"/>
  <c r="D61" i="51"/>
  <c r="D32" i="51"/>
  <c r="D38" i="51" s="1"/>
  <c r="B77" i="50"/>
  <c r="B44" i="50"/>
  <c r="B64" i="50" s="1"/>
  <c r="C61" i="50"/>
  <c r="C32" i="50"/>
  <c r="C38" i="50" s="1"/>
  <c r="D61" i="50"/>
  <c r="D32" i="50"/>
  <c r="D38" i="50" s="1"/>
  <c r="B77" i="49"/>
  <c r="B44" i="49"/>
  <c r="B64" i="49" s="1"/>
  <c r="C61" i="49"/>
  <c r="C32" i="49"/>
  <c r="C38" i="49" s="1"/>
  <c r="D61" i="49"/>
  <c r="D32" i="49"/>
  <c r="D38" i="49" s="1"/>
  <c r="B77" i="48"/>
  <c r="B44" i="48"/>
  <c r="B64" i="48" s="1"/>
  <c r="C61" i="48"/>
  <c r="C32" i="48"/>
  <c r="C38" i="48" s="1"/>
  <c r="D61" i="48"/>
  <c r="D32" i="48"/>
  <c r="D38" i="48" s="1"/>
  <c r="B77" i="47"/>
  <c r="B44" i="47"/>
  <c r="B64" i="47" s="1"/>
  <c r="C61" i="47"/>
  <c r="C32" i="47"/>
  <c r="C38" i="47" s="1"/>
  <c r="D61" i="47"/>
  <c r="D32" i="47"/>
  <c r="D38" i="47" s="1"/>
  <c r="B77" i="46"/>
  <c r="B44" i="46"/>
  <c r="B64" i="46" s="1"/>
  <c r="C61" i="46"/>
  <c r="C32" i="46"/>
  <c r="C38" i="46" s="1"/>
  <c r="D61" i="46"/>
  <c r="D32" i="46"/>
  <c r="D38" i="46" s="1"/>
  <c r="B77" i="45"/>
  <c r="B44" i="45"/>
  <c r="B64" i="45" s="1"/>
  <c r="C61" i="45"/>
  <c r="C32" i="45"/>
  <c r="C38" i="45" s="1"/>
  <c r="D61" i="45"/>
  <c r="D32" i="45"/>
  <c r="D38" i="45" s="1"/>
  <c r="B77" i="44"/>
  <c r="B44" i="44"/>
  <c r="B64" i="44" s="1"/>
  <c r="C61" i="44"/>
  <c r="C32" i="44"/>
  <c r="C38" i="44" s="1"/>
  <c r="D61" i="44"/>
  <c r="D32" i="44"/>
  <c r="D38" i="44" s="1"/>
  <c r="B77" i="43"/>
  <c r="B44" i="43"/>
  <c r="B64" i="43" s="1"/>
  <c r="C61" i="43"/>
  <c r="C32" i="43"/>
  <c r="C38" i="43" s="1"/>
  <c r="D61" i="43"/>
  <c r="D32" i="43"/>
  <c r="D38" i="43" s="1"/>
  <c r="B77" i="42"/>
  <c r="B44" i="42"/>
  <c r="B64" i="42" s="1"/>
  <c r="C61" i="42"/>
  <c r="C32" i="42"/>
  <c r="C38" i="42" s="1"/>
  <c r="D61" i="42"/>
  <c r="D32" i="42"/>
  <c r="D38" i="42" s="1"/>
  <c r="B77" i="41"/>
  <c r="B44" i="41"/>
  <c r="B64" i="41" s="1"/>
  <c r="C61" i="41"/>
  <c r="C32" i="41"/>
  <c r="C38" i="41" s="1"/>
  <c r="D61" i="41"/>
  <c r="D32" i="41"/>
  <c r="D38" i="41" s="1"/>
  <c r="B77" i="40"/>
  <c r="B44" i="40"/>
  <c r="B64" i="40" s="1"/>
  <c r="C61" i="40"/>
  <c r="C32" i="40"/>
  <c r="C38" i="40" s="1"/>
  <c r="D61" i="40"/>
  <c r="D32" i="40"/>
  <c r="D38" i="40" s="1"/>
  <c r="B77" i="39"/>
  <c r="B44" i="39"/>
  <c r="B64" i="39" s="1"/>
  <c r="C61" i="39"/>
  <c r="C56" i="39"/>
  <c r="C32" i="39"/>
  <c r="C38" i="39" s="1"/>
  <c r="D61" i="39"/>
  <c r="D32" i="39"/>
  <c r="D38" i="39" s="1"/>
  <c r="B77" i="38"/>
  <c r="B44" i="38"/>
  <c r="B64" i="38" s="1"/>
  <c r="C61" i="38"/>
  <c r="C32" i="38"/>
  <c r="C38" i="38" s="1"/>
  <c r="D61" i="38"/>
  <c r="D32" i="38"/>
  <c r="D38" i="38" s="1"/>
  <c r="B77" i="37"/>
  <c r="B44" i="37"/>
  <c r="B64" i="37" s="1"/>
  <c r="C61" i="37"/>
  <c r="C32" i="37"/>
  <c r="C38" i="37" s="1"/>
  <c r="D61" i="37"/>
  <c r="D32" i="37"/>
  <c r="D38" i="37" s="1"/>
  <c r="B77" i="36"/>
  <c r="B44" i="36"/>
  <c r="B64" i="36" s="1"/>
  <c r="C61" i="36"/>
  <c r="C32" i="36"/>
  <c r="C38" i="36" s="1"/>
  <c r="D61" i="36"/>
  <c r="D32" i="36"/>
  <c r="D38" i="36" s="1"/>
  <c r="B77" i="35"/>
  <c r="B44" i="35"/>
  <c r="B64" i="35" s="1"/>
  <c r="C61" i="35"/>
  <c r="C32" i="35"/>
  <c r="C38" i="35" s="1"/>
  <c r="D61" i="35"/>
  <c r="D32" i="35"/>
  <c r="D38" i="35" s="1"/>
  <c r="B77" i="34"/>
  <c r="B44" i="34"/>
  <c r="B64" i="34" s="1"/>
  <c r="C61" i="34"/>
  <c r="C32" i="34"/>
  <c r="C38" i="34" s="1"/>
  <c r="D61" i="34"/>
  <c r="D32" i="34"/>
  <c r="D38" i="34" s="1"/>
  <c r="B77" i="33"/>
  <c r="B44" i="33"/>
  <c r="B64" i="33" s="1"/>
  <c r="C61" i="33"/>
  <c r="C56" i="33"/>
  <c r="C32" i="33"/>
  <c r="C38" i="33" s="1"/>
  <c r="D61" i="33"/>
  <c r="D56" i="33"/>
  <c r="D32" i="33"/>
  <c r="D38" i="33" s="1"/>
  <c r="B77" i="32"/>
  <c r="B44" i="32"/>
  <c r="B64" i="32" s="1"/>
  <c r="C61" i="32"/>
  <c r="C32" i="32"/>
  <c r="C38" i="32" s="1"/>
  <c r="D61" i="32"/>
  <c r="D32" i="32"/>
  <c r="D38" i="32" s="1"/>
  <c r="B77" i="31"/>
  <c r="B44" i="31"/>
  <c r="B64" i="31" s="1"/>
  <c r="C61" i="31"/>
  <c r="C32" i="31"/>
  <c r="C38" i="31" s="1"/>
  <c r="D61" i="31"/>
  <c r="D32" i="31"/>
  <c r="D38" i="31" s="1"/>
  <c r="B77" i="30"/>
  <c r="B44" i="30"/>
  <c r="B64" i="30" s="1"/>
  <c r="C61" i="30"/>
  <c r="C32" i="30"/>
  <c r="C38" i="30" s="1"/>
  <c r="D61" i="30"/>
  <c r="D32" i="30"/>
  <c r="D38" i="30" s="1"/>
  <c r="B77" i="29"/>
  <c r="B44" i="29"/>
  <c r="B64" i="29" s="1"/>
  <c r="C61" i="29"/>
  <c r="C32" i="29"/>
  <c r="C38" i="29" s="1"/>
  <c r="D61" i="29"/>
  <c r="D32" i="29"/>
  <c r="D38" i="29" s="1"/>
  <c r="B77" i="28"/>
  <c r="B44" i="28"/>
  <c r="B64" i="28" s="1"/>
  <c r="C61" i="28"/>
  <c r="C32" i="28"/>
  <c r="C38" i="28" s="1"/>
  <c r="D61" i="28"/>
  <c r="D32" i="28"/>
  <c r="D38" i="28" s="1"/>
  <c r="B77" i="27"/>
  <c r="B44" i="27"/>
  <c r="B64" i="27" s="1"/>
  <c r="C61" i="27"/>
  <c r="C56" i="27"/>
  <c r="C32" i="27"/>
  <c r="C38" i="27" s="1"/>
  <c r="D61" i="27"/>
  <c r="D32" i="27"/>
  <c r="D38" i="27" s="1"/>
  <c r="B77" i="26"/>
  <c r="B44" i="26"/>
  <c r="B64" i="26" s="1"/>
  <c r="C61" i="26"/>
  <c r="C56" i="26"/>
  <c r="C32" i="26"/>
  <c r="C38" i="26" s="1"/>
  <c r="D61" i="26"/>
  <c r="D56" i="26"/>
  <c r="D32" i="26"/>
  <c r="D38" i="26" s="1"/>
  <c r="B77" i="25"/>
  <c r="B44" i="25"/>
  <c r="B64" i="25" s="1"/>
  <c r="C61" i="25"/>
  <c r="C56" i="25"/>
  <c r="C32" i="25"/>
  <c r="C38" i="25" s="1"/>
  <c r="D61" i="25"/>
  <c r="D32" i="25"/>
  <c r="D38" i="25" s="1"/>
  <c r="B77" i="24"/>
  <c r="B44" i="24"/>
  <c r="B64" i="24" s="1"/>
  <c r="C61" i="24"/>
  <c r="C56" i="24"/>
  <c r="C32" i="24"/>
  <c r="C38" i="24" s="1"/>
  <c r="D61" i="24"/>
  <c r="D32" i="24"/>
  <c r="D38" i="24" s="1"/>
  <c r="B77" i="23"/>
  <c r="B44" i="23"/>
  <c r="B64" i="23" s="1"/>
  <c r="C61" i="23"/>
  <c r="C32" i="23"/>
  <c r="C38" i="23" s="1"/>
  <c r="D61" i="23"/>
  <c r="D32" i="23"/>
  <c r="D38" i="23" s="1"/>
  <c r="B77" i="22"/>
  <c r="B44" i="22"/>
  <c r="B64" i="22" s="1"/>
  <c r="C61" i="22"/>
  <c r="C32" i="22"/>
  <c r="C38" i="22" s="1"/>
  <c r="D61" i="22"/>
  <c r="D32" i="22"/>
  <c r="D38" i="22" s="1"/>
  <c r="B77" i="21"/>
  <c r="B44" i="21"/>
  <c r="B64" i="21" s="1"/>
  <c r="C61" i="21"/>
  <c r="C32" i="21"/>
  <c r="C38" i="21" s="1"/>
  <c r="D61" i="21"/>
  <c r="D32" i="21"/>
  <c r="D38" i="21" s="1"/>
  <c r="B77" i="20"/>
  <c r="B44" i="20"/>
  <c r="B64" i="20" s="1"/>
  <c r="C61" i="20"/>
  <c r="C56" i="20"/>
  <c r="C32" i="20"/>
  <c r="C38" i="20" s="1"/>
  <c r="D61" i="20"/>
  <c r="D56" i="20"/>
  <c r="D32" i="20"/>
  <c r="D38" i="20" s="1"/>
  <c r="B77" i="19"/>
  <c r="B44" i="19"/>
  <c r="B64" i="19" s="1"/>
  <c r="C61" i="19"/>
  <c r="C32" i="19"/>
  <c r="C38" i="19" s="1"/>
  <c r="D61" i="19"/>
  <c r="D32" i="19"/>
  <c r="D38" i="19" s="1"/>
  <c r="B77" i="18"/>
  <c r="B44" i="18"/>
  <c r="B64" i="18" s="1"/>
  <c r="C61" i="18"/>
  <c r="C32" i="18"/>
  <c r="C38" i="18" s="1"/>
  <c r="D61" i="18"/>
  <c r="D32" i="18"/>
  <c r="D38" i="18" s="1"/>
  <c r="B77" i="17"/>
  <c r="B44" i="17"/>
  <c r="B64" i="17" s="1"/>
  <c r="C61" i="17"/>
  <c r="C32" i="17"/>
  <c r="C38" i="17" s="1"/>
  <c r="D61" i="17"/>
  <c r="D32" i="17"/>
  <c r="D38" i="17" s="1"/>
  <c r="B77" i="16"/>
  <c r="B44" i="16"/>
  <c r="B64" i="16" s="1"/>
  <c r="C61" i="16"/>
  <c r="C32" i="16"/>
  <c r="C38" i="16" s="1"/>
  <c r="D61" i="16"/>
  <c r="D32" i="16"/>
  <c r="D38" i="16" s="1"/>
  <c r="B77" i="15"/>
  <c r="B44" i="15"/>
  <c r="B64" i="15" s="1"/>
  <c r="C61" i="15"/>
  <c r="C32" i="15"/>
  <c r="C38" i="15" s="1"/>
  <c r="D61" i="15"/>
  <c r="D32" i="15"/>
  <c r="D38" i="15" s="1"/>
  <c r="B77" i="14"/>
  <c r="B44" i="14"/>
  <c r="B64" i="14" s="1"/>
  <c r="C61" i="14"/>
  <c r="C56" i="14"/>
  <c r="C32" i="14"/>
  <c r="C38" i="14" s="1"/>
  <c r="D61" i="14"/>
  <c r="D56" i="14"/>
  <c r="D32" i="14"/>
  <c r="D38" i="14" s="1"/>
  <c r="B77" i="13"/>
  <c r="B44" i="13"/>
  <c r="B64" i="13" s="1"/>
  <c r="C61" i="13"/>
  <c r="C56" i="13"/>
  <c r="C32" i="13"/>
  <c r="C38" i="13" s="1"/>
  <c r="D61" i="13"/>
  <c r="D32" i="13"/>
  <c r="D38" i="13" s="1"/>
  <c r="B77" i="12"/>
  <c r="B44" i="12"/>
  <c r="B64" i="12" s="1"/>
  <c r="C61" i="12"/>
  <c r="C32" i="12"/>
  <c r="C38" i="12" s="1"/>
  <c r="D61" i="12"/>
  <c r="D32" i="12"/>
  <c r="D38" i="12" s="1"/>
  <c r="B77" i="11"/>
  <c r="B44" i="11"/>
  <c r="B64" i="11" s="1"/>
  <c r="C61" i="11"/>
  <c r="C32" i="11"/>
  <c r="C38" i="11" s="1"/>
  <c r="D61" i="11"/>
  <c r="D32" i="11"/>
  <c r="D38" i="11" s="1"/>
  <c r="B77" i="10"/>
  <c r="B44" i="10"/>
  <c r="B64" i="10" s="1"/>
  <c r="C61" i="10"/>
  <c r="C32" i="10"/>
  <c r="C38" i="10" s="1"/>
  <c r="D61" i="10"/>
  <c r="D32" i="10"/>
  <c r="D38" i="10" s="1"/>
  <c r="B77" i="9"/>
  <c r="B44" i="9"/>
  <c r="B64" i="9" s="1"/>
  <c r="C61" i="9"/>
  <c r="C56" i="9"/>
  <c r="C32" i="9"/>
  <c r="C38" i="9" s="1"/>
  <c r="D61" i="9"/>
  <c r="D56" i="9"/>
  <c r="D32" i="9"/>
  <c r="D38" i="9" s="1"/>
  <c r="B77" i="8"/>
  <c r="B44" i="8"/>
  <c r="B64" i="8" s="1"/>
  <c r="C61" i="8"/>
  <c r="C56" i="8"/>
  <c r="C32" i="8"/>
  <c r="C38" i="8" s="1"/>
  <c r="D61" i="8"/>
  <c r="D56" i="8"/>
  <c r="D32" i="8"/>
  <c r="D38" i="8" s="1"/>
  <c r="B77" i="7"/>
  <c r="B44" i="7"/>
  <c r="B64" i="7" s="1"/>
  <c r="C61" i="7"/>
  <c r="C32" i="7"/>
  <c r="C38" i="7" s="1"/>
  <c r="D61" i="7"/>
  <c r="D32" i="7"/>
  <c r="D38" i="7" s="1"/>
  <c r="B77" i="6"/>
  <c r="B44" i="6"/>
  <c r="B64" i="6" s="1"/>
  <c r="C61" i="6"/>
  <c r="C32" i="6"/>
  <c r="C38" i="6" s="1"/>
  <c r="D61" i="6"/>
  <c r="D32" i="6"/>
  <c r="D38" i="6" s="1"/>
  <c r="B77" i="5"/>
  <c r="B44" i="5"/>
  <c r="B64" i="5" s="1"/>
  <c r="C61" i="5"/>
  <c r="C56" i="5"/>
  <c r="C32" i="5"/>
  <c r="C38" i="5" s="1"/>
  <c r="D61" i="5"/>
  <c r="D56" i="5"/>
  <c r="D32" i="5"/>
  <c r="D38" i="5" s="1"/>
  <c r="B77" i="4"/>
  <c r="B44" i="4"/>
  <c r="B64" i="4" s="1"/>
  <c r="C32" i="4"/>
  <c r="C37" i="4" s="1"/>
  <c r="C38" i="4" s="1"/>
  <c r="D32" i="4"/>
  <c r="D37" i="4" s="1"/>
  <c r="D38" i="4" s="1"/>
  <c r="D100" i="5"/>
  <c r="C100" i="5"/>
  <c r="D100" i="6"/>
  <c r="C100" i="6"/>
  <c r="D100" i="7"/>
  <c r="C100" i="7"/>
  <c r="D100" i="8"/>
  <c r="C100" i="8"/>
  <c r="D100" i="9"/>
  <c r="C100" i="9"/>
  <c r="D100" i="10"/>
  <c r="C100" i="10"/>
  <c r="D100" i="11"/>
  <c r="C100" i="11"/>
  <c r="D100" i="12"/>
  <c r="C100" i="12"/>
  <c r="D100" i="13"/>
  <c r="C100" i="13"/>
  <c r="D100" i="14"/>
  <c r="C100" i="14"/>
  <c r="D100" i="15"/>
  <c r="C100" i="15"/>
  <c r="D100" i="16"/>
  <c r="C100" i="16"/>
  <c r="D100" i="17"/>
  <c r="C100" i="17"/>
  <c r="D100" i="18"/>
  <c r="C100" i="18"/>
  <c r="D100" i="19"/>
  <c r="C100" i="19"/>
  <c r="D100" i="20"/>
  <c r="C100" i="20"/>
  <c r="D100" i="21"/>
  <c r="C100" i="21"/>
  <c r="D100" i="22"/>
  <c r="C100" i="22"/>
  <c r="D100" i="23"/>
  <c r="C100" i="23"/>
  <c r="D100" i="24"/>
  <c r="C100" i="24"/>
  <c r="D100" i="25"/>
  <c r="C100" i="25"/>
  <c r="D100" i="26"/>
  <c r="C100" i="26"/>
  <c r="D100" i="27"/>
  <c r="C100" i="27"/>
  <c r="D100" i="28"/>
  <c r="C100" i="28"/>
  <c r="D100" i="29"/>
  <c r="C100" i="29"/>
  <c r="D100" i="30"/>
  <c r="C100" i="30"/>
  <c r="D100" i="31"/>
  <c r="C100" i="31"/>
  <c r="D100" i="32"/>
  <c r="C100" i="32"/>
  <c r="D100" i="33"/>
  <c r="C100" i="33"/>
  <c r="D100" i="34"/>
  <c r="C100" i="34"/>
  <c r="D100" i="35"/>
  <c r="C100" i="35"/>
  <c r="D100" i="36"/>
  <c r="C100" i="36"/>
  <c r="D100" i="37"/>
  <c r="C100" i="37"/>
  <c r="D100" i="38"/>
  <c r="C100" i="38"/>
  <c r="D100" i="39"/>
  <c r="C100" i="39"/>
  <c r="D100" i="40"/>
  <c r="C100" i="40"/>
  <c r="D100" i="41"/>
  <c r="C100" i="41"/>
  <c r="D100" i="42"/>
  <c r="C100" i="42"/>
  <c r="D100" i="43"/>
  <c r="C100" i="43"/>
  <c r="D100" i="44"/>
  <c r="C100" i="44"/>
  <c r="D100" i="45"/>
  <c r="C100" i="45"/>
  <c r="D100" i="46"/>
  <c r="C100" i="46"/>
  <c r="D100" i="47"/>
  <c r="C100" i="47"/>
  <c r="D100" i="48"/>
  <c r="C100" i="48"/>
  <c r="D100" i="49"/>
  <c r="C100" i="49"/>
  <c r="D100" i="50"/>
  <c r="C100" i="50"/>
  <c r="D100" i="51"/>
  <c r="C100" i="51"/>
  <c r="D100" i="52"/>
  <c r="C100" i="52"/>
  <c r="E100" i="52" s="1"/>
  <c r="D100" i="53"/>
  <c r="C100" i="53"/>
  <c r="D100" i="54"/>
  <c r="C100" i="54"/>
  <c r="D100" i="55"/>
  <c r="C100" i="55"/>
  <c r="D100" i="56"/>
  <c r="C100" i="56"/>
  <c r="D100" i="57"/>
  <c r="C100" i="57"/>
  <c r="D100" i="58"/>
  <c r="C100" i="58"/>
  <c r="B103" i="5"/>
  <c r="D99" i="5"/>
  <c r="D103" i="5" s="1"/>
  <c r="D123" i="5" s="1"/>
  <c r="C99" i="5"/>
  <c r="C103" i="5" s="1"/>
  <c r="C123" i="5" s="1"/>
  <c r="B103" i="6"/>
  <c r="D99" i="6"/>
  <c r="D103" i="6" s="1"/>
  <c r="D123" i="6" s="1"/>
  <c r="C99" i="6"/>
  <c r="C103" i="6" s="1"/>
  <c r="C123" i="6" s="1"/>
  <c r="B103" i="7"/>
  <c r="D99" i="7"/>
  <c r="D103" i="7" s="1"/>
  <c r="D123" i="7" s="1"/>
  <c r="C99" i="7"/>
  <c r="C103" i="7" s="1"/>
  <c r="C123" i="7" s="1"/>
  <c r="B103" i="8"/>
  <c r="D99" i="8"/>
  <c r="D103" i="8" s="1"/>
  <c r="D123" i="8" s="1"/>
  <c r="C99" i="8"/>
  <c r="C103" i="8" s="1"/>
  <c r="C123" i="8" s="1"/>
  <c r="B103" i="9"/>
  <c r="D99" i="9"/>
  <c r="D103" i="9" s="1"/>
  <c r="D123" i="9" s="1"/>
  <c r="C99" i="9"/>
  <c r="C103" i="9" s="1"/>
  <c r="C123" i="9" s="1"/>
  <c r="B103" i="10"/>
  <c r="D99" i="10"/>
  <c r="D103" i="10" s="1"/>
  <c r="D123" i="10" s="1"/>
  <c r="C99" i="10"/>
  <c r="C103" i="10" s="1"/>
  <c r="C123" i="10" s="1"/>
  <c r="B103" i="11"/>
  <c r="D99" i="11"/>
  <c r="D103" i="11" s="1"/>
  <c r="D123" i="11" s="1"/>
  <c r="C99" i="11"/>
  <c r="C103" i="11" s="1"/>
  <c r="C123" i="11" s="1"/>
  <c r="B103" i="12"/>
  <c r="D99" i="12"/>
  <c r="D103" i="12" s="1"/>
  <c r="D123" i="12" s="1"/>
  <c r="C99" i="12"/>
  <c r="C103" i="12" s="1"/>
  <c r="C123" i="12" s="1"/>
  <c r="B103" i="13"/>
  <c r="D99" i="13"/>
  <c r="D103" i="13" s="1"/>
  <c r="D123" i="13" s="1"/>
  <c r="C99" i="13"/>
  <c r="C103" i="13" s="1"/>
  <c r="C123" i="13" s="1"/>
  <c r="B103" i="14"/>
  <c r="D99" i="14"/>
  <c r="D103" i="14" s="1"/>
  <c r="D123" i="14" s="1"/>
  <c r="C99" i="14"/>
  <c r="C103" i="14" s="1"/>
  <c r="C123" i="14" s="1"/>
  <c r="B103" i="15"/>
  <c r="D99" i="15"/>
  <c r="D103" i="15" s="1"/>
  <c r="D123" i="15" s="1"/>
  <c r="C99" i="15"/>
  <c r="C103" i="15" s="1"/>
  <c r="C123" i="15" s="1"/>
  <c r="B103" i="16"/>
  <c r="D99" i="16"/>
  <c r="D103" i="16" s="1"/>
  <c r="D123" i="16" s="1"/>
  <c r="C99" i="16"/>
  <c r="C103" i="16" s="1"/>
  <c r="C123" i="16" s="1"/>
  <c r="B103" i="17"/>
  <c r="D99" i="17"/>
  <c r="D103" i="17" s="1"/>
  <c r="D123" i="17" s="1"/>
  <c r="C99" i="17"/>
  <c r="C103" i="17" s="1"/>
  <c r="C123" i="17" s="1"/>
  <c r="B103" i="18"/>
  <c r="D99" i="18"/>
  <c r="D103" i="18" s="1"/>
  <c r="D123" i="18" s="1"/>
  <c r="C99" i="18"/>
  <c r="C103" i="18" s="1"/>
  <c r="C123" i="18" s="1"/>
  <c r="B103" i="19"/>
  <c r="D99" i="19"/>
  <c r="D103" i="19" s="1"/>
  <c r="D123" i="19" s="1"/>
  <c r="C99" i="19"/>
  <c r="C103" i="19" s="1"/>
  <c r="C123" i="19" s="1"/>
  <c r="B103" i="20"/>
  <c r="D99" i="20"/>
  <c r="D103" i="20" s="1"/>
  <c r="D123" i="20" s="1"/>
  <c r="C99" i="20"/>
  <c r="C103" i="20" s="1"/>
  <c r="C123" i="20" s="1"/>
  <c r="B103" i="21"/>
  <c r="D99" i="21"/>
  <c r="D103" i="21" s="1"/>
  <c r="D123" i="21" s="1"/>
  <c r="C99" i="21"/>
  <c r="C103" i="21" s="1"/>
  <c r="C123" i="21" s="1"/>
  <c r="B103" i="22"/>
  <c r="D99" i="22"/>
  <c r="D103" i="22" s="1"/>
  <c r="D123" i="22" s="1"/>
  <c r="C99" i="22"/>
  <c r="C103" i="22" s="1"/>
  <c r="C123" i="22" s="1"/>
  <c r="B103" i="23"/>
  <c r="D99" i="23"/>
  <c r="D103" i="23" s="1"/>
  <c r="D123" i="23" s="1"/>
  <c r="C99" i="23"/>
  <c r="C103" i="23" s="1"/>
  <c r="C123" i="23" s="1"/>
  <c r="B103" i="24"/>
  <c r="D99" i="24"/>
  <c r="D103" i="24" s="1"/>
  <c r="D123" i="24" s="1"/>
  <c r="C99" i="24"/>
  <c r="C103" i="24" s="1"/>
  <c r="C123" i="24" s="1"/>
  <c r="B103" i="25"/>
  <c r="D99" i="25"/>
  <c r="D103" i="25" s="1"/>
  <c r="D123" i="25" s="1"/>
  <c r="C99" i="25"/>
  <c r="C103" i="25" s="1"/>
  <c r="C123" i="25" s="1"/>
  <c r="B103" i="26"/>
  <c r="D99" i="26"/>
  <c r="D103" i="26" s="1"/>
  <c r="D123" i="26" s="1"/>
  <c r="C99" i="26"/>
  <c r="C103" i="26" s="1"/>
  <c r="C123" i="26" s="1"/>
  <c r="B103" i="27"/>
  <c r="D99" i="27"/>
  <c r="D103" i="27" s="1"/>
  <c r="D123" i="27" s="1"/>
  <c r="C99" i="27"/>
  <c r="C103" i="27" s="1"/>
  <c r="C123" i="27" s="1"/>
  <c r="B103" i="28"/>
  <c r="D99" i="28"/>
  <c r="D103" i="28" s="1"/>
  <c r="D123" i="28" s="1"/>
  <c r="C99" i="28"/>
  <c r="C103" i="28" s="1"/>
  <c r="C123" i="28" s="1"/>
  <c r="B103" i="29"/>
  <c r="D99" i="29"/>
  <c r="D103" i="29" s="1"/>
  <c r="D123" i="29" s="1"/>
  <c r="C99" i="29"/>
  <c r="C103" i="29" s="1"/>
  <c r="C123" i="29" s="1"/>
  <c r="B103" i="30"/>
  <c r="D99" i="30"/>
  <c r="D103" i="30" s="1"/>
  <c r="D123" i="30" s="1"/>
  <c r="C99" i="30"/>
  <c r="C103" i="30" s="1"/>
  <c r="C123" i="30" s="1"/>
  <c r="B103" i="31"/>
  <c r="D99" i="31"/>
  <c r="D103" i="31" s="1"/>
  <c r="D123" i="31" s="1"/>
  <c r="C99" i="31"/>
  <c r="C103" i="31" s="1"/>
  <c r="C123" i="31" s="1"/>
  <c r="B103" i="32"/>
  <c r="D99" i="32"/>
  <c r="D103" i="32" s="1"/>
  <c r="D123" i="32" s="1"/>
  <c r="C99" i="32"/>
  <c r="C103" i="32" s="1"/>
  <c r="C123" i="32" s="1"/>
  <c r="B103" i="33"/>
  <c r="D99" i="33"/>
  <c r="D103" i="33" s="1"/>
  <c r="D123" i="33" s="1"/>
  <c r="C99" i="33"/>
  <c r="C103" i="33" s="1"/>
  <c r="C123" i="33" s="1"/>
  <c r="B103" i="34"/>
  <c r="D99" i="34"/>
  <c r="D103" i="34" s="1"/>
  <c r="D123" i="34" s="1"/>
  <c r="C99" i="34"/>
  <c r="C103" i="34" s="1"/>
  <c r="C123" i="34" s="1"/>
  <c r="B103" i="35"/>
  <c r="D99" i="35"/>
  <c r="D103" i="35" s="1"/>
  <c r="D123" i="35" s="1"/>
  <c r="C99" i="35"/>
  <c r="C103" i="35" s="1"/>
  <c r="C123" i="35" s="1"/>
  <c r="B103" i="36"/>
  <c r="D99" i="36"/>
  <c r="D103" i="36" s="1"/>
  <c r="D123" i="36" s="1"/>
  <c r="C99" i="36"/>
  <c r="C103" i="36" s="1"/>
  <c r="C123" i="36" s="1"/>
  <c r="B103" i="37"/>
  <c r="D99" i="37"/>
  <c r="D103" i="37" s="1"/>
  <c r="D123" i="37" s="1"/>
  <c r="C99" i="37"/>
  <c r="C103" i="37" s="1"/>
  <c r="C123" i="37" s="1"/>
  <c r="B103" i="38"/>
  <c r="D99" i="38"/>
  <c r="D103" i="38" s="1"/>
  <c r="D123" i="38" s="1"/>
  <c r="C99" i="38"/>
  <c r="C103" i="38" s="1"/>
  <c r="C123" i="38" s="1"/>
  <c r="B103" i="39"/>
  <c r="D99" i="39"/>
  <c r="D103" i="39" s="1"/>
  <c r="D123" i="39" s="1"/>
  <c r="C99" i="39"/>
  <c r="C103" i="39" s="1"/>
  <c r="C123" i="39" s="1"/>
  <c r="B103" i="40"/>
  <c r="D99" i="40"/>
  <c r="D103" i="40" s="1"/>
  <c r="D123" i="40" s="1"/>
  <c r="C99" i="40"/>
  <c r="C103" i="40" s="1"/>
  <c r="C123" i="40" s="1"/>
  <c r="B103" i="41"/>
  <c r="D99" i="41"/>
  <c r="D103" i="41" s="1"/>
  <c r="D123" i="41" s="1"/>
  <c r="C99" i="41"/>
  <c r="C103" i="41" s="1"/>
  <c r="C123" i="41" s="1"/>
  <c r="B103" i="42"/>
  <c r="D99" i="42"/>
  <c r="D103" i="42" s="1"/>
  <c r="D123" i="42" s="1"/>
  <c r="C99" i="42"/>
  <c r="C103" i="42" s="1"/>
  <c r="C123" i="42" s="1"/>
  <c r="B103" i="43"/>
  <c r="D99" i="43"/>
  <c r="D103" i="43" s="1"/>
  <c r="D123" i="43" s="1"/>
  <c r="C99" i="43"/>
  <c r="C103" i="43" s="1"/>
  <c r="C123" i="43" s="1"/>
  <c r="B103" i="44"/>
  <c r="D99" i="44"/>
  <c r="D103" i="44" s="1"/>
  <c r="D123" i="44" s="1"/>
  <c r="C99" i="44"/>
  <c r="C103" i="44" s="1"/>
  <c r="C123" i="44" s="1"/>
  <c r="B103" i="45"/>
  <c r="D99" i="45"/>
  <c r="D103" i="45" s="1"/>
  <c r="D123" i="45" s="1"/>
  <c r="C99" i="45"/>
  <c r="C103" i="45" s="1"/>
  <c r="C123" i="45" s="1"/>
  <c r="B103" i="46"/>
  <c r="D99" i="46"/>
  <c r="D103" i="46" s="1"/>
  <c r="D123" i="46" s="1"/>
  <c r="C99" i="46"/>
  <c r="C103" i="46" s="1"/>
  <c r="C123" i="46" s="1"/>
  <c r="B103" i="47"/>
  <c r="D99" i="47"/>
  <c r="D103" i="47" s="1"/>
  <c r="D123" i="47" s="1"/>
  <c r="C99" i="47"/>
  <c r="C103" i="47" s="1"/>
  <c r="C123" i="47" s="1"/>
  <c r="B103" i="48"/>
  <c r="D99" i="48"/>
  <c r="D103" i="48" s="1"/>
  <c r="D123" i="48" s="1"/>
  <c r="C99" i="48"/>
  <c r="C103" i="48" s="1"/>
  <c r="C123" i="48" s="1"/>
  <c r="B103" i="49"/>
  <c r="D99" i="49"/>
  <c r="D103" i="49" s="1"/>
  <c r="D123" i="49" s="1"/>
  <c r="C99" i="49"/>
  <c r="C103" i="49" s="1"/>
  <c r="C123" i="49" s="1"/>
  <c r="B103" i="50"/>
  <c r="D99" i="50"/>
  <c r="D103" i="50" s="1"/>
  <c r="D123" i="50" s="1"/>
  <c r="C99" i="50"/>
  <c r="C103" i="50" s="1"/>
  <c r="C123" i="50" s="1"/>
  <c r="B103" i="51"/>
  <c r="D99" i="51"/>
  <c r="D103" i="51" s="1"/>
  <c r="D123" i="51" s="1"/>
  <c r="C99" i="51"/>
  <c r="C103" i="51" s="1"/>
  <c r="C123" i="51" s="1"/>
  <c r="B103" i="52"/>
  <c r="D99" i="52"/>
  <c r="D103" i="52" s="1"/>
  <c r="D123" i="52" s="1"/>
  <c r="C99" i="52"/>
  <c r="B103" i="53"/>
  <c r="D99" i="53"/>
  <c r="D103" i="53" s="1"/>
  <c r="D123" i="53" s="1"/>
  <c r="C99" i="53"/>
  <c r="C103" i="53" s="1"/>
  <c r="C123" i="53" s="1"/>
  <c r="B103" i="54"/>
  <c r="D99" i="54"/>
  <c r="D103" i="54" s="1"/>
  <c r="D123" i="54" s="1"/>
  <c r="C99" i="54"/>
  <c r="C103" i="54" s="1"/>
  <c r="C123" i="54" s="1"/>
  <c r="B103" i="55"/>
  <c r="D99" i="55"/>
  <c r="D103" i="55" s="1"/>
  <c r="D123" i="55" s="1"/>
  <c r="C99" i="55"/>
  <c r="C103" i="55" s="1"/>
  <c r="C123" i="55" s="1"/>
  <c r="B103" i="56"/>
  <c r="D99" i="56"/>
  <c r="D103" i="56" s="1"/>
  <c r="D123" i="56" s="1"/>
  <c r="C99" i="56"/>
  <c r="C103" i="56" s="1"/>
  <c r="C123" i="56" s="1"/>
  <c r="B103" i="57"/>
  <c r="D99" i="57"/>
  <c r="D103" i="57" s="1"/>
  <c r="D123" i="57" s="1"/>
  <c r="C99" i="57"/>
  <c r="C103" i="57" s="1"/>
  <c r="C123" i="57" s="1"/>
  <c r="B103" i="58"/>
  <c r="D99" i="58"/>
  <c r="D103" i="58" s="1"/>
  <c r="D123" i="58" s="1"/>
  <c r="C99" i="58"/>
  <c r="C103" i="58" s="1"/>
  <c r="C123" i="58" s="1"/>
  <c r="C103" i="52" l="1"/>
  <c r="C123" i="52" s="1"/>
  <c r="E99" i="52"/>
  <c r="E103" i="52" s="1"/>
  <c r="E123" i="52" s="1"/>
  <c r="D119" i="4"/>
  <c r="D73" i="4"/>
  <c r="D42" i="4"/>
  <c r="D71" i="4"/>
  <c r="D74" i="4"/>
  <c r="D76" i="4"/>
  <c r="D72" i="4"/>
  <c r="D75" i="4"/>
  <c r="D43" i="4"/>
  <c r="C119" i="4"/>
  <c r="C73" i="4"/>
  <c r="C42" i="4"/>
  <c r="C71" i="4"/>
  <c r="C74" i="4"/>
  <c r="C76" i="4"/>
  <c r="C72" i="4"/>
  <c r="C75" i="4"/>
  <c r="C43" i="4"/>
  <c r="D119" i="5"/>
  <c r="D89" i="5"/>
  <c r="D90" i="5" s="1"/>
  <c r="D94" i="5" s="1"/>
  <c r="D73" i="5"/>
  <c r="D60" i="5"/>
  <c r="D35" i="3"/>
  <c r="D42" i="5"/>
  <c r="D71" i="5"/>
  <c r="D74" i="5"/>
  <c r="D76" i="5"/>
  <c r="D72" i="5"/>
  <c r="D75" i="5"/>
  <c r="D43" i="5"/>
  <c r="D62" i="5"/>
  <c r="D66" i="5" s="1"/>
  <c r="C119" i="5"/>
  <c r="C73" i="5"/>
  <c r="C60" i="5"/>
  <c r="C42" i="5"/>
  <c r="C71" i="5"/>
  <c r="C74" i="5"/>
  <c r="C76" i="5"/>
  <c r="C72" i="5"/>
  <c r="C75" i="5"/>
  <c r="C43" i="5"/>
  <c r="C62" i="5"/>
  <c r="C66" i="5" s="1"/>
  <c r="D119" i="6"/>
  <c r="D89" i="6"/>
  <c r="D90" i="6" s="1"/>
  <c r="D94" i="6" s="1"/>
  <c r="D73" i="6"/>
  <c r="D60" i="6"/>
  <c r="D62" i="6" s="1"/>
  <c r="D66" i="6" s="1"/>
  <c r="D42" i="6"/>
  <c r="D71" i="6"/>
  <c r="D74" i="6"/>
  <c r="D76" i="6"/>
  <c r="D72" i="6"/>
  <c r="D75" i="6"/>
  <c r="D43" i="6"/>
  <c r="C119" i="6"/>
  <c r="C73" i="6"/>
  <c r="C60" i="6"/>
  <c r="C62" i="6" s="1"/>
  <c r="C66" i="6" s="1"/>
  <c r="C42" i="6"/>
  <c r="C71" i="6"/>
  <c r="C74" i="6"/>
  <c r="C76" i="6"/>
  <c r="C72" i="6"/>
  <c r="C75" i="6"/>
  <c r="C43" i="6"/>
  <c r="D119" i="7"/>
  <c r="D89" i="7"/>
  <c r="D90" i="7" s="1"/>
  <c r="D94" i="7" s="1"/>
  <c r="D73" i="7"/>
  <c r="D60" i="7"/>
  <c r="D62" i="7" s="1"/>
  <c r="D66" i="7" s="1"/>
  <c r="D42" i="7"/>
  <c r="D71" i="7"/>
  <c r="D74" i="7"/>
  <c r="D76" i="7"/>
  <c r="D72" i="7"/>
  <c r="D75" i="7"/>
  <c r="D43" i="7"/>
  <c r="C119" i="7"/>
  <c r="C73" i="7"/>
  <c r="C60" i="7"/>
  <c r="C62" i="7" s="1"/>
  <c r="C66" i="7" s="1"/>
  <c r="C42" i="7"/>
  <c r="C71" i="7"/>
  <c r="C74" i="7"/>
  <c r="C76" i="7"/>
  <c r="C72" i="7"/>
  <c r="C75" i="7"/>
  <c r="C43" i="7"/>
  <c r="D119" i="8"/>
  <c r="D89" i="8"/>
  <c r="D90" i="8" s="1"/>
  <c r="D94" i="8" s="1"/>
  <c r="D73" i="8"/>
  <c r="D60" i="8"/>
  <c r="D42" i="8"/>
  <c r="D71" i="8"/>
  <c r="D74" i="8"/>
  <c r="D76" i="8"/>
  <c r="D72" i="8"/>
  <c r="D75" i="8"/>
  <c r="D43" i="8"/>
  <c r="D62" i="8"/>
  <c r="D66" i="8" s="1"/>
  <c r="C119" i="8"/>
  <c r="C73" i="8"/>
  <c r="C60" i="8"/>
  <c r="C42" i="8"/>
  <c r="C71" i="8"/>
  <c r="C74" i="8"/>
  <c r="C76" i="8"/>
  <c r="C72" i="8"/>
  <c r="C75" i="8"/>
  <c r="C43" i="8"/>
  <c r="C62" i="8"/>
  <c r="C66" i="8" s="1"/>
  <c r="D119" i="9"/>
  <c r="D89" i="9"/>
  <c r="D90" i="9" s="1"/>
  <c r="D94" i="9" s="1"/>
  <c r="D73" i="9"/>
  <c r="D60" i="9"/>
  <c r="D42" i="9"/>
  <c r="D71" i="9"/>
  <c r="D74" i="9"/>
  <c r="D76" i="9"/>
  <c r="D72" i="9"/>
  <c r="D75" i="9"/>
  <c r="D43" i="9"/>
  <c r="D62" i="9"/>
  <c r="D66" i="9" s="1"/>
  <c r="C119" i="9"/>
  <c r="C73" i="9"/>
  <c r="C60" i="9"/>
  <c r="C42" i="9"/>
  <c r="C71" i="9"/>
  <c r="C74" i="9"/>
  <c r="C76" i="9"/>
  <c r="C72" i="9"/>
  <c r="C75" i="9"/>
  <c r="C43" i="9"/>
  <c r="C62" i="9"/>
  <c r="C66" i="9" s="1"/>
  <c r="D119" i="10"/>
  <c r="D89" i="10"/>
  <c r="D90" i="10" s="1"/>
  <c r="D94" i="10" s="1"/>
  <c r="D73" i="10"/>
  <c r="D60" i="10"/>
  <c r="D62" i="10" s="1"/>
  <c r="D66" i="10" s="1"/>
  <c r="D42" i="10"/>
  <c r="D71" i="10"/>
  <c r="D74" i="10"/>
  <c r="D76" i="10"/>
  <c r="D72" i="10"/>
  <c r="D75" i="10"/>
  <c r="D43" i="10"/>
  <c r="C119" i="10"/>
  <c r="C73" i="10"/>
  <c r="C60" i="10"/>
  <c r="C62" i="10" s="1"/>
  <c r="C66" i="10" s="1"/>
  <c r="C42" i="10"/>
  <c r="C71" i="10"/>
  <c r="C74" i="10"/>
  <c r="C76" i="10"/>
  <c r="C72" i="10"/>
  <c r="C75" i="10"/>
  <c r="C43" i="10"/>
  <c r="D119" i="11"/>
  <c r="D89" i="11"/>
  <c r="D90" i="11" s="1"/>
  <c r="D94" i="11" s="1"/>
  <c r="D73" i="11"/>
  <c r="D60" i="11"/>
  <c r="D62" i="11" s="1"/>
  <c r="D66" i="11" s="1"/>
  <c r="D42" i="11"/>
  <c r="D71" i="11"/>
  <c r="D74" i="11"/>
  <c r="D76" i="11"/>
  <c r="D72" i="11"/>
  <c r="D75" i="11"/>
  <c r="D43" i="11"/>
  <c r="C119" i="11"/>
  <c r="C73" i="11"/>
  <c r="C60" i="11"/>
  <c r="C62" i="11" s="1"/>
  <c r="C66" i="11" s="1"/>
  <c r="C42" i="11"/>
  <c r="C71" i="11"/>
  <c r="C74" i="11"/>
  <c r="C76" i="11"/>
  <c r="C72" i="11"/>
  <c r="C75" i="11"/>
  <c r="C43" i="11"/>
  <c r="D119" i="12"/>
  <c r="D89" i="12"/>
  <c r="D90" i="12" s="1"/>
  <c r="D94" i="12" s="1"/>
  <c r="D73" i="12"/>
  <c r="D60" i="12"/>
  <c r="D62" i="12" s="1"/>
  <c r="D66" i="12" s="1"/>
  <c r="D42" i="12"/>
  <c r="D71" i="12"/>
  <c r="D74" i="12"/>
  <c r="D76" i="12"/>
  <c r="D72" i="12"/>
  <c r="D75" i="12"/>
  <c r="D43" i="12"/>
  <c r="C119" i="12"/>
  <c r="C73" i="12"/>
  <c r="C60" i="12"/>
  <c r="C62" i="12" s="1"/>
  <c r="C66" i="12" s="1"/>
  <c r="C42" i="12"/>
  <c r="C71" i="12"/>
  <c r="C74" i="12"/>
  <c r="C76" i="12"/>
  <c r="C72" i="12"/>
  <c r="C75" i="12"/>
  <c r="C43" i="12"/>
  <c r="D119" i="13"/>
  <c r="D89" i="13"/>
  <c r="D90" i="13" s="1"/>
  <c r="D94" i="13" s="1"/>
  <c r="D73" i="13"/>
  <c r="D60" i="13"/>
  <c r="D62" i="13" s="1"/>
  <c r="D66" i="13" s="1"/>
  <c r="D42" i="13"/>
  <c r="D71" i="13"/>
  <c r="D74" i="13"/>
  <c r="D76" i="13"/>
  <c r="D72" i="13"/>
  <c r="D75" i="13"/>
  <c r="D43" i="13"/>
  <c r="C119" i="13"/>
  <c r="C73" i="13"/>
  <c r="C60" i="13"/>
  <c r="C42" i="13"/>
  <c r="C71" i="13"/>
  <c r="C74" i="13"/>
  <c r="C76" i="13"/>
  <c r="C72" i="13"/>
  <c r="C75" i="13"/>
  <c r="C43" i="13"/>
  <c r="C62" i="13"/>
  <c r="C66" i="13" s="1"/>
  <c r="D119" i="14"/>
  <c r="D89" i="14"/>
  <c r="D90" i="14" s="1"/>
  <c r="D94" i="14" s="1"/>
  <c r="D73" i="14"/>
  <c r="D60" i="14"/>
  <c r="D42" i="14"/>
  <c r="D71" i="14"/>
  <c r="D74" i="14"/>
  <c r="D76" i="14"/>
  <c r="D72" i="14"/>
  <c r="D75" i="14"/>
  <c r="D43" i="14"/>
  <c r="D62" i="14"/>
  <c r="D66" i="14" s="1"/>
  <c r="C119" i="14"/>
  <c r="C73" i="14"/>
  <c r="C60" i="14"/>
  <c r="C42" i="14"/>
  <c r="C71" i="14"/>
  <c r="C74" i="14"/>
  <c r="C76" i="14"/>
  <c r="C72" i="14"/>
  <c r="C75" i="14"/>
  <c r="C43" i="14"/>
  <c r="C62" i="14"/>
  <c r="C66" i="14" s="1"/>
  <c r="D119" i="15"/>
  <c r="D89" i="15"/>
  <c r="D90" i="15" s="1"/>
  <c r="D94" i="15" s="1"/>
  <c r="D73" i="15"/>
  <c r="D60" i="15"/>
  <c r="D62" i="15" s="1"/>
  <c r="D66" i="15" s="1"/>
  <c r="D42" i="15"/>
  <c r="D71" i="15"/>
  <c r="D74" i="15"/>
  <c r="D76" i="15"/>
  <c r="D72" i="15"/>
  <c r="D75" i="15"/>
  <c r="D43" i="15"/>
  <c r="C119" i="15"/>
  <c r="C73" i="15"/>
  <c r="C60" i="15"/>
  <c r="C62" i="15" s="1"/>
  <c r="C66" i="15" s="1"/>
  <c r="C42" i="15"/>
  <c r="C71" i="15"/>
  <c r="C74" i="15"/>
  <c r="C76" i="15"/>
  <c r="C72" i="15"/>
  <c r="C75" i="15"/>
  <c r="C43" i="15"/>
  <c r="D119" i="16"/>
  <c r="D89" i="16"/>
  <c r="D90" i="16" s="1"/>
  <c r="D94" i="16" s="1"/>
  <c r="D73" i="16"/>
  <c r="D60" i="16"/>
  <c r="D62" i="16" s="1"/>
  <c r="D66" i="16" s="1"/>
  <c r="D42" i="16"/>
  <c r="D71" i="16"/>
  <c r="D74" i="16"/>
  <c r="D76" i="16"/>
  <c r="D72" i="16"/>
  <c r="D75" i="16"/>
  <c r="D43" i="16"/>
  <c r="C119" i="16"/>
  <c r="C73" i="16"/>
  <c r="C60" i="16"/>
  <c r="C62" i="16" s="1"/>
  <c r="C66" i="16" s="1"/>
  <c r="C42" i="16"/>
  <c r="C71" i="16"/>
  <c r="C74" i="16"/>
  <c r="C76" i="16"/>
  <c r="C72" i="16"/>
  <c r="C75" i="16"/>
  <c r="C43" i="16"/>
  <c r="D119" i="17"/>
  <c r="D89" i="17"/>
  <c r="D90" i="17" s="1"/>
  <c r="D94" i="17" s="1"/>
  <c r="D73" i="17"/>
  <c r="D60" i="17"/>
  <c r="D62" i="17" s="1"/>
  <c r="D66" i="17" s="1"/>
  <c r="D42" i="17"/>
  <c r="D71" i="17"/>
  <c r="D74" i="17"/>
  <c r="D76" i="17"/>
  <c r="D72" i="17"/>
  <c r="D75" i="17"/>
  <c r="D43" i="17"/>
  <c r="C119" i="17"/>
  <c r="C73" i="17"/>
  <c r="C60" i="17"/>
  <c r="C62" i="17" s="1"/>
  <c r="C66" i="17" s="1"/>
  <c r="C42" i="17"/>
  <c r="C71" i="17"/>
  <c r="C74" i="17"/>
  <c r="C76" i="17"/>
  <c r="C72" i="17"/>
  <c r="C75" i="17"/>
  <c r="C43" i="17"/>
  <c r="D119" i="18"/>
  <c r="D89" i="18"/>
  <c r="D90" i="18" s="1"/>
  <c r="D94" i="18" s="1"/>
  <c r="D73" i="18"/>
  <c r="D60" i="18"/>
  <c r="D62" i="18" s="1"/>
  <c r="D66" i="18" s="1"/>
  <c r="D42" i="18"/>
  <c r="D71" i="18"/>
  <c r="D74" i="18"/>
  <c r="D76" i="18"/>
  <c r="D72" i="18"/>
  <c r="D75" i="18"/>
  <c r="D43" i="18"/>
  <c r="C119" i="18"/>
  <c r="C73" i="18"/>
  <c r="C60" i="18"/>
  <c r="C62" i="18" s="1"/>
  <c r="C66" i="18" s="1"/>
  <c r="C42" i="18"/>
  <c r="C71" i="18"/>
  <c r="C74" i="18"/>
  <c r="C76" i="18"/>
  <c r="C72" i="18"/>
  <c r="C75" i="18"/>
  <c r="C43" i="18"/>
  <c r="D119" i="19"/>
  <c r="D89" i="19"/>
  <c r="D90" i="19" s="1"/>
  <c r="D94" i="19" s="1"/>
  <c r="D73" i="19"/>
  <c r="D60" i="19"/>
  <c r="D62" i="19" s="1"/>
  <c r="D66" i="19" s="1"/>
  <c r="D42" i="19"/>
  <c r="D71" i="19"/>
  <c r="D74" i="19"/>
  <c r="D76" i="19"/>
  <c r="D72" i="19"/>
  <c r="D75" i="19"/>
  <c r="D43" i="19"/>
  <c r="C119" i="19"/>
  <c r="C73" i="19"/>
  <c r="C60" i="19"/>
  <c r="C62" i="19" s="1"/>
  <c r="C66" i="19" s="1"/>
  <c r="C42" i="19"/>
  <c r="C71" i="19"/>
  <c r="C74" i="19"/>
  <c r="C76" i="19"/>
  <c r="C72" i="19"/>
  <c r="C75" i="19"/>
  <c r="C43" i="19"/>
  <c r="D119" i="20"/>
  <c r="D89" i="20"/>
  <c r="D90" i="20" s="1"/>
  <c r="D94" i="20" s="1"/>
  <c r="D73" i="20"/>
  <c r="D60" i="20"/>
  <c r="D42" i="20"/>
  <c r="D71" i="20"/>
  <c r="D74" i="20"/>
  <c r="D76" i="20"/>
  <c r="D72" i="20"/>
  <c r="D75" i="20"/>
  <c r="D43" i="20"/>
  <c r="D62" i="20"/>
  <c r="D66" i="20" s="1"/>
  <c r="C119" i="20"/>
  <c r="C73" i="20"/>
  <c r="C60" i="20"/>
  <c r="C42" i="20"/>
  <c r="C71" i="20"/>
  <c r="C74" i="20"/>
  <c r="C76" i="20"/>
  <c r="C72" i="20"/>
  <c r="C75" i="20"/>
  <c r="C43" i="20"/>
  <c r="C62" i="20"/>
  <c r="C66" i="20" s="1"/>
  <c r="D119" i="21"/>
  <c r="D89" i="21"/>
  <c r="D90" i="21" s="1"/>
  <c r="D94" i="21" s="1"/>
  <c r="D73" i="21"/>
  <c r="D60" i="21"/>
  <c r="D62" i="21" s="1"/>
  <c r="D66" i="21" s="1"/>
  <c r="D42" i="21"/>
  <c r="D71" i="21"/>
  <c r="D74" i="21"/>
  <c r="D76" i="21"/>
  <c r="D72" i="21"/>
  <c r="D75" i="21"/>
  <c r="D43" i="21"/>
  <c r="C119" i="21"/>
  <c r="C73" i="21"/>
  <c r="C60" i="21"/>
  <c r="C62" i="21" s="1"/>
  <c r="C66" i="21" s="1"/>
  <c r="C42" i="21"/>
  <c r="C71" i="21"/>
  <c r="C74" i="21"/>
  <c r="C76" i="21"/>
  <c r="C72" i="21"/>
  <c r="C75" i="21"/>
  <c r="C43" i="21"/>
  <c r="D119" i="22"/>
  <c r="D89" i="22"/>
  <c r="D90" i="22" s="1"/>
  <c r="D94" i="22" s="1"/>
  <c r="D73" i="22"/>
  <c r="D60" i="22"/>
  <c r="D62" i="22" s="1"/>
  <c r="D66" i="22" s="1"/>
  <c r="D42" i="22"/>
  <c r="D71" i="22"/>
  <c r="D74" i="22"/>
  <c r="D76" i="22"/>
  <c r="D72" i="22"/>
  <c r="D75" i="22"/>
  <c r="D43" i="22"/>
  <c r="C119" i="22"/>
  <c r="C73" i="22"/>
  <c r="C60" i="22"/>
  <c r="C62" i="22" s="1"/>
  <c r="C66" i="22" s="1"/>
  <c r="C42" i="22"/>
  <c r="C71" i="22"/>
  <c r="C74" i="22"/>
  <c r="C76" i="22"/>
  <c r="C72" i="22"/>
  <c r="C75" i="22"/>
  <c r="C43" i="22"/>
  <c r="D119" i="23"/>
  <c r="D89" i="23"/>
  <c r="D90" i="23" s="1"/>
  <c r="D94" i="23" s="1"/>
  <c r="D73" i="23"/>
  <c r="D60" i="23"/>
  <c r="D62" i="23" s="1"/>
  <c r="D66" i="23" s="1"/>
  <c r="D42" i="23"/>
  <c r="D71" i="23"/>
  <c r="D74" i="23"/>
  <c r="D76" i="23"/>
  <c r="D72" i="23"/>
  <c r="D75" i="23"/>
  <c r="D43" i="23"/>
  <c r="C119" i="23"/>
  <c r="C73" i="23"/>
  <c r="C60" i="23"/>
  <c r="C62" i="23" s="1"/>
  <c r="C66" i="23" s="1"/>
  <c r="C42" i="23"/>
  <c r="C71" i="23"/>
  <c r="C74" i="23"/>
  <c r="C76" i="23"/>
  <c r="C72" i="23"/>
  <c r="C75" i="23"/>
  <c r="C43" i="23"/>
  <c r="D119" i="24"/>
  <c r="D89" i="24"/>
  <c r="D90" i="24" s="1"/>
  <c r="D94" i="24" s="1"/>
  <c r="D73" i="24"/>
  <c r="D60" i="24"/>
  <c r="D62" i="24" s="1"/>
  <c r="D66" i="24" s="1"/>
  <c r="D42" i="24"/>
  <c r="D71" i="24"/>
  <c r="D74" i="24"/>
  <c r="D76" i="24"/>
  <c r="D72" i="24"/>
  <c r="D75" i="24"/>
  <c r="D43" i="24"/>
  <c r="C119" i="24"/>
  <c r="C73" i="24"/>
  <c r="C60" i="24"/>
  <c r="C42" i="24"/>
  <c r="C71" i="24"/>
  <c r="C74" i="24"/>
  <c r="C76" i="24"/>
  <c r="C72" i="24"/>
  <c r="C75" i="24"/>
  <c r="C43" i="24"/>
  <c r="C62" i="24"/>
  <c r="C66" i="24" s="1"/>
  <c r="D119" i="25"/>
  <c r="D89" i="25"/>
  <c r="D90" i="25" s="1"/>
  <c r="D94" i="25" s="1"/>
  <c r="D73" i="25"/>
  <c r="D60" i="25"/>
  <c r="D62" i="25" s="1"/>
  <c r="D66" i="25" s="1"/>
  <c r="D42" i="25"/>
  <c r="D71" i="25"/>
  <c r="D74" i="25"/>
  <c r="D76" i="25"/>
  <c r="D72" i="25"/>
  <c r="D75" i="25"/>
  <c r="D43" i="25"/>
  <c r="C119" i="25"/>
  <c r="C73" i="25"/>
  <c r="C60" i="25"/>
  <c r="C42" i="25"/>
  <c r="C71" i="25"/>
  <c r="C74" i="25"/>
  <c r="C76" i="25"/>
  <c r="C72" i="25"/>
  <c r="C75" i="25"/>
  <c r="C43" i="25"/>
  <c r="C62" i="25"/>
  <c r="C66" i="25" s="1"/>
  <c r="D119" i="26"/>
  <c r="D89" i="26"/>
  <c r="D90" i="26" s="1"/>
  <c r="D94" i="26" s="1"/>
  <c r="D73" i="26"/>
  <c r="D60" i="26"/>
  <c r="D42" i="26"/>
  <c r="D71" i="26"/>
  <c r="D74" i="26"/>
  <c r="D76" i="26"/>
  <c r="D72" i="26"/>
  <c r="D75" i="26"/>
  <c r="D43" i="26"/>
  <c r="D62" i="26"/>
  <c r="D66" i="26" s="1"/>
  <c r="C119" i="26"/>
  <c r="C73" i="26"/>
  <c r="C60" i="26"/>
  <c r="C42" i="26"/>
  <c r="C71" i="26"/>
  <c r="C74" i="26"/>
  <c r="C76" i="26"/>
  <c r="C72" i="26"/>
  <c r="C75" i="26"/>
  <c r="C43" i="26"/>
  <c r="C62" i="26"/>
  <c r="C66" i="26" s="1"/>
  <c r="D119" i="27"/>
  <c r="D89" i="27"/>
  <c r="D90" i="27" s="1"/>
  <c r="D94" i="27" s="1"/>
  <c r="D73" i="27"/>
  <c r="D60" i="27"/>
  <c r="D62" i="27" s="1"/>
  <c r="D66" i="27" s="1"/>
  <c r="D42" i="27"/>
  <c r="D71" i="27"/>
  <c r="D74" i="27"/>
  <c r="D76" i="27"/>
  <c r="D72" i="27"/>
  <c r="D75" i="27"/>
  <c r="D43" i="27"/>
  <c r="C119" i="27"/>
  <c r="C73" i="27"/>
  <c r="C60" i="27"/>
  <c r="C42" i="27"/>
  <c r="C71" i="27"/>
  <c r="C74" i="27"/>
  <c r="C76" i="27"/>
  <c r="C72" i="27"/>
  <c r="C75" i="27"/>
  <c r="C43" i="27"/>
  <c r="C62" i="27"/>
  <c r="C66" i="27" s="1"/>
  <c r="D119" i="28"/>
  <c r="D89" i="28"/>
  <c r="D90" i="28" s="1"/>
  <c r="D94" i="28" s="1"/>
  <c r="D73" i="28"/>
  <c r="D60" i="28"/>
  <c r="D62" i="28" s="1"/>
  <c r="D66" i="28" s="1"/>
  <c r="D42" i="28"/>
  <c r="D71" i="28"/>
  <c r="D74" i="28"/>
  <c r="D76" i="28"/>
  <c r="D72" i="28"/>
  <c r="D75" i="28"/>
  <c r="D43" i="28"/>
  <c r="C119" i="28"/>
  <c r="C73" i="28"/>
  <c r="C60" i="28"/>
  <c r="C62" i="28" s="1"/>
  <c r="C66" i="28" s="1"/>
  <c r="C42" i="28"/>
  <c r="C71" i="28"/>
  <c r="C74" i="28"/>
  <c r="C76" i="28"/>
  <c r="C72" i="28"/>
  <c r="C75" i="28"/>
  <c r="C43" i="28"/>
  <c r="D119" i="29"/>
  <c r="D89" i="29"/>
  <c r="D90" i="29" s="1"/>
  <c r="D94" i="29" s="1"/>
  <c r="D73" i="29"/>
  <c r="D60" i="29"/>
  <c r="D62" i="29" s="1"/>
  <c r="D66" i="29" s="1"/>
  <c r="D42" i="29"/>
  <c r="D71" i="29"/>
  <c r="D74" i="29"/>
  <c r="D76" i="29"/>
  <c r="D72" i="29"/>
  <c r="D75" i="29"/>
  <c r="D43" i="29"/>
  <c r="C119" i="29"/>
  <c r="C73" i="29"/>
  <c r="C60" i="29"/>
  <c r="C62" i="29" s="1"/>
  <c r="C66" i="29" s="1"/>
  <c r="C42" i="29"/>
  <c r="C71" i="29"/>
  <c r="C74" i="29"/>
  <c r="C76" i="29"/>
  <c r="C72" i="29"/>
  <c r="C75" i="29"/>
  <c r="C43" i="29"/>
  <c r="D119" i="30"/>
  <c r="D89" i="30"/>
  <c r="D90" i="30" s="1"/>
  <c r="D94" i="30" s="1"/>
  <c r="D73" i="30"/>
  <c r="D60" i="30"/>
  <c r="D62" i="30" s="1"/>
  <c r="D66" i="30" s="1"/>
  <c r="D42" i="30"/>
  <c r="D71" i="30"/>
  <c r="D74" i="30"/>
  <c r="D76" i="30"/>
  <c r="D72" i="30"/>
  <c r="D75" i="30"/>
  <c r="D43" i="30"/>
  <c r="C119" i="30"/>
  <c r="C73" i="30"/>
  <c r="C60" i="30"/>
  <c r="C62" i="30" s="1"/>
  <c r="C66" i="30" s="1"/>
  <c r="C42" i="30"/>
  <c r="C71" i="30"/>
  <c r="C74" i="30"/>
  <c r="C76" i="30"/>
  <c r="C72" i="30"/>
  <c r="C75" i="30"/>
  <c r="C43" i="30"/>
  <c r="D119" i="31"/>
  <c r="D89" i="31"/>
  <c r="D90" i="31" s="1"/>
  <c r="D94" i="31" s="1"/>
  <c r="D73" i="31"/>
  <c r="D60" i="31"/>
  <c r="D62" i="31" s="1"/>
  <c r="D66" i="31" s="1"/>
  <c r="D42" i="31"/>
  <c r="D71" i="31"/>
  <c r="D74" i="31"/>
  <c r="D76" i="31"/>
  <c r="D72" i="31"/>
  <c r="D75" i="31"/>
  <c r="D43" i="31"/>
  <c r="C119" i="31"/>
  <c r="C73" i="31"/>
  <c r="C60" i="31"/>
  <c r="C62" i="31" s="1"/>
  <c r="C66" i="31" s="1"/>
  <c r="C42" i="31"/>
  <c r="C71" i="31"/>
  <c r="C74" i="31"/>
  <c r="C76" i="31"/>
  <c r="C72" i="31"/>
  <c r="C75" i="31"/>
  <c r="C43" i="31"/>
  <c r="D119" i="32"/>
  <c r="D89" i="32"/>
  <c r="D90" i="32" s="1"/>
  <c r="D94" i="32" s="1"/>
  <c r="D73" i="32"/>
  <c r="D60" i="32"/>
  <c r="D62" i="32" s="1"/>
  <c r="D66" i="32" s="1"/>
  <c r="D42" i="32"/>
  <c r="D71" i="32"/>
  <c r="D74" i="32"/>
  <c r="D76" i="32"/>
  <c r="D72" i="32"/>
  <c r="D75" i="32"/>
  <c r="D43" i="32"/>
  <c r="C119" i="32"/>
  <c r="C73" i="32"/>
  <c r="C60" i="32"/>
  <c r="C62" i="32" s="1"/>
  <c r="C66" i="32" s="1"/>
  <c r="C42" i="32"/>
  <c r="C71" i="32"/>
  <c r="C74" i="32"/>
  <c r="C76" i="32"/>
  <c r="C72" i="32"/>
  <c r="C75" i="32"/>
  <c r="C43" i="32"/>
  <c r="D119" i="33"/>
  <c r="D89" i="33"/>
  <c r="D90" i="33" s="1"/>
  <c r="D94" i="33" s="1"/>
  <c r="D73" i="33"/>
  <c r="D60" i="33"/>
  <c r="D42" i="33"/>
  <c r="D71" i="33"/>
  <c r="D74" i="33"/>
  <c r="D76" i="33"/>
  <c r="D72" i="33"/>
  <c r="D75" i="33"/>
  <c r="D43" i="33"/>
  <c r="D62" i="33"/>
  <c r="D66" i="33" s="1"/>
  <c r="C119" i="33"/>
  <c r="C73" i="33"/>
  <c r="C60" i="33"/>
  <c r="C42" i="33"/>
  <c r="C71" i="33"/>
  <c r="C74" i="33"/>
  <c r="C76" i="33"/>
  <c r="C72" i="33"/>
  <c r="C75" i="33"/>
  <c r="C43" i="33"/>
  <c r="C62" i="33"/>
  <c r="C66" i="33" s="1"/>
  <c r="D119" i="34"/>
  <c r="D89" i="34"/>
  <c r="D90" i="34" s="1"/>
  <c r="D94" i="34" s="1"/>
  <c r="D73" i="34"/>
  <c r="D60" i="34"/>
  <c r="D62" i="34" s="1"/>
  <c r="D66" i="34" s="1"/>
  <c r="D42" i="34"/>
  <c r="D71" i="34"/>
  <c r="D74" i="34"/>
  <c r="D76" i="34"/>
  <c r="D72" i="34"/>
  <c r="D75" i="34"/>
  <c r="D43" i="34"/>
  <c r="C119" i="34"/>
  <c r="C73" i="34"/>
  <c r="C60" i="34"/>
  <c r="C62" i="34" s="1"/>
  <c r="C66" i="34" s="1"/>
  <c r="C42" i="34"/>
  <c r="C71" i="34"/>
  <c r="C74" i="34"/>
  <c r="C76" i="34"/>
  <c r="C72" i="34"/>
  <c r="C75" i="34"/>
  <c r="C43" i="34"/>
  <c r="D119" i="35"/>
  <c r="D89" i="35"/>
  <c r="D90" i="35" s="1"/>
  <c r="D94" i="35" s="1"/>
  <c r="D73" i="35"/>
  <c r="D60" i="35"/>
  <c r="D62" i="35" s="1"/>
  <c r="D66" i="35" s="1"/>
  <c r="D42" i="35"/>
  <c r="D71" i="35"/>
  <c r="D74" i="35"/>
  <c r="D76" i="35"/>
  <c r="D72" i="35"/>
  <c r="D75" i="35"/>
  <c r="D43" i="35"/>
  <c r="C119" i="35"/>
  <c r="C73" i="35"/>
  <c r="C60" i="35"/>
  <c r="C62" i="35" s="1"/>
  <c r="C66" i="35" s="1"/>
  <c r="C42" i="35"/>
  <c r="C71" i="35"/>
  <c r="C74" i="35"/>
  <c r="C76" i="35"/>
  <c r="C72" i="35"/>
  <c r="C75" i="35"/>
  <c r="C43" i="35"/>
  <c r="D119" i="36"/>
  <c r="D89" i="36"/>
  <c r="D90" i="36" s="1"/>
  <c r="D94" i="36" s="1"/>
  <c r="D73" i="36"/>
  <c r="D60" i="36"/>
  <c r="D62" i="36" s="1"/>
  <c r="D66" i="36" s="1"/>
  <c r="D42" i="36"/>
  <c r="D71" i="36"/>
  <c r="D74" i="36"/>
  <c r="D76" i="36"/>
  <c r="D72" i="36"/>
  <c r="D75" i="36"/>
  <c r="D43" i="36"/>
  <c r="C119" i="36"/>
  <c r="C73" i="36"/>
  <c r="C60" i="36"/>
  <c r="C62" i="36" s="1"/>
  <c r="C66" i="36" s="1"/>
  <c r="C42" i="36"/>
  <c r="C71" i="36"/>
  <c r="C74" i="36"/>
  <c r="C76" i="36"/>
  <c r="C72" i="36"/>
  <c r="C75" i="36"/>
  <c r="C43" i="36"/>
  <c r="D119" i="37"/>
  <c r="D89" i="37"/>
  <c r="D90" i="37" s="1"/>
  <c r="D94" i="37" s="1"/>
  <c r="D73" i="37"/>
  <c r="D60" i="37"/>
  <c r="D62" i="37" s="1"/>
  <c r="D66" i="37" s="1"/>
  <c r="D42" i="37"/>
  <c r="D71" i="37"/>
  <c r="D74" i="37"/>
  <c r="D76" i="37"/>
  <c r="D72" i="37"/>
  <c r="D75" i="37"/>
  <c r="D43" i="37"/>
  <c r="C119" i="37"/>
  <c r="C73" i="37"/>
  <c r="C60" i="37"/>
  <c r="C62" i="37" s="1"/>
  <c r="C66" i="37" s="1"/>
  <c r="C42" i="37"/>
  <c r="C71" i="37"/>
  <c r="C74" i="37"/>
  <c r="C76" i="37"/>
  <c r="C72" i="37"/>
  <c r="C75" i="37"/>
  <c r="C43" i="37"/>
  <c r="D119" i="38"/>
  <c r="D89" i="38"/>
  <c r="D90" i="38" s="1"/>
  <c r="D94" i="38" s="1"/>
  <c r="D73" i="38"/>
  <c r="D60" i="38"/>
  <c r="D62" i="38" s="1"/>
  <c r="D66" i="38" s="1"/>
  <c r="D42" i="38"/>
  <c r="D71" i="38"/>
  <c r="D74" i="38"/>
  <c r="D76" i="38"/>
  <c r="D72" i="38"/>
  <c r="D75" i="38"/>
  <c r="D43" i="38"/>
  <c r="C119" i="38"/>
  <c r="C73" i="38"/>
  <c r="C60" i="38"/>
  <c r="C62" i="38" s="1"/>
  <c r="C66" i="38" s="1"/>
  <c r="C42" i="38"/>
  <c r="C71" i="38"/>
  <c r="C74" i="38"/>
  <c r="C76" i="38"/>
  <c r="C72" i="38"/>
  <c r="C75" i="38"/>
  <c r="C43" i="38"/>
  <c r="D119" i="39"/>
  <c r="D89" i="39"/>
  <c r="D90" i="39" s="1"/>
  <c r="D94" i="39" s="1"/>
  <c r="D73" i="39"/>
  <c r="D60" i="39"/>
  <c r="D62" i="39" s="1"/>
  <c r="D66" i="39" s="1"/>
  <c r="D42" i="39"/>
  <c r="D71" i="39"/>
  <c r="D74" i="39"/>
  <c r="D76" i="39"/>
  <c r="D72" i="39"/>
  <c r="D75" i="39"/>
  <c r="D43" i="39"/>
  <c r="C119" i="39"/>
  <c r="C73" i="39"/>
  <c r="C60" i="39"/>
  <c r="C42" i="39"/>
  <c r="C71" i="39"/>
  <c r="C74" i="39"/>
  <c r="C76" i="39"/>
  <c r="C72" i="39"/>
  <c r="C75" i="39"/>
  <c r="C43" i="39"/>
  <c r="C62" i="39"/>
  <c r="C66" i="39" s="1"/>
  <c r="D119" i="40"/>
  <c r="D89" i="40"/>
  <c r="D90" i="40" s="1"/>
  <c r="D94" i="40" s="1"/>
  <c r="D73" i="40"/>
  <c r="D60" i="40"/>
  <c r="D62" i="40" s="1"/>
  <c r="D66" i="40" s="1"/>
  <c r="D42" i="40"/>
  <c r="D71" i="40"/>
  <c r="D74" i="40"/>
  <c r="D76" i="40"/>
  <c r="D72" i="40"/>
  <c r="D75" i="40"/>
  <c r="D43" i="40"/>
  <c r="C119" i="40"/>
  <c r="C73" i="40"/>
  <c r="C60" i="40"/>
  <c r="C62" i="40" s="1"/>
  <c r="C66" i="40" s="1"/>
  <c r="C42" i="40"/>
  <c r="C71" i="40"/>
  <c r="C74" i="40"/>
  <c r="C76" i="40"/>
  <c r="C72" i="40"/>
  <c r="C75" i="40"/>
  <c r="C43" i="40"/>
  <c r="D119" i="41"/>
  <c r="D89" i="41"/>
  <c r="D90" i="41" s="1"/>
  <c r="D94" i="41" s="1"/>
  <c r="D73" i="41"/>
  <c r="D60" i="41"/>
  <c r="D62" i="41" s="1"/>
  <c r="D66" i="41" s="1"/>
  <c r="D42" i="41"/>
  <c r="D71" i="41"/>
  <c r="D74" i="41"/>
  <c r="D76" i="41"/>
  <c r="D72" i="41"/>
  <c r="D75" i="41"/>
  <c r="D43" i="41"/>
  <c r="C119" i="41"/>
  <c r="C73" i="41"/>
  <c r="C60" i="41"/>
  <c r="C62" i="41" s="1"/>
  <c r="C66" i="41" s="1"/>
  <c r="C42" i="41"/>
  <c r="C71" i="41"/>
  <c r="C74" i="41"/>
  <c r="C76" i="41"/>
  <c r="C72" i="41"/>
  <c r="C75" i="41"/>
  <c r="C43" i="41"/>
  <c r="D119" i="42"/>
  <c r="D89" i="42"/>
  <c r="D90" i="42" s="1"/>
  <c r="D94" i="42" s="1"/>
  <c r="D73" i="42"/>
  <c r="D60" i="42"/>
  <c r="D62" i="42" s="1"/>
  <c r="D66" i="42" s="1"/>
  <c r="D42" i="42"/>
  <c r="D71" i="42"/>
  <c r="D74" i="42"/>
  <c r="D76" i="42"/>
  <c r="D72" i="42"/>
  <c r="D75" i="42"/>
  <c r="D43" i="42"/>
  <c r="C119" i="42"/>
  <c r="C73" i="42"/>
  <c r="C60" i="42"/>
  <c r="C62" i="42" s="1"/>
  <c r="C66" i="42" s="1"/>
  <c r="C42" i="42"/>
  <c r="C71" i="42"/>
  <c r="C74" i="42"/>
  <c r="C76" i="42"/>
  <c r="C72" i="42"/>
  <c r="C75" i="42"/>
  <c r="C43" i="42"/>
  <c r="D119" i="43"/>
  <c r="D89" i="43"/>
  <c r="D90" i="43" s="1"/>
  <c r="D94" i="43" s="1"/>
  <c r="D73" i="43"/>
  <c r="D60" i="43"/>
  <c r="D62" i="43" s="1"/>
  <c r="D66" i="43" s="1"/>
  <c r="D42" i="43"/>
  <c r="D71" i="43"/>
  <c r="D74" i="43"/>
  <c r="D76" i="43"/>
  <c r="D72" i="43"/>
  <c r="D75" i="43"/>
  <c r="D43" i="43"/>
  <c r="C119" i="43"/>
  <c r="C73" i="43"/>
  <c r="C60" i="43"/>
  <c r="C62" i="43" s="1"/>
  <c r="C66" i="43" s="1"/>
  <c r="C42" i="43"/>
  <c r="C71" i="43"/>
  <c r="C74" i="43"/>
  <c r="C76" i="43"/>
  <c r="C72" i="43"/>
  <c r="C75" i="43"/>
  <c r="C43" i="43"/>
  <c r="D119" i="44"/>
  <c r="D89" i="44"/>
  <c r="D90" i="44" s="1"/>
  <c r="D94" i="44" s="1"/>
  <c r="D73" i="44"/>
  <c r="D60" i="44"/>
  <c r="D62" i="44" s="1"/>
  <c r="D66" i="44" s="1"/>
  <c r="D42" i="44"/>
  <c r="D71" i="44"/>
  <c r="D74" i="44"/>
  <c r="D76" i="44"/>
  <c r="D72" i="44"/>
  <c r="D75" i="44"/>
  <c r="D43" i="44"/>
  <c r="C119" i="44"/>
  <c r="C73" i="44"/>
  <c r="C60" i="44"/>
  <c r="C62" i="44" s="1"/>
  <c r="C66" i="44" s="1"/>
  <c r="C42" i="44"/>
  <c r="C71" i="44"/>
  <c r="C74" i="44"/>
  <c r="C76" i="44"/>
  <c r="C72" i="44"/>
  <c r="C75" i="44"/>
  <c r="C43" i="44"/>
  <c r="D119" i="45"/>
  <c r="D89" i="45"/>
  <c r="D90" i="45" s="1"/>
  <c r="D94" i="45" s="1"/>
  <c r="D73" i="45"/>
  <c r="D60" i="45"/>
  <c r="D62" i="45" s="1"/>
  <c r="D66" i="45" s="1"/>
  <c r="D42" i="45"/>
  <c r="D71" i="45"/>
  <c r="D74" i="45"/>
  <c r="D76" i="45"/>
  <c r="D72" i="45"/>
  <c r="D75" i="45"/>
  <c r="D43" i="45"/>
  <c r="C119" i="45"/>
  <c r="C73" i="45"/>
  <c r="C60" i="45"/>
  <c r="C62" i="45" s="1"/>
  <c r="C66" i="45" s="1"/>
  <c r="C42" i="45"/>
  <c r="C71" i="45"/>
  <c r="C74" i="45"/>
  <c r="C76" i="45"/>
  <c r="C72" i="45"/>
  <c r="C75" i="45"/>
  <c r="C43" i="45"/>
  <c r="D119" i="46"/>
  <c r="D89" i="46"/>
  <c r="D90" i="46" s="1"/>
  <c r="D94" i="46" s="1"/>
  <c r="D73" i="46"/>
  <c r="D60" i="46"/>
  <c r="D62" i="46" s="1"/>
  <c r="D66" i="46" s="1"/>
  <c r="D42" i="46"/>
  <c r="D71" i="46"/>
  <c r="D74" i="46"/>
  <c r="D76" i="46"/>
  <c r="D72" i="46"/>
  <c r="D75" i="46"/>
  <c r="D43" i="46"/>
  <c r="C119" i="46"/>
  <c r="C73" i="46"/>
  <c r="C60" i="46"/>
  <c r="C62" i="46" s="1"/>
  <c r="C66" i="46" s="1"/>
  <c r="C42" i="46"/>
  <c r="C71" i="46"/>
  <c r="C74" i="46"/>
  <c r="C76" i="46"/>
  <c r="C72" i="46"/>
  <c r="C75" i="46"/>
  <c r="C43" i="46"/>
  <c r="D119" i="47"/>
  <c r="D89" i="47"/>
  <c r="D90" i="47" s="1"/>
  <c r="D94" i="47" s="1"/>
  <c r="D73" i="47"/>
  <c r="D60" i="47"/>
  <c r="D62" i="47" s="1"/>
  <c r="D66" i="47" s="1"/>
  <c r="D42" i="47"/>
  <c r="D71" i="47"/>
  <c r="D74" i="47"/>
  <c r="D76" i="47"/>
  <c r="D72" i="47"/>
  <c r="D75" i="47"/>
  <c r="D43" i="47"/>
  <c r="C119" i="47"/>
  <c r="C73" i="47"/>
  <c r="C60" i="47"/>
  <c r="C62" i="47" s="1"/>
  <c r="C66" i="47" s="1"/>
  <c r="C42" i="47"/>
  <c r="C71" i="47"/>
  <c r="C74" i="47"/>
  <c r="C76" i="47"/>
  <c r="C72" i="47"/>
  <c r="C75" i="47"/>
  <c r="C43" i="47"/>
  <c r="D119" i="48"/>
  <c r="D89" i="48"/>
  <c r="D90" i="48" s="1"/>
  <c r="D94" i="48" s="1"/>
  <c r="D73" i="48"/>
  <c r="D60" i="48"/>
  <c r="D62" i="48" s="1"/>
  <c r="D66" i="48" s="1"/>
  <c r="D42" i="48"/>
  <c r="D71" i="48"/>
  <c r="D74" i="48"/>
  <c r="D76" i="48"/>
  <c r="D72" i="48"/>
  <c r="D75" i="48"/>
  <c r="D43" i="48"/>
  <c r="C119" i="48"/>
  <c r="C73" i="48"/>
  <c r="C60" i="48"/>
  <c r="C62" i="48" s="1"/>
  <c r="C66" i="48" s="1"/>
  <c r="C42" i="48"/>
  <c r="C71" i="48"/>
  <c r="C74" i="48"/>
  <c r="C76" i="48"/>
  <c r="C72" i="48"/>
  <c r="C75" i="48"/>
  <c r="C43" i="48"/>
  <c r="D119" i="49"/>
  <c r="D89" i="49"/>
  <c r="D90" i="49" s="1"/>
  <c r="D94" i="49" s="1"/>
  <c r="D73" i="49"/>
  <c r="D60" i="49"/>
  <c r="D62" i="49" s="1"/>
  <c r="D66" i="49" s="1"/>
  <c r="D42" i="49"/>
  <c r="D71" i="49"/>
  <c r="D74" i="49"/>
  <c r="D76" i="49"/>
  <c r="D72" i="49"/>
  <c r="D75" i="49"/>
  <c r="D43" i="49"/>
  <c r="C119" i="49"/>
  <c r="C73" i="49"/>
  <c r="C60" i="49"/>
  <c r="C62" i="49" s="1"/>
  <c r="C66" i="49" s="1"/>
  <c r="C42" i="49"/>
  <c r="C71" i="49"/>
  <c r="C74" i="49"/>
  <c r="C76" i="49"/>
  <c r="C72" i="49"/>
  <c r="C75" i="49"/>
  <c r="C43" i="49"/>
  <c r="D119" i="50"/>
  <c r="D89" i="50"/>
  <c r="D90" i="50" s="1"/>
  <c r="D94" i="50" s="1"/>
  <c r="D73" i="50"/>
  <c r="D60" i="50"/>
  <c r="D62" i="50" s="1"/>
  <c r="D66" i="50" s="1"/>
  <c r="D42" i="50"/>
  <c r="D71" i="50"/>
  <c r="D74" i="50"/>
  <c r="D76" i="50"/>
  <c r="D72" i="50"/>
  <c r="D75" i="50"/>
  <c r="D43" i="50"/>
  <c r="C119" i="50"/>
  <c r="C73" i="50"/>
  <c r="C60" i="50"/>
  <c r="C62" i="50" s="1"/>
  <c r="C66" i="50" s="1"/>
  <c r="C42" i="50"/>
  <c r="C71" i="50"/>
  <c r="C74" i="50"/>
  <c r="C76" i="50"/>
  <c r="C72" i="50"/>
  <c r="C75" i="50"/>
  <c r="C43" i="50"/>
  <c r="D119" i="51"/>
  <c r="D89" i="51"/>
  <c r="D90" i="51" s="1"/>
  <c r="D94" i="51" s="1"/>
  <c r="D73" i="51"/>
  <c r="D60" i="51"/>
  <c r="D62" i="51" s="1"/>
  <c r="D66" i="51" s="1"/>
  <c r="D42" i="51"/>
  <c r="D71" i="51"/>
  <c r="D74" i="51"/>
  <c r="D76" i="51"/>
  <c r="D72" i="51"/>
  <c r="D75" i="51"/>
  <c r="D43" i="51"/>
  <c r="C119" i="51"/>
  <c r="C73" i="51"/>
  <c r="C60" i="51"/>
  <c r="C62" i="51" s="1"/>
  <c r="C66" i="51" s="1"/>
  <c r="C42" i="51"/>
  <c r="C71" i="51"/>
  <c r="C74" i="51"/>
  <c r="C76" i="51"/>
  <c r="C72" i="51"/>
  <c r="C75" i="51"/>
  <c r="C43" i="51"/>
  <c r="D119" i="52"/>
  <c r="D89" i="52"/>
  <c r="D90" i="52" s="1"/>
  <c r="D94" i="52" s="1"/>
  <c r="D73" i="52"/>
  <c r="D60" i="52"/>
  <c r="D62" i="52" s="1"/>
  <c r="D66" i="52" s="1"/>
  <c r="D42" i="52"/>
  <c r="D71" i="52"/>
  <c r="D74" i="52"/>
  <c r="D76" i="52"/>
  <c r="D72" i="52"/>
  <c r="D75" i="52"/>
  <c r="D43" i="52"/>
  <c r="E61" i="52"/>
  <c r="E32" i="52"/>
  <c r="C119" i="52"/>
  <c r="C73" i="52"/>
  <c r="C60" i="52"/>
  <c r="C62" i="52" s="1"/>
  <c r="C66" i="52" s="1"/>
  <c r="C42" i="52"/>
  <c r="C71" i="52"/>
  <c r="C74" i="52"/>
  <c r="C76" i="52"/>
  <c r="C72" i="52"/>
  <c r="C75" i="52"/>
  <c r="C43" i="52"/>
  <c r="D119" i="53"/>
  <c r="D89" i="53"/>
  <c r="D90" i="53" s="1"/>
  <c r="D94" i="53" s="1"/>
  <c r="D73" i="53"/>
  <c r="D60" i="53"/>
  <c r="D62" i="53" s="1"/>
  <c r="D66" i="53" s="1"/>
  <c r="D42" i="53"/>
  <c r="D71" i="53"/>
  <c r="D74" i="53"/>
  <c r="D76" i="53"/>
  <c r="D72" i="53"/>
  <c r="D75" i="53"/>
  <c r="D43" i="53"/>
  <c r="C119" i="53"/>
  <c r="C73" i="53"/>
  <c r="C60" i="53"/>
  <c r="C62" i="53" s="1"/>
  <c r="C66" i="53" s="1"/>
  <c r="C42" i="53"/>
  <c r="C71" i="53"/>
  <c r="C74" i="53"/>
  <c r="C76" i="53"/>
  <c r="C72" i="53"/>
  <c r="C75" i="53"/>
  <c r="C43" i="53"/>
  <c r="D119" i="54"/>
  <c r="D89" i="54"/>
  <c r="D90" i="54" s="1"/>
  <c r="D94" i="54" s="1"/>
  <c r="D73" i="54"/>
  <c r="D60" i="54"/>
  <c r="D62" i="54" s="1"/>
  <c r="D66" i="54" s="1"/>
  <c r="D42" i="54"/>
  <c r="D71" i="54"/>
  <c r="D74" i="54"/>
  <c r="D76" i="54"/>
  <c r="D72" i="54"/>
  <c r="D75" i="54"/>
  <c r="D43" i="54"/>
  <c r="C119" i="54"/>
  <c r="C73" i="54"/>
  <c r="C60" i="54"/>
  <c r="C62" i="54" s="1"/>
  <c r="C66" i="54" s="1"/>
  <c r="C42" i="54"/>
  <c r="C71" i="54"/>
  <c r="C74" i="54"/>
  <c r="C76" i="54"/>
  <c r="C72" i="54"/>
  <c r="C75" i="54"/>
  <c r="C43" i="54"/>
  <c r="D119" i="55"/>
  <c r="D89" i="55"/>
  <c r="D90" i="55" s="1"/>
  <c r="D94" i="55" s="1"/>
  <c r="D73" i="55"/>
  <c r="D60" i="55"/>
  <c r="D62" i="55" s="1"/>
  <c r="D66" i="55" s="1"/>
  <c r="D42" i="55"/>
  <c r="D71" i="55"/>
  <c r="D74" i="55"/>
  <c r="D76" i="55"/>
  <c r="D72" i="55"/>
  <c r="D75" i="55"/>
  <c r="D43" i="55"/>
  <c r="C119" i="55"/>
  <c r="C73" i="55"/>
  <c r="C60" i="55"/>
  <c r="C62" i="55" s="1"/>
  <c r="C66" i="55" s="1"/>
  <c r="C42" i="55"/>
  <c r="C71" i="55"/>
  <c r="C74" i="55"/>
  <c r="C76" i="55"/>
  <c r="C72" i="55"/>
  <c r="C75" i="55"/>
  <c r="C43" i="55"/>
  <c r="D119" i="56"/>
  <c r="D89" i="56"/>
  <c r="D90" i="56" s="1"/>
  <c r="D94" i="56" s="1"/>
  <c r="D73" i="56"/>
  <c r="D60" i="56"/>
  <c r="D62" i="56" s="1"/>
  <c r="D66" i="56" s="1"/>
  <c r="D42" i="56"/>
  <c r="D71" i="56"/>
  <c r="D74" i="56"/>
  <c r="D76" i="56"/>
  <c r="D72" i="56"/>
  <c r="D75" i="56"/>
  <c r="D43" i="56"/>
  <c r="C119" i="56"/>
  <c r="C73" i="56"/>
  <c r="C60" i="56"/>
  <c r="C62" i="56" s="1"/>
  <c r="C66" i="56" s="1"/>
  <c r="C42" i="56"/>
  <c r="C71" i="56"/>
  <c r="C74" i="56"/>
  <c r="C76" i="56"/>
  <c r="C72" i="56"/>
  <c r="C75" i="56"/>
  <c r="C43" i="56"/>
  <c r="D119" i="57"/>
  <c r="D89" i="57"/>
  <c r="D90" i="57" s="1"/>
  <c r="D94" i="57" s="1"/>
  <c r="D73" i="57"/>
  <c r="D60" i="57"/>
  <c r="D62" i="57" s="1"/>
  <c r="D66" i="57" s="1"/>
  <c r="D42" i="57"/>
  <c r="D71" i="57"/>
  <c r="D74" i="57"/>
  <c r="D76" i="57"/>
  <c r="D72" i="57"/>
  <c r="D75" i="57"/>
  <c r="D43" i="57"/>
  <c r="C119" i="57"/>
  <c r="C73" i="57"/>
  <c r="C60" i="57"/>
  <c r="C62" i="57" s="1"/>
  <c r="C66" i="57" s="1"/>
  <c r="C42" i="57"/>
  <c r="C71" i="57"/>
  <c r="C74" i="57"/>
  <c r="C76" i="57"/>
  <c r="C72" i="57"/>
  <c r="C75" i="57"/>
  <c r="C43" i="57"/>
  <c r="D119" i="58"/>
  <c r="D89" i="58"/>
  <c r="D90" i="58" s="1"/>
  <c r="D94" i="58" s="1"/>
  <c r="D73" i="58"/>
  <c r="D60" i="58"/>
  <c r="D62" i="58" s="1"/>
  <c r="D66" i="58" s="1"/>
  <c r="D42" i="58"/>
  <c r="D71" i="58"/>
  <c r="D74" i="58"/>
  <c r="D76" i="58"/>
  <c r="D72" i="58"/>
  <c r="D75" i="58"/>
  <c r="D43" i="58"/>
  <c r="C119" i="58"/>
  <c r="C73" i="58"/>
  <c r="C60" i="58"/>
  <c r="C62" i="58" s="1"/>
  <c r="C66" i="58" s="1"/>
  <c r="C42" i="58"/>
  <c r="C71" i="58"/>
  <c r="C74" i="58"/>
  <c r="C76" i="58"/>
  <c r="C72" i="58"/>
  <c r="C75" i="58"/>
  <c r="C43" i="58"/>
  <c r="C77" i="58" l="1"/>
  <c r="C121" i="58" s="1"/>
  <c r="C44" i="58"/>
  <c r="D77" i="58"/>
  <c r="D121" i="58" s="1"/>
  <c r="D44" i="58"/>
  <c r="C77" i="57"/>
  <c r="C121" i="57" s="1"/>
  <c r="C44" i="57"/>
  <c r="D77" i="57"/>
  <c r="D121" i="57" s="1"/>
  <c r="D44" i="57"/>
  <c r="C77" i="56"/>
  <c r="C121" i="56" s="1"/>
  <c r="C44" i="56"/>
  <c r="D77" i="56"/>
  <c r="D121" i="56" s="1"/>
  <c r="D44" i="56"/>
  <c r="C77" i="55"/>
  <c r="C121" i="55" s="1"/>
  <c r="C44" i="55"/>
  <c r="D77" i="55"/>
  <c r="D121" i="55" s="1"/>
  <c r="D44" i="55"/>
  <c r="C77" i="54"/>
  <c r="C121" i="54" s="1"/>
  <c r="C44" i="54"/>
  <c r="D77" i="54"/>
  <c r="D121" i="54" s="1"/>
  <c r="D44" i="54"/>
  <c r="C77" i="53"/>
  <c r="C121" i="53" s="1"/>
  <c r="C44" i="53"/>
  <c r="D77" i="53"/>
  <c r="D121" i="53" s="1"/>
  <c r="D44" i="53"/>
  <c r="C77" i="52"/>
  <c r="C121" i="52" s="1"/>
  <c r="C44" i="52"/>
  <c r="E34" i="52"/>
  <c r="E38" i="52" s="1"/>
  <c r="D77" i="52"/>
  <c r="D121" i="52" s="1"/>
  <c r="D44" i="52"/>
  <c r="C77" i="51"/>
  <c r="C121" i="51" s="1"/>
  <c r="C44" i="51"/>
  <c r="D77" i="51"/>
  <c r="D121" i="51" s="1"/>
  <c r="D44" i="51"/>
  <c r="C77" i="50"/>
  <c r="C121" i="50" s="1"/>
  <c r="C44" i="50"/>
  <c r="D77" i="50"/>
  <c r="D121" i="50" s="1"/>
  <c r="D44" i="50"/>
  <c r="C77" i="49"/>
  <c r="C121" i="49" s="1"/>
  <c r="C44" i="49"/>
  <c r="D77" i="49"/>
  <c r="D121" i="49" s="1"/>
  <c r="D44" i="49"/>
  <c r="C77" i="48"/>
  <c r="C121" i="48" s="1"/>
  <c r="C44" i="48"/>
  <c r="D77" i="48"/>
  <c r="D121" i="48" s="1"/>
  <c r="D44" i="48"/>
  <c r="C77" i="47"/>
  <c r="C121" i="47" s="1"/>
  <c r="C44" i="47"/>
  <c r="D77" i="47"/>
  <c r="D121" i="47" s="1"/>
  <c r="D44" i="47"/>
  <c r="C77" i="46"/>
  <c r="C121" i="46" s="1"/>
  <c r="C44" i="46"/>
  <c r="D77" i="46"/>
  <c r="D121" i="46" s="1"/>
  <c r="D44" i="46"/>
  <c r="C77" i="45"/>
  <c r="C121" i="45" s="1"/>
  <c r="C44" i="45"/>
  <c r="D77" i="45"/>
  <c r="D121" i="45" s="1"/>
  <c r="D44" i="45"/>
  <c r="C77" i="44"/>
  <c r="C121" i="44" s="1"/>
  <c r="C44" i="44"/>
  <c r="D77" i="44"/>
  <c r="D121" i="44" s="1"/>
  <c r="D44" i="44"/>
  <c r="C77" i="43"/>
  <c r="C121" i="43" s="1"/>
  <c r="C44" i="43"/>
  <c r="D77" i="43"/>
  <c r="D121" i="43" s="1"/>
  <c r="D44" i="43"/>
  <c r="C77" i="42"/>
  <c r="C121" i="42" s="1"/>
  <c r="C44" i="42"/>
  <c r="D77" i="42"/>
  <c r="D121" i="42" s="1"/>
  <c r="D44" i="42"/>
  <c r="C77" i="41"/>
  <c r="C121" i="41" s="1"/>
  <c r="C44" i="41"/>
  <c r="D77" i="41"/>
  <c r="D121" i="41" s="1"/>
  <c r="D44" i="41"/>
  <c r="C77" i="40"/>
  <c r="C121" i="40" s="1"/>
  <c r="C44" i="40"/>
  <c r="D77" i="40"/>
  <c r="D121" i="40" s="1"/>
  <c r="D44" i="40"/>
  <c r="C77" i="39"/>
  <c r="C121" i="39" s="1"/>
  <c r="C44" i="39"/>
  <c r="D77" i="39"/>
  <c r="D121" i="39" s="1"/>
  <c r="D44" i="39"/>
  <c r="C77" i="38"/>
  <c r="C121" i="38" s="1"/>
  <c r="C44" i="38"/>
  <c r="D77" i="38"/>
  <c r="D121" i="38" s="1"/>
  <c r="D44" i="38"/>
  <c r="C77" i="37"/>
  <c r="C121" i="37" s="1"/>
  <c r="C44" i="37"/>
  <c r="D77" i="37"/>
  <c r="D121" i="37" s="1"/>
  <c r="D44" i="37"/>
  <c r="C77" i="36"/>
  <c r="C121" i="36" s="1"/>
  <c r="C44" i="36"/>
  <c r="D77" i="36"/>
  <c r="D121" i="36" s="1"/>
  <c r="D44" i="36"/>
  <c r="C77" i="35"/>
  <c r="C121" i="35" s="1"/>
  <c r="C44" i="35"/>
  <c r="D77" i="35"/>
  <c r="D121" i="35" s="1"/>
  <c r="D44" i="35"/>
  <c r="C77" i="34"/>
  <c r="C121" i="34" s="1"/>
  <c r="C44" i="34"/>
  <c r="D77" i="34"/>
  <c r="D121" i="34" s="1"/>
  <c r="D44" i="34"/>
  <c r="C77" i="33"/>
  <c r="C121" i="33" s="1"/>
  <c r="C44" i="33"/>
  <c r="D77" i="33"/>
  <c r="D121" i="33" s="1"/>
  <c r="D44" i="33"/>
  <c r="C77" i="32"/>
  <c r="C121" i="32" s="1"/>
  <c r="C44" i="32"/>
  <c r="D77" i="32"/>
  <c r="D121" i="32" s="1"/>
  <c r="D44" i="32"/>
  <c r="C77" i="31"/>
  <c r="C121" i="31" s="1"/>
  <c r="C44" i="31"/>
  <c r="D77" i="31"/>
  <c r="D121" i="31" s="1"/>
  <c r="D44" i="31"/>
  <c r="C77" i="30"/>
  <c r="C121" i="30" s="1"/>
  <c r="C44" i="30"/>
  <c r="D77" i="30"/>
  <c r="D121" i="30" s="1"/>
  <c r="D44" i="30"/>
  <c r="C77" i="29"/>
  <c r="C121" i="29" s="1"/>
  <c r="C44" i="29"/>
  <c r="D77" i="29"/>
  <c r="D121" i="29" s="1"/>
  <c r="D44" i="29"/>
  <c r="C77" i="28"/>
  <c r="C121" i="28" s="1"/>
  <c r="C44" i="28"/>
  <c r="D77" i="28"/>
  <c r="D121" i="28" s="1"/>
  <c r="D44" i="28"/>
  <c r="C77" i="27"/>
  <c r="C121" i="27" s="1"/>
  <c r="C44" i="27"/>
  <c r="D77" i="27"/>
  <c r="D121" i="27" s="1"/>
  <c r="D44" i="27"/>
  <c r="C77" i="26"/>
  <c r="C121" i="26" s="1"/>
  <c r="C44" i="26"/>
  <c r="D77" i="26"/>
  <c r="D121" i="26" s="1"/>
  <c r="D44" i="26"/>
  <c r="C77" i="25"/>
  <c r="C121" i="25" s="1"/>
  <c r="C44" i="25"/>
  <c r="D77" i="25"/>
  <c r="D121" i="25" s="1"/>
  <c r="D44" i="25"/>
  <c r="C77" i="24"/>
  <c r="C121" i="24" s="1"/>
  <c r="C44" i="24"/>
  <c r="D77" i="24"/>
  <c r="D121" i="24" s="1"/>
  <c r="D44" i="24"/>
  <c r="C77" i="23"/>
  <c r="C121" i="23" s="1"/>
  <c r="C44" i="23"/>
  <c r="D77" i="23"/>
  <c r="D121" i="23" s="1"/>
  <c r="D44" i="23"/>
  <c r="C77" i="22"/>
  <c r="C121" i="22" s="1"/>
  <c r="C44" i="22"/>
  <c r="D77" i="22"/>
  <c r="D121" i="22" s="1"/>
  <c r="D44" i="22"/>
  <c r="C77" i="21"/>
  <c r="C121" i="21" s="1"/>
  <c r="C44" i="21"/>
  <c r="D77" i="21"/>
  <c r="D121" i="21" s="1"/>
  <c r="D44" i="21"/>
  <c r="C77" i="20"/>
  <c r="C121" i="20" s="1"/>
  <c r="C44" i="20"/>
  <c r="D77" i="20"/>
  <c r="D121" i="20" s="1"/>
  <c r="D44" i="20"/>
  <c r="C77" i="19"/>
  <c r="C121" i="19" s="1"/>
  <c r="C44" i="19"/>
  <c r="D77" i="19"/>
  <c r="D121" i="19" s="1"/>
  <c r="D44" i="19"/>
  <c r="C77" i="18"/>
  <c r="C121" i="18" s="1"/>
  <c r="C44" i="18"/>
  <c r="D77" i="18"/>
  <c r="D121" i="18" s="1"/>
  <c r="D44" i="18"/>
  <c r="C77" i="17"/>
  <c r="C121" i="17" s="1"/>
  <c r="C44" i="17"/>
  <c r="D77" i="17"/>
  <c r="D121" i="17" s="1"/>
  <c r="D44" i="17"/>
  <c r="C77" i="16"/>
  <c r="C121" i="16" s="1"/>
  <c r="C44" i="16"/>
  <c r="D77" i="16"/>
  <c r="D121" i="16" s="1"/>
  <c r="D44" i="16"/>
  <c r="C77" i="15"/>
  <c r="C121" i="15" s="1"/>
  <c r="C44" i="15"/>
  <c r="D77" i="15"/>
  <c r="D121" i="15" s="1"/>
  <c r="D44" i="15"/>
  <c r="C77" i="14"/>
  <c r="C121" i="14" s="1"/>
  <c r="C44" i="14"/>
  <c r="D77" i="14"/>
  <c r="D121" i="14" s="1"/>
  <c r="D44" i="14"/>
  <c r="C77" i="13"/>
  <c r="C121" i="13" s="1"/>
  <c r="C44" i="13"/>
  <c r="D77" i="13"/>
  <c r="D121" i="13" s="1"/>
  <c r="D44" i="13"/>
  <c r="C77" i="12"/>
  <c r="C121" i="12" s="1"/>
  <c r="C44" i="12"/>
  <c r="D77" i="12"/>
  <c r="D121" i="12" s="1"/>
  <c r="D44" i="12"/>
  <c r="C77" i="11"/>
  <c r="C121" i="11" s="1"/>
  <c r="C44" i="11"/>
  <c r="D77" i="11"/>
  <c r="D121" i="11" s="1"/>
  <c r="D44" i="11"/>
  <c r="C77" i="10"/>
  <c r="C121" i="10" s="1"/>
  <c r="C44" i="10"/>
  <c r="D77" i="10"/>
  <c r="D121" i="10" s="1"/>
  <c r="D44" i="10"/>
  <c r="C77" i="9"/>
  <c r="C121" i="9" s="1"/>
  <c r="C44" i="9"/>
  <c r="D77" i="9"/>
  <c r="D121" i="9" s="1"/>
  <c r="D44" i="9"/>
  <c r="C77" i="8"/>
  <c r="C121" i="8" s="1"/>
  <c r="C44" i="8"/>
  <c r="D77" i="8"/>
  <c r="D121" i="8" s="1"/>
  <c r="D44" i="8"/>
  <c r="C77" i="7"/>
  <c r="C121" i="7" s="1"/>
  <c r="C44" i="7"/>
  <c r="D77" i="7"/>
  <c r="D121" i="7" s="1"/>
  <c r="D44" i="7"/>
  <c r="C77" i="6"/>
  <c r="C121" i="6" s="1"/>
  <c r="C44" i="6"/>
  <c r="D77" i="6"/>
  <c r="D121" i="6" s="1"/>
  <c r="D44" i="6"/>
  <c r="C77" i="5"/>
  <c r="C121" i="5" s="1"/>
  <c r="C44" i="5"/>
  <c r="D77" i="5"/>
  <c r="D121" i="5" s="1"/>
  <c r="D44" i="5"/>
  <c r="C77" i="4"/>
  <c r="C121" i="4" s="1"/>
  <c r="C44" i="4"/>
  <c r="D77" i="4"/>
  <c r="D121" i="4" s="1"/>
  <c r="D44" i="4"/>
  <c r="D64" i="4" l="1"/>
  <c r="D53" i="4"/>
  <c r="D52" i="4"/>
  <c r="D51" i="4"/>
  <c r="D50" i="4"/>
  <c r="D49" i="4"/>
  <c r="D48" i="4"/>
  <c r="D47" i="4"/>
  <c r="D46" i="4"/>
  <c r="D54" i="4" s="1"/>
  <c r="D65" i="4" s="1"/>
  <c r="C64" i="4"/>
  <c r="C53" i="4"/>
  <c r="C52" i="4"/>
  <c r="C51" i="4"/>
  <c r="C50" i="4"/>
  <c r="C49" i="4"/>
  <c r="C48" i="4"/>
  <c r="C47" i="4"/>
  <c r="C46" i="4"/>
  <c r="C54" i="4" s="1"/>
  <c r="C65" i="4" s="1"/>
  <c r="D64" i="5"/>
  <c r="D53" i="5"/>
  <c r="D52" i="5"/>
  <c r="D51" i="5"/>
  <c r="D50" i="5"/>
  <c r="D49" i="5"/>
  <c r="D48" i="5"/>
  <c r="D47" i="5"/>
  <c r="D46" i="5"/>
  <c r="D54" i="5" s="1"/>
  <c r="D65" i="5" s="1"/>
  <c r="C64" i="5"/>
  <c r="C53" i="5"/>
  <c r="C52" i="5"/>
  <c r="C51" i="5"/>
  <c r="C50" i="5"/>
  <c r="C49" i="5"/>
  <c r="C48" i="5"/>
  <c r="C47" i="5"/>
  <c r="C46" i="5"/>
  <c r="C54" i="5" s="1"/>
  <c r="D64" i="6"/>
  <c r="D53" i="6"/>
  <c r="D52" i="6"/>
  <c r="D51" i="6"/>
  <c r="D50" i="6"/>
  <c r="D49" i="6"/>
  <c r="D48" i="6"/>
  <c r="D47" i="6"/>
  <c r="D46" i="6"/>
  <c r="D54" i="6" s="1"/>
  <c r="D65" i="6" s="1"/>
  <c r="C64" i="6"/>
  <c r="C53" i="6"/>
  <c r="C52" i="6"/>
  <c r="C51" i="6"/>
  <c r="C50" i="6"/>
  <c r="C49" i="6"/>
  <c r="C48" i="6"/>
  <c r="C47" i="6"/>
  <c r="C46" i="6"/>
  <c r="C54" i="6" s="1"/>
  <c r="C65" i="6" s="1"/>
  <c r="D64" i="7"/>
  <c r="D53" i="7"/>
  <c r="D52" i="7"/>
  <c r="D51" i="7"/>
  <c r="D50" i="7"/>
  <c r="D49" i="7"/>
  <c r="D48" i="7"/>
  <c r="D47" i="7"/>
  <c r="D46" i="7"/>
  <c r="D54" i="7" s="1"/>
  <c r="D65" i="7" s="1"/>
  <c r="C64" i="7"/>
  <c r="C53" i="7"/>
  <c r="C52" i="7"/>
  <c r="C51" i="7"/>
  <c r="C50" i="7"/>
  <c r="C49" i="7"/>
  <c r="C48" i="7"/>
  <c r="C47" i="7"/>
  <c r="C46" i="7"/>
  <c r="C54" i="7" s="1"/>
  <c r="C65" i="7" s="1"/>
  <c r="D64" i="8"/>
  <c r="D53" i="8"/>
  <c r="D52" i="8"/>
  <c r="D51" i="8"/>
  <c r="D50" i="8"/>
  <c r="D49" i="8"/>
  <c r="D48" i="8"/>
  <c r="D47" i="8"/>
  <c r="D46" i="8"/>
  <c r="D54" i="8" s="1"/>
  <c r="D65" i="8" s="1"/>
  <c r="C64" i="8"/>
  <c r="C53" i="8"/>
  <c r="C52" i="8"/>
  <c r="C51" i="8"/>
  <c r="C50" i="8"/>
  <c r="C49" i="8"/>
  <c r="C48" i="8"/>
  <c r="C47" i="8"/>
  <c r="C46" i="8"/>
  <c r="C54" i="8" s="1"/>
  <c r="C65" i="8" s="1"/>
  <c r="D64" i="9"/>
  <c r="D53" i="9"/>
  <c r="D52" i="9"/>
  <c r="D51" i="9"/>
  <c r="D50" i="9"/>
  <c r="D49" i="9"/>
  <c r="D48" i="9"/>
  <c r="D47" i="9"/>
  <c r="D46" i="9"/>
  <c r="D54" i="9" s="1"/>
  <c r="D65" i="9" s="1"/>
  <c r="C64" i="9"/>
  <c r="C53" i="9"/>
  <c r="C52" i="9"/>
  <c r="C51" i="9"/>
  <c r="C50" i="9"/>
  <c r="C49" i="9"/>
  <c r="C48" i="9"/>
  <c r="C47" i="9"/>
  <c r="C46" i="9"/>
  <c r="C54" i="9" s="1"/>
  <c r="C65" i="9" s="1"/>
  <c r="D64" i="10"/>
  <c r="D53" i="10"/>
  <c r="D52" i="10"/>
  <c r="D51" i="10"/>
  <c r="D50" i="10"/>
  <c r="D49" i="10"/>
  <c r="D48" i="10"/>
  <c r="D47" i="10"/>
  <c r="D46" i="10"/>
  <c r="D54" i="10" s="1"/>
  <c r="D65" i="10" s="1"/>
  <c r="C64" i="10"/>
  <c r="C53" i="10"/>
  <c r="C52" i="10"/>
  <c r="C51" i="10"/>
  <c r="C50" i="10"/>
  <c r="C49" i="10"/>
  <c r="C48" i="10"/>
  <c r="C47" i="10"/>
  <c r="C46" i="10"/>
  <c r="C54" i="10" s="1"/>
  <c r="C65" i="10" s="1"/>
  <c r="D64" i="11"/>
  <c r="D53" i="11"/>
  <c r="D52" i="11"/>
  <c r="D51" i="11"/>
  <c r="D50" i="11"/>
  <c r="D49" i="11"/>
  <c r="D48" i="11"/>
  <c r="D47" i="11"/>
  <c r="D46" i="11"/>
  <c r="D54" i="11" s="1"/>
  <c r="D65" i="11" s="1"/>
  <c r="C64" i="11"/>
  <c r="C53" i="11"/>
  <c r="C52" i="11"/>
  <c r="C51" i="11"/>
  <c r="C50" i="11"/>
  <c r="C49" i="11"/>
  <c r="C48" i="11"/>
  <c r="C47" i="11"/>
  <c r="C46" i="11"/>
  <c r="C54" i="11" s="1"/>
  <c r="C65" i="11" s="1"/>
  <c r="D64" i="12"/>
  <c r="D53" i="12"/>
  <c r="D52" i="12"/>
  <c r="D51" i="12"/>
  <c r="D50" i="12"/>
  <c r="D49" i="12"/>
  <c r="D48" i="12"/>
  <c r="D47" i="12"/>
  <c r="D46" i="12"/>
  <c r="D54" i="12" s="1"/>
  <c r="D65" i="12" s="1"/>
  <c r="C64" i="12"/>
  <c r="C53" i="12"/>
  <c r="C52" i="12"/>
  <c r="C51" i="12"/>
  <c r="C50" i="12"/>
  <c r="C49" i="12"/>
  <c r="C48" i="12"/>
  <c r="C47" i="12"/>
  <c r="C46" i="12"/>
  <c r="C54" i="12" s="1"/>
  <c r="C65" i="12" s="1"/>
  <c r="D64" i="13"/>
  <c r="D53" i="13"/>
  <c r="D52" i="13"/>
  <c r="D51" i="13"/>
  <c r="D50" i="13"/>
  <c r="D49" i="13"/>
  <c r="D48" i="13"/>
  <c r="D47" i="13"/>
  <c r="D46" i="13"/>
  <c r="D54" i="13" s="1"/>
  <c r="D65" i="13" s="1"/>
  <c r="C64" i="13"/>
  <c r="C53" i="13"/>
  <c r="C52" i="13"/>
  <c r="C51" i="13"/>
  <c r="C50" i="13"/>
  <c r="C49" i="13"/>
  <c r="C48" i="13"/>
  <c r="C47" i="13"/>
  <c r="C46" i="13"/>
  <c r="C54" i="13" s="1"/>
  <c r="C65" i="13" s="1"/>
  <c r="D64" i="14"/>
  <c r="D53" i="14"/>
  <c r="D52" i="14"/>
  <c r="D51" i="14"/>
  <c r="D50" i="14"/>
  <c r="D49" i="14"/>
  <c r="D48" i="14"/>
  <c r="D47" i="14"/>
  <c r="D46" i="14"/>
  <c r="D54" i="14" s="1"/>
  <c r="D65" i="14" s="1"/>
  <c r="C64" i="14"/>
  <c r="C53" i="14"/>
  <c r="C52" i="14"/>
  <c r="C51" i="14"/>
  <c r="C50" i="14"/>
  <c r="C49" i="14"/>
  <c r="C48" i="14"/>
  <c r="C47" i="14"/>
  <c r="C46" i="14"/>
  <c r="C54" i="14" s="1"/>
  <c r="C65" i="14" s="1"/>
  <c r="D64" i="15"/>
  <c r="D53" i="15"/>
  <c r="D52" i="15"/>
  <c r="D51" i="15"/>
  <c r="D50" i="15"/>
  <c r="D49" i="15"/>
  <c r="D48" i="15"/>
  <c r="D47" i="15"/>
  <c r="D46" i="15"/>
  <c r="D54" i="15" s="1"/>
  <c r="D65" i="15" s="1"/>
  <c r="C64" i="15"/>
  <c r="C53" i="15"/>
  <c r="C52" i="15"/>
  <c r="C51" i="15"/>
  <c r="C50" i="15"/>
  <c r="C49" i="15"/>
  <c r="C48" i="15"/>
  <c r="C47" i="15"/>
  <c r="C46" i="15"/>
  <c r="C54" i="15" s="1"/>
  <c r="C65" i="15" s="1"/>
  <c r="D64" i="16"/>
  <c r="D53" i="16"/>
  <c r="D52" i="16"/>
  <c r="D51" i="16"/>
  <c r="D50" i="16"/>
  <c r="D49" i="16"/>
  <c r="D48" i="16"/>
  <c r="D47" i="16"/>
  <c r="D46" i="16"/>
  <c r="D54" i="16" s="1"/>
  <c r="D65" i="16" s="1"/>
  <c r="C64" i="16"/>
  <c r="C53" i="16"/>
  <c r="C52" i="16"/>
  <c r="C51" i="16"/>
  <c r="C50" i="16"/>
  <c r="C49" i="16"/>
  <c r="C48" i="16"/>
  <c r="C47" i="16"/>
  <c r="C46" i="16"/>
  <c r="C54" i="16" s="1"/>
  <c r="C65" i="16" s="1"/>
  <c r="D64" i="17"/>
  <c r="D53" i="17"/>
  <c r="D52" i="17"/>
  <c r="D51" i="17"/>
  <c r="D50" i="17"/>
  <c r="D49" i="17"/>
  <c r="D48" i="17"/>
  <c r="D47" i="17"/>
  <c r="D46" i="17"/>
  <c r="D54" i="17" s="1"/>
  <c r="D65" i="17" s="1"/>
  <c r="C64" i="17"/>
  <c r="C53" i="17"/>
  <c r="C52" i="17"/>
  <c r="C51" i="17"/>
  <c r="C50" i="17"/>
  <c r="C49" i="17"/>
  <c r="C48" i="17"/>
  <c r="C47" i="17"/>
  <c r="C46" i="17"/>
  <c r="C54" i="17" s="1"/>
  <c r="C65" i="17" s="1"/>
  <c r="D64" i="18"/>
  <c r="D53" i="18"/>
  <c r="D52" i="18"/>
  <c r="D51" i="18"/>
  <c r="D50" i="18"/>
  <c r="D49" i="18"/>
  <c r="D48" i="18"/>
  <c r="D47" i="18"/>
  <c r="D46" i="18"/>
  <c r="D54" i="18" s="1"/>
  <c r="D65" i="18" s="1"/>
  <c r="C64" i="18"/>
  <c r="C53" i="18"/>
  <c r="C52" i="18"/>
  <c r="C51" i="18"/>
  <c r="C50" i="18"/>
  <c r="C49" i="18"/>
  <c r="C48" i="18"/>
  <c r="C47" i="18"/>
  <c r="C46" i="18"/>
  <c r="C54" i="18" s="1"/>
  <c r="C65" i="18" s="1"/>
  <c r="D64" i="19"/>
  <c r="D53" i="19"/>
  <c r="D52" i="19"/>
  <c r="D51" i="19"/>
  <c r="D50" i="19"/>
  <c r="D49" i="19"/>
  <c r="D48" i="19"/>
  <c r="D47" i="19"/>
  <c r="D46" i="19"/>
  <c r="D54" i="19" s="1"/>
  <c r="D65" i="19" s="1"/>
  <c r="C64" i="19"/>
  <c r="C53" i="19"/>
  <c r="C52" i="19"/>
  <c r="C51" i="19"/>
  <c r="C50" i="19"/>
  <c r="C49" i="19"/>
  <c r="C48" i="19"/>
  <c r="C47" i="19"/>
  <c r="C46" i="19"/>
  <c r="C54" i="19" s="1"/>
  <c r="C65" i="19" s="1"/>
  <c r="D64" i="20"/>
  <c r="D53" i="20"/>
  <c r="D52" i="20"/>
  <c r="D51" i="20"/>
  <c r="D50" i="20"/>
  <c r="D49" i="20"/>
  <c r="D48" i="20"/>
  <c r="D47" i="20"/>
  <c r="D46" i="20"/>
  <c r="D54" i="20" s="1"/>
  <c r="D65" i="20" s="1"/>
  <c r="C64" i="20"/>
  <c r="C53" i="20"/>
  <c r="C52" i="20"/>
  <c r="C51" i="20"/>
  <c r="C50" i="20"/>
  <c r="C49" i="20"/>
  <c r="C48" i="20"/>
  <c r="C47" i="20"/>
  <c r="C46" i="20"/>
  <c r="C54" i="20" s="1"/>
  <c r="C65" i="20" s="1"/>
  <c r="D64" i="21"/>
  <c r="D53" i="21"/>
  <c r="D52" i="21"/>
  <c r="D51" i="21"/>
  <c r="D50" i="21"/>
  <c r="D49" i="21"/>
  <c r="D48" i="21"/>
  <c r="D47" i="21"/>
  <c r="D46" i="21"/>
  <c r="D54" i="21" s="1"/>
  <c r="D65" i="21" s="1"/>
  <c r="C64" i="21"/>
  <c r="C53" i="21"/>
  <c r="C52" i="21"/>
  <c r="C51" i="21"/>
  <c r="C50" i="21"/>
  <c r="C49" i="21"/>
  <c r="C48" i="21"/>
  <c r="C47" i="21"/>
  <c r="C46" i="21"/>
  <c r="C54" i="21" s="1"/>
  <c r="C65" i="21" s="1"/>
  <c r="D64" i="22"/>
  <c r="D53" i="22"/>
  <c r="D52" i="22"/>
  <c r="D51" i="22"/>
  <c r="D50" i="22"/>
  <c r="D49" i="22"/>
  <c r="D48" i="22"/>
  <c r="D47" i="22"/>
  <c r="D46" i="22"/>
  <c r="D54" i="22" s="1"/>
  <c r="D65" i="22" s="1"/>
  <c r="C64" i="22"/>
  <c r="C53" i="22"/>
  <c r="C52" i="22"/>
  <c r="C51" i="22"/>
  <c r="C50" i="22"/>
  <c r="C49" i="22"/>
  <c r="C48" i="22"/>
  <c r="C47" i="22"/>
  <c r="C46" i="22"/>
  <c r="C54" i="22" s="1"/>
  <c r="C65" i="22" s="1"/>
  <c r="D64" i="23"/>
  <c r="D53" i="23"/>
  <c r="D52" i="23"/>
  <c r="D51" i="23"/>
  <c r="D50" i="23"/>
  <c r="D49" i="23"/>
  <c r="D48" i="23"/>
  <c r="D47" i="23"/>
  <c r="D46" i="23"/>
  <c r="D54" i="23" s="1"/>
  <c r="D65" i="23" s="1"/>
  <c r="C64" i="23"/>
  <c r="C53" i="23"/>
  <c r="C52" i="23"/>
  <c r="C51" i="23"/>
  <c r="C50" i="23"/>
  <c r="C49" i="23"/>
  <c r="C48" i="23"/>
  <c r="C47" i="23"/>
  <c r="C46" i="23"/>
  <c r="C54" i="23" s="1"/>
  <c r="C65" i="23" s="1"/>
  <c r="D64" i="24"/>
  <c r="D53" i="24"/>
  <c r="D52" i="24"/>
  <c r="D51" i="24"/>
  <c r="D50" i="24"/>
  <c r="D49" i="24"/>
  <c r="D48" i="24"/>
  <c r="D47" i="24"/>
  <c r="D46" i="24"/>
  <c r="D54" i="24" s="1"/>
  <c r="D65" i="24" s="1"/>
  <c r="C64" i="24"/>
  <c r="C53" i="24"/>
  <c r="C52" i="24"/>
  <c r="C51" i="24"/>
  <c r="C50" i="24"/>
  <c r="C49" i="24"/>
  <c r="C48" i="24"/>
  <c r="C47" i="24"/>
  <c r="C46" i="24"/>
  <c r="C54" i="24" s="1"/>
  <c r="C65" i="24" s="1"/>
  <c r="D64" i="25"/>
  <c r="D53" i="25"/>
  <c r="D52" i="25"/>
  <c r="D51" i="25"/>
  <c r="D50" i="25"/>
  <c r="D49" i="25"/>
  <c r="D48" i="25"/>
  <c r="D47" i="25"/>
  <c r="D46" i="25"/>
  <c r="D54" i="25" s="1"/>
  <c r="D65" i="25" s="1"/>
  <c r="C64" i="25"/>
  <c r="C53" i="25"/>
  <c r="C52" i="25"/>
  <c r="C51" i="25"/>
  <c r="C50" i="25"/>
  <c r="C49" i="25"/>
  <c r="C48" i="25"/>
  <c r="C47" i="25"/>
  <c r="C46" i="25"/>
  <c r="C54" i="25" s="1"/>
  <c r="C65" i="25" s="1"/>
  <c r="D64" i="26"/>
  <c r="D53" i="26"/>
  <c r="D52" i="26"/>
  <c r="D51" i="26"/>
  <c r="D50" i="26"/>
  <c r="D49" i="26"/>
  <c r="D48" i="26"/>
  <c r="D47" i="26"/>
  <c r="D46" i="26"/>
  <c r="D54" i="26" s="1"/>
  <c r="D65" i="26" s="1"/>
  <c r="C64" i="26"/>
  <c r="C53" i="26"/>
  <c r="C52" i="26"/>
  <c r="C51" i="26"/>
  <c r="C50" i="26"/>
  <c r="C49" i="26"/>
  <c r="C48" i="26"/>
  <c r="C47" i="26"/>
  <c r="C46" i="26"/>
  <c r="C54" i="26" s="1"/>
  <c r="C65" i="26" s="1"/>
  <c r="D64" i="27"/>
  <c r="D53" i="27"/>
  <c r="D52" i="27"/>
  <c r="D51" i="27"/>
  <c r="D50" i="27"/>
  <c r="D49" i="27"/>
  <c r="D48" i="27"/>
  <c r="D47" i="27"/>
  <c r="D46" i="27"/>
  <c r="D54" i="27" s="1"/>
  <c r="D65" i="27" s="1"/>
  <c r="C64" i="27"/>
  <c r="C53" i="27"/>
  <c r="C52" i="27"/>
  <c r="C51" i="27"/>
  <c r="C50" i="27"/>
  <c r="C49" i="27"/>
  <c r="C48" i="27"/>
  <c r="C47" i="27"/>
  <c r="C46" i="27"/>
  <c r="C54" i="27" s="1"/>
  <c r="C65" i="27" s="1"/>
  <c r="D64" i="28"/>
  <c r="D53" i="28"/>
  <c r="D52" i="28"/>
  <c r="D51" i="28"/>
  <c r="D50" i="28"/>
  <c r="D49" i="28"/>
  <c r="D48" i="28"/>
  <c r="D47" i="28"/>
  <c r="D46" i="28"/>
  <c r="D54" i="28" s="1"/>
  <c r="D65" i="28" s="1"/>
  <c r="C64" i="28"/>
  <c r="C53" i="28"/>
  <c r="C52" i="28"/>
  <c r="C51" i="28"/>
  <c r="C50" i="28"/>
  <c r="C49" i="28"/>
  <c r="C48" i="28"/>
  <c r="C47" i="28"/>
  <c r="C46" i="28"/>
  <c r="C54" i="28" s="1"/>
  <c r="C65" i="28" s="1"/>
  <c r="D64" i="29"/>
  <c r="D53" i="29"/>
  <c r="D52" i="29"/>
  <c r="D51" i="29"/>
  <c r="D50" i="29"/>
  <c r="D49" i="29"/>
  <c r="D48" i="29"/>
  <c r="D47" i="29"/>
  <c r="D46" i="29"/>
  <c r="D54" i="29" s="1"/>
  <c r="D65" i="29" s="1"/>
  <c r="C64" i="29"/>
  <c r="C53" i="29"/>
  <c r="C52" i="29"/>
  <c r="C51" i="29"/>
  <c r="C50" i="29"/>
  <c r="C49" i="29"/>
  <c r="C48" i="29"/>
  <c r="C47" i="29"/>
  <c r="C46" i="29"/>
  <c r="C54" i="29" s="1"/>
  <c r="C65" i="29" s="1"/>
  <c r="D64" i="30"/>
  <c r="D53" i="30"/>
  <c r="D52" i="30"/>
  <c r="D51" i="30"/>
  <c r="D50" i="30"/>
  <c r="D49" i="30"/>
  <c r="D48" i="30"/>
  <c r="D47" i="30"/>
  <c r="D46" i="30"/>
  <c r="D54" i="30" s="1"/>
  <c r="D65" i="30" s="1"/>
  <c r="C64" i="30"/>
  <c r="C53" i="30"/>
  <c r="C52" i="30"/>
  <c r="C51" i="30"/>
  <c r="C50" i="30"/>
  <c r="C49" i="30"/>
  <c r="C48" i="30"/>
  <c r="C47" i="30"/>
  <c r="C46" i="30"/>
  <c r="C54" i="30" s="1"/>
  <c r="C65" i="30" s="1"/>
  <c r="D64" i="31"/>
  <c r="D53" i="31"/>
  <c r="D52" i="31"/>
  <c r="D51" i="31"/>
  <c r="D50" i="31"/>
  <c r="D49" i="31"/>
  <c r="D48" i="31"/>
  <c r="D47" i="31"/>
  <c r="D46" i="31"/>
  <c r="D54" i="31" s="1"/>
  <c r="D65" i="31" s="1"/>
  <c r="C64" i="31"/>
  <c r="C53" i="31"/>
  <c r="C52" i="31"/>
  <c r="C51" i="31"/>
  <c r="C50" i="31"/>
  <c r="C49" i="31"/>
  <c r="C48" i="31"/>
  <c r="C47" i="31"/>
  <c r="C46" i="31"/>
  <c r="C54" i="31" s="1"/>
  <c r="C65" i="31" s="1"/>
  <c r="D64" i="32"/>
  <c r="D53" i="32"/>
  <c r="D52" i="32"/>
  <c r="D51" i="32"/>
  <c r="D50" i="32"/>
  <c r="D49" i="32"/>
  <c r="D48" i="32"/>
  <c r="D47" i="32"/>
  <c r="D46" i="32"/>
  <c r="D54" i="32" s="1"/>
  <c r="D65" i="32" s="1"/>
  <c r="C64" i="32"/>
  <c r="C53" i="32"/>
  <c r="C52" i="32"/>
  <c r="C51" i="32"/>
  <c r="C50" i="32"/>
  <c r="C49" i="32"/>
  <c r="C48" i="32"/>
  <c r="C47" i="32"/>
  <c r="C46" i="32"/>
  <c r="C54" i="32" s="1"/>
  <c r="C65" i="32" s="1"/>
  <c r="D64" i="33"/>
  <c r="D53" i="33"/>
  <c r="D52" i="33"/>
  <c r="D51" i="33"/>
  <c r="D50" i="33"/>
  <c r="D49" i="33"/>
  <c r="D48" i="33"/>
  <c r="D47" i="33"/>
  <c r="D46" i="33"/>
  <c r="D54" i="33" s="1"/>
  <c r="D65" i="33" s="1"/>
  <c r="C64" i="33"/>
  <c r="C53" i="33"/>
  <c r="C52" i="33"/>
  <c r="C51" i="33"/>
  <c r="C50" i="33"/>
  <c r="C49" i="33"/>
  <c r="C48" i="33"/>
  <c r="C47" i="33"/>
  <c r="C46" i="33"/>
  <c r="C54" i="33" s="1"/>
  <c r="C65" i="33" s="1"/>
  <c r="D64" i="34"/>
  <c r="D53" i="34"/>
  <c r="D52" i="34"/>
  <c r="D51" i="34"/>
  <c r="D50" i="34"/>
  <c r="D49" i="34"/>
  <c r="D48" i="34"/>
  <c r="D47" i="34"/>
  <c r="D46" i="34"/>
  <c r="D54" i="34" s="1"/>
  <c r="D65" i="34" s="1"/>
  <c r="C64" i="34"/>
  <c r="C53" i="34"/>
  <c r="C52" i="34"/>
  <c r="C51" i="34"/>
  <c r="C50" i="34"/>
  <c r="C49" i="34"/>
  <c r="C48" i="34"/>
  <c r="C47" i="34"/>
  <c r="C46" i="34"/>
  <c r="C54" i="34" s="1"/>
  <c r="C65" i="34" s="1"/>
  <c r="D64" i="35"/>
  <c r="D53" i="35"/>
  <c r="D52" i="35"/>
  <c r="D51" i="35"/>
  <c r="D50" i="35"/>
  <c r="D49" i="35"/>
  <c r="D48" i="35"/>
  <c r="D47" i="35"/>
  <c r="D46" i="35"/>
  <c r="D54" i="35" s="1"/>
  <c r="D65" i="35" s="1"/>
  <c r="C64" i="35"/>
  <c r="C53" i="35"/>
  <c r="C52" i="35"/>
  <c r="C51" i="35"/>
  <c r="C50" i="35"/>
  <c r="C49" i="35"/>
  <c r="C48" i="35"/>
  <c r="C47" i="35"/>
  <c r="C46" i="35"/>
  <c r="C54" i="35" s="1"/>
  <c r="C65" i="35" s="1"/>
  <c r="D64" i="36"/>
  <c r="D53" i="36"/>
  <c r="D52" i="36"/>
  <c r="D51" i="36"/>
  <c r="D50" i="36"/>
  <c r="D49" i="36"/>
  <c r="D48" i="36"/>
  <c r="D47" i="36"/>
  <c r="D46" i="36"/>
  <c r="D54" i="36" s="1"/>
  <c r="D65" i="36" s="1"/>
  <c r="C64" i="36"/>
  <c r="C53" i="36"/>
  <c r="C52" i="36"/>
  <c r="C51" i="36"/>
  <c r="C50" i="36"/>
  <c r="C49" i="36"/>
  <c r="C48" i="36"/>
  <c r="C47" i="36"/>
  <c r="C46" i="36"/>
  <c r="C54" i="36" s="1"/>
  <c r="C65" i="36" s="1"/>
  <c r="D64" i="37"/>
  <c r="D53" i="37"/>
  <c r="D52" i="37"/>
  <c r="D51" i="37"/>
  <c r="D50" i="37"/>
  <c r="D49" i="37"/>
  <c r="D48" i="37"/>
  <c r="D47" i="37"/>
  <c r="D46" i="37"/>
  <c r="D54" i="37" s="1"/>
  <c r="D65" i="37" s="1"/>
  <c r="C64" i="37"/>
  <c r="C53" i="37"/>
  <c r="C52" i="37"/>
  <c r="C51" i="37"/>
  <c r="C50" i="37"/>
  <c r="C49" i="37"/>
  <c r="C48" i="37"/>
  <c r="C47" i="37"/>
  <c r="C46" i="37"/>
  <c r="C54" i="37" s="1"/>
  <c r="C65" i="37" s="1"/>
  <c r="D64" i="38"/>
  <c r="D53" i="38"/>
  <c r="D52" i="38"/>
  <c r="D51" i="38"/>
  <c r="D50" i="38"/>
  <c r="D49" i="38"/>
  <c r="D48" i="38"/>
  <c r="D47" i="38"/>
  <c r="D46" i="38"/>
  <c r="D54" i="38" s="1"/>
  <c r="D65" i="38" s="1"/>
  <c r="C64" i="38"/>
  <c r="C53" i="38"/>
  <c r="C52" i="38"/>
  <c r="C51" i="38"/>
  <c r="C50" i="38"/>
  <c r="C49" i="38"/>
  <c r="C48" i="38"/>
  <c r="C47" i="38"/>
  <c r="C46" i="38"/>
  <c r="C54" i="38" s="1"/>
  <c r="C65" i="38" s="1"/>
  <c r="D64" i="39"/>
  <c r="D53" i="39"/>
  <c r="D52" i="39"/>
  <c r="D51" i="39"/>
  <c r="D50" i="39"/>
  <c r="D49" i="39"/>
  <c r="D48" i="39"/>
  <c r="D47" i="39"/>
  <c r="D46" i="39"/>
  <c r="D54" i="39" s="1"/>
  <c r="D65" i="39" s="1"/>
  <c r="C64" i="39"/>
  <c r="C53" i="39"/>
  <c r="C52" i="39"/>
  <c r="C51" i="39"/>
  <c r="C50" i="39"/>
  <c r="C49" i="39"/>
  <c r="C48" i="39"/>
  <c r="C47" i="39"/>
  <c r="C46" i="39"/>
  <c r="C54" i="39" s="1"/>
  <c r="C65" i="39" s="1"/>
  <c r="D64" i="40"/>
  <c r="D53" i="40"/>
  <c r="D52" i="40"/>
  <c r="D51" i="40"/>
  <c r="D50" i="40"/>
  <c r="D49" i="40"/>
  <c r="D48" i="40"/>
  <c r="D47" i="40"/>
  <c r="D46" i="40"/>
  <c r="D54" i="40" s="1"/>
  <c r="D65" i="40" s="1"/>
  <c r="C64" i="40"/>
  <c r="C53" i="40"/>
  <c r="C52" i="40"/>
  <c r="C51" i="40"/>
  <c r="C50" i="40"/>
  <c r="C49" i="40"/>
  <c r="C48" i="40"/>
  <c r="C47" i="40"/>
  <c r="C46" i="40"/>
  <c r="C54" i="40" s="1"/>
  <c r="C65" i="40" s="1"/>
  <c r="D64" i="41"/>
  <c r="D53" i="41"/>
  <c r="D52" i="41"/>
  <c r="D51" i="41"/>
  <c r="D50" i="41"/>
  <c r="D49" i="41"/>
  <c r="D48" i="41"/>
  <c r="D47" i="41"/>
  <c r="D46" i="41"/>
  <c r="D54" i="41" s="1"/>
  <c r="D65" i="41" s="1"/>
  <c r="C64" i="41"/>
  <c r="C53" i="41"/>
  <c r="C52" i="41"/>
  <c r="C51" i="41"/>
  <c r="C50" i="41"/>
  <c r="C49" i="41"/>
  <c r="C48" i="41"/>
  <c r="C47" i="41"/>
  <c r="C46" i="41"/>
  <c r="C54" i="41" s="1"/>
  <c r="C65" i="41" s="1"/>
  <c r="D64" i="42"/>
  <c r="D53" i="42"/>
  <c r="D52" i="42"/>
  <c r="D51" i="42"/>
  <c r="D50" i="42"/>
  <c r="D49" i="42"/>
  <c r="D48" i="42"/>
  <c r="D47" i="42"/>
  <c r="D46" i="42"/>
  <c r="D54" i="42" s="1"/>
  <c r="D65" i="42" s="1"/>
  <c r="C64" i="42"/>
  <c r="C53" i="42"/>
  <c r="C52" i="42"/>
  <c r="C51" i="42"/>
  <c r="C50" i="42"/>
  <c r="C49" i="42"/>
  <c r="C48" i="42"/>
  <c r="C47" i="42"/>
  <c r="C46" i="42"/>
  <c r="C54" i="42" s="1"/>
  <c r="C65" i="42" s="1"/>
  <c r="D64" i="43"/>
  <c r="D53" i="43"/>
  <c r="D52" i="43"/>
  <c r="D51" i="43"/>
  <c r="D50" i="43"/>
  <c r="D49" i="43"/>
  <c r="D48" i="43"/>
  <c r="D47" i="43"/>
  <c r="D46" i="43"/>
  <c r="D54" i="43" s="1"/>
  <c r="D65" i="43" s="1"/>
  <c r="C64" i="43"/>
  <c r="C53" i="43"/>
  <c r="C52" i="43"/>
  <c r="C51" i="43"/>
  <c r="C50" i="43"/>
  <c r="C49" i="43"/>
  <c r="C48" i="43"/>
  <c r="C47" i="43"/>
  <c r="C46" i="43"/>
  <c r="C54" i="43" s="1"/>
  <c r="C65" i="43" s="1"/>
  <c r="D64" i="44"/>
  <c r="D53" i="44"/>
  <c r="D52" i="44"/>
  <c r="D51" i="44"/>
  <c r="D50" i="44"/>
  <c r="D49" i="44"/>
  <c r="D48" i="44"/>
  <c r="D47" i="44"/>
  <c r="D46" i="44"/>
  <c r="D54" i="44" s="1"/>
  <c r="D65" i="44" s="1"/>
  <c r="C64" i="44"/>
  <c r="C53" i="44"/>
  <c r="C52" i="44"/>
  <c r="C51" i="44"/>
  <c r="C50" i="44"/>
  <c r="C49" i="44"/>
  <c r="C48" i="44"/>
  <c r="C47" i="44"/>
  <c r="C46" i="44"/>
  <c r="C54" i="44" s="1"/>
  <c r="C65" i="44" s="1"/>
  <c r="D64" i="45"/>
  <c r="D53" i="45"/>
  <c r="D52" i="45"/>
  <c r="D51" i="45"/>
  <c r="D50" i="45"/>
  <c r="D49" i="45"/>
  <c r="D48" i="45"/>
  <c r="D47" i="45"/>
  <c r="D46" i="45"/>
  <c r="D54" i="45" s="1"/>
  <c r="D65" i="45" s="1"/>
  <c r="C64" i="45"/>
  <c r="C53" i="45"/>
  <c r="C52" i="45"/>
  <c r="C51" i="45"/>
  <c r="C50" i="45"/>
  <c r="C49" i="45"/>
  <c r="C48" i="45"/>
  <c r="C47" i="45"/>
  <c r="C46" i="45"/>
  <c r="C54" i="45" s="1"/>
  <c r="C65" i="45" s="1"/>
  <c r="D64" i="46"/>
  <c r="D53" i="46"/>
  <c r="D52" i="46"/>
  <c r="D51" i="46"/>
  <c r="D50" i="46"/>
  <c r="D49" i="46"/>
  <c r="D48" i="46"/>
  <c r="D47" i="46"/>
  <c r="D46" i="46"/>
  <c r="D54" i="46" s="1"/>
  <c r="D65" i="46" s="1"/>
  <c r="C64" i="46"/>
  <c r="C53" i="46"/>
  <c r="C52" i="46"/>
  <c r="C51" i="46"/>
  <c r="C50" i="46"/>
  <c r="C49" i="46"/>
  <c r="C48" i="46"/>
  <c r="C47" i="46"/>
  <c r="C46" i="46"/>
  <c r="C54" i="46" s="1"/>
  <c r="C65" i="46" s="1"/>
  <c r="D64" i="47"/>
  <c r="D53" i="47"/>
  <c r="D52" i="47"/>
  <c r="D51" i="47"/>
  <c r="D50" i="47"/>
  <c r="D49" i="47"/>
  <c r="D48" i="47"/>
  <c r="D47" i="47"/>
  <c r="D46" i="47"/>
  <c r="D54" i="47" s="1"/>
  <c r="D65" i="47" s="1"/>
  <c r="C64" i="47"/>
  <c r="C53" i="47"/>
  <c r="C52" i="47"/>
  <c r="C51" i="47"/>
  <c r="C50" i="47"/>
  <c r="C49" i="47"/>
  <c r="C48" i="47"/>
  <c r="C47" i="47"/>
  <c r="C46" i="47"/>
  <c r="C54" i="47" s="1"/>
  <c r="C65" i="47" s="1"/>
  <c r="D64" i="48"/>
  <c r="D53" i="48"/>
  <c r="D52" i="48"/>
  <c r="D51" i="48"/>
  <c r="D50" i="48"/>
  <c r="D49" i="48"/>
  <c r="D48" i="48"/>
  <c r="D47" i="48"/>
  <c r="D46" i="48"/>
  <c r="D54" i="48" s="1"/>
  <c r="D65" i="48" s="1"/>
  <c r="C64" i="48"/>
  <c r="C53" i="48"/>
  <c r="C52" i="48"/>
  <c r="C51" i="48"/>
  <c r="C50" i="48"/>
  <c r="C49" i="48"/>
  <c r="C48" i="48"/>
  <c r="C47" i="48"/>
  <c r="C46" i="48"/>
  <c r="C54" i="48" s="1"/>
  <c r="C65" i="48" s="1"/>
  <c r="D64" i="49"/>
  <c r="D53" i="49"/>
  <c r="D52" i="49"/>
  <c r="D51" i="49"/>
  <c r="D50" i="49"/>
  <c r="D49" i="49"/>
  <c r="D48" i="49"/>
  <c r="D47" i="49"/>
  <c r="D46" i="49"/>
  <c r="D54" i="49" s="1"/>
  <c r="D65" i="49" s="1"/>
  <c r="C64" i="49"/>
  <c r="C53" i="49"/>
  <c r="C52" i="49"/>
  <c r="C51" i="49"/>
  <c r="C50" i="49"/>
  <c r="C49" i="49"/>
  <c r="C48" i="49"/>
  <c r="C47" i="49"/>
  <c r="C46" i="49"/>
  <c r="C54" i="49" s="1"/>
  <c r="C65" i="49" s="1"/>
  <c r="D64" i="50"/>
  <c r="D53" i="50"/>
  <c r="D52" i="50"/>
  <c r="D51" i="50"/>
  <c r="D50" i="50"/>
  <c r="D49" i="50"/>
  <c r="D48" i="50"/>
  <c r="D47" i="50"/>
  <c r="D46" i="50"/>
  <c r="D54" i="50" s="1"/>
  <c r="D65" i="50" s="1"/>
  <c r="C64" i="50"/>
  <c r="C53" i="50"/>
  <c r="C52" i="50"/>
  <c r="C51" i="50"/>
  <c r="C50" i="50"/>
  <c r="C49" i="50"/>
  <c r="C48" i="50"/>
  <c r="C47" i="50"/>
  <c r="C46" i="50"/>
  <c r="C54" i="50" s="1"/>
  <c r="C65" i="50" s="1"/>
  <c r="D64" i="51"/>
  <c r="D53" i="51"/>
  <c r="D52" i="51"/>
  <c r="D51" i="51"/>
  <c r="D50" i="51"/>
  <c r="D49" i="51"/>
  <c r="D48" i="51"/>
  <c r="D47" i="51"/>
  <c r="D46" i="51"/>
  <c r="D54" i="51" s="1"/>
  <c r="D65" i="51" s="1"/>
  <c r="C64" i="51"/>
  <c r="C53" i="51"/>
  <c r="C52" i="51"/>
  <c r="C51" i="51"/>
  <c r="C50" i="51"/>
  <c r="C49" i="51"/>
  <c r="C48" i="51"/>
  <c r="C47" i="51"/>
  <c r="C46" i="51"/>
  <c r="C54" i="51" s="1"/>
  <c r="C65" i="51" s="1"/>
  <c r="D64" i="52"/>
  <c r="D53" i="52"/>
  <c r="D52" i="52"/>
  <c r="D51" i="52"/>
  <c r="D50" i="52"/>
  <c r="D49" i="52"/>
  <c r="D48" i="52"/>
  <c r="D47" i="52"/>
  <c r="D46" i="52"/>
  <c r="D54" i="52" s="1"/>
  <c r="D65" i="52" s="1"/>
  <c r="E119" i="52"/>
  <c r="E89" i="52"/>
  <c r="E90" i="52" s="1"/>
  <c r="E94" i="52" s="1"/>
  <c r="E60" i="52"/>
  <c r="E62" i="52" s="1"/>
  <c r="E66" i="52" s="1"/>
  <c r="E42" i="52"/>
  <c r="E71" i="52"/>
  <c r="E74" i="52"/>
  <c r="E76" i="52"/>
  <c r="E72" i="52"/>
  <c r="E75" i="52"/>
  <c r="E43" i="52"/>
  <c r="E73" i="52"/>
  <c r="C64" i="52"/>
  <c r="C53" i="52"/>
  <c r="C52" i="52"/>
  <c r="C51" i="52"/>
  <c r="C50" i="52"/>
  <c r="C49" i="52"/>
  <c r="C48" i="52"/>
  <c r="C47" i="52"/>
  <c r="C46" i="52"/>
  <c r="C54" i="52" s="1"/>
  <c r="C65" i="52" s="1"/>
  <c r="D64" i="53"/>
  <c r="D53" i="53"/>
  <c r="D52" i="53"/>
  <c r="D51" i="53"/>
  <c r="D50" i="53"/>
  <c r="D49" i="53"/>
  <c r="D48" i="53"/>
  <c r="D47" i="53"/>
  <c r="D46" i="53"/>
  <c r="D54" i="53" s="1"/>
  <c r="D65" i="53" s="1"/>
  <c r="C64" i="53"/>
  <c r="C53" i="53"/>
  <c r="C52" i="53"/>
  <c r="C51" i="53"/>
  <c r="C50" i="53"/>
  <c r="C49" i="53"/>
  <c r="C48" i="53"/>
  <c r="C47" i="53"/>
  <c r="C46" i="53"/>
  <c r="C54" i="53" s="1"/>
  <c r="C65" i="53" s="1"/>
  <c r="D64" i="54"/>
  <c r="D53" i="54"/>
  <c r="D52" i="54"/>
  <c r="D51" i="54"/>
  <c r="D50" i="54"/>
  <c r="D49" i="54"/>
  <c r="D48" i="54"/>
  <c r="D47" i="54"/>
  <c r="D46" i="54"/>
  <c r="D54" i="54" s="1"/>
  <c r="D65" i="54" s="1"/>
  <c r="C64" i="54"/>
  <c r="C53" i="54"/>
  <c r="C52" i="54"/>
  <c r="C51" i="54"/>
  <c r="C50" i="54"/>
  <c r="C49" i="54"/>
  <c r="C48" i="54"/>
  <c r="C47" i="54"/>
  <c r="C46" i="54"/>
  <c r="C54" i="54" s="1"/>
  <c r="C65" i="54" s="1"/>
  <c r="D64" i="55"/>
  <c r="D53" i="55"/>
  <c r="D52" i="55"/>
  <c r="D51" i="55"/>
  <c r="D50" i="55"/>
  <c r="D49" i="55"/>
  <c r="D48" i="55"/>
  <c r="D47" i="55"/>
  <c r="D46" i="55"/>
  <c r="D54" i="55" s="1"/>
  <c r="D65" i="55" s="1"/>
  <c r="C64" i="55"/>
  <c r="C53" i="55"/>
  <c r="C52" i="55"/>
  <c r="C51" i="55"/>
  <c r="C50" i="55"/>
  <c r="C49" i="55"/>
  <c r="C48" i="55"/>
  <c r="C47" i="55"/>
  <c r="C46" i="55"/>
  <c r="C54" i="55" s="1"/>
  <c r="C65" i="55" s="1"/>
  <c r="D64" i="56"/>
  <c r="D53" i="56"/>
  <c r="D52" i="56"/>
  <c r="D51" i="56"/>
  <c r="D50" i="56"/>
  <c r="D49" i="56"/>
  <c r="D48" i="56"/>
  <c r="D47" i="56"/>
  <c r="D46" i="56"/>
  <c r="D54" i="56" s="1"/>
  <c r="D65" i="56" s="1"/>
  <c r="C64" i="56"/>
  <c r="C53" i="56"/>
  <c r="C52" i="56"/>
  <c r="C51" i="56"/>
  <c r="C50" i="56"/>
  <c r="C49" i="56"/>
  <c r="C48" i="56"/>
  <c r="C47" i="56"/>
  <c r="C46" i="56"/>
  <c r="C54" i="56" s="1"/>
  <c r="C65" i="56" s="1"/>
  <c r="D64" i="57"/>
  <c r="D53" i="57"/>
  <c r="D52" i="57"/>
  <c r="D51" i="57"/>
  <c r="D50" i="57"/>
  <c r="D49" i="57"/>
  <c r="D48" i="57"/>
  <c r="D47" i="57"/>
  <c r="D46" i="57"/>
  <c r="D54" i="57" s="1"/>
  <c r="D65" i="57" s="1"/>
  <c r="C64" i="57"/>
  <c r="C53" i="57"/>
  <c r="C52" i="57"/>
  <c r="C51" i="57"/>
  <c r="C50" i="57"/>
  <c r="C49" i="57"/>
  <c r="C48" i="57"/>
  <c r="C47" i="57"/>
  <c r="C46" i="57"/>
  <c r="C54" i="57" s="1"/>
  <c r="C65" i="57" s="1"/>
  <c r="D64" i="58"/>
  <c r="D53" i="58"/>
  <c r="D52" i="58"/>
  <c r="D51" i="58"/>
  <c r="D50" i="58"/>
  <c r="D49" i="58"/>
  <c r="D48" i="58"/>
  <c r="D47" i="58"/>
  <c r="D46" i="58"/>
  <c r="D54" i="58" s="1"/>
  <c r="D65" i="58" s="1"/>
  <c r="C64" i="58"/>
  <c r="C53" i="58"/>
  <c r="C52" i="58"/>
  <c r="C51" i="58"/>
  <c r="C50" i="58"/>
  <c r="C49" i="58"/>
  <c r="C48" i="58"/>
  <c r="C47" i="58"/>
  <c r="C46" i="58"/>
  <c r="C54" i="58" s="1"/>
  <c r="C65" i="58" s="1"/>
  <c r="C67" i="58" l="1"/>
  <c r="D67" i="58"/>
  <c r="C67" i="57"/>
  <c r="D67" i="57"/>
  <c r="C67" i="56"/>
  <c r="D67" i="56"/>
  <c r="C67" i="55"/>
  <c r="D67" i="55"/>
  <c r="C67" i="54"/>
  <c r="D67" i="54"/>
  <c r="C67" i="53"/>
  <c r="D67" i="53"/>
  <c r="C67" i="52"/>
  <c r="E77" i="52"/>
  <c r="E121" i="52" s="1"/>
  <c r="E44" i="52"/>
  <c r="D67" i="52"/>
  <c r="C67" i="51"/>
  <c r="D67" i="51"/>
  <c r="C67" i="50"/>
  <c r="D67" i="50"/>
  <c r="C67" i="49"/>
  <c r="D67" i="49"/>
  <c r="C67" i="48"/>
  <c r="D67" i="48"/>
  <c r="C67" i="47"/>
  <c r="D67" i="47"/>
  <c r="C67" i="46"/>
  <c r="D67" i="46"/>
  <c r="C67" i="45"/>
  <c r="D67" i="45"/>
  <c r="C67" i="44"/>
  <c r="D67" i="44"/>
  <c r="C67" i="43"/>
  <c r="D67" i="43"/>
  <c r="C67" i="42"/>
  <c r="D67" i="42"/>
  <c r="C67" i="41"/>
  <c r="D67" i="41"/>
  <c r="C67" i="40"/>
  <c r="D67" i="40"/>
  <c r="C67" i="39"/>
  <c r="D67" i="39"/>
  <c r="C67" i="38"/>
  <c r="D67" i="38"/>
  <c r="C67" i="37"/>
  <c r="D67" i="37"/>
  <c r="C67" i="36"/>
  <c r="D67" i="36"/>
  <c r="C67" i="35"/>
  <c r="D67" i="35"/>
  <c r="C67" i="34"/>
  <c r="D67" i="34"/>
  <c r="C67" i="33"/>
  <c r="D67" i="33"/>
  <c r="C67" i="32"/>
  <c r="D67" i="32"/>
  <c r="C67" i="31"/>
  <c r="D67" i="31"/>
  <c r="C67" i="30"/>
  <c r="D67" i="30"/>
  <c r="C67" i="29"/>
  <c r="D67" i="29"/>
  <c r="C67" i="28"/>
  <c r="D67" i="28"/>
  <c r="C67" i="27"/>
  <c r="D67" i="27"/>
  <c r="C67" i="26"/>
  <c r="D67" i="26"/>
  <c r="C67" i="25"/>
  <c r="D67" i="25"/>
  <c r="C67" i="24"/>
  <c r="D67" i="24"/>
  <c r="C67" i="23"/>
  <c r="D67" i="23"/>
  <c r="C67" i="22"/>
  <c r="D67" i="22"/>
  <c r="C67" i="21"/>
  <c r="D67" i="21"/>
  <c r="C67" i="20"/>
  <c r="D67" i="20"/>
  <c r="C67" i="19"/>
  <c r="D67" i="19"/>
  <c r="C67" i="18"/>
  <c r="D67" i="18"/>
  <c r="C67" i="17"/>
  <c r="D67" i="17"/>
  <c r="C67" i="16"/>
  <c r="D67" i="16"/>
  <c r="C67" i="15"/>
  <c r="D67" i="15"/>
  <c r="C67" i="14"/>
  <c r="D67" i="14"/>
  <c r="C67" i="13"/>
  <c r="D67" i="13"/>
  <c r="C67" i="12"/>
  <c r="D67" i="12"/>
  <c r="C67" i="11"/>
  <c r="D67" i="11"/>
  <c r="C67" i="10"/>
  <c r="D67" i="10"/>
  <c r="C67" i="9"/>
  <c r="D67" i="9"/>
  <c r="C67" i="8"/>
  <c r="D67" i="8"/>
  <c r="C67" i="7"/>
  <c r="D67" i="7"/>
  <c r="C67" i="6"/>
  <c r="D67" i="6"/>
  <c r="C65" i="5"/>
  <c r="D36" i="3"/>
  <c r="D38" i="3" s="1"/>
  <c r="C67" i="5"/>
  <c r="D67" i="5"/>
  <c r="C67" i="4"/>
  <c r="D67" i="4"/>
  <c r="D120" i="4" l="1"/>
  <c r="D86" i="4"/>
  <c r="D82" i="4"/>
  <c r="D81" i="4"/>
  <c r="D83" i="4"/>
  <c r="D84" i="4"/>
  <c r="D85" i="4"/>
  <c r="C120" i="4"/>
  <c r="C86" i="4"/>
  <c r="C82" i="4"/>
  <c r="C81" i="4"/>
  <c r="C83" i="4"/>
  <c r="C84" i="4"/>
  <c r="C85" i="4"/>
  <c r="D120" i="5"/>
  <c r="D86" i="5"/>
  <c r="D83" i="5"/>
  <c r="D82" i="5"/>
  <c r="D81" i="5"/>
  <c r="D84" i="5"/>
  <c r="D85" i="5"/>
  <c r="C120" i="5"/>
  <c r="C86" i="5"/>
  <c r="C83" i="5"/>
  <c r="C82" i="5"/>
  <c r="C81" i="5"/>
  <c r="C84" i="5"/>
  <c r="C85" i="5"/>
  <c r="D120" i="6"/>
  <c r="D86" i="6"/>
  <c r="D83" i="6"/>
  <c r="D82" i="6"/>
  <c r="D81" i="6"/>
  <c r="D84" i="6"/>
  <c r="D85" i="6"/>
  <c r="C120" i="6"/>
  <c r="C86" i="6"/>
  <c r="C83" i="6"/>
  <c r="C82" i="6"/>
  <c r="C81" i="6"/>
  <c r="C84" i="6"/>
  <c r="C85" i="6"/>
  <c r="D120" i="7"/>
  <c r="D86" i="7"/>
  <c r="D83" i="7"/>
  <c r="D82" i="7"/>
  <c r="D81" i="7"/>
  <c r="D84" i="7"/>
  <c r="D85" i="7"/>
  <c r="C120" i="7"/>
  <c r="C86" i="7"/>
  <c r="C83" i="7"/>
  <c r="C82" i="7"/>
  <c r="C81" i="7"/>
  <c r="C84" i="7"/>
  <c r="C85" i="7"/>
  <c r="D120" i="8"/>
  <c r="D86" i="8"/>
  <c r="D83" i="8"/>
  <c r="D82" i="8"/>
  <c r="D81" i="8"/>
  <c r="D84" i="8"/>
  <c r="D85" i="8"/>
  <c r="C120" i="8"/>
  <c r="C86" i="8"/>
  <c r="C83" i="8"/>
  <c r="C82" i="8"/>
  <c r="C81" i="8"/>
  <c r="C84" i="8"/>
  <c r="C85" i="8"/>
  <c r="D120" i="9"/>
  <c r="D86" i="9"/>
  <c r="D83" i="9"/>
  <c r="D82" i="9"/>
  <c r="D81" i="9"/>
  <c r="D84" i="9"/>
  <c r="D85" i="9"/>
  <c r="C120" i="9"/>
  <c r="C86" i="9"/>
  <c r="C83" i="9"/>
  <c r="C82" i="9"/>
  <c r="C81" i="9"/>
  <c r="C84" i="9"/>
  <c r="C85" i="9"/>
  <c r="D120" i="10"/>
  <c r="D86" i="10"/>
  <c r="D83" i="10"/>
  <c r="D82" i="10"/>
  <c r="D81" i="10"/>
  <c r="D84" i="10"/>
  <c r="D85" i="10"/>
  <c r="C120" i="10"/>
  <c r="C86" i="10"/>
  <c r="C83" i="10"/>
  <c r="C82" i="10"/>
  <c r="C81" i="10"/>
  <c r="C84" i="10"/>
  <c r="C85" i="10"/>
  <c r="D120" i="11"/>
  <c r="D86" i="11"/>
  <c r="D83" i="11"/>
  <c r="D82" i="11"/>
  <c r="D81" i="11"/>
  <c r="D84" i="11"/>
  <c r="D85" i="11"/>
  <c r="C120" i="11"/>
  <c r="C86" i="11"/>
  <c r="C83" i="11"/>
  <c r="C82" i="11"/>
  <c r="C81" i="11"/>
  <c r="C84" i="11"/>
  <c r="C85" i="11"/>
  <c r="D120" i="12"/>
  <c r="D86" i="12"/>
  <c r="D83" i="12"/>
  <c r="D82" i="12"/>
  <c r="D81" i="12"/>
  <c r="D84" i="12"/>
  <c r="D85" i="12"/>
  <c r="C120" i="12"/>
  <c r="C86" i="12"/>
  <c r="C83" i="12"/>
  <c r="C82" i="12"/>
  <c r="C81" i="12"/>
  <c r="C84" i="12"/>
  <c r="C85" i="12"/>
  <c r="D120" i="13"/>
  <c r="D86" i="13"/>
  <c r="D83" i="13"/>
  <c r="D82" i="13"/>
  <c r="D81" i="13"/>
  <c r="D84" i="13"/>
  <c r="D85" i="13"/>
  <c r="C120" i="13"/>
  <c r="C86" i="13"/>
  <c r="C83" i="13"/>
  <c r="C82" i="13"/>
  <c r="C81" i="13"/>
  <c r="C84" i="13"/>
  <c r="C85" i="13"/>
  <c r="D120" i="14"/>
  <c r="D86" i="14"/>
  <c r="D83" i="14"/>
  <c r="D82" i="14"/>
  <c r="D81" i="14"/>
  <c r="D84" i="14"/>
  <c r="D85" i="14"/>
  <c r="C120" i="14"/>
  <c r="C86" i="14"/>
  <c r="C83" i="14"/>
  <c r="C82" i="14"/>
  <c r="C81" i="14"/>
  <c r="C84" i="14"/>
  <c r="C85" i="14"/>
  <c r="D120" i="15"/>
  <c r="D86" i="15"/>
  <c r="D83" i="15"/>
  <c r="D82" i="15"/>
  <c r="D81" i="15"/>
  <c r="D84" i="15"/>
  <c r="D85" i="15"/>
  <c r="C120" i="15"/>
  <c r="C86" i="15"/>
  <c r="C83" i="15"/>
  <c r="C82" i="15"/>
  <c r="C81" i="15"/>
  <c r="C84" i="15"/>
  <c r="C85" i="15"/>
  <c r="D120" i="16"/>
  <c r="D86" i="16"/>
  <c r="D83" i="16"/>
  <c r="D82" i="16"/>
  <c r="D81" i="16"/>
  <c r="D84" i="16"/>
  <c r="D85" i="16"/>
  <c r="C120" i="16"/>
  <c r="C86" i="16"/>
  <c r="C83" i="16"/>
  <c r="C82" i="16"/>
  <c r="C81" i="16"/>
  <c r="C84" i="16"/>
  <c r="C85" i="16"/>
  <c r="D120" i="17"/>
  <c r="D86" i="17"/>
  <c r="D83" i="17"/>
  <c r="D82" i="17"/>
  <c r="D81" i="17"/>
  <c r="D84" i="17"/>
  <c r="D85" i="17"/>
  <c r="C120" i="17"/>
  <c r="C86" i="17"/>
  <c r="C83" i="17"/>
  <c r="C82" i="17"/>
  <c r="C81" i="17"/>
  <c r="C84" i="17"/>
  <c r="C85" i="17"/>
  <c r="D120" i="18"/>
  <c r="D86" i="18"/>
  <c r="D83" i="18"/>
  <c r="D82" i="18"/>
  <c r="D81" i="18"/>
  <c r="D84" i="18"/>
  <c r="D85" i="18"/>
  <c r="C120" i="18"/>
  <c r="C86" i="18"/>
  <c r="C83" i="18"/>
  <c r="C82" i="18"/>
  <c r="C81" i="18"/>
  <c r="C84" i="18"/>
  <c r="C85" i="18"/>
  <c r="D120" i="19"/>
  <c r="D86" i="19"/>
  <c r="D83" i="19"/>
  <c r="D82" i="19"/>
  <c r="D81" i="19"/>
  <c r="D84" i="19"/>
  <c r="D85" i="19"/>
  <c r="C120" i="19"/>
  <c r="C86" i="19"/>
  <c r="C83" i="19"/>
  <c r="C82" i="19"/>
  <c r="C81" i="19"/>
  <c r="C84" i="19"/>
  <c r="C85" i="19"/>
  <c r="D120" i="20"/>
  <c r="D86" i="20"/>
  <c r="D83" i="20"/>
  <c r="D82" i="20"/>
  <c r="D81" i="20"/>
  <c r="D84" i="20"/>
  <c r="D85" i="20"/>
  <c r="C120" i="20"/>
  <c r="C86" i="20"/>
  <c r="C83" i="20"/>
  <c r="C82" i="20"/>
  <c r="C81" i="20"/>
  <c r="C84" i="20"/>
  <c r="C85" i="20"/>
  <c r="D120" i="21"/>
  <c r="D86" i="21"/>
  <c r="D83" i="21"/>
  <c r="D82" i="21"/>
  <c r="D81" i="21"/>
  <c r="D84" i="21"/>
  <c r="D85" i="21"/>
  <c r="C120" i="21"/>
  <c r="C86" i="21"/>
  <c r="C83" i="21"/>
  <c r="C82" i="21"/>
  <c r="C81" i="21"/>
  <c r="C84" i="21"/>
  <c r="C85" i="21"/>
  <c r="D120" i="22"/>
  <c r="D86" i="22"/>
  <c r="D83" i="22"/>
  <c r="D82" i="22"/>
  <c r="D81" i="22"/>
  <c r="D84" i="22"/>
  <c r="D85" i="22"/>
  <c r="C120" i="22"/>
  <c r="C86" i="22"/>
  <c r="C83" i="22"/>
  <c r="C82" i="22"/>
  <c r="C81" i="22"/>
  <c r="C84" i="22"/>
  <c r="C85" i="22"/>
  <c r="D120" i="23"/>
  <c r="D86" i="23"/>
  <c r="D83" i="23"/>
  <c r="D82" i="23"/>
  <c r="D81" i="23"/>
  <c r="D84" i="23"/>
  <c r="D85" i="23"/>
  <c r="C120" i="23"/>
  <c r="C86" i="23"/>
  <c r="C83" i="23"/>
  <c r="C82" i="23"/>
  <c r="C81" i="23"/>
  <c r="C84" i="23"/>
  <c r="C85" i="23"/>
  <c r="D120" i="24"/>
  <c r="D86" i="24"/>
  <c r="D83" i="24"/>
  <c r="D82" i="24"/>
  <c r="D81" i="24"/>
  <c r="D84" i="24"/>
  <c r="D85" i="24"/>
  <c r="C120" i="24"/>
  <c r="C86" i="24"/>
  <c r="C83" i="24"/>
  <c r="C82" i="24"/>
  <c r="C81" i="24"/>
  <c r="C84" i="24"/>
  <c r="C85" i="24"/>
  <c r="D120" i="25"/>
  <c r="D86" i="25"/>
  <c r="D83" i="25"/>
  <c r="D82" i="25"/>
  <c r="D81" i="25"/>
  <c r="D84" i="25"/>
  <c r="D85" i="25"/>
  <c r="C120" i="25"/>
  <c r="C86" i="25"/>
  <c r="C83" i="25"/>
  <c r="C82" i="25"/>
  <c r="C81" i="25"/>
  <c r="C84" i="25"/>
  <c r="C85" i="25"/>
  <c r="D120" i="26"/>
  <c r="D86" i="26"/>
  <c r="D83" i="26"/>
  <c r="D82" i="26"/>
  <c r="D81" i="26"/>
  <c r="D84" i="26"/>
  <c r="D85" i="26"/>
  <c r="C120" i="26"/>
  <c r="C86" i="26"/>
  <c r="C83" i="26"/>
  <c r="C82" i="26"/>
  <c r="C81" i="26"/>
  <c r="C84" i="26"/>
  <c r="C85" i="26"/>
  <c r="D120" i="27"/>
  <c r="D86" i="27"/>
  <c r="D83" i="27"/>
  <c r="D82" i="27"/>
  <c r="D81" i="27"/>
  <c r="D84" i="27"/>
  <c r="D85" i="27"/>
  <c r="C120" i="27"/>
  <c r="C86" i="27"/>
  <c r="C83" i="27"/>
  <c r="C82" i="27"/>
  <c r="C81" i="27"/>
  <c r="C84" i="27"/>
  <c r="C85" i="27"/>
  <c r="D120" i="28"/>
  <c r="D86" i="28"/>
  <c r="D83" i="28"/>
  <c r="D82" i="28"/>
  <c r="D81" i="28"/>
  <c r="D84" i="28"/>
  <c r="D85" i="28"/>
  <c r="C120" i="28"/>
  <c r="C86" i="28"/>
  <c r="C83" i="28"/>
  <c r="C82" i="28"/>
  <c r="C81" i="28"/>
  <c r="C84" i="28"/>
  <c r="C85" i="28"/>
  <c r="D120" i="29"/>
  <c r="D86" i="29"/>
  <c r="D83" i="29"/>
  <c r="D82" i="29"/>
  <c r="D81" i="29"/>
  <c r="D84" i="29"/>
  <c r="D85" i="29"/>
  <c r="C120" i="29"/>
  <c r="C86" i="29"/>
  <c r="C83" i="29"/>
  <c r="C82" i="29"/>
  <c r="C81" i="29"/>
  <c r="C84" i="29"/>
  <c r="C85" i="29"/>
  <c r="D120" i="30"/>
  <c r="D86" i="30"/>
  <c r="D83" i="30"/>
  <c r="D82" i="30"/>
  <c r="D81" i="30"/>
  <c r="D84" i="30"/>
  <c r="D85" i="30"/>
  <c r="C120" i="30"/>
  <c r="C86" i="30"/>
  <c r="C83" i="30"/>
  <c r="C82" i="30"/>
  <c r="C81" i="30"/>
  <c r="C84" i="30"/>
  <c r="C85" i="30"/>
  <c r="D120" i="31"/>
  <c r="D86" i="31"/>
  <c r="D83" i="31"/>
  <c r="D82" i="31"/>
  <c r="D81" i="31"/>
  <c r="D84" i="31"/>
  <c r="D85" i="31"/>
  <c r="C120" i="31"/>
  <c r="C86" i="31"/>
  <c r="C83" i="31"/>
  <c r="C82" i="31"/>
  <c r="C81" i="31"/>
  <c r="C84" i="31"/>
  <c r="C85" i="31"/>
  <c r="D120" i="32"/>
  <c r="D86" i="32"/>
  <c r="D83" i="32"/>
  <c r="D82" i="32"/>
  <c r="D81" i="32"/>
  <c r="D84" i="32"/>
  <c r="D85" i="32"/>
  <c r="C120" i="32"/>
  <c r="C86" i="32"/>
  <c r="C83" i="32"/>
  <c r="C82" i="32"/>
  <c r="C81" i="32"/>
  <c r="C84" i="32"/>
  <c r="C85" i="32"/>
  <c r="D120" i="33"/>
  <c r="D86" i="33"/>
  <c r="D83" i="33"/>
  <c r="D82" i="33"/>
  <c r="D81" i="33"/>
  <c r="D84" i="33"/>
  <c r="D85" i="33"/>
  <c r="C120" i="33"/>
  <c r="C86" i="33"/>
  <c r="C83" i="33"/>
  <c r="C82" i="33"/>
  <c r="C81" i="33"/>
  <c r="C84" i="33"/>
  <c r="C85" i="33"/>
  <c r="D120" i="34"/>
  <c r="D86" i="34"/>
  <c r="D83" i="34"/>
  <c r="D82" i="34"/>
  <c r="D81" i="34"/>
  <c r="D84" i="34"/>
  <c r="D85" i="34"/>
  <c r="C120" i="34"/>
  <c r="C86" i="34"/>
  <c r="C83" i="34"/>
  <c r="C82" i="34"/>
  <c r="C81" i="34"/>
  <c r="C84" i="34"/>
  <c r="C85" i="34"/>
  <c r="D120" i="35"/>
  <c r="D86" i="35"/>
  <c r="D83" i="35"/>
  <c r="D82" i="35"/>
  <c r="D81" i="35"/>
  <c r="D84" i="35"/>
  <c r="D85" i="35"/>
  <c r="C120" i="35"/>
  <c r="C86" i="35"/>
  <c r="C83" i="35"/>
  <c r="C82" i="35"/>
  <c r="C81" i="35"/>
  <c r="C84" i="35"/>
  <c r="C85" i="35"/>
  <c r="D120" i="36"/>
  <c r="D86" i="36"/>
  <c r="D83" i="36"/>
  <c r="D82" i="36"/>
  <c r="D81" i="36"/>
  <c r="D84" i="36"/>
  <c r="D85" i="36"/>
  <c r="C120" i="36"/>
  <c r="C86" i="36"/>
  <c r="C83" i="36"/>
  <c r="C82" i="36"/>
  <c r="C81" i="36"/>
  <c r="C84" i="36"/>
  <c r="C85" i="36"/>
  <c r="D120" i="37"/>
  <c r="D86" i="37"/>
  <c r="D83" i="37"/>
  <c r="D82" i="37"/>
  <c r="D81" i="37"/>
  <c r="D84" i="37"/>
  <c r="D85" i="37"/>
  <c r="C120" i="37"/>
  <c r="C86" i="37"/>
  <c r="C83" i="37"/>
  <c r="C82" i="37"/>
  <c r="C81" i="37"/>
  <c r="C84" i="37"/>
  <c r="C85" i="37"/>
  <c r="D120" i="38"/>
  <c r="D86" i="38"/>
  <c r="D83" i="38"/>
  <c r="D82" i="38"/>
  <c r="D81" i="38"/>
  <c r="D84" i="38"/>
  <c r="D85" i="38"/>
  <c r="C120" i="38"/>
  <c r="C86" i="38"/>
  <c r="C83" i="38"/>
  <c r="C82" i="38"/>
  <c r="C81" i="38"/>
  <c r="C84" i="38"/>
  <c r="C85" i="38"/>
  <c r="D120" i="39"/>
  <c r="D86" i="39"/>
  <c r="D83" i="39"/>
  <c r="D82" i="39"/>
  <c r="D81" i="39"/>
  <c r="D84" i="39"/>
  <c r="D85" i="39"/>
  <c r="C120" i="39"/>
  <c r="C86" i="39"/>
  <c r="C83" i="39"/>
  <c r="C82" i="39"/>
  <c r="C81" i="39"/>
  <c r="C84" i="39"/>
  <c r="C85" i="39"/>
  <c r="D120" i="40"/>
  <c r="D86" i="40"/>
  <c r="D83" i="40"/>
  <c r="D82" i="40"/>
  <c r="D81" i="40"/>
  <c r="D84" i="40"/>
  <c r="D85" i="40"/>
  <c r="C120" i="40"/>
  <c r="C86" i="40"/>
  <c r="C83" i="40"/>
  <c r="C82" i="40"/>
  <c r="C81" i="40"/>
  <c r="C84" i="40"/>
  <c r="C85" i="40"/>
  <c r="D120" i="41"/>
  <c r="D86" i="41"/>
  <c r="D83" i="41"/>
  <c r="D82" i="41"/>
  <c r="D81" i="41"/>
  <c r="D84" i="41"/>
  <c r="D85" i="41"/>
  <c r="C120" i="41"/>
  <c r="C86" i="41"/>
  <c r="C83" i="41"/>
  <c r="C82" i="41"/>
  <c r="C81" i="41"/>
  <c r="C84" i="41"/>
  <c r="C85" i="41"/>
  <c r="D120" i="42"/>
  <c r="D86" i="42"/>
  <c r="D83" i="42"/>
  <c r="D82" i="42"/>
  <c r="D81" i="42"/>
  <c r="D84" i="42"/>
  <c r="D85" i="42"/>
  <c r="C120" i="42"/>
  <c r="C86" i="42"/>
  <c r="C83" i="42"/>
  <c r="C82" i="42"/>
  <c r="C81" i="42"/>
  <c r="C84" i="42"/>
  <c r="C85" i="42"/>
  <c r="D120" i="43"/>
  <c r="D86" i="43"/>
  <c r="D83" i="43"/>
  <c r="D82" i="43"/>
  <c r="D81" i="43"/>
  <c r="D84" i="43"/>
  <c r="D85" i="43"/>
  <c r="C120" i="43"/>
  <c r="C86" i="43"/>
  <c r="C83" i="43"/>
  <c r="C82" i="43"/>
  <c r="C81" i="43"/>
  <c r="C84" i="43"/>
  <c r="C85" i="43"/>
  <c r="D120" i="44"/>
  <c r="D86" i="44"/>
  <c r="D83" i="44"/>
  <c r="D82" i="44"/>
  <c r="D81" i="44"/>
  <c r="D84" i="44"/>
  <c r="D85" i="44"/>
  <c r="C120" i="44"/>
  <c r="C86" i="44"/>
  <c r="C83" i="44"/>
  <c r="C82" i="44"/>
  <c r="C81" i="44"/>
  <c r="C84" i="44"/>
  <c r="C85" i="44"/>
  <c r="D120" i="45"/>
  <c r="D86" i="45"/>
  <c r="D83" i="45"/>
  <c r="D82" i="45"/>
  <c r="D81" i="45"/>
  <c r="D84" i="45"/>
  <c r="D85" i="45"/>
  <c r="C120" i="45"/>
  <c r="C86" i="45"/>
  <c r="C83" i="45"/>
  <c r="C82" i="45"/>
  <c r="C81" i="45"/>
  <c r="C84" i="45"/>
  <c r="C85" i="45"/>
  <c r="D120" i="46"/>
  <c r="D86" i="46"/>
  <c r="D83" i="46"/>
  <c r="D82" i="46"/>
  <c r="D81" i="46"/>
  <c r="D84" i="46"/>
  <c r="D85" i="46"/>
  <c r="C120" i="46"/>
  <c r="C86" i="46"/>
  <c r="C83" i="46"/>
  <c r="C82" i="46"/>
  <c r="C81" i="46"/>
  <c r="C84" i="46"/>
  <c r="C85" i="46"/>
  <c r="D120" i="47"/>
  <c r="D86" i="47"/>
  <c r="D83" i="47"/>
  <c r="D82" i="47"/>
  <c r="D81" i="47"/>
  <c r="D84" i="47"/>
  <c r="D85" i="47"/>
  <c r="C120" i="47"/>
  <c r="C86" i="47"/>
  <c r="C83" i="47"/>
  <c r="C82" i="47"/>
  <c r="C81" i="47"/>
  <c r="C84" i="47"/>
  <c r="C85" i="47"/>
  <c r="D120" i="48"/>
  <c r="D86" i="48"/>
  <c r="D83" i="48"/>
  <c r="D82" i="48"/>
  <c r="D81" i="48"/>
  <c r="D84" i="48"/>
  <c r="D85" i="48"/>
  <c r="C120" i="48"/>
  <c r="C86" i="48"/>
  <c r="C83" i="48"/>
  <c r="C82" i="48"/>
  <c r="C81" i="48"/>
  <c r="C84" i="48"/>
  <c r="C85" i="48"/>
  <c r="D120" i="49"/>
  <c r="D86" i="49"/>
  <c r="D83" i="49"/>
  <c r="D82" i="49"/>
  <c r="D81" i="49"/>
  <c r="D84" i="49"/>
  <c r="D85" i="49"/>
  <c r="C120" i="49"/>
  <c r="C86" i="49"/>
  <c r="C83" i="49"/>
  <c r="C82" i="49"/>
  <c r="C81" i="49"/>
  <c r="C84" i="49"/>
  <c r="C85" i="49"/>
  <c r="D120" i="50"/>
  <c r="D86" i="50"/>
  <c r="D83" i="50"/>
  <c r="D82" i="50"/>
  <c r="D81" i="50"/>
  <c r="D84" i="50"/>
  <c r="D85" i="50"/>
  <c r="C120" i="50"/>
  <c r="C86" i="50"/>
  <c r="C83" i="50"/>
  <c r="C82" i="50"/>
  <c r="C81" i="50"/>
  <c r="C84" i="50"/>
  <c r="C85" i="50"/>
  <c r="D120" i="51"/>
  <c r="D86" i="51"/>
  <c r="D83" i="51"/>
  <c r="D82" i="51"/>
  <c r="D81" i="51"/>
  <c r="D84" i="51"/>
  <c r="D85" i="51"/>
  <c r="C120" i="51"/>
  <c r="C86" i="51"/>
  <c r="C83" i="51"/>
  <c r="C82" i="51"/>
  <c r="C81" i="51"/>
  <c r="C84" i="51"/>
  <c r="C85" i="51"/>
  <c r="D120" i="52"/>
  <c r="D86" i="52"/>
  <c r="D83" i="52"/>
  <c r="D82" i="52"/>
  <c r="D81" i="52"/>
  <c r="D84" i="52"/>
  <c r="D85" i="52"/>
  <c r="E64" i="52"/>
  <c r="E53" i="52"/>
  <c r="E52" i="52"/>
  <c r="E51" i="52"/>
  <c r="E50" i="52"/>
  <c r="E49" i="52"/>
  <c r="E48" i="52"/>
  <c r="E47" i="52"/>
  <c r="E46" i="52"/>
  <c r="E54" i="52" s="1"/>
  <c r="E65" i="52" s="1"/>
  <c r="C120" i="52"/>
  <c r="C86" i="52"/>
  <c r="C83" i="52"/>
  <c r="C82" i="52"/>
  <c r="C81" i="52"/>
  <c r="C84" i="52"/>
  <c r="C85" i="52"/>
  <c r="D120" i="53"/>
  <c r="D86" i="53"/>
  <c r="D83" i="53"/>
  <c r="D82" i="53"/>
  <c r="D81" i="53"/>
  <c r="D84" i="53"/>
  <c r="D85" i="53"/>
  <c r="C120" i="53"/>
  <c r="C86" i="53"/>
  <c r="C83" i="53"/>
  <c r="C82" i="53"/>
  <c r="C81" i="53"/>
  <c r="C84" i="53"/>
  <c r="C85" i="53"/>
  <c r="D120" i="54"/>
  <c r="D86" i="54"/>
  <c r="D83" i="54"/>
  <c r="D82" i="54"/>
  <c r="D81" i="54"/>
  <c r="D84" i="54"/>
  <c r="D85" i="54"/>
  <c r="C120" i="54"/>
  <c r="C86" i="54"/>
  <c r="C83" i="54"/>
  <c r="C82" i="54"/>
  <c r="C81" i="54"/>
  <c r="C84" i="54"/>
  <c r="C85" i="54"/>
  <c r="D120" i="55"/>
  <c r="D86" i="55"/>
  <c r="D83" i="55"/>
  <c r="D82" i="55"/>
  <c r="D81" i="55"/>
  <c r="D84" i="55"/>
  <c r="D85" i="55"/>
  <c r="C120" i="55"/>
  <c r="C86" i="55"/>
  <c r="C83" i="55"/>
  <c r="C82" i="55"/>
  <c r="C81" i="55"/>
  <c r="C84" i="55"/>
  <c r="C85" i="55"/>
  <c r="D120" i="56"/>
  <c r="D86" i="56"/>
  <c r="D83" i="56"/>
  <c r="D82" i="56"/>
  <c r="D81" i="56"/>
  <c r="D84" i="56"/>
  <c r="D85" i="56"/>
  <c r="C120" i="56"/>
  <c r="C86" i="56"/>
  <c r="C83" i="56"/>
  <c r="C82" i="56"/>
  <c r="C81" i="56"/>
  <c r="C84" i="56"/>
  <c r="C85" i="56"/>
  <c r="D120" i="57"/>
  <c r="D86" i="57"/>
  <c r="D83" i="57"/>
  <c r="D82" i="57"/>
  <c r="D81" i="57"/>
  <c r="D84" i="57"/>
  <c r="D85" i="57"/>
  <c r="C120" i="57"/>
  <c r="C86" i="57"/>
  <c r="C83" i="57"/>
  <c r="C82" i="57"/>
  <c r="C81" i="57"/>
  <c r="C84" i="57"/>
  <c r="C85" i="57"/>
  <c r="D120" i="58"/>
  <c r="D86" i="58"/>
  <c r="D83" i="58"/>
  <c r="D82" i="58"/>
  <c r="D81" i="58"/>
  <c r="D84" i="58"/>
  <c r="D85" i="58"/>
  <c r="C120" i="58"/>
  <c r="C86" i="58"/>
  <c r="C83" i="58"/>
  <c r="C82" i="58"/>
  <c r="C81" i="58"/>
  <c r="C84" i="58"/>
  <c r="C85" i="58"/>
  <c r="C87" i="58" l="1"/>
  <c r="C93" i="58" s="1"/>
  <c r="C95" i="58" s="1"/>
  <c r="D87" i="58"/>
  <c r="D93" i="58" s="1"/>
  <c r="D95" i="58" s="1"/>
  <c r="C87" i="57"/>
  <c r="C93" i="57" s="1"/>
  <c r="C95" i="57" s="1"/>
  <c r="D87" i="57"/>
  <c r="D93" i="57" s="1"/>
  <c r="D95" i="57" s="1"/>
  <c r="C87" i="56"/>
  <c r="C93" i="56" s="1"/>
  <c r="C95" i="56" s="1"/>
  <c r="D87" i="56"/>
  <c r="D93" i="56" s="1"/>
  <c r="D95" i="56" s="1"/>
  <c r="C87" i="55"/>
  <c r="C93" i="55" s="1"/>
  <c r="C95" i="55" s="1"/>
  <c r="D87" i="55"/>
  <c r="D93" i="55" s="1"/>
  <c r="D95" i="55" s="1"/>
  <c r="C87" i="54"/>
  <c r="C93" i="54" s="1"/>
  <c r="C95" i="54" s="1"/>
  <c r="D87" i="54"/>
  <c r="D93" i="54" s="1"/>
  <c r="D95" i="54" s="1"/>
  <c r="C87" i="53"/>
  <c r="C93" i="53" s="1"/>
  <c r="C95" i="53" s="1"/>
  <c r="D87" i="53"/>
  <c r="D93" i="53" s="1"/>
  <c r="D95" i="53" s="1"/>
  <c r="C87" i="52"/>
  <c r="C93" i="52" s="1"/>
  <c r="C95" i="52" s="1"/>
  <c r="E67" i="52"/>
  <c r="D87" i="52"/>
  <c r="D93" i="52" s="1"/>
  <c r="D95" i="52" s="1"/>
  <c r="C87" i="51"/>
  <c r="C93" i="51" s="1"/>
  <c r="C95" i="51" s="1"/>
  <c r="D87" i="51"/>
  <c r="D93" i="51" s="1"/>
  <c r="D95" i="51" s="1"/>
  <c r="C87" i="50"/>
  <c r="C93" i="50" s="1"/>
  <c r="C95" i="50" s="1"/>
  <c r="D87" i="50"/>
  <c r="D93" i="50" s="1"/>
  <c r="D95" i="50" s="1"/>
  <c r="C87" i="49"/>
  <c r="C93" i="49" s="1"/>
  <c r="C95" i="49" s="1"/>
  <c r="D87" i="49"/>
  <c r="D93" i="49" s="1"/>
  <c r="D95" i="49" s="1"/>
  <c r="C87" i="48"/>
  <c r="C93" i="48" s="1"/>
  <c r="C95" i="48" s="1"/>
  <c r="D87" i="48"/>
  <c r="D93" i="48" s="1"/>
  <c r="D95" i="48" s="1"/>
  <c r="C87" i="47"/>
  <c r="C93" i="47" s="1"/>
  <c r="C95" i="47" s="1"/>
  <c r="D87" i="47"/>
  <c r="D93" i="47" s="1"/>
  <c r="D95" i="47" s="1"/>
  <c r="C87" i="46"/>
  <c r="C93" i="46" s="1"/>
  <c r="C95" i="46" s="1"/>
  <c r="D87" i="46"/>
  <c r="D93" i="46" s="1"/>
  <c r="D95" i="46" s="1"/>
  <c r="C87" i="45"/>
  <c r="C93" i="45" s="1"/>
  <c r="C95" i="45" s="1"/>
  <c r="D87" i="45"/>
  <c r="D93" i="45" s="1"/>
  <c r="D95" i="45" s="1"/>
  <c r="C87" i="44"/>
  <c r="C93" i="44" s="1"/>
  <c r="C95" i="44" s="1"/>
  <c r="D87" i="44"/>
  <c r="D93" i="44" s="1"/>
  <c r="D95" i="44" s="1"/>
  <c r="C87" i="43"/>
  <c r="C93" i="43" s="1"/>
  <c r="C95" i="43" s="1"/>
  <c r="D87" i="43"/>
  <c r="D93" i="43" s="1"/>
  <c r="D95" i="43" s="1"/>
  <c r="C87" i="42"/>
  <c r="C93" i="42" s="1"/>
  <c r="C95" i="42" s="1"/>
  <c r="D87" i="42"/>
  <c r="D93" i="42" s="1"/>
  <c r="D95" i="42" s="1"/>
  <c r="C87" i="41"/>
  <c r="C93" i="41" s="1"/>
  <c r="C95" i="41" s="1"/>
  <c r="D87" i="41"/>
  <c r="D93" i="41" s="1"/>
  <c r="D95" i="41" s="1"/>
  <c r="C87" i="40"/>
  <c r="C93" i="40" s="1"/>
  <c r="C95" i="40" s="1"/>
  <c r="D87" i="40"/>
  <c r="D93" i="40" s="1"/>
  <c r="D95" i="40" s="1"/>
  <c r="C87" i="39"/>
  <c r="C93" i="39" s="1"/>
  <c r="C95" i="39" s="1"/>
  <c r="D87" i="39"/>
  <c r="D93" i="39" s="1"/>
  <c r="D95" i="39" s="1"/>
  <c r="C87" i="38"/>
  <c r="C93" i="38" s="1"/>
  <c r="C95" i="38" s="1"/>
  <c r="D87" i="38"/>
  <c r="D93" i="38" s="1"/>
  <c r="D95" i="38" s="1"/>
  <c r="C87" i="37"/>
  <c r="C93" i="37" s="1"/>
  <c r="C95" i="37" s="1"/>
  <c r="D87" i="37"/>
  <c r="D93" i="37" s="1"/>
  <c r="D95" i="37" s="1"/>
  <c r="C87" i="36"/>
  <c r="C93" i="36" s="1"/>
  <c r="C95" i="36" s="1"/>
  <c r="D87" i="36"/>
  <c r="D93" i="36" s="1"/>
  <c r="D95" i="36" s="1"/>
  <c r="C87" i="35"/>
  <c r="C93" i="35" s="1"/>
  <c r="C95" i="35" s="1"/>
  <c r="D87" i="35"/>
  <c r="D93" i="35" s="1"/>
  <c r="D95" i="35" s="1"/>
  <c r="C87" i="34"/>
  <c r="C93" i="34" s="1"/>
  <c r="C95" i="34" s="1"/>
  <c r="D87" i="34"/>
  <c r="D93" i="34" s="1"/>
  <c r="D95" i="34" s="1"/>
  <c r="C87" i="33"/>
  <c r="C93" i="33" s="1"/>
  <c r="C95" i="33" s="1"/>
  <c r="D87" i="33"/>
  <c r="D93" i="33" s="1"/>
  <c r="D95" i="33" s="1"/>
  <c r="C87" i="32"/>
  <c r="C93" i="32" s="1"/>
  <c r="C95" i="32" s="1"/>
  <c r="D87" i="32"/>
  <c r="D93" i="32" s="1"/>
  <c r="D95" i="32" s="1"/>
  <c r="C87" i="31"/>
  <c r="C93" i="31" s="1"/>
  <c r="C95" i="31" s="1"/>
  <c r="D87" i="31"/>
  <c r="D93" i="31" s="1"/>
  <c r="D95" i="31" s="1"/>
  <c r="C87" i="30"/>
  <c r="C93" i="30" s="1"/>
  <c r="C95" i="30" s="1"/>
  <c r="D87" i="30"/>
  <c r="D93" i="30" s="1"/>
  <c r="D95" i="30" s="1"/>
  <c r="C87" i="29"/>
  <c r="C93" i="29" s="1"/>
  <c r="C95" i="29" s="1"/>
  <c r="D87" i="29"/>
  <c r="D93" i="29" s="1"/>
  <c r="D95" i="29" s="1"/>
  <c r="C87" i="28"/>
  <c r="C93" i="28" s="1"/>
  <c r="C95" i="28" s="1"/>
  <c r="D87" i="28"/>
  <c r="D93" i="28" s="1"/>
  <c r="D95" i="28" s="1"/>
  <c r="C87" i="27"/>
  <c r="C93" i="27" s="1"/>
  <c r="C95" i="27" s="1"/>
  <c r="D87" i="27"/>
  <c r="D93" i="27" s="1"/>
  <c r="D95" i="27" s="1"/>
  <c r="C87" i="26"/>
  <c r="C93" i="26" s="1"/>
  <c r="C95" i="26" s="1"/>
  <c r="D87" i="26"/>
  <c r="D93" i="26" s="1"/>
  <c r="D95" i="26" s="1"/>
  <c r="C87" i="25"/>
  <c r="C93" i="25" s="1"/>
  <c r="C95" i="25" s="1"/>
  <c r="D87" i="25"/>
  <c r="D93" i="25" s="1"/>
  <c r="D95" i="25" s="1"/>
  <c r="C87" i="24"/>
  <c r="C93" i="24" s="1"/>
  <c r="C95" i="24" s="1"/>
  <c r="D87" i="24"/>
  <c r="D93" i="24" s="1"/>
  <c r="D95" i="24" s="1"/>
  <c r="C87" i="23"/>
  <c r="C93" i="23" s="1"/>
  <c r="C95" i="23" s="1"/>
  <c r="D87" i="23"/>
  <c r="D93" i="23" s="1"/>
  <c r="D95" i="23" s="1"/>
  <c r="C87" i="22"/>
  <c r="C93" i="22" s="1"/>
  <c r="C95" i="22" s="1"/>
  <c r="D87" i="22"/>
  <c r="D93" i="22" s="1"/>
  <c r="D95" i="22" s="1"/>
  <c r="C87" i="21"/>
  <c r="C93" i="21" s="1"/>
  <c r="C95" i="21" s="1"/>
  <c r="D87" i="21"/>
  <c r="D93" i="21" s="1"/>
  <c r="D95" i="21" s="1"/>
  <c r="C87" i="20"/>
  <c r="C93" i="20" s="1"/>
  <c r="C95" i="20" s="1"/>
  <c r="D87" i="20"/>
  <c r="D93" i="20" s="1"/>
  <c r="D95" i="20" s="1"/>
  <c r="C87" i="19"/>
  <c r="C93" i="19" s="1"/>
  <c r="C95" i="19" s="1"/>
  <c r="D87" i="19"/>
  <c r="D93" i="19" s="1"/>
  <c r="D95" i="19" s="1"/>
  <c r="C87" i="18"/>
  <c r="C93" i="18" s="1"/>
  <c r="C95" i="18" s="1"/>
  <c r="D87" i="18"/>
  <c r="D93" i="18" s="1"/>
  <c r="D95" i="18" s="1"/>
  <c r="C87" i="17"/>
  <c r="C93" i="17" s="1"/>
  <c r="C95" i="17" s="1"/>
  <c r="D87" i="17"/>
  <c r="D93" i="17" s="1"/>
  <c r="D95" i="17" s="1"/>
  <c r="C87" i="16"/>
  <c r="C93" i="16" s="1"/>
  <c r="C95" i="16" s="1"/>
  <c r="D87" i="16"/>
  <c r="D93" i="16" s="1"/>
  <c r="D95" i="16" s="1"/>
  <c r="C87" i="15"/>
  <c r="C93" i="15" s="1"/>
  <c r="C95" i="15" s="1"/>
  <c r="D87" i="15"/>
  <c r="D93" i="15" s="1"/>
  <c r="D95" i="15" s="1"/>
  <c r="C87" i="14"/>
  <c r="C93" i="14" s="1"/>
  <c r="C95" i="14" s="1"/>
  <c r="D87" i="14"/>
  <c r="D93" i="14" s="1"/>
  <c r="D95" i="14" s="1"/>
  <c r="C87" i="13"/>
  <c r="C93" i="13" s="1"/>
  <c r="C95" i="13" s="1"/>
  <c r="D87" i="13"/>
  <c r="D93" i="13" s="1"/>
  <c r="D95" i="13" s="1"/>
  <c r="C87" i="12"/>
  <c r="C93" i="12" s="1"/>
  <c r="C95" i="12" s="1"/>
  <c r="D87" i="12"/>
  <c r="D93" i="12" s="1"/>
  <c r="D95" i="12" s="1"/>
  <c r="C87" i="11"/>
  <c r="C93" i="11" s="1"/>
  <c r="C95" i="11" s="1"/>
  <c r="D87" i="11"/>
  <c r="D93" i="11" s="1"/>
  <c r="D95" i="11" s="1"/>
  <c r="C87" i="10"/>
  <c r="C93" i="10" s="1"/>
  <c r="C95" i="10" s="1"/>
  <c r="D87" i="10"/>
  <c r="D93" i="10" s="1"/>
  <c r="D95" i="10" s="1"/>
  <c r="C87" i="9"/>
  <c r="C93" i="9" s="1"/>
  <c r="C95" i="9" s="1"/>
  <c r="D87" i="9"/>
  <c r="D93" i="9" s="1"/>
  <c r="D95" i="9" s="1"/>
  <c r="C87" i="8"/>
  <c r="C93" i="8" s="1"/>
  <c r="C95" i="8" s="1"/>
  <c r="D87" i="8"/>
  <c r="D93" i="8" s="1"/>
  <c r="D95" i="8" s="1"/>
  <c r="C87" i="7"/>
  <c r="C93" i="7" s="1"/>
  <c r="C95" i="7" s="1"/>
  <c r="D87" i="7"/>
  <c r="D93" i="7" s="1"/>
  <c r="D95" i="7" s="1"/>
  <c r="C87" i="6"/>
  <c r="C93" i="6" s="1"/>
  <c r="C95" i="6" s="1"/>
  <c r="D87" i="6"/>
  <c r="D93" i="6" s="1"/>
  <c r="D95" i="6" s="1"/>
  <c r="C87" i="5"/>
  <c r="C93" i="5" s="1"/>
  <c r="C95" i="5" s="1"/>
  <c r="D87" i="5"/>
  <c r="D93" i="5" s="1"/>
  <c r="D95" i="5" s="1"/>
  <c r="C87" i="4"/>
  <c r="C93" i="4" s="1"/>
  <c r="C95" i="4" s="1"/>
  <c r="D87" i="4"/>
  <c r="D93" i="4" s="1"/>
  <c r="D95" i="4" s="1"/>
  <c r="D122" i="4" l="1"/>
  <c r="D107" i="4"/>
  <c r="C122" i="4"/>
  <c r="C107" i="4"/>
  <c r="D122" i="5"/>
  <c r="D107" i="5"/>
  <c r="C122" i="5"/>
  <c r="C107" i="5"/>
  <c r="D122" i="6"/>
  <c r="D107" i="6"/>
  <c r="C122" i="6"/>
  <c r="C107" i="6"/>
  <c r="D122" i="7"/>
  <c r="D107" i="7"/>
  <c r="C122" i="7"/>
  <c r="C107" i="7"/>
  <c r="D122" i="8"/>
  <c r="D107" i="8"/>
  <c r="C122" i="8"/>
  <c r="C107" i="8"/>
  <c r="D122" i="9"/>
  <c r="D107" i="9"/>
  <c r="C122" i="9"/>
  <c r="C107" i="9"/>
  <c r="D122" i="10"/>
  <c r="D107" i="10"/>
  <c r="C122" i="10"/>
  <c r="C107" i="10"/>
  <c r="D122" i="11"/>
  <c r="D107" i="11"/>
  <c r="C122" i="11"/>
  <c r="C107" i="11"/>
  <c r="D122" i="12"/>
  <c r="D107" i="12"/>
  <c r="C122" i="12"/>
  <c r="C107" i="12"/>
  <c r="D122" i="13"/>
  <c r="D107" i="13"/>
  <c r="C122" i="13"/>
  <c r="C107" i="13"/>
  <c r="D122" i="14"/>
  <c r="D107" i="14"/>
  <c r="C122" i="14"/>
  <c r="C107" i="14"/>
  <c r="D122" i="15"/>
  <c r="D107" i="15"/>
  <c r="C122" i="15"/>
  <c r="C107" i="15"/>
  <c r="D122" i="16"/>
  <c r="D107" i="16"/>
  <c r="C122" i="16"/>
  <c r="C107" i="16"/>
  <c r="D122" i="17"/>
  <c r="D107" i="17"/>
  <c r="C122" i="17"/>
  <c r="C107" i="17"/>
  <c r="D122" i="18"/>
  <c r="D107" i="18"/>
  <c r="C122" i="18"/>
  <c r="C107" i="18"/>
  <c r="D122" i="19"/>
  <c r="D107" i="19"/>
  <c r="C122" i="19"/>
  <c r="C107" i="19"/>
  <c r="D122" i="20"/>
  <c r="D107" i="20"/>
  <c r="C122" i="20"/>
  <c r="C107" i="20"/>
  <c r="D122" i="21"/>
  <c r="D107" i="21"/>
  <c r="C122" i="21"/>
  <c r="C107" i="21"/>
  <c r="D122" i="22"/>
  <c r="D107" i="22"/>
  <c r="C122" i="22"/>
  <c r="C107" i="22"/>
  <c r="D122" i="23"/>
  <c r="D107" i="23"/>
  <c r="C122" i="23"/>
  <c r="C107" i="23"/>
  <c r="D122" i="24"/>
  <c r="D107" i="24"/>
  <c r="C122" i="24"/>
  <c r="C107" i="24"/>
  <c r="D122" i="25"/>
  <c r="D107" i="25"/>
  <c r="C122" i="25"/>
  <c r="C107" i="25"/>
  <c r="D122" i="26"/>
  <c r="D107" i="26"/>
  <c r="C122" i="26"/>
  <c r="C107" i="26"/>
  <c r="D122" i="27"/>
  <c r="D107" i="27"/>
  <c r="C122" i="27"/>
  <c r="C107" i="27"/>
  <c r="D122" i="28"/>
  <c r="D107" i="28"/>
  <c r="C122" i="28"/>
  <c r="C107" i="28"/>
  <c r="D122" i="29"/>
  <c r="D107" i="29"/>
  <c r="C122" i="29"/>
  <c r="C107" i="29"/>
  <c r="D122" i="30"/>
  <c r="D107" i="30"/>
  <c r="C122" i="30"/>
  <c r="C107" i="30"/>
  <c r="D122" i="31"/>
  <c r="D107" i="31"/>
  <c r="C122" i="31"/>
  <c r="C107" i="31"/>
  <c r="D122" i="32"/>
  <c r="D107" i="32"/>
  <c r="C122" i="32"/>
  <c r="C107" i="32"/>
  <c r="D122" i="33"/>
  <c r="D107" i="33"/>
  <c r="C122" i="33"/>
  <c r="C107" i="33"/>
  <c r="D122" i="34"/>
  <c r="D107" i="34"/>
  <c r="C122" i="34"/>
  <c r="C107" i="34"/>
  <c r="D122" i="35"/>
  <c r="D107" i="35"/>
  <c r="C122" i="35"/>
  <c r="C107" i="35"/>
  <c r="D122" i="36"/>
  <c r="D107" i="36"/>
  <c r="C122" i="36"/>
  <c r="C107" i="36"/>
  <c r="D122" i="37"/>
  <c r="D107" i="37"/>
  <c r="C122" i="37"/>
  <c r="C107" i="37"/>
  <c r="D122" i="38"/>
  <c r="D107" i="38"/>
  <c r="C122" i="38"/>
  <c r="C107" i="38"/>
  <c r="D122" i="39"/>
  <c r="D107" i="39"/>
  <c r="C122" i="39"/>
  <c r="C107" i="39"/>
  <c r="D122" i="40"/>
  <c r="D107" i="40"/>
  <c r="C122" i="40"/>
  <c r="C107" i="40"/>
  <c r="D122" i="41"/>
  <c r="D107" i="41"/>
  <c r="C122" i="41"/>
  <c r="C107" i="41"/>
  <c r="D122" i="42"/>
  <c r="D107" i="42"/>
  <c r="C122" i="42"/>
  <c r="C107" i="42"/>
  <c r="D122" i="43"/>
  <c r="D107" i="43"/>
  <c r="C122" i="43"/>
  <c r="C107" i="43"/>
  <c r="D122" i="44"/>
  <c r="D107" i="44"/>
  <c r="C122" i="44"/>
  <c r="C107" i="44"/>
  <c r="D122" i="45"/>
  <c r="D107" i="45"/>
  <c r="C122" i="45"/>
  <c r="C107" i="45"/>
  <c r="D122" i="46"/>
  <c r="D107" i="46"/>
  <c r="C122" i="46"/>
  <c r="C107" i="46"/>
  <c r="D122" i="47"/>
  <c r="D107" i="47"/>
  <c r="C122" i="47"/>
  <c r="C107" i="47"/>
  <c r="D122" i="48"/>
  <c r="D107" i="48"/>
  <c r="C122" i="48"/>
  <c r="C107" i="48"/>
  <c r="D122" i="49"/>
  <c r="D107" i="49"/>
  <c r="C122" i="49"/>
  <c r="C107" i="49"/>
  <c r="D122" i="50"/>
  <c r="D107" i="50"/>
  <c r="C122" i="50"/>
  <c r="C107" i="50"/>
  <c r="D122" i="51"/>
  <c r="D107" i="51"/>
  <c r="C122" i="51"/>
  <c r="C107" i="51"/>
  <c r="D122" i="52"/>
  <c r="D107" i="52"/>
  <c r="E120" i="52"/>
  <c r="E83" i="52"/>
  <c r="E82" i="52"/>
  <c r="E81" i="52"/>
  <c r="E84" i="52"/>
  <c r="E85" i="52"/>
  <c r="E86" i="52"/>
  <c r="C122" i="52"/>
  <c r="C107" i="52"/>
  <c r="D122" i="53"/>
  <c r="D107" i="53"/>
  <c r="C122" i="53"/>
  <c r="C107" i="53"/>
  <c r="D122" i="54"/>
  <c r="D107" i="54"/>
  <c r="C122" i="54"/>
  <c r="C107" i="54"/>
  <c r="D122" i="55"/>
  <c r="D107" i="55"/>
  <c r="C122" i="55"/>
  <c r="C107" i="55"/>
  <c r="D122" i="56"/>
  <c r="D107" i="56"/>
  <c r="C122" i="56"/>
  <c r="C107" i="56"/>
  <c r="D122" i="57"/>
  <c r="D107" i="57"/>
  <c r="C122" i="57"/>
  <c r="C107" i="57"/>
  <c r="D122" i="58"/>
  <c r="D107" i="58"/>
  <c r="C122" i="58"/>
  <c r="C107" i="58"/>
  <c r="C108" i="58" l="1"/>
  <c r="C124" i="58"/>
  <c r="D108" i="58"/>
  <c r="D124" i="58"/>
  <c r="C108" i="57"/>
  <c r="C124" i="57"/>
  <c r="D108" i="57"/>
  <c r="D124" i="57"/>
  <c r="C108" i="56"/>
  <c r="C124" i="56"/>
  <c r="D108" i="56"/>
  <c r="D124" i="56"/>
  <c r="C108" i="55"/>
  <c r="C124" i="55"/>
  <c r="D108" i="55"/>
  <c r="D124" i="55"/>
  <c r="C108" i="54"/>
  <c r="C124" i="54"/>
  <c r="D108" i="54"/>
  <c r="D124" i="54"/>
  <c r="C108" i="53"/>
  <c r="C124" i="53"/>
  <c r="D108" i="53"/>
  <c r="D124" i="53"/>
  <c r="C108" i="52"/>
  <c r="C124" i="52"/>
  <c r="E87" i="52"/>
  <c r="E93" i="52" s="1"/>
  <c r="E95" i="52" s="1"/>
  <c r="D108" i="52"/>
  <c r="D124" i="52"/>
  <c r="C108" i="51"/>
  <c r="C124" i="51"/>
  <c r="D108" i="51"/>
  <c r="D124" i="51"/>
  <c r="C108" i="50"/>
  <c r="C124" i="50"/>
  <c r="D108" i="50"/>
  <c r="D124" i="50"/>
  <c r="C108" i="49"/>
  <c r="C124" i="49"/>
  <c r="D108" i="49"/>
  <c r="D124" i="49"/>
  <c r="C108" i="48"/>
  <c r="C124" i="48"/>
  <c r="D108" i="48"/>
  <c r="D124" i="48"/>
  <c r="C108" i="47"/>
  <c r="C124" i="47"/>
  <c r="D108" i="47"/>
  <c r="D124" i="47"/>
  <c r="C108" i="46"/>
  <c r="C124" i="46"/>
  <c r="D108" i="46"/>
  <c r="D124" i="46"/>
  <c r="C108" i="45"/>
  <c r="C124" i="45"/>
  <c r="D108" i="45"/>
  <c r="D124" i="45"/>
  <c r="C108" i="44"/>
  <c r="C124" i="44"/>
  <c r="D108" i="44"/>
  <c r="D124" i="44"/>
  <c r="C108" i="43"/>
  <c r="C124" i="43"/>
  <c r="D108" i="43"/>
  <c r="D124" i="43"/>
  <c r="C108" i="42"/>
  <c r="C124" i="42"/>
  <c r="D108" i="42"/>
  <c r="D124" i="42"/>
  <c r="C108" i="41"/>
  <c r="C124" i="41"/>
  <c r="D108" i="41"/>
  <c r="D124" i="41"/>
  <c r="C108" i="40"/>
  <c r="C124" i="40"/>
  <c r="D108" i="40"/>
  <c r="D124" i="40"/>
  <c r="C108" i="39"/>
  <c r="C124" i="39"/>
  <c r="D108" i="39"/>
  <c r="D124" i="39"/>
  <c r="C108" i="38"/>
  <c r="C124" i="38"/>
  <c r="D108" i="38"/>
  <c r="D124" i="38"/>
  <c r="C108" i="37"/>
  <c r="C124" i="37"/>
  <c r="D108" i="37"/>
  <c r="D124" i="37"/>
  <c r="C108" i="36"/>
  <c r="C124" i="36"/>
  <c r="D108" i="36"/>
  <c r="D124" i="36"/>
  <c r="C108" i="35"/>
  <c r="C124" i="35"/>
  <c r="D108" i="35"/>
  <c r="D124" i="35"/>
  <c r="C108" i="34"/>
  <c r="C124" i="34"/>
  <c r="D108" i="34"/>
  <c r="D124" i="34"/>
  <c r="C108" i="33"/>
  <c r="C124" i="33"/>
  <c r="D108" i="33"/>
  <c r="D124" i="33"/>
  <c r="C108" i="32"/>
  <c r="C124" i="32"/>
  <c r="D108" i="32"/>
  <c r="D124" i="32"/>
  <c r="C108" i="31"/>
  <c r="C124" i="31"/>
  <c r="D108" i="31"/>
  <c r="D124" i="31"/>
  <c r="C108" i="30"/>
  <c r="C124" i="30"/>
  <c r="D108" i="30"/>
  <c r="D124" i="30"/>
  <c r="C108" i="29"/>
  <c r="C124" i="29"/>
  <c r="D108" i="29"/>
  <c r="D124" i="29"/>
  <c r="C108" i="28"/>
  <c r="C124" i="28"/>
  <c r="D108" i="28"/>
  <c r="D124" i="28"/>
  <c r="C108" i="27"/>
  <c r="C124" i="27"/>
  <c r="D108" i="27"/>
  <c r="D124" i="27"/>
  <c r="C108" i="26"/>
  <c r="C124" i="26"/>
  <c r="D108" i="26"/>
  <c r="D124" i="26"/>
  <c r="C108" i="25"/>
  <c r="C124" i="25"/>
  <c r="D108" i="25"/>
  <c r="D124" i="25"/>
  <c r="C108" i="24"/>
  <c r="C124" i="24"/>
  <c r="D108" i="24"/>
  <c r="D124" i="24"/>
  <c r="C108" i="23"/>
  <c r="C124" i="23"/>
  <c r="D108" i="23"/>
  <c r="D124" i="23"/>
  <c r="C108" i="22"/>
  <c r="C124" i="22"/>
  <c r="D108" i="22"/>
  <c r="D124" i="22"/>
  <c r="C108" i="21"/>
  <c r="C124" i="21"/>
  <c r="D108" i="21"/>
  <c r="D124" i="21"/>
  <c r="C108" i="20"/>
  <c r="C124" i="20"/>
  <c r="D108" i="20"/>
  <c r="D124" i="20"/>
  <c r="C108" i="19"/>
  <c r="C124" i="19"/>
  <c r="D108" i="19"/>
  <c r="D124" i="19"/>
  <c r="C108" i="18"/>
  <c r="C124" i="18"/>
  <c r="D108" i="18"/>
  <c r="D124" i="18"/>
  <c r="C108" i="17"/>
  <c r="C124" i="17"/>
  <c r="D108" i="17"/>
  <c r="D124" i="17"/>
  <c r="C108" i="16"/>
  <c r="C124" i="16"/>
  <c r="D108" i="16"/>
  <c r="D124" i="16"/>
  <c r="C108" i="15"/>
  <c r="C124" i="15"/>
  <c r="D108" i="15"/>
  <c r="D124" i="15"/>
  <c r="C108" i="14"/>
  <c r="C124" i="14"/>
  <c r="D108" i="14"/>
  <c r="D124" i="14"/>
  <c r="C108" i="13"/>
  <c r="C124" i="13"/>
  <c r="D108" i="13"/>
  <c r="D124" i="13"/>
  <c r="C108" i="12"/>
  <c r="C124" i="12"/>
  <c r="D108" i="12"/>
  <c r="D124" i="12"/>
  <c r="C108" i="11"/>
  <c r="C124" i="11"/>
  <c r="D108" i="11"/>
  <c r="D124" i="11"/>
  <c r="C108" i="10"/>
  <c r="C124" i="10"/>
  <c r="D108" i="10"/>
  <c r="D124" i="10"/>
  <c r="C108" i="9"/>
  <c r="C124" i="9"/>
  <c r="D108" i="9"/>
  <c r="D124" i="9"/>
  <c r="C108" i="8"/>
  <c r="C124" i="8"/>
  <c r="D108" i="8"/>
  <c r="D124" i="8"/>
  <c r="C108" i="7"/>
  <c r="C124" i="7"/>
  <c r="D108" i="7"/>
  <c r="D124" i="7"/>
  <c r="C108" i="6"/>
  <c r="C124" i="6"/>
  <c r="D108" i="6"/>
  <c r="D124" i="6"/>
  <c r="C108" i="5"/>
  <c r="C124" i="5"/>
  <c r="D108" i="5"/>
  <c r="D124" i="5"/>
  <c r="C108" i="4"/>
  <c r="C124" i="4"/>
  <c r="D108" i="4"/>
  <c r="D124" i="4"/>
  <c r="D113" i="4" l="1"/>
  <c r="D111" i="4"/>
  <c r="D110" i="4"/>
  <c r="D109" i="4"/>
  <c r="D115" i="4" s="1"/>
  <c r="D125" i="4" s="1"/>
  <c r="D126" i="4" s="1"/>
  <c r="C113" i="4"/>
  <c r="C111" i="4"/>
  <c r="C110" i="4"/>
  <c r="C109" i="4"/>
  <c r="C115" i="4" s="1"/>
  <c r="C125" i="4" s="1"/>
  <c r="C126" i="4" s="1"/>
  <c r="D113" i="5"/>
  <c r="D111" i="5"/>
  <c r="D110" i="5"/>
  <c r="D109" i="5"/>
  <c r="D115" i="5" s="1"/>
  <c r="D125" i="5" s="1"/>
  <c r="D126" i="5" s="1"/>
  <c r="C131" i="5" s="1"/>
  <c r="C113" i="5"/>
  <c r="C111" i="5"/>
  <c r="C110" i="5"/>
  <c r="C109" i="5"/>
  <c r="C115" i="5" s="1"/>
  <c r="C125" i="5" s="1"/>
  <c r="C126" i="5" s="1"/>
  <c r="C130" i="5" s="1"/>
  <c r="D113" i="6"/>
  <c r="D111" i="6"/>
  <c r="D110" i="6"/>
  <c r="D109" i="6"/>
  <c r="D115" i="6" s="1"/>
  <c r="D125" i="6" s="1"/>
  <c r="D126" i="6" s="1"/>
  <c r="C131" i="6" s="1"/>
  <c r="C113" i="6"/>
  <c r="C111" i="6"/>
  <c r="C110" i="6"/>
  <c r="C109" i="6"/>
  <c r="C115" i="6" s="1"/>
  <c r="C125" i="6" s="1"/>
  <c r="C126" i="6" s="1"/>
  <c r="C130" i="6" s="1"/>
  <c r="D113" i="7"/>
  <c r="D111" i="7"/>
  <c r="D110" i="7"/>
  <c r="D109" i="7"/>
  <c r="D115" i="7" s="1"/>
  <c r="D125" i="7" s="1"/>
  <c r="D126" i="7" s="1"/>
  <c r="C131" i="7" s="1"/>
  <c r="C113" i="7"/>
  <c r="C111" i="7"/>
  <c r="C110" i="7"/>
  <c r="C109" i="7"/>
  <c r="C115" i="7" s="1"/>
  <c r="C125" i="7" s="1"/>
  <c r="C126" i="7" s="1"/>
  <c r="C130" i="7" s="1"/>
  <c r="D113" i="8"/>
  <c r="D111" i="8"/>
  <c r="D110" i="8"/>
  <c r="D109" i="8"/>
  <c r="D115" i="8" s="1"/>
  <c r="D125" i="8" s="1"/>
  <c r="D126" i="8" s="1"/>
  <c r="C131" i="8" s="1"/>
  <c r="C113" i="8"/>
  <c r="C111" i="8"/>
  <c r="C110" i="8"/>
  <c r="C109" i="8"/>
  <c r="C115" i="8" s="1"/>
  <c r="C125" i="8" s="1"/>
  <c r="C126" i="8" s="1"/>
  <c r="C130" i="8" s="1"/>
  <c r="D113" i="9"/>
  <c r="D111" i="9"/>
  <c r="D110" i="9"/>
  <c r="D109" i="9"/>
  <c r="D115" i="9" s="1"/>
  <c r="D125" i="9" s="1"/>
  <c r="D126" i="9" s="1"/>
  <c r="C131" i="9" s="1"/>
  <c r="C113" i="9"/>
  <c r="C111" i="9"/>
  <c r="C110" i="9"/>
  <c r="C109" i="9"/>
  <c r="C115" i="9" s="1"/>
  <c r="C125" i="9" s="1"/>
  <c r="C126" i="9" s="1"/>
  <c r="C130" i="9" s="1"/>
  <c r="D113" i="10"/>
  <c r="D111" i="10"/>
  <c r="D110" i="10"/>
  <c r="D109" i="10"/>
  <c r="D115" i="10" s="1"/>
  <c r="D125" i="10" s="1"/>
  <c r="D126" i="10" s="1"/>
  <c r="C131" i="10" s="1"/>
  <c r="C113" i="10"/>
  <c r="C111" i="10"/>
  <c r="C110" i="10"/>
  <c r="C109" i="10"/>
  <c r="C115" i="10" s="1"/>
  <c r="C125" i="10" s="1"/>
  <c r="C126" i="10" s="1"/>
  <c r="C130" i="10" s="1"/>
  <c r="D113" i="11"/>
  <c r="D111" i="11"/>
  <c r="D110" i="11"/>
  <c r="D109" i="11"/>
  <c r="D115" i="11" s="1"/>
  <c r="D125" i="11" s="1"/>
  <c r="D126" i="11" s="1"/>
  <c r="C131" i="11" s="1"/>
  <c r="C113" i="11"/>
  <c r="C111" i="11"/>
  <c r="C110" i="11"/>
  <c r="C109" i="11"/>
  <c r="C115" i="11" s="1"/>
  <c r="C125" i="11" s="1"/>
  <c r="C126" i="11" s="1"/>
  <c r="C130" i="11" s="1"/>
  <c r="D113" i="12"/>
  <c r="D111" i="12"/>
  <c r="D110" i="12"/>
  <c r="D109" i="12"/>
  <c r="D115" i="12" s="1"/>
  <c r="D125" i="12" s="1"/>
  <c r="D126" i="12" s="1"/>
  <c r="C131" i="12" s="1"/>
  <c r="C113" i="12"/>
  <c r="C111" i="12"/>
  <c r="C110" i="12"/>
  <c r="C109" i="12"/>
  <c r="C115" i="12" s="1"/>
  <c r="C125" i="12" s="1"/>
  <c r="C126" i="12" s="1"/>
  <c r="C130" i="12" s="1"/>
  <c r="D113" i="13"/>
  <c r="D111" i="13"/>
  <c r="D110" i="13"/>
  <c r="D109" i="13"/>
  <c r="D115" i="13" s="1"/>
  <c r="D125" i="13" s="1"/>
  <c r="D126" i="13" s="1"/>
  <c r="C131" i="13" s="1"/>
  <c r="C113" i="13"/>
  <c r="C111" i="13"/>
  <c r="C110" i="13"/>
  <c r="C109" i="13"/>
  <c r="C115" i="13" s="1"/>
  <c r="C125" i="13" s="1"/>
  <c r="C126" i="13" s="1"/>
  <c r="C130" i="13" s="1"/>
  <c r="D113" i="14"/>
  <c r="D111" i="14"/>
  <c r="D110" i="14"/>
  <c r="D109" i="14"/>
  <c r="D115" i="14" s="1"/>
  <c r="D125" i="14" s="1"/>
  <c r="D126" i="14" s="1"/>
  <c r="C131" i="14" s="1"/>
  <c r="C113" i="14"/>
  <c r="C111" i="14"/>
  <c r="C110" i="14"/>
  <c r="C109" i="14"/>
  <c r="C115" i="14" s="1"/>
  <c r="C125" i="14" s="1"/>
  <c r="C126" i="14" s="1"/>
  <c r="C130" i="14" s="1"/>
  <c r="D113" i="15"/>
  <c r="D111" i="15"/>
  <c r="D110" i="15"/>
  <c r="D109" i="15"/>
  <c r="D115" i="15" s="1"/>
  <c r="D125" i="15" s="1"/>
  <c r="D126" i="15" s="1"/>
  <c r="C131" i="15" s="1"/>
  <c r="C113" i="15"/>
  <c r="C111" i="15"/>
  <c r="C110" i="15"/>
  <c r="C109" i="15"/>
  <c r="C115" i="15" s="1"/>
  <c r="C125" i="15" s="1"/>
  <c r="C126" i="15" s="1"/>
  <c r="C130" i="15" s="1"/>
  <c r="D113" i="16"/>
  <c r="D111" i="16"/>
  <c r="D110" i="16"/>
  <c r="D109" i="16"/>
  <c r="D115" i="16" s="1"/>
  <c r="D125" i="16" s="1"/>
  <c r="D126" i="16" s="1"/>
  <c r="C131" i="16" s="1"/>
  <c r="C113" i="16"/>
  <c r="C111" i="16"/>
  <c r="C110" i="16"/>
  <c r="C109" i="16"/>
  <c r="C115" i="16" s="1"/>
  <c r="C125" i="16" s="1"/>
  <c r="C126" i="16" s="1"/>
  <c r="C130" i="16" s="1"/>
  <c r="D113" i="17"/>
  <c r="D111" i="17"/>
  <c r="D110" i="17"/>
  <c r="D109" i="17"/>
  <c r="D115" i="17" s="1"/>
  <c r="D125" i="17" s="1"/>
  <c r="D126" i="17" s="1"/>
  <c r="C131" i="17" s="1"/>
  <c r="C113" i="17"/>
  <c r="C111" i="17"/>
  <c r="C110" i="17"/>
  <c r="C109" i="17"/>
  <c r="C115" i="17" s="1"/>
  <c r="C125" i="17" s="1"/>
  <c r="C126" i="17" s="1"/>
  <c r="C130" i="17" s="1"/>
  <c r="D113" i="18"/>
  <c r="D111" i="18"/>
  <c r="D110" i="18"/>
  <c r="D109" i="18"/>
  <c r="D115" i="18" s="1"/>
  <c r="D125" i="18" s="1"/>
  <c r="D126" i="18" s="1"/>
  <c r="C131" i="18" s="1"/>
  <c r="C113" i="18"/>
  <c r="C111" i="18"/>
  <c r="C110" i="18"/>
  <c r="C109" i="18"/>
  <c r="C115" i="18" s="1"/>
  <c r="C125" i="18" s="1"/>
  <c r="C126" i="18" s="1"/>
  <c r="C130" i="18" s="1"/>
  <c r="D113" i="19"/>
  <c r="D111" i="19"/>
  <c r="D110" i="19"/>
  <c r="D109" i="19"/>
  <c r="D115" i="19" s="1"/>
  <c r="D125" i="19" s="1"/>
  <c r="D126" i="19" s="1"/>
  <c r="C131" i="19" s="1"/>
  <c r="C113" i="19"/>
  <c r="C111" i="19"/>
  <c r="C110" i="19"/>
  <c r="C109" i="19"/>
  <c r="C115" i="19" s="1"/>
  <c r="C125" i="19" s="1"/>
  <c r="C126" i="19" s="1"/>
  <c r="C130" i="19" s="1"/>
  <c r="D113" i="20"/>
  <c r="D111" i="20"/>
  <c r="D110" i="20"/>
  <c r="D109" i="20"/>
  <c r="D115" i="20" s="1"/>
  <c r="D125" i="20" s="1"/>
  <c r="D126" i="20" s="1"/>
  <c r="C131" i="20" s="1"/>
  <c r="C113" i="20"/>
  <c r="C111" i="20"/>
  <c r="C110" i="20"/>
  <c r="C109" i="20"/>
  <c r="C115" i="20" s="1"/>
  <c r="C125" i="20" s="1"/>
  <c r="C126" i="20" s="1"/>
  <c r="C130" i="20" s="1"/>
  <c r="D113" i="21"/>
  <c r="D111" i="21"/>
  <c r="D110" i="21"/>
  <c r="D109" i="21"/>
  <c r="D115" i="21" s="1"/>
  <c r="D125" i="21" s="1"/>
  <c r="D126" i="21" s="1"/>
  <c r="C131" i="21" s="1"/>
  <c r="C113" i="21"/>
  <c r="C111" i="21"/>
  <c r="C110" i="21"/>
  <c r="C109" i="21"/>
  <c r="C115" i="21" s="1"/>
  <c r="C125" i="21" s="1"/>
  <c r="C126" i="21" s="1"/>
  <c r="C130" i="21" s="1"/>
  <c r="D113" i="22"/>
  <c r="D111" i="22"/>
  <c r="D110" i="22"/>
  <c r="D109" i="22"/>
  <c r="D115" i="22" s="1"/>
  <c r="D125" i="22" s="1"/>
  <c r="D126" i="22" s="1"/>
  <c r="C131" i="22" s="1"/>
  <c r="C113" i="22"/>
  <c r="C111" i="22"/>
  <c r="C110" i="22"/>
  <c r="C109" i="22"/>
  <c r="C115" i="22" s="1"/>
  <c r="C125" i="22" s="1"/>
  <c r="C126" i="22" s="1"/>
  <c r="C130" i="22" s="1"/>
  <c r="D113" i="23"/>
  <c r="D111" i="23"/>
  <c r="D110" i="23"/>
  <c r="D109" i="23"/>
  <c r="D115" i="23" s="1"/>
  <c r="D125" i="23" s="1"/>
  <c r="D126" i="23" s="1"/>
  <c r="C131" i="23" s="1"/>
  <c r="C113" i="23"/>
  <c r="C111" i="23"/>
  <c r="C110" i="23"/>
  <c r="C109" i="23"/>
  <c r="C115" i="23" s="1"/>
  <c r="C125" i="23" s="1"/>
  <c r="C126" i="23" s="1"/>
  <c r="C130" i="23" s="1"/>
  <c r="D113" i="24"/>
  <c r="D111" i="24"/>
  <c r="D110" i="24"/>
  <c r="D109" i="24"/>
  <c r="D115" i="24" s="1"/>
  <c r="D125" i="24" s="1"/>
  <c r="D126" i="24" s="1"/>
  <c r="C131" i="24" s="1"/>
  <c r="C113" i="24"/>
  <c r="C111" i="24"/>
  <c r="C110" i="24"/>
  <c r="C109" i="24"/>
  <c r="C115" i="24" s="1"/>
  <c r="C125" i="24" s="1"/>
  <c r="C126" i="24" s="1"/>
  <c r="C130" i="24" s="1"/>
  <c r="D113" i="25"/>
  <c r="D111" i="25"/>
  <c r="D110" i="25"/>
  <c r="D109" i="25"/>
  <c r="D115" i="25" s="1"/>
  <c r="D125" i="25" s="1"/>
  <c r="D126" i="25" s="1"/>
  <c r="C131" i="25" s="1"/>
  <c r="C113" i="25"/>
  <c r="C111" i="25"/>
  <c r="C110" i="25"/>
  <c r="C109" i="25"/>
  <c r="C115" i="25" s="1"/>
  <c r="C125" i="25" s="1"/>
  <c r="C126" i="25" s="1"/>
  <c r="C130" i="25" s="1"/>
  <c r="D113" i="26"/>
  <c r="D111" i="26"/>
  <c r="D110" i="26"/>
  <c r="D109" i="26"/>
  <c r="D115" i="26" s="1"/>
  <c r="D125" i="26" s="1"/>
  <c r="D126" i="26" s="1"/>
  <c r="C131" i="26" s="1"/>
  <c r="C113" i="26"/>
  <c r="C111" i="26"/>
  <c r="C110" i="26"/>
  <c r="C109" i="26"/>
  <c r="C115" i="26" s="1"/>
  <c r="C125" i="26" s="1"/>
  <c r="C126" i="26" s="1"/>
  <c r="C130" i="26" s="1"/>
  <c r="D113" i="27"/>
  <c r="D111" i="27"/>
  <c r="D110" i="27"/>
  <c r="D109" i="27"/>
  <c r="D115" i="27" s="1"/>
  <c r="D125" i="27" s="1"/>
  <c r="D126" i="27" s="1"/>
  <c r="C131" i="27" s="1"/>
  <c r="C113" i="27"/>
  <c r="C111" i="27"/>
  <c r="C110" i="27"/>
  <c r="C109" i="27"/>
  <c r="C115" i="27" s="1"/>
  <c r="C125" i="27" s="1"/>
  <c r="C126" i="27" s="1"/>
  <c r="C130" i="27" s="1"/>
  <c r="D113" i="28"/>
  <c r="D111" i="28"/>
  <c r="D110" i="28"/>
  <c r="D109" i="28"/>
  <c r="D115" i="28" s="1"/>
  <c r="D125" i="28" s="1"/>
  <c r="D126" i="28" s="1"/>
  <c r="C131" i="28" s="1"/>
  <c r="C113" i="28"/>
  <c r="C111" i="28"/>
  <c r="C110" i="28"/>
  <c r="C109" i="28"/>
  <c r="C115" i="28" s="1"/>
  <c r="C125" i="28" s="1"/>
  <c r="C126" i="28" s="1"/>
  <c r="C130" i="28" s="1"/>
  <c r="D113" i="29"/>
  <c r="D111" i="29"/>
  <c r="D110" i="29"/>
  <c r="D109" i="29"/>
  <c r="D115" i="29" s="1"/>
  <c r="D125" i="29" s="1"/>
  <c r="D126" i="29" s="1"/>
  <c r="C131" i="29" s="1"/>
  <c r="C113" i="29"/>
  <c r="C111" i="29"/>
  <c r="C110" i="29"/>
  <c r="C109" i="29"/>
  <c r="C115" i="29" s="1"/>
  <c r="C125" i="29" s="1"/>
  <c r="C126" i="29" s="1"/>
  <c r="C130" i="29" s="1"/>
  <c r="D113" i="30"/>
  <c r="D111" i="30"/>
  <c r="D110" i="30"/>
  <c r="D109" i="30"/>
  <c r="D115" i="30" s="1"/>
  <c r="D125" i="30" s="1"/>
  <c r="D126" i="30" s="1"/>
  <c r="C131" i="30" s="1"/>
  <c r="C113" i="30"/>
  <c r="C111" i="30"/>
  <c r="C110" i="30"/>
  <c r="C109" i="30"/>
  <c r="C115" i="30" s="1"/>
  <c r="C125" i="30" s="1"/>
  <c r="C126" i="30" s="1"/>
  <c r="C130" i="30" s="1"/>
  <c r="D113" i="31"/>
  <c r="D111" i="31"/>
  <c r="D110" i="31"/>
  <c r="D109" i="31"/>
  <c r="D115" i="31" s="1"/>
  <c r="D125" i="31" s="1"/>
  <c r="D126" i="31" s="1"/>
  <c r="C131" i="31" s="1"/>
  <c r="C113" i="31"/>
  <c r="C111" i="31"/>
  <c r="C110" i="31"/>
  <c r="C109" i="31"/>
  <c r="C115" i="31" s="1"/>
  <c r="C125" i="31" s="1"/>
  <c r="C126" i="31" s="1"/>
  <c r="C130" i="31" s="1"/>
  <c r="D113" i="32"/>
  <c r="D111" i="32"/>
  <c r="D110" i="32"/>
  <c r="D109" i="32"/>
  <c r="D115" i="32" s="1"/>
  <c r="D125" i="32" s="1"/>
  <c r="D126" i="32" s="1"/>
  <c r="C131" i="32" s="1"/>
  <c r="C113" i="32"/>
  <c r="C111" i="32"/>
  <c r="C110" i="32"/>
  <c r="C109" i="32"/>
  <c r="C115" i="32" s="1"/>
  <c r="C125" i="32" s="1"/>
  <c r="C126" i="32" s="1"/>
  <c r="C130" i="32" s="1"/>
  <c r="D113" i="33"/>
  <c r="D111" i="33"/>
  <c r="D110" i="33"/>
  <c r="D109" i="33"/>
  <c r="D115" i="33" s="1"/>
  <c r="D125" i="33" s="1"/>
  <c r="D126" i="33" s="1"/>
  <c r="C131" i="33" s="1"/>
  <c r="C113" i="33"/>
  <c r="C111" i="33"/>
  <c r="C110" i="33"/>
  <c r="C109" i="33"/>
  <c r="C115" i="33" s="1"/>
  <c r="C125" i="33" s="1"/>
  <c r="C126" i="33" s="1"/>
  <c r="C130" i="33" s="1"/>
  <c r="D113" i="34"/>
  <c r="D111" i="34"/>
  <c r="D110" i="34"/>
  <c r="D109" i="34"/>
  <c r="D115" i="34" s="1"/>
  <c r="D125" i="34" s="1"/>
  <c r="D126" i="34" s="1"/>
  <c r="C131" i="34" s="1"/>
  <c r="C113" i="34"/>
  <c r="C111" i="34"/>
  <c r="C110" i="34"/>
  <c r="C109" i="34"/>
  <c r="C115" i="34" s="1"/>
  <c r="C125" i="34" s="1"/>
  <c r="C126" i="34" s="1"/>
  <c r="C130" i="34" s="1"/>
  <c r="D113" i="35"/>
  <c r="D111" i="35"/>
  <c r="D110" i="35"/>
  <c r="D109" i="35"/>
  <c r="D115" i="35" s="1"/>
  <c r="D125" i="35" s="1"/>
  <c r="D126" i="35" s="1"/>
  <c r="C131" i="35" s="1"/>
  <c r="C113" i="35"/>
  <c r="C111" i="35"/>
  <c r="C110" i="35"/>
  <c r="C109" i="35"/>
  <c r="C115" i="35" s="1"/>
  <c r="C125" i="35" s="1"/>
  <c r="C126" i="35" s="1"/>
  <c r="C130" i="35" s="1"/>
  <c r="D113" i="36"/>
  <c r="D111" i="36"/>
  <c r="D110" i="36"/>
  <c r="D109" i="36"/>
  <c r="D115" i="36" s="1"/>
  <c r="D125" i="36" s="1"/>
  <c r="D126" i="36" s="1"/>
  <c r="C131" i="36" s="1"/>
  <c r="C113" i="36"/>
  <c r="C111" i="36"/>
  <c r="C110" i="36"/>
  <c r="C109" i="36"/>
  <c r="C115" i="36" s="1"/>
  <c r="C125" i="36" s="1"/>
  <c r="C126" i="36" s="1"/>
  <c r="C130" i="36" s="1"/>
  <c r="D113" i="37"/>
  <c r="D111" i="37"/>
  <c r="D110" i="37"/>
  <c r="D109" i="37"/>
  <c r="D115" i="37" s="1"/>
  <c r="D125" i="37" s="1"/>
  <c r="D126" i="37" s="1"/>
  <c r="C131" i="37" s="1"/>
  <c r="C113" i="37"/>
  <c r="C111" i="37"/>
  <c r="C110" i="37"/>
  <c r="C109" i="37"/>
  <c r="C115" i="37" s="1"/>
  <c r="C125" i="37" s="1"/>
  <c r="C126" i="37" s="1"/>
  <c r="C130" i="37" s="1"/>
  <c r="D113" i="38"/>
  <c r="D111" i="38"/>
  <c r="D110" i="38"/>
  <c r="D109" i="38"/>
  <c r="D115" i="38" s="1"/>
  <c r="D125" i="38" s="1"/>
  <c r="D126" i="38" s="1"/>
  <c r="C131" i="38" s="1"/>
  <c r="C113" i="38"/>
  <c r="C111" i="38"/>
  <c r="C110" i="38"/>
  <c r="C109" i="38"/>
  <c r="C115" i="38" s="1"/>
  <c r="C125" i="38" s="1"/>
  <c r="C126" i="38" s="1"/>
  <c r="C130" i="38" s="1"/>
  <c r="D113" i="39"/>
  <c r="D111" i="39"/>
  <c r="D110" i="39"/>
  <c r="D109" i="39"/>
  <c r="D115" i="39" s="1"/>
  <c r="D125" i="39" s="1"/>
  <c r="D126" i="39" s="1"/>
  <c r="C131" i="39" s="1"/>
  <c r="C113" i="39"/>
  <c r="C111" i="39"/>
  <c r="C110" i="39"/>
  <c r="C109" i="39"/>
  <c r="C115" i="39" s="1"/>
  <c r="C125" i="39" s="1"/>
  <c r="C126" i="39" s="1"/>
  <c r="C130" i="39" s="1"/>
  <c r="D113" i="40"/>
  <c r="D111" i="40"/>
  <c r="D110" i="40"/>
  <c r="D109" i="40"/>
  <c r="D115" i="40" s="1"/>
  <c r="D125" i="40" s="1"/>
  <c r="D126" i="40" s="1"/>
  <c r="C131" i="40" s="1"/>
  <c r="C113" i="40"/>
  <c r="C111" i="40"/>
  <c r="C110" i="40"/>
  <c r="C109" i="40"/>
  <c r="C115" i="40" s="1"/>
  <c r="C125" i="40" s="1"/>
  <c r="C126" i="40" s="1"/>
  <c r="C130" i="40" s="1"/>
  <c r="D113" i="41"/>
  <c r="D111" i="41"/>
  <c r="D110" i="41"/>
  <c r="D109" i="41"/>
  <c r="D115" i="41" s="1"/>
  <c r="D125" i="41" s="1"/>
  <c r="D126" i="41" s="1"/>
  <c r="C131" i="41" s="1"/>
  <c r="C113" i="41"/>
  <c r="C111" i="41"/>
  <c r="C110" i="41"/>
  <c r="C109" i="41"/>
  <c r="C115" i="41" s="1"/>
  <c r="C125" i="41" s="1"/>
  <c r="C126" i="41" s="1"/>
  <c r="C130" i="41" s="1"/>
  <c r="D113" i="42"/>
  <c r="D111" i="42"/>
  <c r="D110" i="42"/>
  <c r="D109" i="42"/>
  <c r="D115" i="42" s="1"/>
  <c r="D125" i="42" s="1"/>
  <c r="D126" i="42" s="1"/>
  <c r="C131" i="42" s="1"/>
  <c r="C113" i="42"/>
  <c r="C111" i="42"/>
  <c r="C110" i="42"/>
  <c r="C109" i="42"/>
  <c r="C115" i="42" s="1"/>
  <c r="C125" i="42" s="1"/>
  <c r="C126" i="42" s="1"/>
  <c r="C130" i="42" s="1"/>
  <c r="D113" i="43"/>
  <c r="D111" i="43"/>
  <c r="D110" i="43"/>
  <c r="D109" i="43"/>
  <c r="D115" i="43" s="1"/>
  <c r="D125" i="43" s="1"/>
  <c r="D126" i="43" s="1"/>
  <c r="C131" i="43" s="1"/>
  <c r="C113" i="43"/>
  <c r="C111" i="43"/>
  <c r="C110" i="43"/>
  <c r="C109" i="43"/>
  <c r="C115" i="43" s="1"/>
  <c r="C125" i="43" s="1"/>
  <c r="C126" i="43" s="1"/>
  <c r="C130" i="43" s="1"/>
  <c r="D113" i="44"/>
  <c r="D111" i="44"/>
  <c r="D110" i="44"/>
  <c r="D109" i="44"/>
  <c r="D115" i="44" s="1"/>
  <c r="D125" i="44" s="1"/>
  <c r="D126" i="44" s="1"/>
  <c r="C131" i="44" s="1"/>
  <c r="C113" i="44"/>
  <c r="C111" i="44"/>
  <c r="C110" i="44"/>
  <c r="C109" i="44"/>
  <c r="C115" i="44" s="1"/>
  <c r="C125" i="44" s="1"/>
  <c r="C126" i="44" s="1"/>
  <c r="C130" i="44" s="1"/>
  <c r="D113" i="45"/>
  <c r="D111" i="45"/>
  <c r="D110" i="45"/>
  <c r="D109" i="45"/>
  <c r="D115" i="45" s="1"/>
  <c r="D125" i="45" s="1"/>
  <c r="D126" i="45" s="1"/>
  <c r="C131" i="45" s="1"/>
  <c r="C113" i="45"/>
  <c r="C111" i="45"/>
  <c r="C110" i="45"/>
  <c r="C109" i="45"/>
  <c r="C115" i="45" s="1"/>
  <c r="C125" i="45" s="1"/>
  <c r="C126" i="45" s="1"/>
  <c r="C130" i="45" s="1"/>
  <c r="D113" i="46"/>
  <c r="D111" i="46"/>
  <c r="D110" i="46"/>
  <c r="D109" i="46"/>
  <c r="D115" i="46" s="1"/>
  <c r="D125" i="46" s="1"/>
  <c r="D126" i="46" s="1"/>
  <c r="C131" i="46" s="1"/>
  <c r="C113" i="46"/>
  <c r="C111" i="46"/>
  <c r="C110" i="46"/>
  <c r="C109" i="46"/>
  <c r="C115" i="46" s="1"/>
  <c r="C125" i="46" s="1"/>
  <c r="C126" i="46" s="1"/>
  <c r="C130" i="46" s="1"/>
  <c r="D113" i="47"/>
  <c r="D111" i="47"/>
  <c r="D110" i="47"/>
  <c r="D109" i="47"/>
  <c r="D115" i="47" s="1"/>
  <c r="D125" i="47" s="1"/>
  <c r="D126" i="47" s="1"/>
  <c r="C131" i="47" s="1"/>
  <c r="C113" i="47"/>
  <c r="C111" i="47"/>
  <c r="C110" i="47"/>
  <c r="C109" i="47"/>
  <c r="C115" i="47" s="1"/>
  <c r="C125" i="47" s="1"/>
  <c r="C126" i="47" s="1"/>
  <c r="C130" i="47" s="1"/>
  <c r="D113" i="48"/>
  <c r="D111" i="48"/>
  <c r="D110" i="48"/>
  <c r="D109" i="48"/>
  <c r="D115" i="48" s="1"/>
  <c r="D125" i="48" s="1"/>
  <c r="D126" i="48" s="1"/>
  <c r="C131" i="48" s="1"/>
  <c r="C113" i="48"/>
  <c r="C111" i="48"/>
  <c r="C110" i="48"/>
  <c r="C109" i="48"/>
  <c r="C115" i="48" s="1"/>
  <c r="C125" i="48" s="1"/>
  <c r="C126" i="48" s="1"/>
  <c r="C130" i="48" s="1"/>
  <c r="D113" i="49"/>
  <c r="D111" i="49"/>
  <c r="D110" i="49"/>
  <c r="D109" i="49"/>
  <c r="D115" i="49" s="1"/>
  <c r="D125" i="49" s="1"/>
  <c r="D126" i="49" s="1"/>
  <c r="C131" i="49" s="1"/>
  <c r="C113" i="49"/>
  <c r="C111" i="49"/>
  <c r="C110" i="49"/>
  <c r="C109" i="49"/>
  <c r="C115" i="49" s="1"/>
  <c r="C125" i="49" s="1"/>
  <c r="C126" i="49" s="1"/>
  <c r="C130" i="49" s="1"/>
  <c r="D113" i="50"/>
  <c r="D111" i="50"/>
  <c r="D110" i="50"/>
  <c r="D109" i="50"/>
  <c r="D115" i="50" s="1"/>
  <c r="D125" i="50" s="1"/>
  <c r="D126" i="50" s="1"/>
  <c r="C131" i="50" s="1"/>
  <c r="C113" i="50"/>
  <c r="C111" i="50"/>
  <c r="C110" i="50"/>
  <c r="C109" i="50"/>
  <c r="C115" i="50" s="1"/>
  <c r="C125" i="50" s="1"/>
  <c r="C126" i="50" s="1"/>
  <c r="C130" i="50" s="1"/>
  <c r="D113" i="51"/>
  <c r="D111" i="51"/>
  <c r="D110" i="51"/>
  <c r="D109" i="51"/>
  <c r="D115" i="51" s="1"/>
  <c r="D125" i="51" s="1"/>
  <c r="D126" i="51" s="1"/>
  <c r="C131" i="51" s="1"/>
  <c r="C113" i="51"/>
  <c r="C111" i="51"/>
  <c r="C110" i="51"/>
  <c r="C109" i="51"/>
  <c r="C115" i="51" s="1"/>
  <c r="C125" i="51" s="1"/>
  <c r="C126" i="51" s="1"/>
  <c r="C130" i="51" s="1"/>
  <c r="D113" i="52"/>
  <c r="D111" i="52"/>
  <c r="D110" i="52"/>
  <c r="D109" i="52"/>
  <c r="D115" i="52" s="1"/>
  <c r="D125" i="52" s="1"/>
  <c r="D126" i="52" s="1"/>
  <c r="C131" i="52" s="1"/>
  <c r="E122" i="52"/>
  <c r="E107" i="52"/>
  <c r="C113" i="52"/>
  <c r="C111" i="52"/>
  <c r="C110" i="52"/>
  <c r="C109" i="52"/>
  <c r="C115" i="52" s="1"/>
  <c r="C125" i="52" s="1"/>
  <c r="C126" i="52" s="1"/>
  <c r="C130" i="52" s="1"/>
  <c r="D113" i="53"/>
  <c r="D111" i="53"/>
  <c r="D110" i="53"/>
  <c r="D109" i="53"/>
  <c r="D115" i="53" s="1"/>
  <c r="D125" i="53" s="1"/>
  <c r="D126" i="53" s="1"/>
  <c r="C131" i="53" s="1"/>
  <c r="C113" i="53"/>
  <c r="C111" i="53"/>
  <c r="C110" i="53"/>
  <c r="C109" i="53"/>
  <c r="C115" i="53" s="1"/>
  <c r="C125" i="53" s="1"/>
  <c r="C126" i="53" s="1"/>
  <c r="C130" i="53" s="1"/>
  <c r="D113" i="54"/>
  <c r="D111" i="54"/>
  <c r="D110" i="54"/>
  <c r="D109" i="54"/>
  <c r="D115" i="54" s="1"/>
  <c r="D125" i="54" s="1"/>
  <c r="D126" i="54" s="1"/>
  <c r="C131" i="54" s="1"/>
  <c r="C113" i="54"/>
  <c r="C111" i="54"/>
  <c r="C110" i="54"/>
  <c r="C109" i="54"/>
  <c r="C115" i="54" s="1"/>
  <c r="C125" i="54" s="1"/>
  <c r="C126" i="54" s="1"/>
  <c r="C130" i="54" s="1"/>
  <c r="D113" i="55"/>
  <c r="D111" i="55"/>
  <c r="D110" i="55"/>
  <c r="D109" i="55"/>
  <c r="D115" i="55" s="1"/>
  <c r="D125" i="55" s="1"/>
  <c r="D126" i="55" s="1"/>
  <c r="C131" i="55" s="1"/>
  <c r="C113" i="55"/>
  <c r="C111" i="55"/>
  <c r="C110" i="55"/>
  <c r="C109" i="55"/>
  <c r="C115" i="55" s="1"/>
  <c r="C125" i="55" s="1"/>
  <c r="C126" i="55" s="1"/>
  <c r="C130" i="55" s="1"/>
  <c r="D113" i="56"/>
  <c r="D111" i="56"/>
  <c r="D110" i="56"/>
  <c r="D109" i="56"/>
  <c r="D115" i="56" s="1"/>
  <c r="D125" i="56" s="1"/>
  <c r="D126" i="56" s="1"/>
  <c r="C131" i="56" s="1"/>
  <c r="C113" i="56"/>
  <c r="C111" i="56"/>
  <c r="C110" i="56"/>
  <c r="C109" i="56"/>
  <c r="C115" i="56" s="1"/>
  <c r="C125" i="56" s="1"/>
  <c r="C126" i="56" s="1"/>
  <c r="C130" i="56" s="1"/>
  <c r="D113" i="57"/>
  <c r="D111" i="57"/>
  <c r="D110" i="57"/>
  <c r="D109" i="57"/>
  <c r="D115" i="57" s="1"/>
  <c r="D125" i="57" s="1"/>
  <c r="D126" i="57" s="1"/>
  <c r="C131" i="57" s="1"/>
  <c r="C113" i="57"/>
  <c r="C111" i="57"/>
  <c r="C110" i="57"/>
  <c r="C109" i="57"/>
  <c r="C115" i="57" s="1"/>
  <c r="C125" i="57" s="1"/>
  <c r="C126" i="57" s="1"/>
  <c r="C130" i="57" s="1"/>
  <c r="D113" i="58"/>
  <c r="D111" i="58"/>
  <c r="D110" i="58"/>
  <c r="D109" i="58"/>
  <c r="D115" i="58" s="1"/>
  <c r="D125" i="58" s="1"/>
  <c r="D126" i="58" s="1"/>
  <c r="C131" i="58" s="1"/>
  <c r="C113" i="58"/>
  <c r="C111" i="58"/>
  <c r="C110" i="58"/>
  <c r="C109" i="58"/>
  <c r="C115" i="58" s="1"/>
  <c r="C125" i="58" s="1"/>
  <c r="C126" i="58" s="1"/>
  <c r="C130" i="58" s="1"/>
  <c r="D130" i="58" l="1"/>
  <c r="F188" i="1"/>
  <c r="G188" i="1" s="1"/>
  <c r="H188" i="1" s="1"/>
  <c r="D131" i="58"/>
  <c r="F187" i="1"/>
  <c r="G187" i="1" s="1"/>
  <c r="D130" i="57"/>
  <c r="F185" i="1"/>
  <c r="G185" i="1" s="1"/>
  <c r="H185" i="1" s="1"/>
  <c r="D131" i="57"/>
  <c r="F184" i="1"/>
  <c r="G184" i="1" s="1"/>
  <c r="D130" i="56"/>
  <c r="F182" i="1"/>
  <c r="G182" i="1" s="1"/>
  <c r="H182" i="1" s="1"/>
  <c r="D131" i="56"/>
  <c r="F181" i="1"/>
  <c r="G181" i="1" s="1"/>
  <c r="D130" i="55"/>
  <c r="F179" i="1"/>
  <c r="G179" i="1" s="1"/>
  <c r="H179" i="1" s="1"/>
  <c r="D131" i="55"/>
  <c r="F178" i="1"/>
  <c r="G178" i="1" s="1"/>
  <c r="D130" i="54"/>
  <c r="F176" i="1"/>
  <c r="G176" i="1" s="1"/>
  <c r="H176" i="1" s="1"/>
  <c r="D131" i="54"/>
  <c r="F175" i="1"/>
  <c r="G175" i="1" s="1"/>
  <c r="D130" i="53"/>
  <c r="F173" i="1"/>
  <c r="G173" i="1" s="1"/>
  <c r="H173" i="1" s="1"/>
  <c r="D131" i="53"/>
  <c r="F172" i="1"/>
  <c r="G172" i="1" s="1"/>
  <c r="D130" i="52"/>
  <c r="F170" i="1"/>
  <c r="G170" i="1" s="1"/>
  <c r="H170" i="1" s="1"/>
  <c r="E108" i="52"/>
  <c r="E124" i="52"/>
  <c r="D131" i="52"/>
  <c r="F169" i="1"/>
  <c r="G169" i="1" s="1"/>
  <c r="D130" i="51"/>
  <c r="F166" i="1"/>
  <c r="G166" i="1" s="1"/>
  <c r="H166" i="1" s="1"/>
  <c r="D131" i="51"/>
  <c r="F165" i="1"/>
  <c r="G165" i="1" s="1"/>
  <c r="D130" i="50"/>
  <c r="F163" i="1"/>
  <c r="G163" i="1" s="1"/>
  <c r="H163" i="1" s="1"/>
  <c r="D131" i="50"/>
  <c r="F162" i="1"/>
  <c r="G162" i="1" s="1"/>
  <c r="D130" i="49"/>
  <c r="F160" i="1"/>
  <c r="G160" i="1" s="1"/>
  <c r="H160" i="1" s="1"/>
  <c r="D131" i="49"/>
  <c r="F159" i="1"/>
  <c r="G159" i="1" s="1"/>
  <c r="D130" i="48"/>
  <c r="F157" i="1"/>
  <c r="G157" i="1" s="1"/>
  <c r="H157" i="1" s="1"/>
  <c r="D131" i="48"/>
  <c r="F156" i="1"/>
  <c r="G156" i="1" s="1"/>
  <c r="D130" i="47"/>
  <c r="F154" i="1"/>
  <c r="G154" i="1" s="1"/>
  <c r="H154" i="1" s="1"/>
  <c r="D131" i="47"/>
  <c r="F153" i="1"/>
  <c r="G153" i="1" s="1"/>
  <c r="D130" i="46"/>
  <c r="F151" i="1"/>
  <c r="G151" i="1" s="1"/>
  <c r="H151" i="1" s="1"/>
  <c r="D131" i="46"/>
  <c r="F150" i="1"/>
  <c r="G150" i="1" s="1"/>
  <c r="D130" i="45"/>
  <c r="F148" i="1"/>
  <c r="G148" i="1" s="1"/>
  <c r="H148" i="1" s="1"/>
  <c r="D131" i="45"/>
  <c r="F147" i="1"/>
  <c r="G147" i="1" s="1"/>
  <c r="D130" i="44"/>
  <c r="F145" i="1"/>
  <c r="G145" i="1" s="1"/>
  <c r="H145" i="1" s="1"/>
  <c r="D131" i="44"/>
  <c r="F144" i="1"/>
  <c r="G144" i="1" s="1"/>
  <c r="D130" i="43"/>
  <c r="F142" i="1"/>
  <c r="G142" i="1" s="1"/>
  <c r="H142" i="1" s="1"/>
  <c r="D131" i="43"/>
  <c r="F141" i="1"/>
  <c r="G141" i="1" s="1"/>
  <c r="D130" i="42"/>
  <c r="F139" i="1"/>
  <c r="G139" i="1" s="1"/>
  <c r="H139" i="1" s="1"/>
  <c r="D131" i="42"/>
  <c r="F138" i="1"/>
  <c r="G138" i="1" s="1"/>
  <c r="D130" i="41"/>
  <c r="F136" i="1"/>
  <c r="G136" i="1" s="1"/>
  <c r="H136" i="1" s="1"/>
  <c r="D131" i="41"/>
  <c r="F135" i="1"/>
  <c r="G135" i="1" s="1"/>
  <c r="D130" i="40"/>
  <c r="F133" i="1"/>
  <c r="G133" i="1" s="1"/>
  <c r="H133" i="1" s="1"/>
  <c r="D131" i="40"/>
  <c r="F132" i="1"/>
  <c r="G132" i="1" s="1"/>
  <c r="D130" i="39"/>
  <c r="F130" i="1"/>
  <c r="G130" i="1" s="1"/>
  <c r="H130" i="1" s="1"/>
  <c r="D131" i="39"/>
  <c r="F129" i="1"/>
  <c r="G129" i="1" s="1"/>
  <c r="D130" i="38"/>
  <c r="F127" i="1"/>
  <c r="G127" i="1" s="1"/>
  <c r="H127" i="1" s="1"/>
  <c r="D131" i="38"/>
  <c r="F126" i="1"/>
  <c r="G126" i="1" s="1"/>
  <c r="D130" i="37"/>
  <c r="F124" i="1"/>
  <c r="G124" i="1" s="1"/>
  <c r="H124" i="1" s="1"/>
  <c r="D131" i="37"/>
  <c r="F123" i="1"/>
  <c r="G123" i="1" s="1"/>
  <c r="D130" i="36"/>
  <c r="F121" i="1"/>
  <c r="G121" i="1" s="1"/>
  <c r="H121" i="1" s="1"/>
  <c r="D131" i="36"/>
  <c r="F120" i="1"/>
  <c r="G120" i="1" s="1"/>
  <c r="D130" i="35"/>
  <c r="F118" i="1"/>
  <c r="G118" i="1" s="1"/>
  <c r="H118" i="1" s="1"/>
  <c r="D131" i="35"/>
  <c r="F117" i="1"/>
  <c r="G117" i="1" s="1"/>
  <c r="D130" i="34"/>
  <c r="F115" i="1"/>
  <c r="G115" i="1" s="1"/>
  <c r="H115" i="1" s="1"/>
  <c r="D131" i="34"/>
  <c r="F114" i="1"/>
  <c r="G114" i="1" s="1"/>
  <c r="D130" i="33"/>
  <c r="F112" i="1"/>
  <c r="G112" i="1" s="1"/>
  <c r="H112" i="1" s="1"/>
  <c r="D131" i="33"/>
  <c r="F111" i="1"/>
  <c r="G111" i="1" s="1"/>
  <c r="D130" i="32"/>
  <c r="F109" i="1"/>
  <c r="G109" i="1" s="1"/>
  <c r="H109" i="1" s="1"/>
  <c r="D131" i="32"/>
  <c r="F108" i="1"/>
  <c r="G108" i="1" s="1"/>
  <c r="D130" i="31"/>
  <c r="F106" i="1"/>
  <c r="G106" i="1" s="1"/>
  <c r="H106" i="1" s="1"/>
  <c r="D131" i="31"/>
  <c r="F105" i="1"/>
  <c r="G105" i="1" s="1"/>
  <c r="D130" i="30"/>
  <c r="F103" i="1"/>
  <c r="G103" i="1" s="1"/>
  <c r="H103" i="1" s="1"/>
  <c r="D131" i="30"/>
  <c r="F102" i="1"/>
  <c r="G102" i="1" s="1"/>
  <c r="D130" i="29"/>
  <c r="F100" i="1"/>
  <c r="G100" i="1" s="1"/>
  <c r="H100" i="1" s="1"/>
  <c r="D131" i="29"/>
  <c r="F99" i="1"/>
  <c r="G99" i="1" s="1"/>
  <c r="D130" i="28"/>
  <c r="F97" i="1"/>
  <c r="G97" i="1" s="1"/>
  <c r="H97" i="1" s="1"/>
  <c r="D131" i="28"/>
  <c r="F96" i="1"/>
  <c r="G96" i="1" s="1"/>
  <c r="D130" i="27"/>
  <c r="F94" i="1"/>
  <c r="G94" i="1" s="1"/>
  <c r="H94" i="1" s="1"/>
  <c r="D131" i="27"/>
  <c r="F93" i="1"/>
  <c r="G93" i="1" s="1"/>
  <c r="D130" i="26"/>
  <c r="F91" i="1"/>
  <c r="G91" i="1" s="1"/>
  <c r="H91" i="1" s="1"/>
  <c r="D131" i="26"/>
  <c r="F90" i="1"/>
  <c r="G90" i="1" s="1"/>
  <c r="D130" i="25"/>
  <c r="F88" i="1"/>
  <c r="G88" i="1" s="1"/>
  <c r="H88" i="1" s="1"/>
  <c r="D131" i="25"/>
  <c r="F87" i="1"/>
  <c r="G87" i="1" s="1"/>
  <c r="D130" i="24"/>
  <c r="F85" i="1"/>
  <c r="G85" i="1" s="1"/>
  <c r="H85" i="1" s="1"/>
  <c r="D131" i="24"/>
  <c r="F84" i="1"/>
  <c r="G84" i="1" s="1"/>
  <c r="D130" i="23"/>
  <c r="F82" i="1"/>
  <c r="G82" i="1" s="1"/>
  <c r="H82" i="1" s="1"/>
  <c r="D131" i="23"/>
  <c r="F81" i="1"/>
  <c r="G81" i="1" s="1"/>
  <c r="D130" i="22"/>
  <c r="F79" i="1"/>
  <c r="G79" i="1" s="1"/>
  <c r="H79" i="1" s="1"/>
  <c r="D131" i="22"/>
  <c r="F78" i="1"/>
  <c r="G78" i="1" s="1"/>
  <c r="D130" i="21"/>
  <c r="F76" i="1"/>
  <c r="G76" i="1" s="1"/>
  <c r="H76" i="1" s="1"/>
  <c r="D131" i="21"/>
  <c r="F75" i="1"/>
  <c r="G75" i="1" s="1"/>
  <c r="D130" i="20"/>
  <c r="F73" i="1"/>
  <c r="G73" i="1" s="1"/>
  <c r="H73" i="1" s="1"/>
  <c r="D131" i="20"/>
  <c r="F72" i="1"/>
  <c r="G72" i="1" s="1"/>
  <c r="D130" i="19"/>
  <c r="F70" i="1"/>
  <c r="G70" i="1" s="1"/>
  <c r="H70" i="1" s="1"/>
  <c r="D131" i="19"/>
  <c r="F69" i="1"/>
  <c r="G69" i="1" s="1"/>
  <c r="D130" i="18"/>
  <c r="F67" i="1"/>
  <c r="G67" i="1" s="1"/>
  <c r="H67" i="1" s="1"/>
  <c r="D131" i="18"/>
  <c r="F66" i="1"/>
  <c r="G66" i="1" s="1"/>
  <c r="D130" i="17"/>
  <c r="F64" i="1"/>
  <c r="G64" i="1" s="1"/>
  <c r="H64" i="1" s="1"/>
  <c r="D131" i="17"/>
  <c r="F63" i="1"/>
  <c r="G63" i="1" s="1"/>
  <c r="D130" i="16"/>
  <c r="F61" i="1"/>
  <c r="G61" i="1" s="1"/>
  <c r="H61" i="1" s="1"/>
  <c r="D131" i="16"/>
  <c r="F60" i="1"/>
  <c r="G60" i="1" s="1"/>
  <c r="D130" i="15"/>
  <c r="F58" i="1"/>
  <c r="G58" i="1" s="1"/>
  <c r="H58" i="1" s="1"/>
  <c r="D131" i="15"/>
  <c r="F57" i="1"/>
  <c r="G57" i="1" s="1"/>
  <c r="D130" i="14"/>
  <c r="F55" i="1"/>
  <c r="G55" i="1" s="1"/>
  <c r="H55" i="1" s="1"/>
  <c r="D131" i="14"/>
  <c r="F54" i="1"/>
  <c r="G54" i="1" s="1"/>
  <c r="D130" i="13"/>
  <c r="F52" i="1"/>
  <c r="G52" i="1" s="1"/>
  <c r="H52" i="1" s="1"/>
  <c r="D131" i="13"/>
  <c r="F51" i="1"/>
  <c r="G51" i="1" s="1"/>
  <c r="D130" i="12"/>
  <c r="F49" i="1"/>
  <c r="G49" i="1" s="1"/>
  <c r="H49" i="1" s="1"/>
  <c r="D131" i="12"/>
  <c r="F48" i="1"/>
  <c r="G48" i="1" s="1"/>
  <c r="D130" i="11"/>
  <c r="F46" i="1"/>
  <c r="G46" i="1" s="1"/>
  <c r="H46" i="1" s="1"/>
  <c r="D131" i="11"/>
  <c r="F45" i="1"/>
  <c r="G45" i="1" s="1"/>
  <c r="D130" i="10"/>
  <c r="F43" i="1"/>
  <c r="G43" i="1" s="1"/>
  <c r="H43" i="1" s="1"/>
  <c r="D131" i="10"/>
  <c r="F42" i="1"/>
  <c r="G42" i="1" s="1"/>
  <c r="D130" i="9"/>
  <c r="F40" i="1"/>
  <c r="G40" i="1" s="1"/>
  <c r="H40" i="1" s="1"/>
  <c r="D131" i="9"/>
  <c r="F39" i="1"/>
  <c r="G39" i="1" s="1"/>
  <c r="D130" i="8"/>
  <c r="F37" i="1"/>
  <c r="G37" i="1" s="1"/>
  <c r="H37" i="1" s="1"/>
  <c r="D131" i="8"/>
  <c r="F36" i="1"/>
  <c r="G36" i="1" s="1"/>
  <c r="D130" i="7"/>
  <c r="F34" i="1"/>
  <c r="G34" i="1" s="1"/>
  <c r="H34" i="1" s="1"/>
  <c r="D131" i="7"/>
  <c r="F33" i="1"/>
  <c r="G33" i="1" s="1"/>
  <c r="D130" i="6"/>
  <c r="F31" i="1"/>
  <c r="G31" i="1" s="1"/>
  <c r="H31" i="1" s="1"/>
  <c r="D131" i="6"/>
  <c r="F30" i="1"/>
  <c r="G30" i="1" s="1"/>
  <c r="F28" i="1"/>
  <c r="G28" i="1" s="1"/>
  <c r="D130" i="5"/>
  <c r="F27" i="1"/>
  <c r="G27" i="1" s="1"/>
  <c r="D131" i="5"/>
  <c r="C130" i="4"/>
  <c r="D130" i="4" s="1"/>
  <c r="H21" i="1"/>
  <c r="G21" i="1" s="1"/>
  <c r="C131" i="4"/>
  <c r="D131" i="4" s="1"/>
  <c r="H22" i="1"/>
  <c r="G22" i="1" s="1"/>
  <c r="D132" i="4" l="1"/>
  <c r="G29" i="1"/>
  <c r="H27" i="1"/>
  <c r="D132" i="5"/>
  <c r="H28" i="1"/>
  <c r="G20" i="1"/>
  <c r="H20" i="1" s="1"/>
  <c r="G32" i="1"/>
  <c r="H30" i="1"/>
  <c r="H32" i="1" s="1"/>
  <c r="D132" i="6"/>
  <c r="G35" i="1"/>
  <c r="H33" i="1"/>
  <c r="H35" i="1" s="1"/>
  <c r="D132" i="7"/>
  <c r="G38" i="1"/>
  <c r="H36" i="1"/>
  <c r="H38" i="1" s="1"/>
  <c r="D132" i="8"/>
  <c r="G41" i="1"/>
  <c r="H39" i="1"/>
  <c r="H41" i="1" s="1"/>
  <c r="D132" i="9"/>
  <c r="G44" i="1"/>
  <c r="H42" i="1"/>
  <c r="H44" i="1" s="1"/>
  <c r="D132" i="10"/>
  <c r="G47" i="1"/>
  <c r="H45" i="1"/>
  <c r="H47" i="1" s="1"/>
  <c r="D132" i="11"/>
  <c r="G50" i="1"/>
  <c r="H48" i="1"/>
  <c r="H50" i="1" s="1"/>
  <c r="D132" i="12"/>
  <c r="G53" i="1"/>
  <c r="H51" i="1"/>
  <c r="H53" i="1" s="1"/>
  <c r="D132" i="13"/>
  <c r="G56" i="1"/>
  <c r="H54" i="1"/>
  <c r="H56" i="1" s="1"/>
  <c r="D132" i="14"/>
  <c r="G59" i="1"/>
  <c r="H57" i="1"/>
  <c r="H59" i="1" s="1"/>
  <c r="D132" i="15"/>
  <c r="G62" i="1"/>
  <c r="H60" i="1"/>
  <c r="H62" i="1" s="1"/>
  <c r="D132" i="16"/>
  <c r="G65" i="1"/>
  <c r="H63" i="1"/>
  <c r="H65" i="1" s="1"/>
  <c r="D132" i="17"/>
  <c r="G68" i="1"/>
  <c r="H66" i="1"/>
  <c r="H68" i="1" s="1"/>
  <c r="D132" i="18"/>
  <c r="G71" i="1"/>
  <c r="H69" i="1"/>
  <c r="H71" i="1" s="1"/>
  <c r="D132" i="19"/>
  <c r="G74" i="1"/>
  <c r="H72" i="1"/>
  <c r="H74" i="1" s="1"/>
  <c r="D132" i="20"/>
  <c r="G77" i="1"/>
  <c r="H75" i="1"/>
  <c r="H77" i="1" s="1"/>
  <c r="D132" i="21"/>
  <c r="G80" i="1"/>
  <c r="H78" i="1"/>
  <c r="H80" i="1" s="1"/>
  <c r="D132" i="22"/>
  <c r="G83" i="1"/>
  <c r="H81" i="1"/>
  <c r="H83" i="1" s="1"/>
  <c r="D132" i="23"/>
  <c r="G86" i="1"/>
  <c r="H84" i="1"/>
  <c r="H86" i="1" s="1"/>
  <c r="D132" i="24"/>
  <c r="G89" i="1"/>
  <c r="H87" i="1"/>
  <c r="H89" i="1" s="1"/>
  <c r="D132" i="25"/>
  <c r="G92" i="1"/>
  <c r="H90" i="1"/>
  <c r="H92" i="1" s="1"/>
  <c r="D132" i="26"/>
  <c r="G95" i="1"/>
  <c r="H93" i="1"/>
  <c r="H95" i="1" s="1"/>
  <c r="D132" i="27"/>
  <c r="G98" i="1"/>
  <c r="H96" i="1"/>
  <c r="H98" i="1" s="1"/>
  <c r="D132" i="28"/>
  <c r="G101" i="1"/>
  <c r="H99" i="1"/>
  <c r="H101" i="1" s="1"/>
  <c r="D132" i="29"/>
  <c r="G104" i="1"/>
  <c r="H102" i="1"/>
  <c r="H104" i="1" s="1"/>
  <c r="D132" i="30"/>
  <c r="G107" i="1"/>
  <c r="H105" i="1"/>
  <c r="H107" i="1" s="1"/>
  <c r="D132" i="31"/>
  <c r="G110" i="1"/>
  <c r="H108" i="1"/>
  <c r="H110" i="1" s="1"/>
  <c r="D132" i="32"/>
  <c r="G113" i="1"/>
  <c r="H111" i="1"/>
  <c r="H113" i="1" s="1"/>
  <c r="D132" i="33"/>
  <c r="G116" i="1"/>
  <c r="H114" i="1"/>
  <c r="H116" i="1" s="1"/>
  <c r="D132" i="34"/>
  <c r="G119" i="1"/>
  <c r="H117" i="1"/>
  <c r="H119" i="1" s="1"/>
  <c r="D132" i="35"/>
  <c r="G122" i="1"/>
  <c r="H120" i="1"/>
  <c r="H122" i="1" s="1"/>
  <c r="D132" i="36"/>
  <c r="G125" i="1"/>
  <c r="H123" i="1"/>
  <c r="H125" i="1" s="1"/>
  <c r="D132" i="37"/>
  <c r="G128" i="1"/>
  <c r="H126" i="1"/>
  <c r="H128" i="1" s="1"/>
  <c r="D132" i="38"/>
  <c r="G131" i="1"/>
  <c r="H129" i="1"/>
  <c r="H131" i="1" s="1"/>
  <c r="D132" i="39"/>
  <c r="G134" i="1"/>
  <c r="H132" i="1"/>
  <c r="H134" i="1" s="1"/>
  <c r="D132" i="40"/>
  <c r="G137" i="1"/>
  <c r="H135" i="1"/>
  <c r="H137" i="1" s="1"/>
  <c r="D132" i="41"/>
  <c r="G140" i="1"/>
  <c r="H138" i="1"/>
  <c r="H140" i="1" s="1"/>
  <c r="D132" i="42"/>
  <c r="G143" i="1"/>
  <c r="H141" i="1"/>
  <c r="H143" i="1" s="1"/>
  <c r="D132" i="43"/>
  <c r="G146" i="1"/>
  <c r="H144" i="1"/>
  <c r="H146" i="1" s="1"/>
  <c r="D132" i="44"/>
  <c r="G149" i="1"/>
  <c r="H147" i="1"/>
  <c r="H149" i="1" s="1"/>
  <c r="D132" i="45"/>
  <c r="G152" i="1"/>
  <c r="H150" i="1"/>
  <c r="H152" i="1" s="1"/>
  <c r="D132" i="46"/>
  <c r="G155" i="1"/>
  <c r="H153" i="1"/>
  <c r="H155" i="1" s="1"/>
  <c r="D132" i="47"/>
  <c r="G158" i="1"/>
  <c r="H156" i="1"/>
  <c r="H158" i="1" s="1"/>
  <c r="D132" i="48"/>
  <c r="G161" i="1"/>
  <c r="H159" i="1"/>
  <c r="H161" i="1" s="1"/>
  <c r="D132" i="49"/>
  <c r="G164" i="1"/>
  <c r="H162" i="1"/>
  <c r="H164" i="1" s="1"/>
  <c r="D132" i="50"/>
  <c r="G167" i="1"/>
  <c r="H165" i="1"/>
  <c r="H167" i="1" s="1"/>
  <c r="D132" i="51"/>
  <c r="H169" i="1"/>
  <c r="G19" i="1"/>
  <c r="H19" i="1" s="1"/>
  <c r="E113" i="52"/>
  <c r="E111" i="52"/>
  <c r="E110" i="52"/>
  <c r="E109" i="52"/>
  <c r="E115" i="52" s="1"/>
  <c r="E125" i="52" s="1"/>
  <c r="E126" i="52" s="1"/>
  <c r="C132" i="52" s="1"/>
  <c r="G174" i="1"/>
  <c r="H172" i="1"/>
  <c r="H174" i="1" s="1"/>
  <c r="D132" i="53"/>
  <c r="G177" i="1"/>
  <c r="H175" i="1"/>
  <c r="H177" i="1" s="1"/>
  <c r="D132" i="54"/>
  <c r="G180" i="1"/>
  <c r="H178" i="1"/>
  <c r="H180" i="1" s="1"/>
  <c r="D132" i="55"/>
  <c r="G183" i="1"/>
  <c r="H181" i="1"/>
  <c r="H183" i="1" s="1"/>
  <c r="D132" i="56"/>
  <c r="G186" i="1"/>
  <c r="H184" i="1"/>
  <c r="H186" i="1" s="1"/>
  <c r="D132" i="57"/>
  <c r="G189" i="1"/>
  <c r="H187" i="1"/>
  <c r="H189" i="1" s="1"/>
  <c r="D132" i="58"/>
  <c r="D132" i="52" l="1"/>
  <c r="D133" i="52" s="1"/>
  <c r="F168" i="1"/>
  <c r="G168" i="1" s="1"/>
  <c r="H29" i="1"/>
  <c r="G171" i="1" l="1"/>
  <c r="H168" i="1"/>
  <c r="H171" i="1" s="1"/>
  <c r="G18" i="1"/>
  <c r="G23" i="1" l="1"/>
  <c r="H18" i="1"/>
  <c r="H23" i="1" s="1"/>
</calcChain>
</file>

<file path=xl/sharedStrings.xml><?xml version="1.0" encoding="utf-8"?>
<sst xmlns="http://schemas.openxmlformats.org/spreadsheetml/2006/main" count="9765" uniqueCount="379">
  <si>
    <t>PLANILHA ESTIMATIVA</t>
  </si>
  <si>
    <t>Anexo V - Planilha de Custos e Formação de Preços para Serviços de Vigilância - GEX – Goiânia/GO e Anápolis/GO</t>
  </si>
  <si>
    <t>INSS - GERÊNCIAS EXECUTIVAS EM GOIÂNIA/GO E ANÁPOLIS/GO</t>
  </si>
  <si>
    <t xml:space="preserve">PREGÃO ELETRÔNICO Nº </t>
  </si>
  <si>
    <t xml:space="preserve">DATA DA ABERTURA: </t>
  </si>
  <si>
    <t>Hora:</t>
  </si>
  <si>
    <t xml:space="preserve">1 - OBJETO: </t>
  </si>
  <si>
    <t>Contratação de serviços de segurança e vigilância orgânica e patrimonial desarmada, visando atender as demandas da Superintendência Regional Norte/Centro-Oeste e Gerências Executivas vinculadas, conforme condições, quantidades e exigências estabelecidas neste instrumento convocatório.</t>
  </si>
  <si>
    <t>2 - CONDIÇÕES GERAIS</t>
  </si>
  <si>
    <t>Conforme Termo de Referência.</t>
  </si>
  <si>
    <t>RESUMO GERAL</t>
  </si>
  <si>
    <t>DESCRIÇÃO</t>
  </si>
  <si>
    <t>POSTOS / HE</t>
  </si>
  <si>
    <t>VALOR MENSAL</t>
  </si>
  <si>
    <t>VALOR GLOBAL</t>
  </si>
  <si>
    <t>POSTO DE VIGILÂNCIA DESARMADA 12x36 DIURNO</t>
  </si>
  <si>
    <t>POSTO DE VIGILÂNCIA DESARMADA 12x36 NOTURNO</t>
  </si>
  <si>
    <t>POSTO DE VIGILÂNCIA DESARMADA 44 HORAS SEMANAIS</t>
  </si>
  <si>
    <r>
      <rPr>
        <sz val="8"/>
        <rFont val="Arial"/>
        <family val="2"/>
      </rPr>
      <t>HORA EXTRA (Sábado</t>
    </r>
    <r>
      <rPr>
        <sz val="7"/>
        <rFont val="Arial"/>
        <family val="2"/>
      </rPr>
      <t>)</t>
    </r>
  </si>
  <si>
    <r>
      <rPr>
        <sz val="8"/>
        <rFont val="Arial"/>
        <family val="2"/>
      </rPr>
      <t>HORA EXTRA (Domingo e Feriado</t>
    </r>
    <r>
      <rPr>
        <sz val="7"/>
        <rFont val="Arial"/>
        <family val="2"/>
      </rPr>
      <t>)</t>
    </r>
  </si>
  <si>
    <t xml:space="preserve">VALOR TOTAL: </t>
  </si>
  <si>
    <t>PLANILHA 2023</t>
  </si>
  <si>
    <t>Item</t>
  </si>
  <si>
    <t>Descrição</t>
  </si>
  <si>
    <t>Quant.</t>
  </si>
  <si>
    <t>Valor do Posto</t>
  </si>
  <si>
    <t>Valor Mensal</t>
  </si>
  <si>
    <t>Valor 12 Meses</t>
  </si>
  <si>
    <t>GOIÂNIA</t>
  </si>
  <si>
    <t>POSTO 12x36 DIURNO</t>
  </si>
  <si>
    <t>POSTO 44 HORAS SEMANAIS</t>
  </si>
  <si>
    <t>VALOR TOTAL:</t>
  </si>
  <si>
    <t>ACREÚNA</t>
  </si>
  <si>
    <t>ANICUNS</t>
  </si>
  <si>
    <t>APARECIDA DE GOIÂNIA</t>
  </si>
  <si>
    <t>BELA VISTA DE GOIÁS</t>
  </si>
  <si>
    <t>CAIAPÔNIA</t>
  </si>
  <si>
    <t>GOIATUBA</t>
  </si>
  <si>
    <t>IPORÁ</t>
  </si>
  <si>
    <t>ITUMBIARA</t>
  </si>
  <si>
    <t>JATAÍ</t>
  </si>
  <si>
    <t>MINEIROS</t>
  </si>
  <si>
    <t>MORRINHOS</t>
  </si>
  <si>
    <t>PALMEIRAS DE GOIÁS</t>
  </si>
  <si>
    <t>PONTALINA</t>
  </si>
  <si>
    <t>QUIRINÓPOLIS</t>
  </si>
  <si>
    <t>RIO VERDE</t>
  </si>
  <si>
    <t>SANTA HELENA DE GOIÁS</t>
  </si>
  <si>
    <t>SÃO LUIZ DE MONTES BELOS</t>
  </si>
  <si>
    <t>SÃO SIMÃO</t>
  </si>
  <si>
    <t>SENADOR CANEDO</t>
  </si>
  <si>
    <t>TRINDADE</t>
  </si>
  <si>
    <t>ANÁPOLIS</t>
  </si>
  <si>
    <t>CATALÃO</t>
  </si>
  <si>
    <t>CERES</t>
  </si>
  <si>
    <t>GOIANÉSIA</t>
  </si>
  <si>
    <t>GOIÁS</t>
  </si>
  <si>
    <t>URUAÇU</t>
  </si>
  <si>
    <t>CALDAS NOVAS</t>
  </si>
  <si>
    <t>INHUMAS</t>
  </si>
  <si>
    <t>IPAMERI</t>
  </si>
  <si>
    <t>MINAÇU</t>
  </si>
  <si>
    <t>NIQUELÂNDIA</t>
  </si>
  <si>
    <t>PIRES DO RIO</t>
  </si>
  <si>
    <t>PORANGATU</t>
  </si>
  <si>
    <t>GOIANIRA</t>
  </si>
  <si>
    <t>ALEXÂNIA</t>
  </si>
  <si>
    <t>ITABERAÍ</t>
  </si>
  <si>
    <t>JARAGUÁ</t>
  </si>
  <si>
    <t>PIRENÓPOLIS</t>
  </si>
  <si>
    <t>SÃO MIGUEL DO ARAGUAIA</t>
  </si>
  <si>
    <t>JUSSARA</t>
  </si>
  <si>
    <t>ITAPURANGA</t>
  </si>
  <si>
    <t>PIRACANJUBA</t>
  </si>
  <si>
    <t>LUZIÂNIA</t>
  </si>
  <si>
    <t>FORMOSA</t>
  </si>
  <si>
    <t>POSSE</t>
  </si>
  <si>
    <t>PADRE BERNARDO</t>
  </si>
  <si>
    <t>NOVO GAMA</t>
  </si>
  <si>
    <t>POSTO 12x36 NOTURNO</t>
  </si>
  <si>
    <t>CIDADE OCIDENTAL</t>
  </si>
  <si>
    <t>VALPARAÍSO DE GOIÁS</t>
  </si>
  <si>
    <t>CRISTALINA</t>
  </si>
  <si>
    <t>PLANALTINA</t>
  </si>
  <si>
    <t>ÁGUAS LINDAS DE GOIÁS</t>
  </si>
  <si>
    <t>SANTO ANTÔNIO DO DESCOBERTO</t>
  </si>
  <si>
    <t>Observações:</t>
  </si>
  <si>
    <t xml:space="preserve">As horas extras poderão ser utilizadas em qualquer unidade do contratante, desde que respeitado o limite estabelecido no instrumento contratual. </t>
  </si>
  <si>
    <t>As horas extras só devem ser pagas quando forem utilizadas com a autorização da administração.</t>
  </si>
  <si>
    <t>CÁLCULO DOS INSUMOS</t>
  </si>
  <si>
    <t>ESTIMATIVA ANUAL DE UNIFORMES POR VIGILANTE</t>
  </si>
  <si>
    <t>ITEM</t>
  </si>
  <si>
    <t>DISCRIMINAÇÃO</t>
  </si>
  <si>
    <t>UNIDADE</t>
  </si>
  <si>
    <t>QTDE</t>
  </si>
  <si>
    <t>Preço 1 R$</t>
  </si>
  <si>
    <t>Preço 2</t>
  </si>
  <si>
    <t>Preço 3</t>
  </si>
  <si>
    <t>Média Painel de Preços</t>
  </si>
  <si>
    <t>VALOR MÉDIO</t>
  </si>
  <si>
    <t>Calça</t>
  </si>
  <si>
    <t>unid</t>
  </si>
  <si>
    <t>Camisa de mangas curtas</t>
  </si>
  <si>
    <t>Cinto de nylon</t>
  </si>
  <si>
    <t>Coturno</t>
  </si>
  <si>
    <t>par</t>
  </si>
  <si>
    <t>Meia</t>
  </si>
  <si>
    <t>Blusa de frio - japona</t>
  </si>
  <si>
    <t>Crachá</t>
  </si>
  <si>
    <t>Apito de metal com cordão</t>
  </si>
  <si>
    <t>CUSTO MENSAL DE UNIFORMES</t>
  </si>
  <si>
    <t xml:space="preserve"> MATERIAIS POR POSTO</t>
  </si>
  <si>
    <t>Preço 1</t>
  </si>
  <si>
    <t>Livro de ocorrência</t>
  </si>
  <si>
    <t>Tonfa (cassetete)</t>
  </si>
  <si>
    <t>Porta tonfa (Cassetete)</t>
  </si>
  <si>
    <t>Lanterna tática recarregável</t>
  </si>
  <si>
    <t>CUSTO MENSAL DE MATERIAIS E EQUIPAMENTOS</t>
  </si>
  <si>
    <t>Memória de Cálculo</t>
  </si>
  <si>
    <t>AUXÍLIO REFEIÇÃO</t>
  </si>
  <si>
    <t>QTDE DE TICKETS</t>
  </si>
  <si>
    <t>VALOR UNITÁRIO</t>
  </si>
  <si>
    <t>DESCONTO (8,5% valor do Auxílio)</t>
  </si>
  <si>
    <t>POSTOS 44h</t>
  </si>
  <si>
    <t>POSTOS 12x36h Diurno</t>
  </si>
  <si>
    <t>POSTOS 12x36h Noturno</t>
  </si>
  <si>
    <t>Média de faltas anuais por  motivos legais</t>
  </si>
  <si>
    <r>
      <rPr>
        <b/>
        <sz val="10"/>
        <color rgb="FF000000"/>
        <rFont val="Verdana"/>
        <family val="2"/>
      </rPr>
      <t xml:space="preserve">Ausências legais:
</t>
    </r>
    <r>
      <rPr>
        <sz val="10"/>
        <color rgb="FF000000"/>
        <rFont val="Verdana"/>
        <family val="2"/>
      </rPr>
      <t xml:space="preserve">Art. 473 da CLT. Considerando que em média se falta 2 dias por ano com esse tipo de ausência e que apenas 3% dos profissionais se beneficiarão com tal ausência.
 Índice que demonstra o custo estimado com a substituição na cobertura de ausência legal. Esse índice
BCCPA = deverá ser aplicado sobre (Módulo 1 + Módulo 2 + Módulo 3).
% Ausências legais = Cálculo do valor = [(BCCPA/30)x1 dia]/12 = 0,28%
</t>
    </r>
  </si>
  <si>
    <t>Total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</si>
  <si>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</si>
  <si>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</si>
  <si>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</si>
  <si>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</si>
  <si>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</si>
  <si>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</si>
  <si>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</si>
  <si>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</si>
  <si>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Discriminação do Item</t>
  </si>
  <si>
    <t xml:space="preserve">Valor (R$) </t>
  </si>
  <si>
    <t>13º Salário + Férias + Adicional Férias</t>
  </si>
  <si>
    <t>GPS + FGTS</t>
  </si>
  <si>
    <t>Assistência Médica e Familiar</t>
  </si>
  <si>
    <t>Base de Cálculo</t>
  </si>
  <si>
    <t>Percentual de Mulheres:</t>
  </si>
  <si>
    <t>Expectativa mensal Afastamento Maternidade (Censo IBGE):</t>
  </si>
  <si>
    <t>* NOTA INFORMATIVA</t>
  </si>
  <si>
    <t xml:space="preserve"> ITENS QUE NÃO PODERÃO SER COTADOS NA PLANILHA DE CUSTOS E FORMAÇÃO DE PREÇOS À LUZ DA JURISPRUDÊNCIA CONSOLIDADA DO TCU:</t>
  </si>
  <si>
    <t>1. A ADMINISTRAÇÃO NÃO PODERÁ DESCLASSIFICAR PROPOSTAS QUE APRESENTEM COTAÇÕES PARA RESERVA TÉCNICA, IRPJ, CSLL, SUPERVISÃO/FISCALIZAÇÃO E RECICLAGEM/TREINAMENTO, NEM PODERÁ DESCLASSIFICAR EMPRESAS QUE APRESENTEM PLANILHAS COM COTAÇÕES INCORRETAS PARA OS ENCARGOS TRIBUTÁRIOS.</t>
  </si>
  <si>
    <r>
      <rPr>
        <b/>
        <sz val="9"/>
        <color rgb="FF000000"/>
        <rFont val="Spranq eco sans"/>
      </rPr>
      <t xml:space="preserve">ADVERTE-SE, CONTUDO, QUE, DE ACORDO COM A JURISPRUDÊNCIA CONSOLIDADA DO TCU, </t>
    </r>
    <r>
      <rPr>
        <sz val="10"/>
        <color rgb="FF000000"/>
        <rFont val="Arial"/>
        <family val="2"/>
      </rPr>
      <t>É INDEVIDA A COTAÇÃO, COMO ITEM ESPECÍFICO DA PLANILHA, DE CUSTOS RELATIVOS A:</t>
    </r>
  </si>
  <si>
    <r>
      <rPr>
        <b/>
        <sz val="9"/>
        <color rgb="FF000000"/>
        <rFont val="Spranq eco sans"/>
      </rPr>
      <t xml:space="preserve">A) </t>
    </r>
    <r>
      <rPr>
        <sz val="10"/>
        <color rgb="FF000000"/>
        <rFont val="Arial"/>
        <family val="2"/>
      </rPr>
      <t>RESERVA TÉCNICA, POIS JÁ ESTARIAM COMPREENDIDOS NAS FALTAS LEGAIS (ACÓRDÃOS TCU Nº 1.696/2010-2ª CÂMARA E Nº 1.319/2010-2ª CÂMARA);</t>
    </r>
  </si>
  <si>
    <r>
      <rPr>
        <b/>
        <sz val="9"/>
        <color rgb="FF000000"/>
        <rFont val="Spranq eco sans"/>
      </rPr>
      <t xml:space="preserve">B) </t>
    </r>
    <r>
      <rPr>
        <sz val="10"/>
        <color rgb="FF000000"/>
        <rFont val="Arial"/>
        <family val="2"/>
      </rPr>
      <t>TREINAMENTO/RECICLAGEM/CAPACITAÇÃO OU ITEM CONGÊNERE, UMA VEZ QUE ESSES CUSTOS JÁ ESTÃO ENGLOBADOS NAS DESPESAS ADMINISTRATIVAS DA CONTRATADA, SENDO DE SUA EXCLUSIVA RESPONSABILIDADE (ACÓRDÃOS TCU Nº 592/2010-PLENÁRIO, Nº 1.696/2010-2ª CÂMARA E Nº 592/2010-PLENÁRIO);</t>
    </r>
  </si>
  <si>
    <r>
      <rPr>
        <b/>
        <sz val="9"/>
        <color rgb="FF000000"/>
        <rFont val="Spranq eco sans"/>
      </rPr>
      <t xml:space="preserve">C) </t>
    </r>
    <r>
      <rPr>
        <sz val="10"/>
        <color rgb="FF000000"/>
        <rFont val="Arial"/>
        <family val="2"/>
      </rPr>
      <t>SUPERVISÃO E FISCALIZAÇÃO, UMA VEZ QUE ESSES CUSTOS JÁ ESTÃO ENGLOBADOS NAS DESPESAS ADMINISTRATIVAS DA CONTRATADA (ACÓRDÃO Nº 592/2010-PLENÁRIO);*</t>
    </r>
  </si>
  <si>
    <r>
      <rPr>
        <b/>
        <sz val="9"/>
        <color rgb="FF000000"/>
        <rFont val="Spranq eco sans"/>
      </rPr>
      <t xml:space="preserve">D) </t>
    </r>
    <r>
      <rPr>
        <sz val="10"/>
        <color rgb="FF000000"/>
        <rFont val="Arial"/>
        <family val="2"/>
      </rPr>
      <t>IRPJ E CSLL, POR SE CONSTITUÍREM EM TRIBUTOS DE NATUREZA DIRETA E PERSONALÍSTICA, QUE ONERAM PESSOALMENTE O CONTRATADO, NÃO DEVEM SER REPASSADOS À CONTRATANTE, NÃO PODENDO, AINDA, SEREM COTADOS NO ITEM REFERENTE AO LUCRO E DESPESAS ADMINISTRATIVAS/OPERACIONAIS (ACÓRDÃOS TCU N° 1.595/2006 - PLENÁRIO, N° 325/2009 - PLENÁRIO E N° 2.354/2010 - 2ª CÂMARA). *</t>
    </r>
  </si>
  <si>
    <r>
      <rPr>
        <b/>
        <sz val="9"/>
        <color rgb="FF000000"/>
        <rFont val="Spranq eco sans"/>
      </rPr>
      <t xml:space="preserve">DESSE MODO, </t>
    </r>
    <r>
      <rPr>
        <sz val="10"/>
        <color rgb="FF000000"/>
        <rFont val="Arial"/>
        <family val="2"/>
      </rPr>
      <t>SE A EMPRESA OS COTAR, HAVERÁ SUPRESSÃO UNILATERAL DO ITEM DA PLANILHA E DEDUÇÃO/GLOSA, NO VALOR TOTAL DO DÉBITO, QUANDO DO PAGAMENTO MENSAL OU DA REPACTUAÇÃO. A EMPRESA QUE OS TENHA COTADO INCORRETAMENTE PODERÁ CORRIGIR A PLANILHA DE CUSTOS E FORMAÇÃO DOS PREÇOS ATÉ O MOMENTO DA ACEITABILIDADE DA PROPOSTA PELO PREGOEIRO, OPORTUNIDADE NA QUAL PRECLUIRÁ SEU DIREITO A CORREÇÕES.</t>
    </r>
  </si>
  <si>
    <r>
      <rPr>
        <b/>
        <sz val="9"/>
        <color rgb="FF000000"/>
        <rFont val="Spranq eco sans"/>
      </rPr>
      <t>2.</t>
    </r>
    <r>
      <rPr>
        <sz val="10"/>
        <color rgb="FF000000"/>
        <rFont val="Arial"/>
        <family val="2"/>
      </rPr>
      <t xml:space="preserve"> COTAÇÃO DE ENCARGOS TRIBUTÁRIOS - CUIDADOS E CONSEQUÊNCIAS À LUZ DA JURISPRUDÊNCIA DO TCU: </t>
    </r>
  </si>
  <si>
    <t>A EMPRESA É A ÚNICA RESPONSÁVEL PELA COTAÇÃO CORRETA DOS ENCARGOS TRIBUTÁRIOS. EM CASO DE ERRO OU COTAÇÃO INCOMPATÍVEL COM O REGIME TRIBUTÁRIO A QUE SE SUBMETE, SERÃO ADOTADAS AS ORIENTAÇÕES A SEGUIR:*</t>
  </si>
  <si>
    <r>
      <rPr>
        <b/>
        <sz val="9"/>
        <color rgb="FF000000"/>
        <rFont val="Spranq eco sans"/>
      </rPr>
      <t>A)</t>
    </r>
    <r>
      <rPr>
        <sz val="10"/>
        <color rgb="FF000000"/>
        <rFont val="Arial"/>
        <family val="2"/>
      </rPr>
      <t xml:space="preserve"> </t>
    </r>
    <r>
      <rPr>
        <b/>
        <sz val="9"/>
        <color rgb="FF000000"/>
        <rFont val="Spranq eco sans"/>
      </rPr>
      <t>COTAÇÃO DE PERCENTUAL MENOR QUE O ADEQUADO</t>
    </r>
    <r>
      <rPr>
        <sz val="10"/>
        <color rgb="FF000000"/>
        <rFont val="Arial"/>
        <family val="2"/>
      </rPr>
      <t>: O PERCENTUAL SERÁ MANTIDO DURANTE TODA A EXECUÇÃO CONTRATUAL;</t>
    </r>
  </si>
  <si>
    <r>
      <rPr>
        <b/>
        <sz val="9"/>
        <color rgb="FF000000"/>
        <rFont val="Spranq eco sans"/>
      </rPr>
      <t>B) COTAÇÃO DE PERCENTUAL MAIOR QUE O ADEQUADO:</t>
    </r>
    <r>
      <rPr>
        <sz val="10"/>
        <color rgb="FF000000"/>
        <rFont val="Arial"/>
        <family val="2"/>
      </rPr>
      <t xml:space="preserve"> PARA ATENDER AS ORIENTAÇÕES DOS ACÓRDÃOS TCU N° 3.037/2009-PLENÁRIO, Nº 1.696/2010 - 2ª CÂMARA, Nº 1.442/2010-2ª CÂMARA E Nº 387/2010-2ª CÂMARA, O EXCESSO SERÁ SUPRIMIDO, UNILATERALMENTE, DA PLANILHA E HAVERÁ GLOSA/DEDUÇÃO, QUANDO DO PAGAMENTO OU DA REPACTUAÇÃO, PARA FINS DE TOTAL RESSARCIMENTO DO DÉBITO.</t>
    </r>
  </si>
  <si>
    <t>DESTA FEITA, TODOS OS ENCARGOS TRIBUTÁRIOS DEVERÃO SER ADEQUADAMENTE COTADOS NA PLANILHA DE CUSTOS E FORMAÇÃO DE PREÇOS. DEVEM SER ATENDIDAS, EXEMPLIFICATIVAMENTE, AS RECOMENDAÇÕES QUE SEGUEM:</t>
  </si>
  <si>
    <t>A) UTILIZAÇÃO DA ALÍQUOTA CORRETA DO ISSQN, PARA CADA POSTO DE TRABALHO NO RESPECTIVO MUNICÍPIO;</t>
  </si>
  <si>
    <t>B) COTAÇÃO CORRETA DO PIS E DA COFINS DE ACORDO COM O REGIME TRIBUTÁRIO A QUE SE SUBMETER A EMPRESA;</t>
  </si>
  <si>
    <t xml:space="preserve">C) NÃO COTAÇÃO DAS CONTRIBUIÇÕES DE TERCEIROS (SESI, SENAI, SEBRAE, ETC.), SE A EMPRESA NÃO ESTIVER, A ESSAS, SUBMETIDA.  </t>
  </si>
  <si>
    <t xml:space="preserve">A EMPRESA QUE OS TENHA COTADO INCORRETAMENTE PODERÁ CORRIGIR A PLANILHA DE CUSTOS E FORMAÇÃO DOS PREÇOS ATÉ O MOMENTO DA ACEITABILIDADE DA PROPOSTA PELO PREGOEIRO, OPORTUNIDADE NA QUAL PRECLUIRÁ SEU DIREITO A CORREÇÕES. </t>
  </si>
  <si>
    <t>3. REGISTRE-SE QUE, AO ANALISAR A REPACTUAÇÃO E A PRORROGAÇÃO, A ADMINISTRAÇÃO DEVE VERIFICAR SE OS CUSTOS INICIALMENTE ORÇADOS CORRESPONDEM À REALIDADE DA EXECUÇÃO DO CONTRATO. DEVE, TAMBÉM, REAVALIAR TODOS OS ITENS ESTIMATIVOS APÓS A EXECUÇÃO DO PRIMEIRO ANO DO CONTRATO, PARA QUE SE CONSTATE EVENTUAL NECESSIDADE DE MODIFICAÇÃO EM SEU VALOR, OBSERVANDO O DISPOSTO NO ART. 30-A, § 1º, INC. II, DA IN 02/2008 DA SLTI MPOG;</t>
  </si>
  <si>
    <t>DESTACA-SE AINDA, O ENTENDIMENTO DO TCU SOBRE ALGUNS ITENS DAS PLANILHAS DE CUSTOS, TAIS COMO:</t>
  </si>
  <si>
    <r>
      <rPr>
        <b/>
        <sz val="9"/>
        <color rgb="FF000000"/>
        <rFont val="Spranq eco sans"/>
      </rPr>
      <t xml:space="preserve">A) </t>
    </r>
    <r>
      <rPr>
        <sz val="10"/>
        <color rgb="FF000000"/>
        <rFont val="Arial"/>
        <family val="2"/>
      </rPr>
      <t>LICENÇA MATERNIDADE – CONSIDERAR APENAS O PAGAMENTO DE ENCARGOS SOCIAIS E BENEFÍCIOS INCIDENTES SOBRE A REMUNERAÇÃO PARA AUXÍLIO MATERNIDADE, UMA VEZ QUE O ÔNUS DA LICENÇA MATERNIDADE É SUPORTADO PELA PREVIDÊNCIA SOCIAL, FUNDAMENTADO NO ART.7º, INCISO XIX, DA CONSTITUIÇÃO FEDERAL (ACÓRDÃO 1753/2008 - PLENÁRIO);</t>
    </r>
  </si>
  <si>
    <r>
      <rPr>
        <b/>
        <sz val="9"/>
        <color rgb="FF000000"/>
        <rFont val="Spranq eco sans"/>
      </rPr>
      <t xml:space="preserve">B) </t>
    </r>
    <r>
      <rPr>
        <sz val="10"/>
        <color rgb="FF000000"/>
        <rFont val="Arial"/>
        <family val="2"/>
      </rPr>
      <t>AVISO PRÉVIO TRABALHADO - DEVE SER PAGO APENAS NO PRIMEIRO ANO DO CONTRATO, DEVENDO SER EXCLUÍDO DA PLANILHA A PARTIR DO SEGUNDO ANO, UMA VEZ QUE SÓ HAVERÁ UMA DEMISSÃO E UMA INDENIZAÇÃO POR EMPREGADO. (ACÓRDÃO 3006/2010 – PLENÁRIO); *</t>
    </r>
  </si>
  <si>
    <t>OBS: Em conformidade com a IN N° 05 DE 26/05/2017 e alteração acrescentada pela IN N° 07 de 20/09/2018, e em referência a Nota 3 do Módulo 2 do Anexo VII-D, resaltamos o texto a seguir "Levando em consideração a vigência contratual prevista no art. 57 da Lei nº 8.666, de 23 de junho de 1993, a rubrica férias do subítem 2.1 tem como objetivo principal suprir a necessidade do pagamento das férias remuneradas ao final do contrato de 12 meses. Esta rubrica, quando da prorrogação contratual, torna-se custo não renovável".</t>
  </si>
  <si>
    <t>Planilha de Custos e Formação de Preços para Serviços de Vigilância Ostensiva</t>
  </si>
  <si>
    <t>Nº do Processo:</t>
  </si>
  <si>
    <t>35014.499513/2022-13</t>
  </si>
  <si>
    <t>Pregão Eletrônico nº</t>
  </si>
  <si>
    <t>Data:</t>
  </si>
  <si>
    <t>Discriminação dos Serviços (dados referentes à contratação)</t>
  </si>
  <si>
    <r>
      <rPr>
        <b/>
        <sz val="12"/>
        <color rgb="FF000000"/>
        <rFont val="Arial"/>
        <family val="2"/>
      </rPr>
      <t xml:space="preserve">A – </t>
    </r>
    <r>
      <rPr>
        <sz val="10"/>
        <color rgb="FF000000"/>
        <rFont val="Arial"/>
        <family val="2"/>
      </rPr>
      <t>Data de apresentação da proposta (dia/mês/ano)</t>
    </r>
  </si>
  <si>
    <r>
      <rPr>
        <b/>
        <sz val="12"/>
        <color rgb="FF000000"/>
        <rFont val="Arial"/>
        <family val="2"/>
      </rPr>
      <t xml:space="preserve">B – </t>
    </r>
    <r>
      <rPr>
        <sz val="10"/>
        <color rgb="FF000000"/>
        <rFont val="Arial"/>
        <family val="2"/>
      </rPr>
      <t>Município/UF</t>
    </r>
  </si>
  <si>
    <t>Goiás</t>
  </si>
  <si>
    <r>
      <rPr>
        <b/>
        <sz val="12"/>
        <color rgb="FF000000"/>
        <rFont val="Arial"/>
        <family val="2"/>
      </rPr>
      <t xml:space="preserve">C – </t>
    </r>
    <r>
      <rPr>
        <sz val="10"/>
        <color rgb="FF000000"/>
        <rFont val="Arial"/>
        <family val="2"/>
      </rPr>
      <t>Ano Acordo, Convenção ou Sentença Normativa em Dissídio Coletivo</t>
    </r>
  </si>
  <si>
    <r>
      <rPr>
        <b/>
        <sz val="12"/>
        <color rgb="FF000000"/>
        <rFont val="Arial"/>
        <family val="2"/>
      </rPr>
      <t xml:space="preserve">D – </t>
    </r>
    <r>
      <rPr>
        <sz val="10"/>
        <color rgb="FF000000"/>
        <rFont val="Arial"/>
        <family val="2"/>
      </rPr>
      <t>Nº de meses de execução contratual</t>
    </r>
  </si>
  <si>
    <t>Identificação do Serviço</t>
  </si>
  <si>
    <t>Tipo de Serviço</t>
  </si>
  <si>
    <t>Unid. de Medida</t>
  </si>
  <si>
    <t>Horas Extras Sábado</t>
  </si>
  <si>
    <t>Horas Extras Domingo e Feriado</t>
  </si>
  <si>
    <t>Contratação de serviços de segurança e vigilância orgânica e patrimonial desarmada, visando atender as demandas das Gerências Executivas de Goiânia, Anápolis e DF (unidades em Goiás), conforme condições, quantidades e exigências estabelecidas no instrumento convocatório.</t>
  </si>
  <si>
    <t>Hora</t>
  </si>
  <si>
    <t>Mão de obra vinculada à execução contratual</t>
  </si>
  <si>
    <t>Dados para composição dos custos referente à mão de obra</t>
  </si>
  <si>
    <r>
      <rPr>
        <b/>
        <sz val="12"/>
        <color rgb="FF000000"/>
        <rFont val="Arial"/>
        <family val="2"/>
      </rPr>
      <t xml:space="preserve">1 – </t>
    </r>
    <r>
      <rPr>
        <sz val="10"/>
        <color rgb="FF000000"/>
        <rFont val="Arial"/>
        <family val="2"/>
      </rPr>
      <t>Tipo de serviço (mesmo serviço com características distintas)</t>
    </r>
  </si>
  <si>
    <t>Vigilância</t>
  </si>
  <si>
    <r>
      <rPr>
        <b/>
        <sz val="12"/>
        <color rgb="FF000000"/>
        <rFont val="Arial"/>
        <family val="2"/>
      </rPr>
      <t xml:space="preserve">2 – </t>
    </r>
    <r>
      <rPr>
        <sz val="10"/>
        <color rgb="FF000000"/>
        <rFont val="Arial"/>
        <family val="2"/>
      </rPr>
      <t>Classificação Brasileira de Ocupações (CBO)</t>
    </r>
  </si>
  <si>
    <t>517330</t>
  </si>
  <si>
    <r>
      <rPr>
        <b/>
        <sz val="12"/>
        <color rgb="FF000000"/>
        <rFont val="Arial"/>
        <family val="2"/>
      </rPr>
      <t xml:space="preserve">3 – </t>
    </r>
    <r>
      <rPr>
        <sz val="10"/>
        <color rgb="FF000000"/>
        <rFont val="Arial"/>
        <family val="2"/>
      </rPr>
      <t>Salário Normativo da Categoria Profissional</t>
    </r>
  </si>
  <si>
    <r>
      <rPr>
        <b/>
        <sz val="12"/>
        <color rgb="FF000000"/>
        <rFont val="Arial"/>
        <family val="2"/>
      </rPr>
      <t xml:space="preserve">4 – </t>
    </r>
    <r>
      <rPr>
        <sz val="10"/>
        <color rgb="FF000000"/>
        <rFont val="Arial"/>
        <family val="2"/>
      </rPr>
      <t>Categoria profissional (vinculada à execução contratual)</t>
    </r>
  </si>
  <si>
    <t>Vigilante</t>
  </si>
  <si>
    <r>
      <rPr>
        <b/>
        <sz val="12"/>
        <color rgb="FF000000"/>
        <rFont val="Arial"/>
        <family val="2"/>
      </rPr>
      <t xml:space="preserve">5 – </t>
    </r>
    <r>
      <rPr>
        <sz val="10"/>
        <color rgb="FF000000"/>
        <rFont val="Arial"/>
        <family val="2"/>
      </rPr>
      <t>Data base da categoria (dia/mês/ano)</t>
    </r>
  </si>
  <si>
    <t>01 de janeiro</t>
  </si>
  <si>
    <r>
      <rPr>
        <b/>
        <sz val="12"/>
        <color rgb="FF000000"/>
        <rFont val="Arial"/>
        <family val="2"/>
      </rPr>
      <t xml:space="preserve">6 – </t>
    </r>
    <r>
      <rPr>
        <sz val="10"/>
        <color rgb="FF000000"/>
        <rFont val="Arial"/>
        <family val="2"/>
      </rPr>
      <t>Numero de registro da convenção coletiva no MTE:</t>
    </r>
  </si>
  <si>
    <t>CUSTOS</t>
  </si>
  <si>
    <t>Percentuais e Valores de Referência</t>
  </si>
  <si>
    <t>MÓDULO 1: COMPOSIÇÃO DA REMUNERAÇÃO</t>
  </si>
  <si>
    <t>1 - Composição da Remuneração</t>
  </si>
  <si>
    <t>Valores/ Percentuais</t>
  </si>
  <si>
    <r>
      <rPr>
        <sz val="11"/>
        <color rgb="FF000000"/>
        <rFont val="Times New Roman"/>
        <family val="1"/>
      </rPr>
      <t xml:space="preserve">    A – Salário Base </t>
    </r>
    <r>
      <rPr>
        <sz val="10"/>
        <color rgb="FF000000"/>
        <rFont val="Arial"/>
        <family val="2"/>
      </rPr>
      <t>(conforme Cláusula Terceira da CCT)</t>
    </r>
  </si>
  <si>
    <t xml:space="preserve">    B - Adicional de Periculosidade (conforme Cláusula Oitava da CCT)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</si>
  <si>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</si>
  <si>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</si>
  <si>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</si>
  <si>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Penosidade</t>
  </si>
  <si>
    <t xml:space="preserve">    G - Outros</t>
  </si>
  <si>
    <t>MÓDULO 2: ENCARGOS E BENEFÍCIOS ANUAIS, MENSAIS E DIÁRIOS</t>
  </si>
  <si>
    <t>2.1 - 13º Salário, Férias e Adicional de Férias</t>
  </si>
  <si>
    <t>Percentuais</t>
  </si>
  <si>
    <t xml:space="preserve">    A - 13º salário</t>
  </si>
  <si>
    <r>
      <rPr>
        <sz val="11"/>
        <color rgb="FF000000"/>
        <rFont val="Times New Roman"/>
        <family val="1"/>
      </rPr>
      <t xml:space="preserve">    B - Férias e Adicional de Férias </t>
    </r>
    <r>
      <rPr>
        <sz val="10"/>
        <color rgb="FF000000"/>
        <rFont val="Arial"/>
        <family val="2"/>
      </rPr>
      <t>(O custo com o valor pago ao substituto durante as férias do empregado consta na letra "A" do submódulo 4.1),</t>
    </r>
    <r>
      <rPr>
        <sz val="11"/>
        <color rgb="FFFF0000"/>
        <rFont val="Times New Roman"/>
        <family val="1"/>
      </rPr>
      <t xml:space="preserve"> (custo não renovável).</t>
    </r>
  </si>
  <si>
    <r>
      <rPr>
        <b/>
        <sz val="11"/>
        <color rgb="FF000000"/>
        <rFont val="Times New Roman"/>
        <family val="1"/>
      </rPr>
      <t xml:space="preserve">2.2 - GPS, FGTS e outras contribuições </t>
    </r>
    <r>
      <rPr>
        <sz val="10"/>
        <color rgb="FF000000"/>
        <rFont val="Arial"/>
        <family val="2"/>
      </rPr>
      <t>(Incide sobre os Módulos 1 e 2.1)</t>
    </r>
  </si>
  <si>
    <t xml:space="preserve">    A - INSS</t>
  </si>
  <si>
    <t xml:space="preserve">    B - Salário Educação</t>
  </si>
  <si>
    <r>
      <rPr>
        <sz val="11"/>
        <color rgb="FF000000"/>
        <rFont val="Times New Roman"/>
        <family val="1"/>
      </rPr>
      <t xml:space="preserve">    C - SAT </t>
    </r>
    <r>
      <rPr>
        <sz val="10"/>
        <color rgb="FF000000"/>
        <rFont val="Arial"/>
        <family val="2"/>
      </rPr>
      <t>(Utilizar o RAT Ajustado conforme GFIP: RAT x FAP)</t>
    </r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</si>
  <si>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</si>
  <si>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</si>
  <si>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</si>
  <si>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</si>
  <si>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</si>
  <si>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2.3 - Benefícios Mensais e Diários</t>
  </si>
  <si>
    <t xml:space="preserve">    A – Transporte (Devido por dias efetivamente trabalhado)</t>
  </si>
  <si>
    <r>
      <rPr>
        <sz val="11"/>
        <color rgb="FF000000"/>
        <rFont val="Times New Roman"/>
        <family val="1"/>
      </rPr>
      <t xml:space="preserve">    B – Auxílio-Refeição/Alimentação</t>
    </r>
    <r>
      <rPr>
        <sz val="10"/>
        <color rgb="FF000000"/>
        <rFont val="Arial"/>
        <family val="2"/>
      </rPr>
      <t xml:space="preserve"> (Auxílio Alimentação conforme CCT)</t>
    </r>
  </si>
  <si>
    <t xml:space="preserve">    C - Assistência Médica e Familiar</t>
  </si>
  <si>
    <t xml:space="preserve">    D – Outros (Amparo Social, conforme CCT)</t>
  </si>
  <si>
    <r>
      <rPr>
        <sz val="11"/>
        <color rgb="FF000000"/>
        <rFont val="Times New Roman"/>
        <family val="1"/>
      </rPr>
      <t xml:space="preserve">    E – Outros (Auxílio Morte/Funeral, </t>
    </r>
    <r>
      <rPr>
        <sz val="10"/>
        <color rgb="FF000000"/>
        <rFont val="Arial"/>
        <family val="2"/>
      </rPr>
      <t>conforme CCT)</t>
    </r>
  </si>
  <si>
    <t xml:space="preserve">    F – Outros (Seguro de Vida), conforme CCT</t>
  </si>
  <si>
    <t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</si>
  <si>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</si>
  <si>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</si>
  <si>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</si>
  <si>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>MÓDULO 3: PROVISÃO PARA RESCISÃO</t>
  </si>
  <si>
    <t>3 - Provisão para Rescisão</t>
  </si>
  <si>
    <r>
      <rPr>
        <sz val="11"/>
        <color rgb="FF000000"/>
        <rFont val="Times New Roman"/>
        <family val="1"/>
      </rPr>
      <t xml:space="preserve">    A - Aviso Prévio Indenizado</t>
    </r>
    <r>
      <rPr>
        <sz val="11"/>
        <color rgb="FFFF0000"/>
        <rFont val="Times New Roman"/>
        <family val="1"/>
      </rPr>
      <t xml:space="preserve"> </t>
    </r>
    <r>
      <rPr>
        <sz val="10"/>
        <color rgb="FFFF0000"/>
        <rFont val="Arial"/>
        <family val="2"/>
      </rPr>
      <t>(Esta parcela deverá ser reduzida após o primeiro ano da contratação para o percentual máximo de 0,042%: Acórdão 1.186/2017-P)</t>
    </r>
  </si>
  <si>
    <t xml:space="preserve">    B - Incidência do FGTS sobre Aviso Prévio Indenizado</t>
  </si>
  <si>
    <t xml:space="preserve">    C - Multa do FGTS e contribuições sociais sobre o Aviso Prévio Indenizado</t>
  </si>
  <si>
    <r>
      <rPr>
        <sz val="11"/>
        <color rgb="FF000000"/>
        <rFont val="Times New Roman"/>
        <family val="1"/>
      </rPr>
      <t xml:space="preserve">    D - Aviso Prévio Trabalhado </t>
    </r>
    <r>
      <rPr>
        <sz val="10"/>
        <color rgb="FFFF0000"/>
        <rFont val="Arial"/>
        <family val="2"/>
      </rPr>
      <t>(Esta parcela deverá ser reduzida após o primeiro ano da contratação para o percentual máximo de 0,194%: Acórdão 1.186/2017-P)</t>
    </r>
  </si>
  <si>
    <t xml:space="preserve">    E - Incidência de GPS, FGTS e outras contribuições (submódulo 2.2) sobre o Aviso Prévio Trabalhado</t>
  </si>
  <si>
    <t xml:space="preserve">    F - Multa do FGTS sobre o Aviso Prévio Trabalhado (Rescisões sem justa causa)</t>
  </si>
  <si>
    <t>MÓDULO 4: CUSTO DE REPOSIÇÃO DO PROFISSIONAL AUSENTE</t>
  </si>
  <si>
    <t>4.1 – Substituto nas Ausências Legais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</si>
  <si>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</si>
  <si>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</si>
  <si>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</si>
  <si>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</si>
  <si>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</si>
  <si>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</si>
  <si>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>4.2 - Substituto na Intrajornada (Indenizada)</t>
  </si>
  <si>
    <t xml:space="preserve">    A - Substituto na cobertura de intervalo para repouso ou alimentação (Intrajornada indenizada de 30 minutos)</t>
  </si>
  <si>
    <t>4 - Custo de Reposição do Profissional Ausente</t>
  </si>
  <si>
    <t xml:space="preserve">    4.1 - Substituto nas ausências Legais</t>
  </si>
  <si>
    <t xml:space="preserve">    4.2 - Intrajornada indenizada</t>
  </si>
  <si>
    <t>MÓDULO 5: INSUMOS DIVERSOS</t>
  </si>
  <si>
    <t>5 - Insumos Diversos</t>
  </si>
  <si>
    <t>Valores</t>
  </si>
  <si>
    <t xml:space="preserve">    A - Uniformes</t>
  </si>
  <si>
    <t xml:space="preserve">    B - Materiais </t>
  </si>
  <si>
    <t xml:space="preserve">    C – Equipamentos</t>
  </si>
  <si>
    <t xml:space="preserve">    D - Outros (especificar)</t>
  </si>
  <si>
    <t>MÓDULO 6: CUSTOS INDIRETOS, TRIBUTOS E LUCRO</t>
  </si>
  <si>
    <t>6 - Custos Indiretos, Tributos e Lucro</t>
  </si>
  <si>
    <t xml:space="preserve">    A - Custos Indiretos</t>
  </si>
  <si>
    <t xml:space="preserve">    B - Lucro</t>
  </si>
  <si>
    <r>
      <rPr>
        <sz val="11"/>
        <color rgb="FF000000"/>
        <rFont val="Times New Roman"/>
        <family val="1"/>
      </rPr>
      <t xml:space="preserve">    C - Tributos</t>
    </r>
    <r>
      <rPr>
        <sz val="10"/>
        <color rgb="FF000000"/>
        <rFont val="Arial"/>
        <family val="2"/>
      </rPr>
      <t xml:space="preserve"> (De acordo com o regime tributário da empresa)</t>
    </r>
  </si>
  <si>
    <t xml:space="preserve">        C.1.1 - Tributos Federais (PIS)</t>
  </si>
  <si>
    <t xml:space="preserve">        C.1.2 - Tributos Federais (COFINS)</t>
  </si>
  <si>
    <t xml:space="preserve">        C.2 - Tributos Estaduais (especificar)</t>
  </si>
  <si>
    <r>
      <rPr>
        <sz val="11"/>
        <color rgb="FF333333"/>
        <rFont val="Times New Roman"/>
        <family val="1"/>
      </rPr>
      <t xml:space="preserve">        C.3 - Tributos Municipais  (ISSQN </t>
    </r>
    <r>
      <rPr>
        <sz val="9"/>
        <color rgb="FF333333"/>
        <rFont val="Arial"/>
        <family val="2"/>
      </rPr>
      <t>do município de prestação do serviço (art. 3º, XVI, LC nº 116/2003)</t>
    </r>
    <r>
      <rPr>
        <sz val="11"/>
        <color rgb="FF333333"/>
        <rFont val="Times New Roman"/>
        <family val="1"/>
      </rPr>
      <t>)</t>
    </r>
  </si>
  <si>
    <t xml:space="preserve">        C.4 - Outros Tributos (especificar)</t>
  </si>
  <si>
    <t>QUADRO RESUMO DO CUSTO POR EMPREGADO</t>
  </si>
  <si>
    <t>Mão de 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</si>
  <si>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</si>
  <si>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</si>
  <si>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</si>
  <si>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</si>
  <si>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</si>
  <si>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>Subtotal (A + B + C + D + E)</t>
  </si>
  <si>
    <t xml:space="preserve">    F - Módulo 6 - Custos Indiretos, Tributos e Lucro</t>
  </si>
  <si>
    <t>SUBTOTAL PREÇO FIXO POR VIGILANTE</t>
  </si>
  <si>
    <t>VALOR DOS SERVIÇOS</t>
  </si>
  <si>
    <t>ESCALA DE TRABALHO</t>
  </si>
  <si>
    <t>QTDE DE HORAS</t>
  </si>
  <si>
    <t>PREÇO DA HORA</t>
  </si>
  <si>
    <t>SUBTOTAL (R$)</t>
  </si>
  <si>
    <t>Horas Extras trabalhadas aos sábados</t>
  </si>
  <si>
    <t>Horas Extras trabalhadas aos domingos e feriados</t>
  </si>
  <si>
    <t>TOTAL MENSAL</t>
  </si>
  <si>
    <t>Goiânia - GO</t>
  </si>
  <si>
    <t>Posto de 44 h semanais (Qtde)</t>
  </si>
  <si>
    <t>Posto 12X36 Diurnas (Qtde)</t>
  </si>
  <si>
    <t>Serviço</t>
  </si>
  <si>
    <t>GO000845/2022</t>
  </si>
  <si>
    <t>44 horas semanais diurnas</t>
  </si>
  <si>
    <t>12X36 Diurnas</t>
  </si>
  <si>
    <t xml:space="preserve">    A – Salário Normativo</t>
  </si>
  <si>
    <t xml:space="preserve">    B - Adicional de Periculosidade </t>
  </si>
  <si>
    <t xml:space="preserve">    A – Auxílio Transporte (Devido por dias efetivamente trabalhado)</t>
  </si>
  <si>
    <r>
      <rPr>
        <sz val="11"/>
        <color rgb="FF000000"/>
        <rFont val="Times New Roman"/>
        <family val="1"/>
      </rPr>
      <t xml:space="preserve">    B – </t>
    </r>
    <r>
      <rPr>
        <sz val="11"/>
        <color rgb="FF000000"/>
        <rFont val="Times New Roman"/>
        <family val="1"/>
        <charset val="1"/>
      </rPr>
      <t>Auxílio Alimentação (Jornada acima de 6 horas</t>
    </r>
    <r>
      <rPr>
        <sz val="10"/>
        <color rgb="FF000000"/>
        <rFont val="Times New Roman"/>
        <family val="1"/>
        <charset val="1"/>
      </rPr>
      <t>)</t>
    </r>
  </si>
  <si>
    <t xml:space="preserve">    C – Plano de Saúde Médico e Odontológico</t>
  </si>
  <si>
    <t xml:space="preserve">    D – Amparo Social</t>
  </si>
  <si>
    <r>
      <rPr>
        <sz val="11"/>
        <color rgb="FF000000"/>
        <rFont val="Times New Roman"/>
        <family val="1"/>
      </rPr>
      <t xml:space="preserve">    E – Seguro de Vida (Auxílio Morte/Alimentação</t>
    </r>
    <r>
      <rPr>
        <sz val="10"/>
        <color rgb="FF000000"/>
        <rFont val="Arial"/>
        <family val="2"/>
      </rPr>
      <t>)</t>
    </r>
  </si>
  <si>
    <t xml:space="preserve">    F – Outros (Cesta Básica)</t>
  </si>
  <si>
    <t>Valor (R$)</t>
  </si>
  <si>
    <t>NUMERO DE POSTOS</t>
  </si>
  <si>
    <t>PREÇO POR POSTO</t>
  </si>
  <si>
    <t>I - Posto de Vigilância – 44 horas semanais diurnas, envolvendo 1 (um) vigilante.</t>
  </si>
  <si>
    <t>II - Posto de Vigilância – 12 X 36 horas diurnas, de segunda-feira a domingo</t>
  </si>
  <si>
    <t>Acreúna - GO</t>
  </si>
  <si>
    <t>2021/2022</t>
  </si>
  <si>
    <t>Quant. Total a Contratar (em função da un. de medida) para 12X36 Diurnas</t>
  </si>
  <si>
    <r>
      <rPr>
        <b/>
        <sz val="12"/>
        <color rgb="FF000000"/>
        <rFont val="Arial"/>
        <family val="2"/>
      </rPr>
      <t xml:space="preserve">3 – </t>
    </r>
    <r>
      <rPr>
        <sz val="10"/>
        <color rgb="FF000000"/>
        <rFont val="Arial"/>
        <family val="2"/>
      </rPr>
      <t>Salário Normativo da Categoria Profissional (conforme Cláusula Terceira da CCT)</t>
    </r>
  </si>
  <si>
    <t>GO000846/2022</t>
  </si>
  <si>
    <t xml:space="preserve">    A - Substituto na cobertura de intervalo para repouso ou alimentação (Intrajornada indenizada de 30 (trinta) minutos)</t>
  </si>
  <si>
    <t>Anicuns - GO</t>
  </si>
  <si>
    <t>2020/2021</t>
  </si>
  <si>
    <t>SRT00035/2023</t>
  </si>
  <si>
    <t>Percentuais e Valores</t>
  </si>
  <si>
    <t>Aparecida de Goiânia - GO</t>
  </si>
  <si>
    <t>GO000843/2022</t>
  </si>
  <si>
    <t>Bela Vista de Goiás- GO</t>
  </si>
  <si>
    <t>Caiapônia - GO</t>
  </si>
  <si>
    <t>Goiatuba - GO</t>
  </si>
  <si>
    <t>Iporá - GO</t>
  </si>
  <si>
    <t>Itumbiara - GO</t>
  </si>
  <si>
    <r>
      <rPr>
        <b/>
        <sz val="12"/>
        <color rgb="FF000000"/>
        <rFont val="Arial"/>
        <family val="2"/>
      </rPr>
      <t xml:space="preserve">3 – </t>
    </r>
    <r>
      <rPr>
        <sz val="10"/>
        <color rgb="FF000000"/>
        <rFont val="Arial"/>
        <family val="2"/>
      </rPr>
      <t>Salário Normativo da Categoria Profissional (em 01/01/2021 o reajuste dos salários normativos é de 4,77%, conforme paragrafos quarto e quinto da Cláusula Terceira da CCT)</t>
    </r>
  </si>
  <si>
    <t>Jataí - GO</t>
  </si>
  <si>
    <t>Mineiros - GO</t>
  </si>
  <si>
    <t>Morrinhos - GO</t>
  </si>
  <si>
    <t>Palmeira de Goiás - GO</t>
  </si>
  <si>
    <t>Pontalina - GO</t>
  </si>
  <si>
    <t>Quirinópolis - GO</t>
  </si>
  <si>
    <t>Rio Verde - GO</t>
  </si>
  <si>
    <t>GO000842/2022</t>
  </si>
  <si>
    <t>Santa Helena de Goiás - GO</t>
  </si>
  <si>
    <t>São Luiz de Montes Belos - GO</t>
  </si>
  <si>
    <t>São Simão - GO</t>
  </si>
  <si>
    <t>Senado Canedo - GO</t>
  </si>
  <si>
    <t>Trindade - GO</t>
  </si>
  <si>
    <t>Anápolis - GO</t>
  </si>
  <si>
    <t>GO000844/2022</t>
  </si>
  <si>
    <t>Catalão - GO</t>
  </si>
  <si>
    <t>Ceres - GO</t>
  </si>
  <si>
    <t>Goianésia - GO</t>
  </si>
  <si>
    <t>Goiás - GO</t>
  </si>
  <si>
    <t>Uruaçu - GO</t>
  </si>
  <si>
    <t>Caldas Novas - GO</t>
  </si>
  <si>
    <t>Inhumas - GO</t>
  </si>
  <si>
    <t>Itapemeri - GO</t>
  </si>
  <si>
    <t>Minaçu - GO</t>
  </si>
  <si>
    <t>Niquelândia - GO</t>
  </si>
  <si>
    <t>Pires do Rio - GO</t>
  </si>
  <si>
    <t>Porangatu - GO</t>
  </si>
  <si>
    <t>Goianira - GO</t>
  </si>
  <si>
    <t>Alexania - GO</t>
  </si>
  <si>
    <t>Itaberaí - GO</t>
  </si>
  <si>
    <t>Jaraguá - GO</t>
  </si>
  <si>
    <t>Pirenópolis - GO</t>
  </si>
  <si>
    <t>São Miguel do Araguaia - GO</t>
  </si>
  <si>
    <t>Jussara - GO</t>
  </si>
  <si>
    <t>Itapuranga - GO</t>
  </si>
  <si>
    <t>Piracanjuba - GO</t>
  </si>
  <si>
    <t>Luziânia - GO</t>
  </si>
  <si>
    <t>Formosa - GO</t>
  </si>
  <si>
    <t>Posse - GO</t>
  </si>
  <si>
    <t>Padre Bernardo - GO</t>
  </si>
  <si>
    <t>Novo Gama - GO</t>
  </si>
  <si>
    <t>Quant. Total a Contratar (em função da un. de medida) para 12X36 Noturnas</t>
  </si>
  <si>
    <t>12X36 Noturno</t>
  </si>
  <si>
    <t>II - Posto de Vigilância – 12 X 36 horas noturnas, de segunda-feira a domingo</t>
  </si>
  <si>
    <t>Cidade Ocidental - GO</t>
  </si>
  <si>
    <t>Valparaíso de Goiás - GO</t>
  </si>
  <si>
    <t>Cristalina - GO</t>
  </si>
  <si>
    <t>Planaltina - GO</t>
  </si>
  <si>
    <t>Aguas Lindas de Goiás - GO</t>
  </si>
  <si>
    <t>Santo Antônio do Descoberto - 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</si>
</sst>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[$R$-416]\ #,##0.00;[Red]\-[$R$-416]\ #,##0.00"/>
    <numFmt numFmtId="165" formatCode="&quot; R$&quot;#,##0.00\ ;&quot; R$(&quot;#,##0.00\);&quot; R$-&quot;#\ ;@\ "/>
    <numFmt numFmtId="166" formatCode="&quot; R$ &quot;* #,##0.00\ ;&quot; R$ &quot;* \(#,##0.00\);&quot; R$ &quot;* \-#\ ;@\ "/>
    <numFmt numFmtId="167" formatCode="\ * #,##0.00\ ;\-* #,##0.00\ ;\ * \-#\ ;\ @\ "/>
    <numFmt numFmtId="168" formatCode="#,##0.00\ ;\(#,##0.00\);\-#\ ;@\ "/>
    <numFmt numFmtId="169" formatCode="&quot;R$ &quot;#,##0.00"/>
    <numFmt numFmtId="170" formatCode="0.0000"/>
    <numFmt numFmtId="171" formatCode="#,##0.00\ ;\-#,##0.00\ ;\-#\ ;@\ "/>
    <numFmt numFmtId="172" formatCode="#,##0.00\ ;&quot; (&quot;#,##0.00\);\-#\ ;@\ "/>
    <numFmt numFmtId="173" formatCode="d/m/yyyy"/>
    <numFmt numFmtId="174" formatCode="0.0000%"/>
    <numFmt numFmtId="175" formatCode="&quot;R$ &quot;#,##0.00\ ;[Red]&quot;(R$ &quot;#,##0.00\)"/>
    <numFmt numFmtId="176" formatCode="0.00000%"/>
    <numFmt numFmtId="177" formatCode="\ * #,##0.00\ ;\ * \(#,##0.00\);\ * \-#\ ;\ @\ "/>
    <numFmt numFmtId="178" formatCode="0.0%"/>
  </numFmts>
  <fonts count="47">
    <font>
      <sz val="10"/>
      <color rgb="FF000000"/>
      <name val="Arial"/>
      <family val="2"/>
    </font>
    <font>
      <b/>
      <i/>
      <u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1"/>
    </font>
    <font>
      <sz val="8"/>
      <color rgb="FF000000"/>
      <name val="Verdana"/>
      <family val="2"/>
    </font>
    <font>
      <b/>
      <sz val="10"/>
      <color rgb="FF000000"/>
      <name val="Arial1"/>
    </font>
    <font>
      <sz val="11"/>
      <color rgb="FFFF0000"/>
      <name val="Calibri"/>
      <family val="2"/>
    </font>
    <font>
      <sz val="10"/>
      <color rgb="FF000000"/>
      <name val="Arial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9"/>
      <color rgb="FF000000"/>
      <name val="Spranq eco sans"/>
    </font>
    <font>
      <b/>
      <sz val="18"/>
      <color rgb="FF000000"/>
      <name val="Arial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11"/>
      <color rgb="FF339966"/>
      <name val="Times New Roman"/>
      <family val="1"/>
    </font>
    <font>
      <sz val="11"/>
      <color rgb="FF000080"/>
      <name val="Times New Roman"/>
      <family val="1"/>
    </font>
    <font>
      <sz val="11"/>
      <color rgb="FFFF0000"/>
      <name val="Times New Roman"/>
      <family val="1"/>
    </font>
    <font>
      <b/>
      <sz val="11"/>
      <color rgb="FF000080"/>
      <name val="Times New Roman"/>
      <family val="1"/>
    </font>
    <font>
      <b/>
      <sz val="10"/>
      <color rgb="FF000080"/>
      <name val="Arial1"/>
    </font>
    <font>
      <sz val="11"/>
      <color rgb="FF333333"/>
      <name val="Times New Roman"/>
      <family val="1"/>
    </font>
    <font>
      <sz val="11"/>
      <color rgb="FF808080"/>
      <name val="Times New Roman"/>
      <family val="1"/>
    </font>
    <font>
      <sz val="9"/>
      <color rgb="FF333333"/>
      <name val="Arial"/>
      <family val="2"/>
    </font>
    <font>
      <b/>
      <sz val="11"/>
      <color rgb="FF808080"/>
      <name val="Times New Roman"/>
      <family val="1"/>
    </font>
    <font>
      <b/>
      <sz val="11"/>
      <color rgb="FFFFFFFF"/>
      <name val="Times New Roman"/>
      <family val="1"/>
    </font>
    <font>
      <sz val="11"/>
      <color rgb="FFFFFFFF"/>
      <name val="Times New Roman"/>
      <family val="1"/>
    </font>
    <font>
      <b/>
      <sz val="11"/>
      <color rgb="FF333333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808080"/>
      <name val="Times New Roman"/>
      <family val="1"/>
    </font>
    <font>
      <b/>
      <sz val="10"/>
      <color rgb="FFFFFFFF"/>
      <name val="Times New Roman"/>
      <family val="1"/>
    </font>
    <font>
      <sz val="10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FABAB"/>
        <bgColor rgb="FFC0C0C0"/>
      </patternFill>
    </fill>
    <fill>
      <patternFill patternType="solid">
        <fgColor rgb="FFD0CECE"/>
        <bgColor rgb="FFD9D9D9"/>
      </patternFill>
    </fill>
    <fill>
      <patternFill patternType="solid">
        <fgColor rgb="FFB4C7E7"/>
        <bgColor rgb="FFC0C0C0"/>
      </patternFill>
    </fill>
    <fill>
      <patternFill patternType="solid">
        <fgColor rgb="FFD9D9D9"/>
        <bgColor rgb="FFD0CECE"/>
      </patternFill>
    </fill>
    <fill>
      <patternFill patternType="solid">
        <fgColor rgb="FFCCFFFF"/>
        <bgColor rgb="FFCCFFCC"/>
      </patternFill>
    </fill>
    <fill>
      <patternFill patternType="solid">
        <fgColor rgb="FFC0C0C0"/>
        <bgColor rgb="FFD0CECE"/>
      </patternFill>
    </fill>
    <fill>
      <patternFill patternType="solid">
        <fgColor rgb="FF99CCFF"/>
        <bgColor rgb="FFB4C7E7"/>
      </patternFill>
    </fill>
    <fill>
      <patternFill patternType="solid">
        <fgColor rgb="FFFFFF99"/>
        <bgColor rgb="FFFFFFCC"/>
      </patternFill>
    </fill>
    <fill>
      <patternFill patternType="solid">
        <fgColor rgb="FFFFF2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C99FF"/>
        <bgColor rgb="FFFF99CC"/>
      </patternFill>
    </fill>
    <fill>
      <patternFill patternType="solid">
        <fgColor rgb="FFCCCCFF"/>
        <bgColor rgb="FFB4C7E7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200"/>
      </patternFill>
    </fill>
    <fill>
      <patternFill patternType="solid">
        <fgColor rgb="FF000000"/>
        <bgColor rgb="FF003300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200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168" fontId="46" fillId="0" borderId="0" applyBorder="0" applyProtection="0"/>
    <xf numFmtId="165" fontId="46" fillId="0" borderId="0" applyBorder="0" applyProtection="0"/>
    <xf numFmtId="9" fontId="46" fillId="0" borderId="0" applyBorder="0" applyProtection="0"/>
    <xf numFmtId="164" fontId="1" fillId="0" borderId="0" applyBorder="0" applyProtection="0"/>
    <xf numFmtId="0" fontId="2" fillId="0" borderId="0"/>
    <xf numFmtId="0" fontId="12" fillId="0" borderId="0"/>
  </cellStyleXfs>
  <cellXfs count="320">
    <xf numFmtId="0" fontId="0" fillId="0" borderId="0" xfId="0"/>
    <xf numFmtId="0" fontId="5" fillId="2" borderId="14" xfId="5" applyFont="1" applyFill="1" applyBorder="1" applyAlignment="1">
      <alignment horizontal="left" vertical="center" wrapText="1"/>
    </xf>
    <xf numFmtId="0" fontId="4" fillId="4" borderId="14" xfId="5" applyFont="1" applyFill="1" applyBorder="1" applyAlignment="1">
      <alignment horizontal="center" vertical="center"/>
    </xf>
    <xf numFmtId="0" fontId="6" fillId="4" borderId="9" xfId="5" applyFont="1" applyFill="1" applyBorder="1" applyAlignment="1">
      <alignment horizontal="center" vertical="center"/>
    </xf>
    <xf numFmtId="0" fontId="6" fillId="3" borderId="10" xfId="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0" xfId="5" applyFont="1" applyFill="1" applyBorder="1" applyAlignment="1">
      <alignment horizontal="justify" wrapText="1"/>
    </xf>
    <xf numFmtId="0" fontId="5" fillId="2" borderId="10" xfId="5" applyFont="1" applyFill="1" applyBorder="1" applyAlignment="1">
      <alignment horizontal="left" vertical="center" wrapText="1"/>
    </xf>
    <xf numFmtId="0" fontId="4" fillId="2" borderId="9" xfId="5" applyFont="1" applyFill="1" applyBorder="1" applyAlignment="1">
      <alignment horizontal="center"/>
    </xf>
    <xf numFmtId="0" fontId="4" fillId="2" borderId="6" xfId="5" applyFont="1" applyFill="1" applyBorder="1" applyAlignment="1">
      <alignment horizontal="center"/>
    </xf>
    <xf numFmtId="0" fontId="4" fillId="2" borderId="5" xfId="5" applyFont="1" applyFill="1" applyBorder="1" applyAlignment="1">
      <alignment horizontal="center"/>
    </xf>
    <xf numFmtId="0" fontId="4" fillId="2" borderId="4" xfId="5" applyFont="1" applyFill="1" applyBorder="1" applyAlignment="1">
      <alignment horizontal="center"/>
    </xf>
    <xf numFmtId="0" fontId="4" fillId="2" borderId="3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2" borderId="5" xfId="5" applyFont="1" applyFill="1" applyBorder="1" applyAlignment="1">
      <alignment horizontal="center"/>
    </xf>
    <xf numFmtId="0" fontId="4" fillId="2" borderId="7" xfId="5" applyFont="1" applyFill="1" applyBorder="1"/>
    <xf numFmtId="0" fontId="5" fillId="2" borderId="0" xfId="5" applyFont="1" applyFill="1"/>
    <xf numFmtId="0" fontId="5" fillId="2" borderId="8" xfId="5" applyFont="1" applyFill="1" applyBorder="1"/>
    <xf numFmtId="0" fontId="5" fillId="2" borderId="11" xfId="5" applyFont="1" applyFill="1" applyBorder="1" applyAlignment="1">
      <alignment horizontal="left" vertical="center" wrapText="1"/>
    </xf>
    <xf numFmtId="0" fontId="5" fillId="2" borderId="12" xfId="5" applyFont="1" applyFill="1" applyBorder="1" applyAlignment="1">
      <alignment horizontal="left" vertical="center" wrapText="1"/>
    </xf>
    <xf numFmtId="0" fontId="5" fillId="2" borderId="13" xfId="5" applyFont="1" applyFill="1" applyBorder="1" applyAlignment="1">
      <alignment horizontal="left" vertical="center" wrapText="1"/>
    </xf>
    <xf numFmtId="0" fontId="2" fillId="2" borderId="11" xfId="5" applyFill="1" applyBorder="1" applyAlignment="1">
      <alignment horizontal="justify" wrapText="1"/>
    </xf>
    <xf numFmtId="0" fontId="2" fillId="2" borderId="12" xfId="5" applyFill="1" applyBorder="1" applyAlignment="1">
      <alignment horizontal="justify" wrapText="1"/>
    </xf>
    <xf numFmtId="0" fontId="2" fillId="2" borderId="13" xfId="5" applyFill="1" applyBorder="1" applyAlignment="1">
      <alignment horizontal="justify" wrapText="1"/>
    </xf>
    <xf numFmtId="0" fontId="0" fillId="0" borderId="0" xfId="0" applyAlignment="1">
      <alignment horizontal="center" vertical="center"/>
    </xf>
    <xf numFmtId="0" fontId="4" fillId="4" borderId="9" xfId="5" applyFont="1" applyFill="1" applyBorder="1" applyAlignment="1">
      <alignment horizontal="center" vertical="center"/>
    </xf>
    <xf numFmtId="0" fontId="4" fillId="4" borderId="9" xfId="5" applyFont="1" applyFill="1" applyBorder="1" applyAlignment="1">
      <alignment horizontal="center" vertical="center" wrapText="1"/>
    </xf>
    <xf numFmtId="0" fontId="5" fillId="2" borderId="9" xfId="5" applyFont="1" applyFill="1" applyBorder="1" applyAlignment="1">
      <alignment horizontal="center" vertical="center"/>
    </xf>
    <xf numFmtId="165" fontId="5" fillId="2" borderId="9" xfId="2" applyFont="1" applyFill="1" applyBorder="1" applyProtection="1"/>
    <xf numFmtId="2" fontId="0" fillId="2" borderId="0" xfId="0" applyNumberFormat="1" applyFill="1"/>
    <xf numFmtId="0" fontId="0" fillId="2" borderId="0" xfId="0" applyFill="1"/>
    <xf numFmtId="165" fontId="5" fillId="0" borderId="9" xfId="2" applyFont="1" applyBorder="1" applyProtection="1"/>
    <xf numFmtId="0" fontId="4" fillId="3" borderId="9" xfId="5" applyFont="1" applyFill="1" applyBorder="1" applyAlignment="1">
      <alignment horizontal="center"/>
    </xf>
    <xf numFmtId="165" fontId="5" fillId="3" borderId="9" xfId="2" applyFont="1" applyFill="1" applyBorder="1" applyProtection="1"/>
    <xf numFmtId="0" fontId="6" fillId="0" borderId="0" xfId="5" applyFont="1" applyAlignment="1">
      <alignment vertical="center"/>
    </xf>
    <xf numFmtId="0" fontId="4" fillId="2" borderId="15" xfId="5" applyFont="1" applyFill="1" applyBorder="1" applyAlignment="1">
      <alignment horizontal="center"/>
    </xf>
    <xf numFmtId="0" fontId="5" fillId="0" borderId="9" xfId="5" applyFont="1" applyBorder="1" applyAlignment="1">
      <alignment horizontal="center" vertical="center"/>
    </xf>
    <xf numFmtId="166" fontId="5" fillId="0" borderId="9" xfId="5" applyNumberFormat="1" applyFont="1" applyBorder="1" applyAlignment="1">
      <alignment horizontal="center" vertical="center"/>
    </xf>
    <xf numFmtId="167" fontId="0" fillId="0" borderId="0" xfId="0" applyNumberFormat="1"/>
    <xf numFmtId="166" fontId="4" fillId="4" borderId="9" xfId="5" applyNumberFormat="1" applyFont="1" applyFill="1" applyBorder="1" applyAlignment="1">
      <alignment horizontal="center" vertical="center"/>
    </xf>
    <xf numFmtId="166" fontId="5" fillId="2" borderId="9" xfId="5" applyNumberFormat="1" applyFont="1" applyFill="1" applyBorder="1" applyAlignment="1">
      <alignment horizontal="center" vertical="center"/>
    </xf>
    <xf numFmtId="166" fontId="4" fillId="6" borderId="9" xfId="5" applyNumberFormat="1" applyFont="1" applyFill="1" applyBorder="1" applyAlignment="1">
      <alignment horizontal="center" vertical="center"/>
    </xf>
    <xf numFmtId="167" fontId="0" fillId="2" borderId="0" xfId="0" applyNumberFormat="1" applyFill="1"/>
    <xf numFmtId="0" fontId="5" fillId="0" borderId="0" xfId="5" applyFont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11" fillId="8" borderId="15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wrapText="1"/>
    </xf>
    <xf numFmtId="0" fontId="11" fillId="8" borderId="1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168" fontId="2" fillId="0" borderId="9" xfId="1" applyFont="1" applyBorder="1" applyProtection="1"/>
    <xf numFmtId="168" fontId="46" fillId="0" borderId="9" xfId="1" applyBorder="1" applyProtection="1"/>
    <xf numFmtId="2" fontId="11" fillId="8" borderId="9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left"/>
    </xf>
    <xf numFmtId="168" fontId="11" fillId="8" borderId="9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5" fillId="10" borderId="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65" fontId="15" fillId="0" borderId="9" xfId="2" applyFont="1" applyBorder="1" applyAlignment="1" applyProtection="1">
      <alignment horizontal="center" vertical="center" wrapText="1"/>
    </xf>
    <xf numFmtId="165" fontId="15" fillId="0" borderId="9" xfId="2" applyFont="1" applyBorder="1" applyAlignment="1" applyProtection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169" fontId="46" fillId="0" borderId="9" xfId="2" applyNumberFormat="1" applyBorder="1" applyAlignment="1" applyProtection="1">
      <alignment horizontal="center" vertical="center"/>
    </xf>
    <xf numFmtId="164" fontId="46" fillId="0" borderId="9" xfId="3" applyNumberFormat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169" fontId="15" fillId="0" borderId="0" xfId="2" applyNumberFormat="1" applyFont="1" applyBorder="1" applyAlignment="1" applyProtection="1">
      <alignment horizontal="center" vertical="center"/>
    </xf>
    <xf numFmtId="0" fontId="16" fillId="2" borderId="19" xfId="0" applyFont="1" applyFill="1" applyBorder="1"/>
    <xf numFmtId="170" fontId="16" fillId="2" borderId="14" xfId="0" applyNumberFormat="1" applyFont="1" applyFill="1" applyBorder="1"/>
    <xf numFmtId="0" fontId="17" fillId="2" borderId="19" xfId="0" applyFont="1" applyFill="1" applyBorder="1"/>
    <xf numFmtId="0" fontId="17" fillId="2" borderId="5" xfId="0" applyFont="1" applyFill="1" applyBorder="1"/>
    <xf numFmtId="0" fontId="17" fillId="2" borderId="14" xfId="0" applyFont="1" applyFill="1" applyBorder="1"/>
    <xf numFmtId="0" fontId="15" fillId="2" borderId="20" xfId="0" applyFont="1" applyFill="1" applyBorder="1"/>
    <xf numFmtId="0" fontId="15" fillId="2" borderId="21" xfId="0" applyFont="1" applyFill="1" applyBorder="1"/>
    <xf numFmtId="171" fontId="15" fillId="2" borderId="22" xfId="0" applyNumberFormat="1" applyFont="1" applyFill="1" applyBorder="1" applyAlignment="1">
      <alignment horizontal="center" vertical="center"/>
    </xf>
    <xf numFmtId="171" fontId="0" fillId="2" borderId="22" xfId="0" applyNumberFormat="1" applyFill="1" applyBorder="1" applyAlignment="1">
      <alignment vertical="center"/>
    </xf>
    <xf numFmtId="172" fontId="15" fillId="2" borderId="14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justify" vertical="center" wrapText="1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0" fontId="20" fillId="0" borderId="0" xfId="0" applyFont="1"/>
    <xf numFmtId="0" fontId="20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 wrapText="1"/>
    </xf>
    <xf numFmtId="0" fontId="20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0" fillId="13" borderId="9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justify" vertical="center" wrapText="1"/>
    </xf>
    <xf numFmtId="0" fontId="22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23" fillId="0" borderId="9" xfId="0" applyFont="1" applyBorder="1" applyAlignment="1">
      <alignment horizontal="left" vertical="center"/>
    </xf>
    <xf numFmtId="0" fontId="23" fillId="0" borderId="9" xfId="0" applyFont="1" applyBorder="1" applyAlignment="1">
      <alignment wrapText="1"/>
    </xf>
    <xf numFmtId="0" fontId="23" fillId="0" borderId="9" xfId="0" applyFont="1" applyBorder="1" applyAlignment="1">
      <alignment vertical="center"/>
    </xf>
    <xf numFmtId="0" fontId="20" fillId="2" borderId="0" xfId="0" applyFont="1" applyFill="1" applyAlignment="1">
      <alignment vertical="center" wrapText="1"/>
    </xf>
    <xf numFmtId="0" fontId="26" fillId="2" borderId="0" xfId="0" applyFont="1" applyFill="1" applyAlignment="1">
      <alignment vertical="center"/>
    </xf>
    <xf numFmtId="168" fontId="20" fillId="2" borderId="0" xfId="0" applyNumberFormat="1" applyFont="1" applyFill="1" applyAlignment="1">
      <alignment vertical="center"/>
    </xf>
    <xf numFmtId="0" fontId="20" fillId="2" borderId="20" xfId="0" applyFont="1" applyFill="1" applyBorder="1" applyAlignment="1">
      <alignment horizontal="center" vertical="center"/>
    </xf>
    <xf numFmtId="0" fontId="20" fillId="14" borderId="10" xfId="0" applyFont="1" applyFill="1" applyBorder="1" applyAlignment="1">
      <alignment horizontal="center" vertical="center" wrapText="1"/>
    </xf>
    <xf numFmtId="0" fontId="20" fillId="13" borderId="11" xfId="0" applyFont="1" applyFill="1" applyBorder="1" applyAlignment="1">
      <alignment vertical="center" wrapText="1"/>
    </xf>
    <xf numFmtId="168" fontId="20" fillId="13" borderId="23" xfId="1" applyFont="1" applyFill="1" applyBorder="1" applyAlignment="1" applyProtection="1">
      <alignment horizontal="center" vertical="center" wrapText="1"/>
    </xf>
    <xf numFmtId="168" fontId="20" fillId="13" borderId="13" xfId="1" applyFont="1" applyFill="1" applyBorder="1" applyAlignment="1" applyProtection="1">
      <alignment horizontal="center" vertical="center"/>
    </xf>
    <xf numFmtId="0" fontId="22" fillId="2" borderId="7" xfId="0" applyFont="1" applyFill="1" applyBorder="1" applyAlignment="1">
      <alignment vertical="center" wrapText="1"/>
    </xf>
    <xf numFmtId="169" fontId="27" fillId="2" borderId="10" xfId="3" applyNumberFormat="1" applyFont="1" applyFill="1" applyBorder="1" applyAlignment="1" applyProtection="1">
      <alignment vertical="center"/>
    </xf>
    <xf numFmtId="168" fontId="20" fillId="2" borderId="10" xfId="1" applyFont="1" applyFill="1" applyBorder="1" applyProtection="1"/>
    <xf numFmtId="9" fontId="22" fillId="0" borderId="23" xfId="3" applyFont="1" applyBorder="1" applyProtection="1"/>
    <xf numFmtId="168" fontId="20" fillId="0" borderId="23" xfId="1" applyFont="1" applyBorder="1" applyProtection="1"/>
    <xf numFmtId="174" fontId="22" fillId="0" borderId="23" xfId="3" applyNumberFormat="1" applyFont="1" applyBorder="1" applyAlignment="1" applyProtection="1">
      <alignment vertical="center"/>
    </xf>
    <xf numFmtId="169" fontId="22" fillId="0" borderId="23" xfId="3" applyNumberFormat="1" applyFont="1" applyBorder="1" applyAlignment="1" applyProtection="1">
      <alignment vertical="center"/>
    </xf>
    <xf numFmtId="0" fontId="25" fillId="2" borderId="7" xfId="0" applyFont="1" applyFill="1" applyBorder="1" applyAlignment="1">
      <alignment vertical="center" wrapText="1"/>
    </xf>
    <xf numFmtId="10" fontId="22" fillId="0" borderId="23" xfId="3" applyNumberFormat="1" applyFont="1" applyBorder="1" applyAlignment="1" applyProtection="1">
      <alignment vertical="center"/>
    </xf>
    <xf numFmtId="10" fontId="22" fillId="0" borderId="15" xfId="3" applyNumberFormat="1" applyFont="1" applyBorder="1" applyAlignment="1" applyProtection="1">
      <alignment vertical="center"/>
    </xf>
    <xf numFmtId="168" fontId="20" fillId="0" borderId="15" xfId="1" applyFont="1" applyBorder="1" applyProtection="1"/>
    <xf numFmtId="0" fontId="20" fillId="8" borderId="9" xfId="0" applyFont="1" applyFill="1" applyBorder="1" applyAlignment="1">
      <alignment horizontal="right" vertical="center" wrapText="1"/>
    </xf>
    <xf numFmtId="10" fontId="20" fillId="8" borderId="12" xfId="0" applyNumberFormat="1" applyFont="1" applyFill="1" applyBorder="1" applyAlignment="1">
      <alignment horizontal="right" vertical="center" wrapText="1"/>
    </xf>
    <xf numFmtId="164" fontId="20" fillId="8" borderId="14" xfId="0" applyNumberFormat="1" applyFont="1" applyFill="1" applyBorder="1" applyAlignment="1">
      <alignment vertical="center"/>
    </xf>
    <xf numFmtId="0" fontId="20" fillId="15" borderId="9" xfId="0" applyFont="1" applyFill="1" applyBorder="1" applyAlignment="1">
      <alignment horizontal="left" vertical="center" wrapText="1"/>
    </xf>
    <xf numFmtId="168" fontId="20" fillId="15" borderId="9" xfId="1" applyFont="1" applyFill="1" applyBorder="1" applyAlignment="1" applyProtection="1">
      <alignment horizontal="center" vertical="center"/>
    </xf>
    <xf numFmtId="10" fontId="22" fillId="2" borderId="23" xfId="3" applyNumberFormat="1" applyFont="1" applyFill="1" applyBorder="1" applyAlignment="1" applyProtection="1">
      <alignment vertical="center"/>
    </xf>
    <xf numFmtId="168" fontId="20" fillId="2" borderId="23" xfId="1" applyFont="1" applyFill="1" applyBorder="1" applyAlignment="1" applyProtection="1">
      <alignment vertical="center"/>
    </xf>
    <xf numFmtId="0" fontId="20" fillId="2" borderId="19" xfId="0" applyFont="1" applyFill="1" applyBorder="1" applyAlignment="1">
      <alignment horizontal="right" vertical="center" wrapText="1"/>
    </xf>
    <xf numFmtId="10" fontId="29" fillId="2" borderId="10" xfId="0" applyNumberFormat="1" applyFont="1" applyFill="1" applyBorder="1" applyAlignment="1">
      <alignment vertical="center"/>
    </xf>
    <xf numFmtId="168" fontId="20" fillId="2" borderId="10" xfId="0" applyNumberFormat="1" applyFont="1" applyFill="1" applyBorder="1" applyAlignment="1">
      <alignment vertical="center"/>
    </xf>
    <xf numFmtId="0" fontId="20" fillId="15" borderId="19" xfId="0" applyFont="1" applyFill="1" applyBorder="1" applyAlignment="1">
      <alignment horizontal="left" vertical="center" wrapText="1"/>
    </xf>
    <xf numFmtId="168" fontId="20" fillId="2" borderId="8" xfId="1" applyFont="1" applyFill="1" applyBorder="1" applyAlignment="1" applyProtection="1">
      <alignment vertical="center"/>
    </xf>
    <xf numFmtId="168" fontId="20" fillId="2" borderId="22" xfId="0" applyNumberFormat="1" applyFont="1" applyFill="1" applyBorder="1" applyAlignment="1">
      <alignment vertical="center"/>
    </xf>
    <xf numFmtId="0" fontId="20" fillId="15" borderId="11" xfId="0" applyFont="1" applyFill="1" applyBorder="1" applyAlignment="1">
      <alignment vertical="center" wrapText="1"/>
    </xf>
    <xf numFmtId="9" fontId="21" fillId="15" borderId="9" xfId="3" applyFont="1" applyFill="1" applyBorder="1" applyAlignment="1" applyProtection="1">
      <alignment horizontal="center" wrapText="1"/>
    </xf>
    <xf numFmtId="175" fontId="25" fillId="0" borderId="7" xfId="3" applyNumberFormat="1" applyFont="1" applyBorder="1" applyAlignment="1" applyProtection="1">
      <alignment vertical="center"/>
    </xf>
    <xf numFmtId="168" fontId="20" fillId="0" borderId="23" xfId="1" applyFont="1" applyBorder="1" applyAlignment="1" applyProtection="1">
      <alignment horizontal="right" vertical="center"/>
    </xf>
    <xf numFmtId="175" fontId="22" fillId="0" borderId="7" xfId="3" applyNumberFormat="1" applyFont="1" applyBorder="1" applyAlignment="1" applyProtection="1">
      <alignment vertical="center"/>
    </xf>
    <xf numFmtId="176" fontId="22" fillId="0" borderId="7" xfId="3" applyNumberFormat="1" applyFont="1" applyBorder="1" applyProtection="1"/>
    <xf numFmtId="168" fontId="20" fillId="2" borderId="9" xfId="0" applyNumberFormat="1" applyFont="1" applyFill="1" applyBorder="1" applyAlignment="1">
      <alignment vertical="center"/>
    </xf>
    <xf numFmtId="168" fontId="20" fillId="2" borderId="14" xfId="0" applyNumberFormat="1" applyFont="1" applyFill="1" applyBorder="1" applyAlignment="1">
      <alignment vertical="center"/>
    </xf>
    <xf numFmtId="0" fontId="20" fillId="13" borderId="9" xfId="0" applyFont="1" applyFill="1" applyBorder="1" applyAlignment="1">
      <alignment horizontal="left" vertical="center" wrapText="1"/>
    </xf>
    <xf numFmtId="0" fontId="20" fillId="13" borderId="13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left" vertical="center" wrapText="1"/>
    </xf>
    <xf numFmtId="10" fontId="27" fillId="2" borderId="22" xfId="0" applyNumberFormat="1" applyFont="1" applyFill="1" applyBorder="1" applyAlignment="1">
      <alignment horizontal="right" vertical="center" wrapText="1"/>
    </xf>
    <xf numFmtId="168" fontId="20" fillId="2" borderId="10" xfId="1" applyFont="1" applyFill="1" applyBorder="1" applyAlignment="1" applyProtection="1">
      <alignment vertical="center"/>
    </xf>
    <xf numFmtId="0" fontId="22" fillId="2" borderId="23" xfId="0" applyFont="1" applyFill="1" applyBorder="1" applyAlignment="1">
      <alignment horizontal="left" vertical="center" wrapText="1"/>
    </xf>
    <xf numFmtId="10" fontId="27" fillId="2" borderId="8" xfId="0" applyNumberFormat="1" applyFont="1" applyFill="1" applyBorder="1" applyAlignment="1">
      <alignment horizontal="right" vertical="center" wrapText="1"/>
    </xf>
    <xf numFmtId="168" fontId="20" fillId="2" borderId="15" xfId="1" applyFont="1" applyFill="1" applyBorder="1" applyAlignment="1" applyProtection="1">
      <alignment vertical="center"/>
    </xf>
    <xf numFmtId="10" fontId="20" fillId="8" borderId="5" xfId="0" applyNumberFormat="1" applyFont="1" applyFill="1" applyBorder="1" applyAlignment="1">
      <alignment horizontal="right" vertical="center" wrapText="1"/>
    </xf>
    <xf numFmtId="168" fontId="20" fillId="8" borderId="9" xfId="0" applyNumberFormat="1" applyFont="1" applyFill="1" applyBorder="1" applyAlignment="1">
      <alignment vertical="center"/>
    </xf>
    <xf numFmtId="0" fontId="20" fillId="2" borderId="0" xfId="0" applyFont="1" applyFill="1" applyAlignment="1">
      <alignment horizontal="right" vertical="center" wrapText="1"/>
    </xf>
    <xf numFmtId="0" fontId="20" fillId="13" borderId="9" xfId="0" applyFont="1" applyFill="1" applyBorder="1" applyAlignment="1">
      <alignment vertical="center" wrapText="1"/>
    </xf>
    <xf numFmtId="10" fontId="21" fillId="13" borderId="9" xfId="3" applyNumberFormat="1" applyFont="1" applyFill="1" applyBorder="1" applyAlignment="1" applyProtection="1">
      <alignment horizontal="center" vertical="center"/>
    </xf>
    <xf numFmtId="168" fontId="20" fillId="13" borderId="9" xfId="1" applyFont="1" applyFill="1" applyBorder="1" applyAlignment="1" applyProtection="1">
      <alignment horizontal="center" vertical="center"/>
    </xf>
    <xf numFmtId="10" fontId="27" fillId="2" borderId="7" xfId="3" applyNumberFormat="1" applyFont="1" applyFill="1" applyBorder="1" applyAlignment="1" applyProtection="1">
      <alignment vertical="center"/>
    </xf>
    <xf numFmtId="0" fontId="22" fillId="0" borderId="7" xfId="0" applyFont="1" applyBorder="1" applyAlignment="1">
      <alignment vertical="center" wrapText="1"/>
    </xf>
    <xf numFmtId="0" fontId="27" fillId="0" borderId="0" xfId="0" applyFont="1"/>
    <xf numFmtId="10" fontId="22" fillId="2" borderId="7" xfId="3" applyNumberFormat="1" applyFont="1" applyFill="1" applyBorder="1" applyAlignment="1" applyProtection="1">
      <alignment vertical="center"/>
    </xf>
    <xf numFmtId="10" fontId="29" fillId="8" borderId="9" xfId="0" applyNumberFormat="1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168" fontId="11" fillId="2" borderId="0" xfId="0" applyNumberFormat="1" applyFont="1" applyFill="1" applyAlignment="1">
      <alignment vertical="center"/>
    </xf>
    <xf numFmtId="0" fontId="20" fillId="15" borderId="9" xfId="0" applyFont="1" applyFill="1" applyBorder="1" applyAlignment="1">
      <alignment vertical="center" wrapText="1"/>
    </xf>
    <xf numFmtId="9" fontId="21" fillId="15" borderId="9" xfId="3" applyFont="1" applyFill="1" applyBorder="1" applyAlignment="1" applyProtection="1">
      <alignment horizontal="center" vertical="center"/>
    </xf>
    <xf numFmtId="10" fontId="27" fillId="2" borderId="23" xfId="3" applyNumberFormat="1" applyFont="1" applyFill="1" applyBorder="1" applyAlignment="1" applyProtection="1">
      <alignment vertical="center"/>
    </xf>
    <xf numFmtId="10" fontId="29" fillId="8" borderId="9" xfId="0" applyNumberFormat="1" applyFont="1" applyFill="1" applyBorder="1" applyAlignment="1">
      <alignment vertical="center"/>
    </xf>
    <xf numFmtId="9" fontId="25" fillId="15" borderId="9" xfId="3" applyFont="1" applyFill="1" applyBorder="1" applyAlignment="1" applyProtection="1">
      <alignment horizontal="center" vertical="center"/>
    </xf>
    <xf numFmtId="0" fontId="22" fillId="2" borderId="9" xfId="0" applyFont="1" applyFill="1" applyBorder="1" applyAlignment="1">
      <alignment vertical="center" wrapText="1"/>
    </xf>
    <xf numFmtId="10" fontId="27" fillId="2" borderId="9" xfId="3" applyNumberFormat="1" applyFont="1" applyFill="1" applyBorder="1" applyAlignment="1" applyProtection="1">
      <alignment vertical="center"/>
    </xf>
    <xf numFmtId="168" fontId="20" fillId="2" borderId="9" xfId="1" applyFont="1" applyFill="1" applyBorder="1" applyAlignment="1" applyProtection="1">
      <alignment vertical="center"/>
    </xf>
    <xf numFmtId="168" fontId="22" fillId="2" borderId="9" xfId="1" applyFont="1" applyFill="1" applyBorder="1" applyAlignment="1" applyProtection="1">
      <alignment vertical="center"/>
    </xf>
    <xf numFmtId="0" fontId="20" fillId="2" borderId="7" xfId="0" applyFont="1" applyFill="1" applyBorder="1" applyAlignment="1">
      <alignment horizontal="right" vertical="center" wrapText="1"/>
    </xf>
    <xf numFmtId="10" fontId="29" fillId="2" borderId="8" xfId="0" applyNumberFormat="1" applyFont="1" applyFill="1" applyBorder="1" applyAlignment="1">
      <alignment vertical="center"/>
    </xf>
    <xf numFmtId="0" fontId="22" fillId="0" borderId="9" xfId="0" applyFont="1" applyBorder="1" applyAlignment="1">
      <alignment vertical="center" wrapText="1"/>
    </xf>
    <xf numFmtId="10" fontId="20" fillId="8" borderId="9" xfId="0" applyNumberFormat="1" applyFont="1" applyFill="1" applyBorder="1" applyAlignment="1">
      <alignment horizontal="right" vertical="center" wrapText="1"/>
    </xf>
    <xf numFmtId="10" fontId="30" fillId="2" borderId="0" xfId="0" applyNumberFormat="1" applyFont="1" applyFill="1" applyAlignment="1">
      <alignment vertical="center"/>
    </xf>
    <xf numFmtId="175" fontId="27" fillId="0" borderId="7" xfId="3" applyNumberFormat="1" applyFont="1" applyBorder="1" applyAlignment="1" applyProtection="1">
      <alignment vertical="center"/>
    </xf>
    <xf numFmtId="168" fontId="20" fillId="2" borderId="23" xfId="1" applyFont="1" applyFill="1" applyBorder="1" applyProtection="1"/>
    <xf numFmtId="0" fontId="20" fillId="8" borderId="19" xfId="0" applyFont="1" applyFill="1" applyBorder="1" applyAlignment="1">
      <alignment horizontal="right" vertical="center" wrapText="1"/>
    </xf>
    <xf numFmtId="10" fontId="29" fillId="2" borderId="0" xfId="0" applyNumberFormat="1" applyFont="1" applyFill="1" applyAlignment="1">
      <alignment vertical="center"/>
    </xf>
    <xf numFmtId="10" fontId="21" fillId="13" borderId="15" xfId="3" applyNumberFormat="1" applyFont="1" applyFill="1" applyBorder="1" applyAlignment="1" applyProtection="1">
      <alignment horizontal="center" vertical="center"/>
    </xf>
    <xf numFmtId="0" fontId="31" fillId="2" borderId="7" xfId="0" applyFont="1" applyFill="1" applyBorder="1" applyAlignment="1">
      <alignment vertical="center" wrapText="1"/>
    </xf>
    <xf numFmtId="2" fontId="32" fillId="2" borderId="23" xfId="3" applyNumberFormat="1" applyFont="1" applyFill="1" applyBorder="1" applyAlignment="1" applyProtection="1">
      <alignment vertical="center"/>
    </xf>
    <xf numFmtId="10" fontId="32" fillId="2" borderId="7" xfId="3" applyNumberFormat="1" applyFont="1" applyFill="1" applyBorder="1" applyAlignment="1" applyProtection="1">
      <alignment vertical="center"/>
    </xf>
    <xf numFmtId="168" fontId="32" fillId="2" borderId="23" xfId="1" applyFont="1" applyFill="1" applyBorder="1" applyAlignment="1" applyProtection="1">
      <alignment vertical="center"/>
    </xf>
    <xf numFmtId="175" fontId="27" fillId="2" borderId="7" xfId="3" applyNumberFormat="1" applyFont="1" applyFill="1" applyBorder="1" applyAlignment="1" applyProtection="1">
      <alignment vertical="center"/>
    </xf>
    <xf numFmtId="168" fontId="22" fillId="2" borderId="23" xfId="1" applyFont="1" applyFill="1" applyBorder="1" applyAlignment="1" applyProtection="1">
      <alignment vertical="center"/>
    </xf>
    <xf numFmtId="0" fontId="26" fillId="8" borderId="19" xfId="0" applyFont="1" applyFill="1" applyBorder="1" applyAlignment="1">
      <alignment vertical="center"/>
    </xf>
    <xf numFmtId="168" fontId="20" fillId="17" borderId="9" xfId="1" applyFont="1" applyFill="1" applyBorder="1" applyAlignment="1" applyProtection="1">
      <alignment horizontal="center" vertical="center"/>
    </xf>
    <xf numFmtId="168" fontId="34" fillId="2" borderId="9" xfId="0" applyNumberFormat="1" applyFont="1" applyFill="1" applyBorder="1" applyAlignment="1">
      <alignment vertical="center"/>
    </xf>
    <xf numFmtId="0" fontId="35" fillId="18" borderId="9" xfId="0" applyFont="1" applyFill="1" applyBorder="1" applyAlignment="1">
      <alignment horizontal="left" vertical="center" wrapText="1"/>
    </xf>
    <xf numFmtId="0" fontId="36" fillId="18" borderId="9" xfId="0" applyFont="1" applyFill="1" applyBorder="1" applyAlignment="1">
      <alignment vertical="center"/>
    </xf>
    <xf numFmtId="168" fontId="35" fillId="18" borderId="9" xfId="0" applyNumberFormat="1" applyFont="1" applyFill="1" applyBorder="1" applyAlignment="1">
      <alignment vertical="center"/>
    </xf>
    <xf numFmtId="10" fontId="37" fillId="2" borderId="0" xfId="0" applyNumberFormat="1" applyFont="1" applyFill="1" applyAlignment="1">
      <alignment vertical="center"/>
    </xf>
    <xf numFmtId="0" fontId="6" fillId="9" borderId="25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0" fillId="19" borderId="27" xfId="0" applyFill="1" applyBorder="1" applyAlignment="1">
      <alignment vertical="top" wrapText="1"/>
    </xf>
    <xf numFmtId="0" fontId="39" fillId="19" borderId="28" xfId="0" applyFont="1" applyFill="1" applyBorder="1" applyAlignment="1">
      <alignment horizontal="center" vertical="center"/>
    </xf>
    <xf numFmtId="177" fontId="39" fillId="19" borderId="28" xfId="0" applyNumberFormat="1" applyFont="1" applyFill="1" applyBorder="1" applyAlignment="1">
      <alignment horizontal="center" vertical="center"/>
    </xf>
    <xf numFmtId="177" fontId="39" fillId="19" borderId="25" xfId="0" applyNumberFormat="1" applyFont="1" applyFill="1" applyBorder="1" applyAlignment="1">
      <alignment vertical="center"/>
    </xf>
    <xf numFmtId="0" fontId="6" fillId="19" borderId="28" xfId="0" applyFont="1" applyFill="1" applyBorder="1" applyAlignment="1">
      <alignment horizontal="center" vertical="center" wrapText="1"/>
    </xf>
    <xf numFmtId="169" fontId="25" fillId="2" borderId="10" xfId="3" applyNumberFormat="1" applyFont="1" applyFill="1" applyBorder="1" applyAlignment="1" applyProtection="1">
      <alignment vertical="center"/>
    </xf>
    <xf numFmtId="168" fontId="20" fillId="2" borderId="22" xfId="1" applyFont="1" applyFill="1" applyBorder="1" applyProtection="1"/>
    <xf numFmtId="168" fontId="20" fillId="0" borderId="8" xfId="1" applyFont="1" applyBorder="1" applyProtection="1"/>
    <xf numFmtId="168" fontId="21" fillId="2" borderId="23" xfId="1" applyFont="1" applyFill="1" applyBorder="1" applyAlignment="1" applyProtection="1">
      <alignment horizontal="right" vertical="center"/>
    </xf>
    <xf numFmtId="175" fontId="21" fillId="0" borderId="23" xfId="3" applyNumberFormat="1" applyFont="1" applyBorder="1" applyAlignment="1" applyProtection="1">
      <alignment vertical="center"/>
    </xf>
    <xf numFmtId="168" fontId="20" fillId="0" borderId="23" xfId="1" applyFont="1" applyBorder="1" applyAlignment="1" applyProtection="1">
      <alignment vertical="center"/>
    </xf>
    <xf numFmtId="10" fontId="22" fillId="0" borderId="7" xfId="3" applyNumberFormat="1" applyFont="1" applyBorder="1" applyProtection="1"/>
    <xf numFmtId="168" fontId="20" fillId="0" borderId="15" xfId="1" applyFont="1" applyBorder="1" applyAlignment="1" applyProtection="1">
      <alignment vertical="center"/>
    </xf>
    <xf numFmtId="168" fontId="20" fillId="2" borderId="13" xfId="0" applyNumberFormat="1" applyFont="1" applyFill="1" applyBorder="1" applyAlignment="1">
      <alignment vertical="center"/>
    </xf>
    <xf numFmtId="10" fontId="0" fillId="0" borderId="0" xfId="0" applyNumberFormat="1"/>
    <xf numFmtId="10" fontId="21" fillId="13" borderId="9" xfId="3" applyNumberFormat="1" applyFont="1" applyFill="1" applyBorder="1" applyAlignment="1" applyProtection="1">
      <alignment vertical="center"/>
    </xf>
    <xf numFmtId="175" fontId="27" fillId="0" borderId="7" xfId="3" applyNumberFormat="1" applyFont="1" applyBorder="1" applyAlignment="1" applyProtection="1">
      <alignment horizontal="center" vertical="center"/>
    </xf>
    <xf numFmtId="168" fontId="20" fillId="8" borderId="9" xfId="0" applyNumberFormat="1" applyFont="1" applyFill="1" applyBorder="1" applyAlignment="1">
      <alignment horizontal="center" vertical="center"/>
    </xf>
    <xf numFmtId="10" fontId="29" fillId="2" borderId="0" xfId="0" applyNumberFormat="1" applyFont="1" applyFill="1" applyAlignment="1">
      <alignment horizontal="center" vertical="center"/>
    </xf>
    <xf numFmtId="4" fontId="0" fillId="0" borderId="0" xfId="0" applyNumberFormat="1"/>
    <xf numFmtId="178" fontId="46" fillId="0" borderId="0" xfId="3" applyNumberFormat="1" applyBorder="1" applyProtection="1"/>
    <xf numFmtId="0" fontId="0" fillId="19" borderId="27" xfId="0" applyFill="1" applyBorder="1" applyAlignment="1">
      <alignment vertical="center" wrapText="1"/>
    </xf>
    <xf numFmtId="0" fontId="2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5" fillId="0" borderId="0" xfId="0" applyFont="1" applyAlignment="1">
      <alignment horizontal="center" vertical="center"/>
    </xf>
    <xf numFmtId="168" fontId="21" fillId="2" borderId="23" xfId="1" applyFont="1" applyFill="1" applyBorder="1" applyProtection="1"/>
    <xf numFmtId="175" fontId="27" fillId="0" borderId="7" xfId="3" applyNumberFormat="1" applyFont="1" applyBorder="1" applyAlignment="1" applyProtection="1">
      <alignment horizontal="right" vertical="center"/>
    </xf>
    <xf numFmtId="10" fontId="21" fillId="13" borderId="15" xfId="3" applyNumberFormat="1" applyFont="1" applyFill="1" applyBorder="1" applyAlignment="1" applyProtection="1">
      <alignment vertical="center"/>
    </xf>
    <xf numFmtId="0" fontId="28" fillId="0" borderId="9" xfId="0" applyFont="1" applyBorder="1" applyAlignment="1">
      <alignment horizontal="center" vertical="center"/>
    </xf>
    <xf numFmtId="3" fontId="28" fillId="0" borderId="9" xfId="0" applyNumberFormat="1" applyFont="1" applyBorder="1" applyAlignment="1">
      <alignment horizontal="center" vertical="center"/>
    </xf>
    <xf numFmtId="0" fontId="42" fillId="14" borderId="1" xfId="0" applyFont="1" applyFill="1" applyBorder="1" applyAlignment="1">
      <alignment horizontal="center" vertical="center" wrapText="1"/>
    </xf>
    <xf numFmtId="168" fontId="21" fillId="13" borderId="30" xfId="1" applyFont="1" applyFill="1" applyBorder="1" applyAlignment="1">
      <alignment horizontal="center" vertical="center"/>
    </xf>
    <xf numFmtId="168" fontId="21" fillId="2" borderId="31" xfId="1" applyFont="1" applyFill="1" applyBorder="1"/>
    <xf numFmtId="168" fontId="21" fillId="0" borderId="32" xfId="1" applyFont="1" applyBorder="1"/>
    <xf numFmtId="164" fontId="43" fillId="8" borderId="33" xfId="0" applyNumberFormat="1" applyFont="1" applyFill="1" applyBorder="1" applyAlignment="1">
      <alignment vertical="center"/>
    </xf>
    <xf numFmtId="168" fontId="20" fillId="15" borderId="34" xfId="1" applyFont="1" applyFill="1" applyBorder="1" applyAlignment="1">
      <alignment horizontal="center" vertical="center"/>
    </xf>
    <xf numFmtId="168" fontId="20" fillId="2" borderId="3" xfId="1" applyFont="1" applyFill="1" applyBorder="1" applyAlignment="1">
      <alignment vertical="center"/>
    </xf>
    <xf numFmtId="168" fontId="43" fillId="2" borderId="1" xfId="0" applyNumberFormat="1" applyFont="1" applyFill="1" applyBorder="1" applyAlignment="1">
      <alignment vertical="center"/>
    </xf>
    <xf numFmtId="168" fontId="20" fillId="2" borderId="32" xfId="1" applyFont="1" applyFill="1" applyBorder="1" applyAlignment="1">
      <alignment vertical="center"/>
    </xf>
    <xf numFmtId="168" fontId="43" fillId="2" borderId="31" xfId="0" applyNumberFormat="1" applyFont="1" applyFill="1" applyBorder="1" applyAlignment="1">
      <alignment vertical="center"/>
    </xf>
    <xf numFmtId="168" fontId="22" fillId="2" borderId="3" xfId="1" applyFont="1" applyFill="1" applyBorder="1"/>
    <xf numFmtId="175" fontId="22" fillId="0" borderId="3" xfId="3" applyNumberFormat="1" applyFont="1" applyBorder="1" applyAlignment="1">
      <alignment vertical="center"/>
    </xf>
    <xf numFmtId="168" fontId="20" fillId="0" borderId="3" xfId="1" applyFont="1" applyBorder="1" applyAlignment="1">
      <alignment vertical="center"/>
    </xf>
    <xf numFmtId="168" fontId="43" fillId="2" borderId="30" xfId="0" applyNumberFormat="1" applyFont="1" applyFill="1" applyBorder="1" applyAlignment="1">
      <alignment vertical="center"/>
    </xf>
    <xf numFmtId="168" fontId="20" fillId="13" borderId="30" xfId="1" applyFont="1" applyFill="1" applyBorder="1" applyAlignment="1">
      <alignment horizontal="center" vertical="center"/>
    </xf>
    <xf numFmtId="168" fontId="20" fillId="2" borderId="1" xfId="1" applyFont="1" applyFill="1" applyBorder="1" applyAlignment="1">
      <alignment vertical="center"/>
    </xf>
    <xf numFmtId="168" fontId="43" fillId="8" borderId="34" xfId="0" applyNumberFormat="1" applyFont="1" applyFill="1" applyBorder="1" applyAlignment="1">
      <alignment vertical="center"/>
    </xf>
    <xf numFmtId="168" fontId="20" fillId="13" borderId="34" xfId="1" applyFont="1" applyFill="1" applyBorder="1" applyAlignment="1">
      <alignment horizontal="center" vertical="center"/>
    </xf>
    <xf numFmtId="168" fontId="20" fillId="2" borderId="34" xfId="1" applyFont="1" applyFill="1" applyBorder="1" applyAlignment="1">
      <alignment vertical="center"/>
    </xf>
    <xf numFmtId="168" fontId="43" fillId="2" borderId="0" xfId="0" applyNumberFormat="1" applyFont="1" applyFill="1" applyAlignment="1">
      <alignment vertical="center"/>
    </xf>
    <xf numFmtId="168" fontId="20" fillId="2" borderId="3" xfId="1" applyFont="1" applyFill="1" applyBorder="1"/>
    <xf numFmtId="2" fontId="32" fillId="2" borderId="3" xfId="3" applyNumberFormat="1" applyFont="1" applyFill="1" applyBorder="1" applyAlignment="1">
      <alignment vertical="center"/>
    </xf>
    <xf numFmtId="168" fontId="32" fillId="2" borderId="3" xfId="1" applyFont="1" applyFill="1" applyBorder="1" applyAlignment="1">
      <alignment vertical="center"/>
    </xf>
    <xf numFmtId="168" fontId="22" fillId="2" borderId="3" xfId="1" applyFont="1" applyFill="1" applyBorder="1" applyAlignment="1">
      <alignment vertical="center"/>
    </xf>
    <xf numFmtId="168" fontId="20" fillId="17" borderId="34" xfId="1" applyFont="1" applyFill="1" applyBorder="1" applyAlignment="1">
      <alignment horizontal="center" vertical="center"/>
    </xf>
    <xf numFmtId="168" fontId="43" fillId="2" borderId="34" xfId="0" applyNumberFormat="1" applyFont="1" applyFill="1" applyBorder="1" applyAlignment="1">
      <alignment vertical="center"/>
    </xf>
    <xf numFmtId="168" fontId="44" fillId="2" borderId="34" xfId="0" applyNumberFormat="1" applyFont="1" applyFill="1" applyBorder="1" applyAlignment="1">
      <alignment vertical="center"/>
    </xf>
    <xf numFmtId="168" fontId="45" fillId="18" borderId="34" xfId="0" applyNumberFormat="1" applyFont="1" applyFill="1" applyBorder="1" applyAlignment="1">
      <alignment vertical="center"/>
    </xf>
    <xf numFmtId="3" fontId="39" fillId="19" borderId="28" xfId="0" applyNumberFormat="1" applyFont="1" applyFill="1" applyBorder="1" applyAlignment="1">
      <alignment horizontal="center" vertical="center"/>
    </xf>
    <xf numFmtId="0" fontId="5" fillId="2" borderId="9" xfId="5" applyFont="1" applyFill="1" applyBorder="1" applyAlignment="1">
      <alignment horizontal="left" vertical="center"/>
    </xf>
    <xf numFmtId="0" fontId="4" fillId="3" borderId="14" xfId="5" applyFont="1" applyFill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4" fillId="5" borderId="9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9" xfId="5" applyFont="1" applyFill="1" applyBorder="1" applyAlignment="1">
      <alignment horizontal="center" vertical="center" wrapText="1"/>
    </xf>
    <xf numFmtId="0" fontId="5" fillId="0" borderId="9" xfId="5" applyFont="1" applyBorder="1" applyAlignment="1">
      <alignment horizontal="left" vertical="center" wrapText="1"/>
    </xf>
    <xf numFmtId="0" fontId="4" fillId="4" borderId="9" xfId="5" applyFont="1" applyFill="1" applyBorder="1" applyAlignment="1">
      <alignment horizontal="right" vertical="center" wrapText="1"/>
    </xf>
    <xf numFmtId="0" fontId="4" fillId="0" borderId="9" xfId="5" applyFont="1" applyBorder="1" applyAlignment="1">
      <alignment horizontal="center" vertical="center" wrapText="1"/>
    </xf>
    <xf numFmtId="0" fontId="4" fillId="6" borderId="9" xfId="5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9" fillId="7" borderId="9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center"/>
    </xf>
    <xf numFmtId="0" fontId="16" fillId="8" borderId="10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 wrapText="1"/>
    </xf>
    <xf numFmtId="10" fontId="16" fillId="0" borderId="9" xfId="3" applyNumberFormat="1" applyFont="1" applyBorder="1" applyAlignment="1" applyProtection="1">
      <alignment horizontal="center" vertical="center"/>
    </xf>
    <xf numFmtId="10" fontId="17" fillId="2" borderId="14" xfId="0" applyNumberFormat="1" applyFont="1" applyFill="1" applyBorder="1" applyAlignment="1">
      <alignment horizontal="center" vertical="center"/>
    </xf>
    <xf numFmtId="10" fontId="17" fillId="2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171" fontId="15" fillId="2" borderId="14" xfId="0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171" fontId="0" fillId="2" borderId="14" xfId="0" applyNumberForma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0" fillId="2" borderId="14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0" fillId="0" borderId="0" xfId="0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/>
    </xf>
    <xf numFmtId="49" fontId="2" fillId="11" borderId="9" xfId="0" applyNumberFormat="1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173" fontId="24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12" borderId="9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165" fontId="20" fillId="0" borderId="9" xfId="2" applyFont="1" applyBorder="1" applyAlignment="1" applyProtection="1">
      <alignment horizontal="center" vertical="center"/>
    </xf>
    <xf numFmtId="0" fontId="20" fillId="16" borderId="9" xfId="0" applyFont="1" applyFill="1" applyBorder="1" applyAlignment="1">
      <alignment horizontal="center" vertical="center" wrapText="1"/>
    </xf>
    <xf numFmtId="0" fontId="20" fillId="17" borderId="9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38" fillId="2" borderId="24" xfId="0" applyFont="1" applyFill="1" applyBorder="1" applyAlignment="1">
      <alignment horizontal="center"/>
    </xf>
    <xf numFmtId="0" fontId="6" fillId="19" borderId="29" xfId="0" applyFont="1" applyFill="1" applyBorder="1" applyAlignment="1">
      <alignment horizontal="center" vertical="center" wrapText="1"/>
    </xf>
    <xf numFmtId="0" fontId="20" fillId="20" borderId="9" xfId="0" applyFont="1" applyFill="1" applyBorder="1" applyAlignment="1">
      <alignment horizontal="center"/>
    </xf>
    <xf numFmtId="49" fontId="3" fillId="20" borderId="9" xfId="0" applyNumberFormat="1" applyFont="1" applyFill="1" applyBorder="1" applyAlignment="1">
      <alignment horizontal="center" vertical="center"/>
    </xf>
    <xf numFmtId="0" fontId="21" fillId="20" borderId="9" xfId="0" applyFont="1" applyFill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173" fontId="21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</cellXfs>
  <cellStyles count="7">
    <cellStyle name="Excel Built-in Explanatory Text" xfId="6" xr:uid="{00000000-0005-0000-0000-000008000000}"/>
    <cellStyle name="Moeda" xfId="2" builtinId="4"/>
    <cellStyle name="Normal" xfId="0" builtinId="0"/>
    <cellStyle name="Normal 2" xfId="5" xr:uid="{00000000-0005-0000-0000-000007000000}"/>
    <cellStyle name="Porcentagem" xfId="3" builtinId="5"/>
    <cellStyle name="Resultado2" xfId="4" xr:uid="{00000000-0005-0000-0000-000006000000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4C7E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3"/>
  <sheetViews>
    <sheetView showGridLines="0" tabSelected="1" view="pageBreakPreview" topLeftCell="A10" zoomScaleNormal="110" workbookViewId="0">
      <selection activeCell="I24" sqref="I24"/>
    </sheetView>
  </sheetViews>
  <sheetFormatPr defaultColWidth="11.5703125" defaultRowHeight="12.75"/>
  <cols>
    <col min="1" max="1" width="4.42578125" customWidth="1"/>
    <col min="2" max="2" width="26.85546875" customWidth="1"/>
    <col min="3" max="3" width="32.140625" customWidth="1"/>
    <col min="5" max="5" width="5.85546875" customWidth="1"/>
    <col min="6" max="6" width="12.42578125" customWidth="1"/>
    <col min="7" max="7" width="13.7109375" customWidth="1"/>
    <col min="8" max="8" width="13.85546875" customWidth="1"/>
    <col min="9" max="9" width="11.140625" customWidth="1"/>
    <col min="10" max="10" width="12.7109375" customWidth="1"/>
    <col min="11" max="1024" width="8.5703125" customWidth="1"/>
  </cols>
  <sheetData>
    <row r="1" spans="1:8">
      <c r="A1" s="14" t="s">
        <v>0</v>
      </c>
      <c r="B1" s="14"/>
      <c r="C1" s="14"/>
      <c r="D1" s="14"/>
      <c r="E1" s="14"/>
      <c r="F1" s="14"/>
      <c r="G1" s="14"/>
      <c r="H1" s="14"/>
    </row>
    <row r="2" spans="1:8" ht="12.75" customHeight="1">
      <c r="A2" s="13" t="s">
        <v>1</v>
      </c>
      <c r="B2" s="13"/>
      <c r="C2" s="13"/>
      <c r="D2" s="13"/>
      <c r="E2" s="13"/>
      <c r="F2" s="13"/>
      <c r="G2" s="13"/>
      <c r="H2" s="13"/>
    </row>
    <row r="3" spans="1:8">
      <c r="A3" s="13"/>
      <c r="B3" s="13"/>
      <c r="C3" s="13"/>
      <c r="D3" s="13"/>
      <c r="E3" s="13"/>
      <c r="F3" s="13"/>
      <c r="G3" s="13"/>
      <c r="H3" s="13"/>
    </row>
    <row r="4" spans="1:8">
      <c r="A4" s="12" t="s">
        <v>2</v>
      </c>
      <c r="B4" s="12"/>
      <c r="C4" s="12"/>
      <c r="D4" s="12"/>
      <c r="E4" s="12"/>
      <c r="F4" s="12"/>
      <c r="G4" s="12"/>
      <c r="H4" s="12"/>
    </row>
    <row r="5" spans="1:8">
      <c r="A5" s="11" t="s">
        <v>3</v>
      </c>
      <c r="B5" s="11"/>
      <c r="C5" s="11"/>
      <c r="D5" s="11"/>
      <c r="E5" s="11"/>
      <c r="F5" s="11"/>
      <c r="G5" s="11"/>
      <c r="H5" s="11"/>
    </row>
    <row r="6" spans="1:8">
      <c r="A6" s="10" t="s">
        <v>4</v>
      </c>
      <c r="B6" s="10"/>
      <c r="C6" s="10"/>
      <c r="D6" s="10"/>
      <c r="E6" s="10"/>
      <c r="F6" s="15"/>
      <c r="G6" s="9" t="s">
        <v>5</v>
      </c>
      <c r="H6" s="9"/>
    </row>
    <row r="7" spans="1:8">
      <c r="A7" s="16"/>
      <c r="B7" s="17"/>
      <c r="C7" s="17"/>
      <c r="D7" s="17"/>
      <c r="E7" s="17"/>
      <c r="F7" s="17"/>
      <c r="G7" s="17"/>
      <c r="H7" s="18"/>
    </row>
    <row r="8" spans="1:8">
      <c r="A8" s="8" t="s">
        <v>6</v>
      </c>
      <c r="B8" s="8"/>
      <c r="C8" s="8"/>
      <c r="D8" s="8"/>
      <c r="E8" s="8"/>
      <c r="F8" s="8"/>
      <c r="G8" s="8"/>
      <c r="H8" s="8"/>
    </row>
    <row r="9" spans="1:8" ht="24.75" customHeight="1">
      <c r="A9" s="7" t="s">
        <v>7</v>
      </c>
      <c r="B9" s="7"/>
      <c r="C9" s="7"/>
      <c r="D9" s="7"/>
      <c r="E9" s="7"/>
      <c r="F9" s="7"/>
      <c r="G9" s="7"/>
      <c r="H9" s="7"/>
    </row>
    <row r="10" spans="1:8">
      <c r="A10" s="19"/>
      <c r="B10" s="20"/>
      <c r="C10" s="20"/>
      <c r="D10" s="20"/>
      <c r="E10" s="20"/>
      <c r="F10" s="20"/>
      <c r="G10" s="20"/>
      <c r="H10" s="21"/>
    </row>
    <row r="11" spans="1:8">
      <c r="A11" s="8" t="s">
        <v>8</v>
      </c>
      <c r="B11" s="8"/>
      <c r="C11" s="8"/>
      <c r="D11" s="8"/>
      <c r="E11" s="8"/>
      <c r="F11" s="8"/>
      <c r="G11" s="8"/>
      <c r="H11" s="8"/>
    </row>
    <row r="12" spans="1:8" ht="12.75" customHeight="1">
      <c r="A12" s="6" t="s">
        <v>9</v>
      </c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22"/>
      <c r="B14" s="23"/>
      <c r="C14" s="23"/>
      <c r="D14" s="23"/>
      <c r="E14" s="23"/>
      <c r="F14" s="23"/>
      <c r="G14" s="23"/>
      <c r="H14" s="24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 ht="15">
      <c r="A16" s="4" t="s">
        <v>10</v>
      </c>
      <c r="B16" s="4"/>
      <c r="C16" s="4"/>
      <c r="D16" s="4"/>
      <c r="E16" s="4"/>
      <c r="F16" s="4"/>
      <c r="G16" s="4"/>
      <c r="H16" s="4"/>
    </row>
    <row r="17" spans="1:1024" ht="27.75" customHeight="1">
      <c r="A17" s="3"/>
      <c r="B17" s="2" t="s">
        <v>11</v>
      </c>
      <c r="C17" s="2"/>
      <c r="D17" s="2"/>
      <c r="E17" s="2"/>
      <c r="F17" s="26" t="s">
        <v>12</v>
      </c>
      <c r="G17" s="27" t="s">
        <v>13</v>
      </c>
      <c r="H17" s="27" t="s">
        <v>14</v>
      </c>
    </row>
    <row r="18" spans="1:1024" ht="15" customHeight="1">
      <c r="A18" s="3"/>
      <c r="B18" s="1" t="s">
        <v>15</v>
      </c>
      <c r="C18" s="1"/>
      <c r="D18" s="1"/>
      <c r="E18" s="1"/>
      <c r="F18" s="28">
        <f>E27+E30+E33+E36+E39+E42+E45+E48+E51+E54+E57+E60+E63+E66+E69+E72+E75+E78+E81+E84+E87+E90+E93+E96+E99+E102+E105+E108+E111+E114+E117+E120+E123+E126+E129+E132+E135+E138+E141+E144+E147+E150+E153+E156+E159+E162+E165+E168+E172+E175+E178+E181+E184+E187</f>
        <v>2</v>
      </c>
      <c r="G18" s="29">
        <f>G27+G30+G33+G36+G39+G42+G45+G48+G51+G54+G57+G60+G63+G66+G69+G72+G75+G78+G81+G84+G87+G90+G93+G96+G99+G102+G105+G108+G111+G114+G117+G120+G123+G126+G129+G132+G135+G138+G141+G144+G147+G150+G153+G156+G159+G162+G165+G168+G172+G175+G178+G181+G184+G187</f>
        <v>21637.739999999998</v>
      </c>
      <c r="H18" s="29">
        <f>G18*12</f>
        <v>259652.87999999998</v>
      </c>
      <c r="I18" s="30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  <c r="AJR18" s="31"/>
      <c r="AJS18" s="31"/>
      <c r="AJT18" s="31"/>
      <c r="AJU18" s="31"/>
      <c r="AJV18" s="31"/>
      <c r="AJW18" s="31"/>
      <c r="AJX18" s="31"/>
      <c r="AJY18" s="31"/>
      <c r="AJZ18" s="31"/>
      <c r="AKA18" s="31"/>
      <c r="AKB18" s="31"/>
      <c r="AKC18" s="31"/>
      <c r="AKD18" s="31"/>
      <c r="AKE18" s="31"/>
      <c r="AKF18" s="31"/>
      <c r="AKG18" s="31"/>
      <c r="AKH18" s="31"/>
      <c r="AKI18" s="31"/>
      <c r="AKJ18" s="31"/>
      <c r="AKK18" s="31"/>
      <c r="AKL18" s="31"/>
      <c r="AKM18" s="31"/>
      <c r="AKN18" s="31"/>
      <c r="AKO18" s="31"/>
      <c r="AKP18" s="31"/>
      <c r="AKQ18" s="31"/>
      <c r="AKR18" s="31"/>
      <c r="AKS18" s="31"/>
      <c r="AKT18" s="31"/>
      <c r="AKU18" s="31"/>
      <c r="AKV18" s="31"/>
      <c r="AKW18" s="31"/>
      <c r="AKX18" s="31"/>
      <c r="AKY18" s="31"/>
      <c r="AKZ18" s="31"/>
      <c r="ALA18" s="31"/>
      <c r="ALB18" s="31"/>
      <c r="ALC18" s="31"/>
      <c r="ALD18" s="31"/>
      <c r="ALE18" s="31"/>
      <c r="ALF18" s="31"/>
      <c r="ALG18" s="31"/>
      <c r="ALH18" s="31"/>
      <c r="ALI18" s="31"/>
      <c r="ALJ18" s="31"/>
      <c r="ALK18" s="31"/>
      <c r="ALL18" s="31"/>
      <c r="ALM18" s="31"/>
      <c r="ALN18" s="31"/>
      <c r="ALO18" s="31"/>
      <c r="ALP18" s="31"/>
      <c r="ALQ18" s="31"/>
      <c r="ALR18" s="31"/>
      <c r="ALS18" s="31"/>
      <c r="ALT18" s="31"/>
      <c r="ALU18" s="31"/>
      <c r="ALV18" s="31"/>
      <c r="ALW18" s="31"/>
      <c r="ALX18" s="31"/>
      <c r="ALY18" s="31"/>
      <c r="ALZ18" s="31"/>
      <c r="AMA18" s="31"/>
      <c r="AMB18" s="31"/>
      <c r="AMC18" s="31"/>
      <c r="AMD18" s="31"/>
      <c r="AME18" s="31"/>
      <c r="AMF18" s="31"/>
      <c r="AMG18" s="31"/>
      <c r="AMH18" s="31"/>
      <c r="AMI18" s="31"/>
      <c r="AMJ18" s="31"/>
    </row>
    <row r="19" spans="1:1024" ht="15" customHeight="1">
      <c r="A19" s="3"/>
      <c r="B19" s="1" t="s">
        <v>16</v>
      </c>
      <c r="C19" s="1"/>
      <c r="D19" s="1"/>
      <c r="E19" s="1"/>
      <c r="F19" s="28">
        <v>1</v>
      </c>
      <c r="G19" s="29">
        <f>G169</f>
        <v>10897.76</v>
      </c>
      <c r="H19" s="29">
        <f>G19*12</f>
        <v>130773.12</v>
      </c>
      <c r="I19" s="30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  <c r="ZQ19" s="31"/>
      <c r="ZR19" s="31"/>
      <c r="ZS19" s="31"/>
      <c r="ZT19" s="31"/>
      <c r="ZU19" s="31"/>
      <c r="ZV19" s="31"/>
      <c r="ZW19" s="31"/>
      <c r="ZX19" s="31"/>
      <c r="ZY19" s="31"/>
      <c r="ZZ19" s="31"/>
      <c r="AAA19" s="31"/>
      <c r="AAB19" s="31"/>
      <c r="AAC19" s="31"/>
      <c r="AAD19" s="31"/>
      <c r="AAE19" s="31"/>
      <c r="AAF19" s="31"/>
      <c r="AAG19" s="31"/>
      <c r="AAH19" s="31"/>
      <c r="AAI19" s="31"/>
      <c r="AAJ19" s="31"/>
      <c r="AAK19" s="31"/>
      <c r="AAL19" s="31"/>
      <c r="AAM19" s="31"/>
      <c r="AAN19" s="31"/>
      <c r="AAO19" s="31"/>
      <c r="AAP19" s="31"/>
      <c r="AAQ19" s="31"/>
      <c r="AAR19" s="31"/>
      <c r="AAS19" s="31"/>
      <c r="AAT19" s="31"/>
      <c r="AAU19" s="31"/>
      <c r="AAV19" s="31"/>
      <c r="AAW19" s="31"/>
      <c r="AAX19" s="31"/>
      <c r="AAY19" s="31"/>
      <c r="AAZ19" s="31"/>
      <c r="ABA19" s="31"/>
      <c r="ABB19" s="31"/>
      <c r="ABC19" s="31"/>
      <c r="ABD19" s="31"/>
      <c r="ABE19" s="31"/>
      <c r="ABF19" s="31"/>
      <c r="ABG19" s="31"/>
      <c r="ABH19" s="31"/>
      <c r="ABI19" s="31"/>
      <c r="ABJ19" s="31"/>
      <c r="ABK19" s="31"/>
      <c r="ABL19" s="31"/>
      <c r="ABM19" s="31"/>
      <c r="ABN19" s="31"/>
      <c r="ABO19" s="31"/>
      <c r="ABP19" s="31"/>
      <c r="ABQ19" s="31"/>
      <c r="ABR19" s="31"/>
      <c r="ABS19" s="31"/>
      <c r="ABT19" s="31"/>
      <c r="ABU19" s="31"/>
      <c r="ABV19" s="31"/>
      <c r="ABW19" s="31"/>
      <c r="ABX19" s="31"/>
      <c r="ABY19" s="31"/>
      <c r="ABZ19" s="31"/>
      <c r="ACA19" s="31"/>
      <c r="ACB19" s="31"/>
      <c r="ACC19" s="31"/>
      <c r="ACD19" s="31"/>
      <c r="ACE19" s="31"/>
      <c r="ACF19" s="31"/>
      <c r="ACG19" s="31"/>
      <c r="ACH19" s="31"/>
      <c r="ACI19" s="31"/>
      <c r="ACJ19" s="31"/>
      <c r="ACK19" s="31"/>
      <c r="ACL19" s="31"/>
      <c r="ACM19" s="31"/>
      <c r="ACN19" s="31"/>
      <c r="ACO19" s="31"/>
      <c r="ACP19" s="31"/>
      <c r="ACQ19" s="31"/>
      <c r="ACR19" s="31"/>
      <c r="ACS19" s="31"/>
      <c r="ACT19" s="31"/>
      <c r="ACU19" s="31"/>
      <c r="ACV19" s="31"/>
      <c r="ACW19" s="31"/>
      <c r="ACX19" s="31"/>
      <c r="ACY19" s="31"/>
      <c r="ACZ19" s="31"/>
      <c r="ADA19" s="31"/>
      <c r="ADB19" s="31"/>
      <c r="ADC19" s="31"/>
      <c r="ADD19" s="31"/>
      <c r="ADE19" s="31"/>
      <c r="ADF19" s="31"/>
      <c r="ADG19" s="31"/>
      <c r="ADH19" s="31"/>
      <c r="ADI19" s="31"/>
      <c r="ADJ19" s="31"/>
      <c r="ADK19" s="31"/>
      <c r="ADL19" s="31"/>
      <c r="ADM19" s="31"/>
      <c r="ADN19" s="31"/>
      <c r="ADO19" s="31"/>
      <c r="ADP19" s="31"/>
      <c r="ADQ19" s="31"/>
      <c r="ADR19" s="31"/>
      <c r="ADS19" s="31"/>
      <c r="ADT19" s="31"/>
      <c r="ADU19" s="31"/>
      <c r="ADV19" s="31"/>
      <c r="ADW19" s="31"/>
      <c r="ADX19" s="31"/>
      <c r="ADY19" s="31"/>
      <c r="ADZ19" s="31"/>
      <c r="AEA19" s="31"/>
      <c r="AEB19" s="31"/>
      <c r="AEC19" s="31"/>
      <c r="AED19" s="31"/>
      <c r="AEE19" s="31"/>
      <c r="AEF19" s="31"/>
      <c r="AEG19" s="31"/>
      <c r="AEH19" s="31"/>
      <c r="AEI19" s="31"/>
      <c r="AEJ19" s="31"/>
      <c r="AEK19" s="31"/>
      <c r="AEL19" s="31"/>
      <c r="AEM19" s="31"/>
      <c r="AEN19" s="31"/>
      <c r="AEO19" s="31"/>
      <c r="AEP19" s="31"/>
      <c r="AEQ19" s="31"/>
      <c r="AER19" s="31"/>
      <c r="AES19" s="31"/>
      <c r="AET19" s="31"/>
      <c r="AEU19" s="31"/>
      <c r="AEV19" s="31"/>
      <c r="AEW19" s="31"/>
      <c r="AEX19" s="31"/>
      <c r="AEY19" s="31"/>
      <c r="AEZ19" s="31"/>
      <c r="AFA19" s="31"/>
      <c r="AFB19" s="31"/>
      <c r="AFC19" s="31"/>
      <c r="AFD19" s="31"/>
      <c r="AFE19" s="31"/>
      <c r="AFF19" s="31"/>
      <c r="AFG19" s="31"/>
      <c r="AFH19" s="31"/>
      <c r="AFI19" s="31"/>
      <c r="AFJ19" s="31"/>
      <c r="AFK19" s="31"/>
      <c r="AFL19" s="31"/>
      <c r="AFM19" s="31"/>
      <c r="AFN19" s="31"/>
      <c r="AFO19" s="31"/>
      <c r="AFP19" s="31"/>
      <c r="AFQ19" s="31"/>
      <c r="AFR19" s="31"/>
      <c r="AFS19" s="31"/>
      <c r="AFT19" s="31"/>
      <c r="AFU19" s="31"/>
      <c r="AFV19" s="31"/>
      <c r="AFW19" s="31"/>
      <c r="AFX19" s="31"/>
      <c r="AFY19" s="31"/>
      <c r="AFZ19" s="31"/>
      <c r="AGA19" s="31"/>
      <c r="AGB19" s="31"/>
      <c r="AGC19" s="31"/>
      <c r="AGD19" s="31"/>
      <c r="AGE19" s="31"/>
      <c r="AGF19" s="31"/>
      <c r="AGG19" s="31"/>
      <c r="AGH19" s="31"/>
      <c r="AGI19" s="31"/>
      <c r="AGJ19" s="31"/>
      <c r="AGK19" s="31"/>
      <c r="AGL19" s="31"/>
      <c r="AGM19" s="31"/>
      <c r="AGN19" s="31"/>
      <c r="AGO19" s="31"/>
      <c r="AGP19" s="31"/>
      <c r="AGQ19" s="31"/>
      <c r="AGR19" s="31"/>
      <c r="AGS19" s="31"/>
      <c r="AGT19" s="31"/>
      <c r="AGU19" s="31"/>
      <c r="AGV19" s="31"/>
      <c r="AGW19" s="31"/>
      <c r="AGX19" s="31"/>
      <c r="AGY19" s="31"/>
      <c r="AGZ19" s="31"/>
      <c r="AHA19" s="31"/>
      <c r="AHB19" s="31"/>
      <c r="AHC19" s="31"/>
      <c r="AHD19" s="31"/>
      <c r="AHE19" s="31"/>
      <c r="AHF19" s="31"/>
      <c r="AHG19" s="31"/>
      <c r="AHH19" s="31"/>
      <c r="AHI19" s="31"/>
      <c r="AHJ19" s="31"/>
      <c r="AHK19" s="31"/>
      <c r="AHL19" s="31"/>
      <c r="AHM19" s="31"/>
      <c r="AHN19" s="31"/>
      <c r="AHO19" s="31"/>
      <c r="AHP19" s="31"/>
      <c r="AHQ19" s="31"/>
      <c r="AHR19" s="31"/>
      <c r="AHS19" s="31"/>
      <c r="AHT19" s="31"/>
      <c r="AHU19" s="31"/>
      <c r="AHV19" s="31"/>
      <c r="AHW19" s="31"/>
      <c r="AHX19" s="31"/>
      <c r="AHY19" s="31"/>
      <c r="AHZ19" s="31"/>
      <c r="AIA19" s="31"/>
      <c r="AIB19" s="31"/>
      <c r="AIC19" s="31"/>
      <c r="AID19" s="31"/>
      <c r="AIE19" s="31"/>
      <c r="AIF19" s="31"/>
      <c r="AIG19" s="31"/>
      <c r="AIH19" s="31"/>
      <c r="AII19" s="31"/>
      <c r="AIJ19" s="31"/>
      <c r="AIK19" s="31"/>
      <c r="AIL19" s="31"/>
      <c r="AIM19" s="31"/>
      <c r="AIN19" s="31"/>
      <c r="AIO19" s="31"/>
      <c r="AIP19" s="31"/>
      <c r="AIQ19" s="31"/>
      <c r="AIR19" s="31"/>
      <c r="AIS19" s="31"/>
      <c r="AIT19" s="31"/>
      <c r="AIU19" s="31"/>
      <c r="AIV19" s="31"/>
      <c r="AIW19" s="31"/>
      <c r="AIX19" s="31"/>
      <c r="AIY19" s="31"/>
      <c r="AIZ19" s="31"/>
      <c r="AJA19" s="31"/>
      <c r="AJB19" s="31"/>
      <c r="AJC19" s="31"/>
      <c r="AJD19" s="31"/>
      <c r="AJE19" s="31"/>
      <c r="AJF19" s="31"/>
      <c r="AJG19" s="31"/>
      <c r="AJH19" s="31"/>
      <c r="AJI19" s="31"/>
      <c r="AJJ19" s="31"/>
      <c r="AJK19" s="31"/>
      <c r="AJL19" s="31"/>
      <c r="AJM19" s="31"/>
      <c r="AJN19" s="31"/>
      <c r="AJO19" s="31"/>
      <c r="AJP19" s="31"/>
      <c r="AJQ19" s="31"/>
      <c r="AJR19" s="31"/>
      <c r="AJS19" s="31"/>
      <c r="AJT19" s="31"/>
      <c r="AJU19" s="31"/>
      <c r="AJV19" s="31"/>
      <c r="AJW19" s="31"/>
      <c r="AJX19" s="31"/>
      <c r="AJY19" s="31"/>
      <c r="AJZ19" s="31"/>
      <c r="AKA19" s="31"/>
      <c r="AKB19" s="31"/>
      <c r="AKC19" s="31"/>
      <c r="AKD19" s="31"/>
      <c r="AKE19" s="31"/>
      <c r="AKF19" s="31"/>
      <c r="AKG19" s="31"/>
      <c r="AKH19" s="31"/>
      <c r="AKI19" s="31"/>
      <c r="AKJ19" s="31"/>
      <c r="AKK19" s="31"/>
      <c r="AKL19" s="31"/>
      <c r="AKM19" s="31"/>
      <c r="AKN19" s="31"/>
      <c r="AKO19" s="31"/>
      <c r="AKP19" s="31"/>
      <c r="AKQ19" s="31"/>
      <c r="AKR19" s="31"/>
      <c r="AKS19" s="31"/>
      <c r="AKT19" s="31"/>
      <c r="AKU19" s="31"/>
      <c r="AKV19" s="31"/>
      <c r="AKW19" s="31"/>
      <c r="AKX19" s="31"/>
      <c r="AKY19" s="31"/>
      <c r="AKZ19" s="31"/>
      <c r="ALA19" s="31"/>
      <c r="ALB19" s="31"/>
      <c r="ALC19" s="31"/>
      <c r="ALD19" s="31"/>
      <c r="ALE19" s="31"/>
      <c r="ALF19" s="31"/>
      <c r="ALG19" s="31"/>
      <c r="ALH19" s="31"/>
      <c r="ALI19" s="31"/>
      <c r="ALJ19" s="31"/>
      <c r="ALK19" s="31"/>
      <c r="ALL19" s="31"/>
      <c r="ALM19" s="31"/>
      <c r="ALN19" s="31"/>
      <c r="ALO19" s="31"/>
      <c r="ALP19" s="31"/>
      <c r="ALQ19" s="31"/>
      <c r="ALR19" s="31"/>
      <c r="ALS19" s="31"/>
      <c r="ALT19" s="31"/>
      <c r="ALU19" s="31"/>
      <c r="ALV19" s="31"/>
      <c r="ALW19" s="31"/>
      <c r="ALX19" s="31"/>
      <c r="ALY19" s="31"/>
      <c r="ALZ19" s="31"/>
      <c r="AMA19" s="31"/>
      <c r="AMB19" s="31"/>
      <c r="AMC19" s="31"/>
      <c r="AMD19" s="31"/>
      <c r="AME19" s="31"/>
      <c r="AMF19" s="31"/>
      <c r="AMG19" s="31"/>
      <c r="AMH19" s="31"/>
      <c r="AMI19" s="31"/>
      <c r="AMJ19" s="31"/>
    </row>
    <row r="20" spans="1:1024" ht="15" customHeight="1">
      <c r="A20" s="3"/>
      <c r="B20" s="1" t="s">
        <v>17</v>
      </c>
      <c r="C20" s="1"/>
      <c r="D20" s="1"/>
      <c r="E20" s="1"/>
      <c r="F20" s="28">
        <f>E28+E31+E34+E37+E40+E43+E46+E49+E52+E55+E58+E61+E64+E67+E70+E73+E76+E79+E82+E85+E88+E91+E94+E97+E100+E103+E106+E109+E112+E115+E118+E121+E124+E127+E130+E133+E136+E139+E142+E145+E148+E151+E154+E157+E160+E163+E166+E170+E173+E176+E179+E182+E185+E188</f>
        <v>119</v>
      </c>
      <c r="G20" s="32">
        <f>G28+G31+G34+G37+G40+G43+G46+G49+G52+G55+G58+G61+G64+G67+G70+G73+G76+G79+G82+G85+G88+G91+G94+G97+G100+G103+G106+G109+G112+G115+G118+G121+G124+G127+G130+G133+G136+G139+G142+G145+G148+G151+G154+G157+G160+G163+G166+G170+G173+G176+G179+G182+G185+G188</f>
        <v>669499.89999999991</v>
      </c>
      <c r="H20" s="29">
        <f>G20*12</f>
        <v>8033998.7999999989</v>
      </c>
    </row>
    <row r="21" spans="1:1024" ht="15" customHeight="1">
      <c r="A21" s="3"/>
      <c r="B21" s="262" t="s">
        <v>18</v>
      </c>
      <c r="C21" s="262"/>
      <c r="D21" s="262"/>
      <c r="E21" s="262"/>
      <c r="F21" s="28">
        <v>334</v>
      </c>
      <c r="G21" s="32">
        <f>H21/12</f>
        <v>915.16</v>
      </c>
      <c r="H21" s="32">
        <f>F21*'Horas Extras'!C126</f>
        <v>10981.92</v>
      </c>
    </row>
    <row r="22" spans="1:1024" ht="15" customHeight="1">
      <c r="A22" s="3"/>
      <c r="B22" s="262" t="s">
        <v>19</v>
      </c>
      <c r="C22" s="262"/>
      <c r="D22" s="262"/>
      <c r="E22" s="262"/>
      <c r="F22" s="28">
        <v>80</v>
      </c>
      <c r="G22" s="32">
        <f>H22/12</f>
        <v>292.26666666666671</v>
      </c>
      <c r="H22" s="32">
        <f>F22*'Horas Extras'!D126</f>
        <v>3507.2000000000003</v>
      </c>
    </row>
    <row r="23" spans="1:1024" ht="15" customHeight="1">
      <c r="A23" s="3"/>
      <c r="B23" s="263" t="s">
        <v>20</v>
      </c>
      <c r="C23" s="263"/>
      <c r="D23" s="263"/>
      <c r="E23" s="263"/>
      <c r="F23" s="33">
        <f>SUM(F18:F20)</f>
        <v>122</v>
      </c>
      <c r="G23" s="34">
        <f>SUM(G18:G22)</f>
        <v>703242.82666666666</v>
      </c>
      <c r="H23" s="34">
        <f>SUM(H18:H22)</f>
        <v>8438913.9199999981</v>
      </c>
    </row>
    <row r="24" spans="1:1024" ht="12.75" customHeight="1">
      <c r="A24" s="35"/>
      <c r="B24" s="264"/>
      <c r="C24" s="264"/>
      <c r="D24" s="264"/>
      <c r="E24" s="264"/>
      <c r="F24" s="264"/>
      <c r="G24" s="264"/>
      <c r="H24" s="264"/>
    </row>
    <row r="25" spans="1:1024">
      <c r="A25" s="265" t="s">
        <v>21</v>
      </c>
      <c r="B25" s="265"/>
      <c r="C25" s="265"/>
      <c r="D25" s="265"/>
      <c r="E25" s="265"/>
      <c r="F25" s="265"/>
      <c r="G25" s="265"/>
      <c r="H25" s="265"/>
    </row>
    <row r="26" spans="1:1024">
      <c r="A26" s="36" t="s">
        <v>22</v>
      </c>
      <c r="B26" s="266" t="s">
        <v>23</v>
      </c>
      <c r="C26" s="266"/>
      <c r="D26" s="266"/>
      <c r="E26" s="36" t="s">
        <v>24</v>
      </c>
      <c r="F26" s="36" t="s">
        <v>25</v>
      </c>
      <c r="G26" s="36" t="s">
        <v>26</v>
      </c>
      <c r="H26" s="36" t="s">
        <v>27</v>
      </c>
    </row>
    <row r="27" spans="1:1024" ht="13.5" customHeight="1">
      <c r="A27" s="267">
        <v>1</v>
      </c>
      <c r="B27" s="267" t="s">
        <v>28</v>
      </c>
      <c r="C27" s="268" t="s">
        <v>29</v>
      </c>
      <c r="D27" s="268"/>
      <c r="E27" s="37">
        <v>1</v>
      </c>
      <c r="F27" s="38">
        <f>Goiânia!C131</f>
        <v>10947.34</v>
      </c>
      <c r="G27" s="38">
        <f>F27*E27</f>
        <v>10947.34</v>
      </c>
      <c r="H27" s="38">
        <f>G27*12</f>
        <v>131368.08000000002</v>
      </c>
      <c r="I27" s="39"/>
    </row>
    <row r="28" spans="1:1024" ht="13.5" customHeight="1">
      <c r="A28" s="267"/>
      <c r="B28" s="267"/>
      <c r="C28" s="268" t="s">
        <v>30</v>
      </c>
      <c r="D28" s="268"/>
      <c r="E28" s="37">
        <v>26</v>
      </c>
      <c r="F28" s="38">
        <f>Goiânia!C130</f>
        <v>5777.79</v>
      </c>
      <c r="G28" s="38">
        <f>F28*E28</f>
        <v>150222.54</v>
      </c>
      <c r="H28" s="38">
        <f>G28*12</f>
        <v>1802670.48</v>
      </c>
    </row>
    <row r="29" spans="1:1024" ht="13.5" customHeight="1">
      <c r="A29" s="267"/>
      <c r="B29" s="267"/>
      <c r="C29" s="269" t="s">
        <v>31</v>
      </c>
      <c r="D29" s="269"/>
      <c r="E29" s="269"/>
      <c r="F29" s="269"/>
      <c r="G29" s="40">
        <f>SUM(G27:G28)</f>
        <v>161169.88</v>
      </c>
      <c r="H29" s="40">
        <f>SUM(H27:H28)</f>
        <v>1934038.56</v>
      </c>
    </row>
    <row r="30" spans="1:1024" ht="13.5" customHeight="1">
      <c r="A30" s="267">
        <v>2</v>
      </c>
      <c r="B30" s="270" t="s">
        <v>32</v>
      </c>
      <c r="C30" s="268" t="s">
        <v>29</v>
      </c>
      <c r="D30" s="268"/>
      <c r="E30" s="37">
        <v>0</v>
      </c>
      <c r="F30" s="41">
        <f>Acreúna!C131</f>
        <v>10897.76</v>
      </c>
      <c r="G30" s="41">
        <f>F30*E30</f>
        <v>0</v>
      </c>
      <c r="H30" s="41">
        <f>G30*12</f>
        <v>0</v>
      </c>
    </row>
    <row r="31" spans="1:1024" ht="13.5" customHeight="1">
      <c r="A31" s="267"/>
      <c r="B31" s="270"/>
      <c r="C31" s="268" t="s">
        <v>30</v>
      </c>
      <c r="D31" s="268"/>
      <c r="E31" s="37">
        <v>1</v>
      </c>
      <c r="F31" s="41">
        <f>Acreúna!C130</f>
        <v>5632.75</v>
      </c>
      <c r="G31" s="41">
        <f>F31*E31</f>
        <v>5632.75</v>
      </c>
      <c r="H31" s="41">
        <f>G31*12</f>
        <v>67593</v>
      </c>
    </row>
    <row r="32" spans="1:1024" ht="13.5" customHeight="1">
      <c r="A32" s="267"/>
      <c r="B32" s="270"/>
      <c r="C32" s="271" t="s">
        <v>31</v>
      </c>
      <c r="D32" s="271"/>
      <c r="E32" s="271"/>
      <c r="F32" s="271"/>
      <c r="G32" s="42">
        <f>SUM(G30:G31)</f>
        <v>5632.75</v>
      </c>
      <c r="H32" s="42">
        <f>SUM(H30:H31)</f>
        <v>67593</v>
      </c>
      <c r="I32" s="43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1"/>
      <c r="KI32" s="31"/>
      <c r="KJ32" s="31"/>
      <c r="KK32" s="31"/>
      <c r="KL32" s="31"/>
      <c r="KM32" s="31"/>
      <c r="KN32" s="31"/>
      <c r="KO32" s="31"/>
      <c r="KP32" s="31"/>
      <c r="KQ32" s="31"/>
      <c r="KR32" s="31"/>
      <c r="KS32" s="31"/>
      <c r="KT32" s="31"/>
      <c r="KU32" s="31"/>
      <c r="KV32" s="31"/>
      <c r="KW32" s="31"/>
      <c r="KX32" s="31"/>
      <c r="KY32" s="31"/>
      <c r="KZ32" s="31"/>
      <c r="LA32" s="31"/>
      <c r="LB32" s="31"/>
      <c r="LC32" s="31"/>
      <c r="LD32" s="31"/>
      <c r="LE32" s="31"/>
      <c r="LF32" s="31"/>
      <c r="LG32" s="31"/>
      <c r="LH32" s="31"/>
      <c r="LI32" s="31"/>
      <c r="LJ32" s="31"/>
      <c r="LK32" s="31"/>
      <c r="LL32" s="31"/>
      <c r="LM32" s="31"/>
      <c r="LN32" s="31"/>
      <c r="LO32" s="31"/>
      <c r="LP32" s="31"/>
      <c r="LQ32" s="31"/>
      <c r="LR32" s="31"/>
      <c r="LS32" s="31"/>
      <c r="LT32" s="31"/>
      <c r="LU32" s="31"/>
      <c r="LV32" s="31"/>
      <c r="LW32" s="31"/>
      <c r="LX32" s="31"/>
      <c r="LY32" s="31"/>
      <c r="LZ32" s="31"/>
      <c r="MA32" s="31"/>
      <c r="MB32" s="31"/>
      <c r="MC32" s="31"/>
      <c r="MD32" s="31"/>
      <c r="ME32" s="31"/>
      <c r="MF32" s="31"/>
      <c r="MG32" s="31"/>
      <c r="MH32" s="31"/>
      <c r="MI32" s="31"/>
      <c r="MJ32" s="31"/>
      <c r="MK32" s="31"/>
      <c r="ML32" s="31"/>
      <c r="MM32" s="31"/>
      <c r="MN32" s="31"/>
      <c r="MO32" s="31"/>
      <c r="MP32" s="31"/>
      <c r="MQ32" s="31"/>
      <c r="MR32" s="31"/>
      <c r="MS32" s="31"/>
      <c r="MT32" s="31"/>
      <c r="MU32" s="31"/>
      <c r="MV32" s="31"/>
      <c r="MW32" s="31"/>
      <c r="MX32" s="31"/>
      <c r="MY32" s="31"/>
      <c r="MZ32" s="31"/>
      <c r="NA32" s="31"/>
      <c r="NB32" s="31"/>
      <c r="NC32" s="31"/>
      <c r="ND32" s="31"/>
      <c r="NE32" s="31"/>
      <c r="NF32" s="31"/>
      <c r="NG32" s="31"/>
      <c r="NH32" s="31"/>
      <c r="NI32" s="31"/>
      <c r="NJ32" s="31"/>
      <c r="NK32" s="31"/>
      <c r="NL32" s="31"/>
      <c r="NM32" s="31"/>
      <c r="NN32" s="31"/>
      <c r="NO32" s="31"/>
      <c r="NP32" s="31"/>
      <c r="NQ32" s="31"/>
      <c r="NR32" s="31"/>
      <c r="NS32" s="31"/>
      <c r="NT32" s="31"/>
      <c r="NU32" s="31"/>
      <c r="NV32" s="31"/>
      <c r="NW32" s="31"/>
      <c r="NX32" s="31"/>
      <c r="NY32" s="31"/>
      <c r="NZ32" s="31"/>
      <c r="OA32" s="31"/>
      <c r="OB32" s="31"/>
      <c r="OC32" s="31"/>
      <c r="OD32" s="31"/>
      <c r="OE32" s="31"/>
      <c r="OF32" s="31"/>
      <c r="OG32" s="31"/>
      <c r="OH32" s="31"/>
      <c r="OI32" s="31"/>
      <c r="OJ32" s="31"/>
      <c r="OK32" s="31"/>
      <c r="OL32" s="31"/>
      <c r="OM32" s="31"/>
      <c r="ON32" s="31"/>
      <c r="OO32" s="31"/>
      <c r="OP32" s="31"/>
      <c r="OQ32" s="31"/>
      <c r="OR32" s="31"/>
      <c r="OS32" s="31"/>
      <c r="OT32" s="31"/>
      <c r="OU32" s="31"/>
      <c r="OV32" s="31"/>
      <c r="OW32" s="31"/>
      <c r="OX32" s="31"/>
      <c r="OY32" s="31"/>
      <c r="OZ32" s="31"/>
      <c r="PA32" s="31"/>
      <c r="PB32" s="31"/>
      <c r="PC32" s="31"/>
      <c r="PD32" s="31"/>
      <c r="PE32" s="31"/>
      <c r="PF32" s="31"/>
      <c r="PG32" s="31"/>
      <c r="PH32" s="31"/>
      <c r="PI32" s="31"/>
      <c r="PJ32" s="31"/>
      <c r="PK32" s="31"/>
      <c r="PL32" s="31"/>
      <c r="PM32" s="31"/>
      <c r="PN32" s="31"/>
      <c r="PO32" s="31"/>
      <c r="PP32" s="31"/>
      <c r="PQ32" s="31"/>
      <c r="PR32" s="31"/>
      <c r="PS32" s="31"/>
      <c r="PT32" s="31"/>
      <c r="PU32" s="31"/>
      <c r="PV32" s="31"/>
      <c r="PW32" s="31"/>
      <c r="PX32" s="31"/>
      <c r="PY32" s="31"/>
      <c r="PZ32" s="31"/>
      <c r="QA32" s="31"/>
      <c r="QB32" s="31"/>
      <c r="QC32" s="31"/>
      <c r="QD32" s="31"/>
      <c r="QE32" s="31"/>
      <c r="QF32" s="31"/>
      <c r="QG32" s="31"/>
      <c r="QH32" s="31"/>
      <c r="QI32" s="31"/>
      <c r="QJ32" s="31"/>
      <c r="QK32" s="31"/>
      <c r="QL32" s="31"/>
      <c r="QM32" s="31"/>
      <c r="QN32" s="31"/>
      <c r="QO32" s="31"/>
      <c r="QP32" s="31"/>
      <c r="QQ32" s="31"/>
      <c r="QR32" s="31"/>
      <c r="QS32" s="31"/>
      <c r="QT32" s="31"/>
      <c r="QU32" s="31"/>
      <c r="QV32" s="31"/>
      <c r="QW32" s="31"/>
      <c r="QX32" s="31"/>
      <c r="QY32" s="31"/>
      <c r="QZ32" s="31"/>
      <c r="RA32" s="31"/>
      <c r="RB32" s="31"/>
      <c r="RC32" s="31"/>
      <c r="RD32" s="31"/>
      <c r="RE32" s="31"/>
      <c r="RF32" s="31"/>
      <c r="RG32" s="31"/>
      <c r="RH32" s="31"/>
      <c r="RI32" s="31"/>
      <c r="RJ32" s="31"/>
      <c r="RK32" s="31"/>
      <c r="RL32" s="31"/>
      <c r="RM32" s="31"/>
      <c r="RN32" s="31"/>
      <c r="RO32" s="31"/>
      <c r="RP32" s="31"/>
      <c r="RQ32" s="31"/>
      <c r="RR32" s="31"/>
      <c r="RS32" s="31"/>
      <c r="RT32" s="31"/>
      <c r="RU32" s="31"/>
      <c r="RV32" s="31"/>
      <c r="RW32" s="31"/>
      <c r="RX32" s="31"/>
      <c r="RY32" s="31"/>
      <c r="RZ32" s="31"/>
      <c r="SA32" s="31"/>
      <c r="SB32" s="31"/>
      <c r="SC32" s="31"/>
      <c r="SD32" s="31"/>
      <c r="SE32" s="31"/>
      <c r="SF32" s="31"/>
      <c r="SG32" s="31"/>
      <c r="SH32" s="31"/>
      <c r="SI32" s="31"/>
      <c r="SJ32" s="31"/>
      <c r="SK32" s="31"/>
      <c r="SL32" s="31"/>
      <c r="SM32" s="31"/>
      <c r="SN32" s="31"/>
      <c r="SO32" s="31"/>
      <c r="SP32" s="31"/>
      <c r="SQ32" s="31"/>
      <c r="SR32" s="31"/>
      <c r="SS32" s="31"/>
      <c r="ST32" s="31"/>
      <c r="SU32" s="31"/>
      <c r="SV32" s="31"/>
      <c r="SW32" s="31"/>
      <c r="SX32" s="31"/>
      <c r="SY32" s="31"/>
      <c r="SZ32" s="31"/>
      <c r="TA32" s="31"/>
      <c r="TB32" s="31"/>
      <c r="TC32" s="31"/>
      <c r="TD32" s="31"/>
      <c r="TE32" s="31"/>
      <c r="TF32" s="31"/>
      <c r="TG32" s="31"/>
      <c r="TH32" s="31"/>
      <c r="TI32" s="31"/>
      <c r="TJ32" s="31"/>
      <c r="TK32" s="31"/>
      <c r="TL32" s="31"/>
      <c r="TM32" s="31"/>
      <c r="TN32" s="31"/>
      <c r="TO32" s="31"/>
      <c r="TP32" s="31"/>
      <c r="TQ32" s="31"/>
      <c r="TR32" s="31"/>
      <c r="TS32" s="31"/>
      <c r="TT32" s="31"/>
      <c r="TU32" s="31"/>
      <c r="TV32" s="31"/>
      <c r="TW32" s="31"/>
      <c r="TX32" s="31"/>
      <c r="TY32" s="31"/>
      <c r="TZ32" s="31"/>
      <c r="UA32" s="31"/>
      <c r="UB32" s="31"/>
      <c r="UC32" s="31"/>
      <c r="UD32" s="31"/>
      <c r="UE32" s="31"/>
      <c r="UF32" s="31"/>
      <c r="UG32" s="31"/>
      <c r="UH32" s="31"/>
      <c r="UI32" s="31"/>
      <c r="UJ32" s="31"/>
      <c r="UK32" s="31"/>
      <c r="UL32" s="31"/>
      <c r="UM32" s="31"/>
      <c r="UN32" s="31"/>
      <c r="UO32" s="31"/>
      <c r="UP32" s="31"/>
      <c r="UQ32" s="31"/>
      <c r="UR32" s="31"/>
      <c r="US32" s="31"/>
      <c r="UT32" s="31"/>
      <c r="UU32" s="31"/>
      <c r="UV32" s="31"/>
      <c r="UW32" s="31"/>
      <c r="UX32" s="31"/>
      <c r="UY32" s="31"/>
      <c r="UZ32" s="31"/>
      <c r="VA32" s="31"/>
      <c r="VB32" s="31"/>
      <c r="VC32" s="31"/>
      <c r="VD32" s="31"/>
      <c r="VE32" s="31"/>
      <c r="VF32" s="31"/>
      <c r="VG32" s="31"/>
      <c r="VH32" s="31"/>
      <c r="VI32" s="31"/>
      <c r="VJ32" s="31"/>
      <c r="VK32" s="31"/>
      <c r="VL32" s="31"/>
      <c r="VM32" s="31"/>
      <c r="VN32" s="31"/>
      <c r="VO32" s="31"/>
      <c r="VP32" s="31"/>
      <c r="VQ32" s="31"/>
      <c r="VR32" s="31"/>
      <c r="VS32" s="31"/>
      <c r="VT32" s="31"/>
      <c r="VU32" s="31"/>
      <c r="VV32" s="31"/>
      <c r="VW32" s="31"/>
      <c r="VX32" s="31"/>
      <c r="VY32" s="31"/>
      <c r="VZ32" s="31"/>
      <c r="WA32" s="31"/>
      <c r="WB32" s="31"/>
      <c r="WC32" s="31"/>
      <c r="WD32" s="31"/>
      <c r="WE32" s="31"/>
      <c r="WF32" s="31"/>
      <c r="WG32" s="31"/>
      <c r="WH32" s="31"/>
      <c r="WI32" s="31"/>
      <c r="WJ32" s="31"/>
      <c r="WK32" s="31"/>
      <c r="WL32" s="31"/>
      <c r="WM32" s="31"/>
      <c r="WN32" s="31"/>
      <c r="WO32" s="31"/>
      <c r="WP32" s="31"/>
      <c r="WQ32" s="31"/>
      <c r="WR32" s="31"/>
      <c r="WS32" s="31"/>
      <c r="WT32" s="31"/>
      <c r="WU32" s="31"/>
      <c r="WV32" s="31"/>
      <c r="WW32" s="31"/>
      <c r="WX32" s="31"/>
      <c r="WY32" s="31"/>
      <c r="WZ32" s="31"/>
      <c r="XA32" s="31"/>
      <c r="XB32" s="31"/>
      <c r="XC32" s="31"/>
      <c r="XD32" s="31"/>
      <c r="XE32" s="31"/>
      <c r="XF32" s="31"/>
      <c r="XG32" s="31"/>
      <c r="XH32" s="31"/>
      <c r="XI32" s="31"/>
      <c r="XJ32" s="31"/>
      <c r="XK32" s="31"/>
      <c r="XL32" s="31"/>
      <c r="XM32" s="31"/>
      <c r="XN32" s="31"/>
      <c r="XO32" s="31"/>
      <c r="XP32" s="31"/>
      <c r="XQ32" s="31"/>
      <c r="XR32" s="31"/>
      <c r="XS32" s="31"/>
      <c r="XT32" s="31"/>
      <c r="XU32" s="31"/>
      <c r="XV32" s="31"/>
      <c r="XW32" s="31"/>
      <c r="XX32" s="31"/>
      <c r="XY32" s="31"/>
      <c r="XZ32" s="31"/>
      <c r="YA32" s="31"/>
      <c r="YB32" s="31"/>
      <c r="YC32" s="31"/>
      <c r="YD32" s="31"/>
      <c r="YE32" s="31"/>
      <c r="YF32" s="31"/>
      <c r="YG32" s="31"/>
      <c r="YH32" s="31"/>
      <c r="YI32" s="31"/>
      <c r="YJ32" s="31"/>
      <c r="YK32" s="31"/>
      <c r="YL32" s="31"/>
      <c r="YM32" s="31"/>
      <c r="YN32" s="31"/>
      <c r="YO32" s="31"/>
      <c r="YP32" s="31"/>
      <c r="YQ32" s="31"/>
      <c r="YR32" s="31"/>
      <c r="YS32" s="31"/>
      <c r="YT32" s="31"/>
      <c r="YU32" s="31"/>
      <c r="YV32" s="31"/>
      <c r="YW32" s="31"/>
      <c r="YX32" s="31"/>
      <c r="YY32" s="31"/>
      <c r="YZ32" s="31"/>
      <c r="ZA32" s="31"/>
      <c r="ZB32" s="31"/>
      <c r="ZC32" s="31"/>
      <c r="ZD32" s="31"/>
      <c r="ZE32" s="31"/>
      <c r="ZF32" s="31"/>
      <c r="ZG32" s="31"/>
      <c r="ZH32" s="31"/>
      <c r="ZI32" s="31"/>
      <c r="ZJ32" s="31"/>
      <c r="ZK32" s="31"/>
      <c r="ZL32" s="31"/>
      <c r="ZM32" s="31"/>
      <c r="ZN32" s="31"/>
      <c r="ZO32" s="31"/>
      <c r="ZP32" s="31"/>
      <c r="ZQ32" s="31"/>
      <c r="ZR32" s="31"/>
      <c r="ZS32" s="31"/>
      <c r="ZT32" s="31"/>
      <c r="ZU32" s="31"/>
      <c r="ZV32" s="31"/>
      <c r="ZW32" s="31"/>
      <c r="ZX32" s="31"/>
      <c r="ZY32" s="31"/>
      <c r="ZZ32" s="31"/>
      <c r="AAA32" s="31"/>
      <c r="AAB32" s="31"/>
      <c r="AAC32" s="31"/>
      <c r="AAD32" s="31"/>
      <c r="AAE32" s="31"/>
      <c r="AAF32" s="31"/>
      <c r="AAG32" s="31"/>
      <c r="AAH32" s="31"/>
      <c r="AAI32" s="31"/>
      <c r="AAJ32" s="31"/>
      <c r="AAK32" s="31"/>
      <c r="AAL32" s="31"/>
      <c r="AAM32" s="31"/>
      <c r="AAN32" s="31"/>
      <c r="AAO32" s="31"/>
      <c r="AAP32" s="31"/>
      <c r="AAQ32" s="31"/>
      <c r="AAR32" s="31"/>
      <c r="AAS32" s="31"/>
      <c r="AAT32" s="31"/>
      <c r="AAU32" s="31"/>
      <c r="AAV32" s="31"/>
      <c r="AAW32" s="31"/>
      <c r="AAX32" s="31"/>
      <c r="AAY32" s="31"/>
      <c r="AAZ32" s="31"/>
      <c r="ABA32" s="31"/>
      <c r="ABB32" s="31"/>
      <c r="ABC32" s="31"/>
      <c r="ABD32" s="31"/>
      <c r="ABE32" s="31"/>
      <c r="ABF32" s="31"/>
      <c r="ABG32" s="31"/>
      <c r="ABH32" s="31"/>
      <c r="ABI32" s="31"/>
      <c r="ABJ32" s="31"/>
      <c r="ABK32" s="31"/>
      <c r="ABL32" s="31"/>
      <c r="ABM32" s="31"/>
      <c r="ABN32" s="31"/>
      <c r="ABO32" s="31"/>
      <c r="ABP32" s="31"/>
      <c r="ABQ32" s="31"/>
      <c r="ABR32" s="31"/>
      <c r="ABS32" s="31"/>
      <c r="ABT32" s="31"/>
      <c r="ABU32" s="31"/>
      <c r="ABV32" s="31"/>
      <c r="ABW32" s="31"/>
      <c r="ABX32" s="31"/>
      <c r="ABY32" s="31"/>
      <c r="ABZ32" s="31"/>
      <c r="ACA32" s="31"/>
      <c r="ACB32" s="31"/>
      <c r="ACC32" s="31"/>
      <c r="ACD32" s="31"/>
      <c r="ACE32" s="31"/>
      <c r="ACF32" s="31"/>
      <c r="ACG32" s="31"/>
      <c r="ACH32" s="31"/>
      <c r="ACI32" s="31"/>
      <c r="ACJ32" s="31"/>
      <c r="ACK32" s="31"/>
      <c r="ACL32" s="31"/>
      <c r="ACM32" s="31"/>
      <c r="ACN32" s="31"/>
      <c r="ACO32" s="31"/>
      <c r="ACP32" s="31"/>
      <c r="ACQ32" s="31"/>
      <c r="ACR32" s="31"/>
      <c r="ACS32" s="31"/>
      <c r="ACT32" s="31"/>
      <c r="ACU32" s="31"/>
      <c r="ACV32" s="31"/>
      <c r="ACW32" s="31"/>
      <c r="ACX32" s="31"/>
      <c r="ACY32" s="31"/>
      <c r="ACZ32" s="31"/>
      <c r="ADA32" s="31"/>
      <c r="ADB32" s="31"/>
      <c r="ADC32" s="31"/>
      <c r="ADD32" s="31"/>
      <c r="ADE32" s="31"/>
      <c r="ADF32" s="31"/>
      <c r="ADG32" s="31"/>
      <c r="ADH32" s="31"/>
      <c r="ADI32" s="31"/>
      <c r="ADJ32" s="31"/>
      <c r="ADK32" s="31"/>
      <c r="ADL32" s="31"/>
      <c r="ADM32" s="31"/>
      <c r="ADN32" s="31"/>
      <c r="ADO32" s="31"/>
      <c r="ADP32" s="31"/>
      <c r="ADQ32" s="31"/>
      <c r="ADR32" s="31"/>
      <c r="ADS32" s="31"/>
      <c r="ADT32" s="31"/>
      <c r="ADU32" s="31"/>
      <c r="ADV32" s="31"/>
      <c r="ADW32" s="31"/>
      <c r="ADX32" s="31"/>
      <c r="ADY32" s="31"/>
      <c r="ADZ32" s="31"/>
      <c r="AEA32" s="31"/>
      <c r="AEB32" s="31"/>
      <c r="AEC32" s="31"/>
      <c r="AED32" s="31"/>
      <c r="AEE32" s="31"/>
      <c r="AEF32" s="31"/>
      <c r="AEG32" s="31"/>
      <c r="AEH32" s="31"/>
      <c r="AEI32" s="31"/>
      <c r="AEJ32" s="31"/>
      <c r="AEK32" s="31"/>
      <c r="AEL32" s="31"/>
      <c r="AEM32" s="31"/>
      <c r="AEN32" s="31"/>
      <c r="AEO32" s="31"/>
      <c r="AEP32" s="31"/>
      <c r="AEQ32" s="31"/>
      <c r="AER32" s="31"/>
      <c r="AES32" s="31"/>
      <c r="AET32" s="31"/>
      <c r="AEU32" s="31"/>
      <c r="AEV32" s="31"/>
      <c r="AEW32" s="31"/>
      <c r="AEX32" s="31"/>
      <c r="AEY32" s="31"/>
      <c r="AEZ32" s="31"/>
      <c r="AFA32" s="31"/>
      <c r="AFB32" s="31"/>
      <c r="AFC32" s="31"/>
      <c r="AFD32" s="31"/>
      <c r="AFE32" s="31"/>
      <c r="AFF32" s="31"/>
      <c r="AFG32" s="31"/>
      <c r="AFH32" s="31"/>
      <c r="AFI32" s="31"/>
      <c r="AFJ32" s="31"/>
      <c r="AFK32" s="31"/>
      <c r="AFL32" s="31"/>
      <c r="AFM32" s="31"/>
      <c r="AFN32" s="31"/>
      <c r="AFO32" s="31"/>
      <c r="AFP32" s="31"/>
      <c r="AFQ32" s="31"/>
      <c r="AFR32" s="31"/>
      <c r="AFS32" s="31"/>
      <c r="AFT32" s="31"/>
      <c r="AFU32" s="31"/>
      <c r="AFV32" s="31"/>
      <c r="AFW32" s="31"/>
      <c r="AFX32" s="31"/>
      <c r="AFY32" s="31"/>
      <c r="AFZ32" s="31"/>
      <c r="AGA32" s="31"/>
      <c r="AGB32" s="31"/>
      <c r="AGC32" s="31"/>
      <c r="AGD32" s="31"/>
      <c r="AGE32" s="31"/>
      <c r="AGF32" s="31"/>
      <c r="AGG32" s="31"/>
      <c r="AGH32" s="31"/>
      <c r="AGI32" s="31"/>
      <c r="AGJ32" s="31"/>
      <c r="AGK32" s="31"/>
      <c r="AGL32" s="31"/>
      <c r="AGM32" s="31"/>
      <c r="AGN32" s="31"/>
      <c r="AGO32" s="31"/>
      <c r="AGP32" s="31"/>
      <c r="AGQ32" s="31"/>
      <c r="AGR32" s="31"/>
      <c r="AGS32" s="31"/>
      <c r="AGT32" s="31"/>
      <c r="AGU32" s="31"/>
      <c r="AGV32" s="31"/>
      <c r="AGW32" s="31"/>
      <c r="AGX32" s="31"/>
      <c r="AGY32" s="31"/>
      <c r="AGZ32" s="31"/>
      <c r="AHA32" s="31"/>
      <c r="AHB32" s="31"/>
      <c r="AHC32" s="31"/>
      <c r="AHD32" s="31"/>
      <c r="AHE32" s="31"/>
      <c r="AHF32" s="31"/>
      <c r="AHG32" s="31"/>
      <c r="AHH32" s="31"/>
      <c r="AHI32" s="31"/>
      <c r="AHJ32" s="31"/>
      <c r="AHK32" s="31"/>
      <c r="AHL32" s="31"/>
      <c r="AHM32" s="31"/>
      <c r="AHN32" s="31"/>
      <c r="AHO32" s="31"/>
      <c r="AHP32" s="31"/>
      <c r="AHQ32" s="31"/>
      <c r="AHR32" s="31"/>
      <c r="AHS32" s="31"/>
      <c r="AHT32" s="31"/>
      <c r="AHU32" s="31"/>
      <c r="AHV32" s="31"/>
      <c r="AHW32" s="31"/>
      <c r="AHX32" s="31"/>
      <c r="AHY32" s="31"/>
      <c r="AHZ32" s="31"/>
      <c r="AIA32" s="31"/>
      <c r="AIB32" s="31"/>
      <c r="AIC32" s="31"/>
      <c r="AID32" s="31"/>
      <c r="AIE32" s="31"/>
      <c r="AIF32" s="31"/>
      <c r="AIG32" s="31"/>
      <c r="AIH32" s="31"/>
      <c r="AII32" s="31"/>
      <c r="AIJ32" s="31"/>
      <c r="AIK32" s="31"/>
      <c r="AIL32" s="31"/>
      <c r="AIM32" s="31"/>
      <c r="AIN32" s="31"/>
      <c r="AIO32" s="31"/>
      <c r="AIP32" s="31"/>
      <c r="AIQ32" s="31"/>
      <c r="AIR32" s="31"/>
      <c r="AIS32" s="31"/>
      <c r="AIT32" s="31"/>
      <c r="AIU32" s="31"/>
      <c r="AIV32" s="31"/>
      <c r="AIW32" s="31"/>
      <c r="AIX32" s="31"/>
      <c r="AIY32" s="31"/>
      <c r="AIZ32" s="31"/>
      <c r="AJA32" s="31"/>
      <c r="AJB32" s="31"/>
      <c r="AJC32" s="31"/>
      <c r="AJD32" s="31"/>
      <c r="AJE32" s="31"/>
      <c r="AJF32" s="31"/>
      <c r="AJG32" s="31"/>
      <c r="AJH32" s="31"/>
      <c r="AJI32" s="31"/>
      <c r="AJJ32" s="31"/>
      <c r="AJK32" s="31"/>
      <c r="AJL32" s="31"/>
      <c r="AJM32" s="31"/>
      <c r="AJN32" s="31"/>
      <c r="AJO32" s="31"/>
      <c r="AJP32" s="31"/>
      <c r="AJQ32" s="31"/>
      <c r="AJR32" s="31"/>
      <c r="AJS32" s="31"/>
      <c r="AJT32" s="31"/>
      <c r="AJU32" s="31"/>
      <c r="AJV32" s="31"/>
      <c r="AJW32" s="31"/>
      <c r="AJX32" s="31"/>
      <c r="AJY32" s="31"/>
      <c r="AJZ32" s="31"/>
      <c r="AKA32" s="31"/>
      <c r="AKB32" s="31"/>
      <c r="AKC32" s="31"/>
      <c r="AKD32" s="31"/>
      <c r="AKE32" s="31"/>
      <c r="AKF32" s="31"/>
      <c r="AKG32" s="31"/>
      <c r="AKH32" s="31"/>
      <c r="AKI32" s="31"/>
      <c r="AKJ32" s="31"/>
      <c r="AKK32" s="31"/>
      <c r="AKL32" s="31"/>
      <c r="AKM32" s="31"/>
      <c r="AKN32" s="31"/>
      <c r="AKO32" s="31"/>
      <c r="AKP32" s="31"/>
      <c r="AKQ32" s="31"/>
      <c r="AKR32" s="31"/>
      <c r="AKS32" s="31"/>
      <c r="AKT32" s="31"/>
      <c r="AKU32" s="31"/>
      <c r="AKV32" s="31"/>
      <c r="AKW32" s="31"/>
      <c r="AKX32" s="31"/>
      <c r="AKY32" s="31"/>
      <c r="AKZ32" s="31"/>
      <c r="ALA32" s="31"/>
      <c r="ALB32" s="31"/>
      <c r="ALC32" s="31"/>
      <c r="ALD32" s="31"/>
      <c r="ALE32" s="31"/>
      <c r="ALF32" s="31"/>
      <c r="ALG32" s="31"/>
      <c r="ALH32" s="31"/>
      <c r="ALI32" s="31"/>
      <c r="ALJ32" s="31"/>
      <c r="ALK32" s="31"/>
      <c r="ALL32" s="31"/>
      <c r="ALM32" s="31"/>
      <c r="ALN32" s="31"/>
      <c r="ALO32" s="31"/>
      <c r="ALP32" s="31"/>
      <c r="ALQ32" s="31"/>
      <c r="ALR32" s="31"/>
      <c r="ALS32" s="31"/>
      <c r="ALT32" s="31"/>
      <c r="ALU32" s="31"/>
      <c r="ALV32" s="31"/>
      <c r="ALW32" s="31"/>
      <c r="ALX32" s="31"/>
      <c r="ALY32" s="31"/>
      <c r="ALZ32" s="31"/>
      <c r="AMA32" s="31"/>
      <c r="AMB32" s="31"/>
      <c r="AMC32" s="31"/>
      <c r="AMD32" s="31"/>
      <c r="AME32" s="31"/>
      <c r="AMF32" s="31"/>
      <c r="AMG32" s="31"/>
      <c r="AMH32" s="31"/>
      <c r="AMI32" s="31"/>
      <c r="AMJ32" s="31"/>
    </row>
    <row r="33" spans="1:1024" ht="13.5" customHeight="1">
      <c r="A33" s="267">
        <v>3</v>
      </c>
      <c r="B33" s="267" t="s">
        <v>33</v>
      </c>
      <c r="C33" s="268" t="s">
        <v>29</v>
      </c>
      <c r="D33" s="268"/>
      <c r="E33" s="37">
        <v>0</v>
      </c>
      <c r="F33" s="41">
        <f>Anicuns!C131</f>
        <v>10664.28</v>
      </c>
      <c r="G33" s="41">
        <f>F33*E33</f>
        <v>0</v>
      </c>
      <c r="H33" s="41">
        <f>G33*12</f>
        <v>0</v>
      </c>
    </row>
    <row r="34" spans="1:1024" ht="13.5" customHeight="1">
      <c r="A34" s="267"/>
      <c r="B34" s="267"/>
      <c r="C34" s="268" t="s">
        <v>30</v>
      </c>
      <c r="D34" s="268"/>
      <c r="E34" s="37">
        <v>2</v>
      </c>
      <c r="F34" s="41">
        <f>Anicuns!C130</f>
        <v>5512.07</v>
      </c>
      <c r="G34" s="38">
        <f>F34*E34</f>
        <v>11024.14</v>
      </c>
      <c r="H34" s="41">
        <f>G34*12</f>
        <v>132289.68</v>
      </c>
    </row>
    <row r="35" spans="1:1024" ht="13.5" customHeight="1">
      <c r="A35" s="267"/>
      <c r="B35" s="267"/>
      <c r="C35" s="271" t="s">
        <v>31</v>
      </c>
      <c r="D35" s="271"/>
      <c r="E35" s="271"/>
      <c r="F35" s="271"/>
      <c r="G35" s="42">
        <f>SUM(G33:G34)</f>
        <v>11024.14</v>
      </c>
      <c r="H35" s="42">
        <f>SUM(H33:H34)</f>
        <v>132289.68</v>
      </c>
      <c r="I35" s="43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1"/>
      <c r="KI35" s="31"/>
      <c r="KJ35" s="31"/>
      <c r="KK35" s="31"/>
      <c r="KL35" s="31"/>
      <c r="KM35" s="31"/>
      <c r="KN35" s="31"/>
      <c r="KO35" s="31"/>
      <c r="KP35" s="31"/>
      <c r="KQ35" s="31"/>
      <c r="KR35" s="31"/>
      <c r="KS35" s="31"/>
      <c r="KT35" s="31"/>
      <c r="KU35" s="31"/>
      <c r="KV35" s="31"/>
      <c r="KW35" s="31"/>
      <c r="KX35" s="31"/>
      <c r="KY35" s="31"/>
      <c r="KZ35" s="31"/>
      <c r="LA35" s="31"/>
      <c r="LB35" s="31"/>
      <c r="LC35" s="31"/>
      <c r="LD35" s="31"/>
      <c r="LE35" s="31"/>
      <c r="LF35" s="31"/>
      <c r="LG35" s="31"/>
      <c r="LH35" s="31"/>
      <c r="LI35" s="31"/>
      <c r="LJ35" s="31"/>
      <c r="LK35" s="31"/>
      <c r="LL35" s="31"/>
      <c r="LM35" s="31"/>
      <c r="LN35" s="31"/>
      <c r="LO35" s="31"/>
      <c r="LP35" s="31"/>
      <c r="LQ35" s="31"/>
      <c r="LR35" s="31"/>
      <c r="LS35" s="31"/>
      <c r="LT35" s="31"/>
      <c r="LU35" s="31"/>
      <c r="LV35" s="31"/>
      <c r="LW35" s="31"/>
      <c r="LX35" s="31"/>
      <c r="LY35" s="31"/>
      <c r="LZ35" s="31"/>
      <c r="MA35" s="31"/>
      <c r="MB35" s="31"/>
      <c r="MC35" s="31"/>
      <c r="MD35" s="31"/>
      <c r="ME35" s="31"/>
      <c r="MF35" s="31"/>
      <c r="MG35" s="31"/>
      <c r="MH35" s="31"/>
      <c r="MI35" s="31"/>
      <c r="MJ35" s="31"/>
      <c r="MK35" s="31"/>
      <c r="ML35" s="31"/>
      <c r="MM35" s="31"/>
      <c r="MN35" s="31"/>
      <c r="MO35" s="31"/>
      <c r="MP35" s="31"/>
      <c r="MQ35" s="31"/>
      <c r="MR35" s="31"/>
      <c r="MS35" s="31"/>
      <c r="MT35" s="31"/>
      <c r="MU35" s="31"/>
      <c r="MV35" s="31"/>
      <c r="MW35" s="31"/>
      <c r="MX35" s="31"/>
      <c r="MY35" s="31"/>
      <c r="MZ35" s="31"/>
      <c r="NA35" s="31"/>
      <c r="NB35" s="31"/>
      <c r="NC35" s="31"/>
      <c r="ND35" s="31"/>
      <c r="NE35" s="31"/>
      <c r="NF35" s="31"/>
      <c r="NG35" s="31"/>
      <c r="NH35" s="31"/>
      <c r="NI35" s="31"/>
      <c r="NJ35" s="31"/>
      <c r="NK35" s="31"/>
      <c r="NL35" s="31"/>
      <c r="NM35" s="31"/>
      <c r="NN35" s="31"/>
      <c r="NO35" s="31"/>
      <c r="NP35" s="31"/>
      <c r="NQ35" s="31"/>
      <c r="NR35" s="31"/>
      <c r="NS35" s="31"/>
      <c r="NT35" s="31"/>
      <c r="NU35" s="31"/>
      <c r="NV35" s="31"/>
      <c r="NW35" s="31"/>
      <c r="NX35" s="31"/>
      <c r="NY35" s="31"/>
      <c r="NZ35" s="31"/>
      <c r="OA35" s="31"/>
      <c r="OB35" s="31"/>
      <c r="OC35" s="31"/>
      <c r="OD35" s="31"/>
      <c r="OE35" s="31"/>
      <c r="OF35" s="31"/>
      <c r="OG35" s="31"/>
      <c r="OH35" s="31"/>
      <c r="OI35" s="31"/>
      <c r="OJ35" s="31"/>
      <c r="OK35" s="31"/>
      <c r="OL35" s="31"/>
      <c r="OM35" s="31"/>
      <c r="ON35" s="31"/>
      <c r="OO35" s="31"/>
      <c r="OP35" s="31"/>
      <c r="OQ35" s="31"/>
      <c r="OR35" s="31"/>
      <c r="OS35" s="31"/>
      <c r="OT35" s="31"/>
      <c r="OU35" s="31"/>
      <c r="OV35" s="31"/>
      <c r="OW35" s="31"/>
      <c r="OX35" s="31"/>
      <c r="OY35" s="31"/>
      <c r="OZ35" s="31"/>
      <c r="PA35" s="31"/>
      <c r="PB35" s="31"/>
      <c r="PC35" s="31"/>
      <c r="PD35" s="31"/>
      <c r="PE35" s="31"/>
      <c r="PF35" s="31"/>
      <c r="PG35" s="31"/>
      <c r="PH35" s="31"/>
      <c r="PI35" s="31"/>
      <c r="PJ35" s="31"/>
      <c r="PK35" s="31"/>
      <c r="PL35" s="31"/>
      <c r="PM35" s="31"/>
      <c r="PN35" s="31"/>
      <c r="PO35" s="31"/>
      <c r="PP35" s="31"/>
      <c r="PQ35" s="31"/>
      <c r="PR35" s="31"/>
      <c r="PS35" s="31"/>
      <c r="PT35" s="31"/>
      <c r="PU35" s="31"/>
      <c r="PV35" s="31"/>
      <c r="PW35" s="31"/>
      <c r="PX35" s="31"/>
      <c r="PY35" s="31"/>
      <c r="PZ35" s="31"/>
      <c r="QA35" s="31"/>
      <c r="QB35" s="31"/>
      <c r="QC35" s="31"/>
      <c r="QD35" s="31"/>
      <c r="QE35" s="31"/>
      <c r="QF35" s="31"/>
      <c r="QG35" s="31"/>
      <c r="QH35" s="31"/>
      <c r="QI35" s="31"/>
      <c r="QJ35" s="31"/>
      <c r="QK35" s="31"/>
      <c r="QL35" s="31"/>
      <c r="QM35" s="31"/>
      <c r="QN35" s="31"/>
      <c r="QO35" s="31"/>
      <c r="QP35" s="31"/>
      <c r="QQ35" s="31"/>
      <c r="QR35" s="31"/>
      <c r="QS35" s="31"/>
      <c r="QT35" s="31"/>
      <c r="QU35" s="31"/>
      <c r="QV35" s="31"/>
      <c r="QW35" s="31"/>
      <c r="QX35" s="31"/>
      <c r="QY35" s="31"/>
      <c r="QZ35" s="31"/>
      <c r="RA35" s="31"/>
      <c r="RB35" s="31"/>
      <c r="RC35" s="31"/>
      <c r="RD35" s="31"/>
      <c r="RE35" s="31"/>
      <c r="RF35" s="31"/>
      <c r="RG35" s="31"/>
      <c r="RH35" s="31"/>
      <c r="RI35" s="31"/>
      <c r="RJ35" s="31"/>
      <c r="RK35" s="31"/>
      <c r="RL35" s="31"/>
      <c r="RM35" s="31"/>
      <c r="RN35" s="31"/>
      <c r="RO35" s="31"/>
      <c r="RP35" s="31"/>
      <c r="RQ35" s="31"/>
      <c r="RR35" s="31"/>
      <c r="RS35" s="31"/>
      <c r="RT35" s="31"/>
      <c r="RU35" s="31"/>
      <c r="RV35" s="31"/>
      <c r="RW35" s="31"/>
      <c r="RX35" s="31"/>
      <c r="RY35" s="31"/>
      <c r="RZ35" s="31"/>
      <c r="SA35" s="31"/>
      <c r="SB35" s="31"/>
      <c r="SC35" s="31"/>
      <c r="SD35" s="31"/>
      <c r="SE35" s="31"/>
      <c r="SF35" s="31"/>
      <c r="SG35" s="31"/>
      <c r="SH35" s="31"/>
      <c r="SI35" s="31"/>
      <c r="SJ35" s="31"/>
      <c r="SK35" s="31"/>
      <c r="SL35" s="31"/>
      <c r="SM35" s="31"/>
      <c r="SN35" s="31"/>
      <c r="SO35" s="31"/>
      <c r="SP35" s="31"/>
      <c r="SQ35" s="31"/>
      <c r="SR35" s="31"/>
      <c r="SS35" s="31"/>
      <c r="ST35" s="31"/>
      <c r="SU35" s="31"/>
      <c r="SV35" s="31"/>
      <c r="SW35" s="31"/>
      <c r="SX35" s="31"/>
      <c r="SY35" s="31"/>
      <c r="SZ35" s="31"/>
      <c r="TA35" s="31"/>
      <c r="TB35" s="31"/>
      <c r="TC35" s="31"/>
      <c r="TD35" s="31"/>
      <c r="TE35" s="31"/>
      <c r="TF35" s="31"/>
      <c r="TG35" s="31"/>
      <c r="TH35" s="31"/>
      <c r="TI35" s="31"/>
      <c r="TJ35" s="31"/>
      <c r="TK35" s="31"/>
      <c r="TL35" s="31"/>
      <c r="TM35" s="31"/>
      <c r="TN35" s="31"/>
      <c r="TO35" s="31"/>
      <c r="TP35" s="31"/>
      <c r="TQ35" s="31"/>
      <c r="TR35" s="31"/>
      <c r="TS35" s="31"/>
      <c r="TT35" s="31"/>
      <c r="TU35" s="31"/>
      <c r="TV35" s="31"/>
      <c r="TW35" s="31"/>
      <c r="TX35" s="31"/>
      <c r="TY35" s="31"/>
      <c r="TZ35" s="31"/>
      <c r="UA35" s="31"/>
      <c r="UB35" s="31"/>
      <c r="UC35" s="31"/>
      <c r="UD35" s="31"/>
      <c r="UE35" s="31"/>
      <c r="UF35" s="31"/>
      <c r="UG35" s="31"/>
      <c r="UH35" s="31"/>
      <c r="UI35" s="31"/>
      <c r="UJ35" s="31"/>
      <c r="UK35" s="31"/>
      <c r="UL35" s="31"/>
      <c r="UM35" s="31"/>
      <c r="UN35" s="31"/>
      <c r="UO35" s="31"/>
      <c r="UP35" s="31"/>
      <c r="UQ35" s="31"/>
      <c r="UR35" s="31"/>
      <c r="US35" s="31"/>
      <c r="UT35" s="31"/>
      <c r="UU35" s="31"/>
      <c r="UV35" s="31"/>
      <c r="UW35" s="31"/>
      <c r="UX35" s="31"/>
      <c r="UY35" s="31"/>
      <c r="UZ35" s="31"/>
      <c r="VA35" s="31"/>
      <c r="VB35" s="31"/>
      <c r="VC35" s="31"/>
      <c r="VD35" s="31"/>
      <c r="VE35" s="31"/>
      <c r="VF35" s="31"/>
      <c r="VG35" s="31"/>
      <c r="VH35" s="31"/>
      <c r="VI35" s="31"/>
      <c r="VJ35" s="31"/>
      <c r="VK35" s="31"/>
      <c r="VL35" s="31"/>
      <c r="VM35" s="31"/>
      <c r="VN35" s="31"/>
      <c r="VO35" s="31"/>
      <c r="VP35" s="31"/>
      <c r="VQ35" s="31"/>
      <c r="VR35" s="31"/>
      <c r="VS35" s="31"/>
      <c r="VT35" s="31"/>
      <c r="VU35" s="31"/>
      <c r="VV35" s="31"/>
      <c r="VW35" s="31"/>
      <c r="VX35" s="31"/>
      <c r="VY35" s="31"/>
      <c r="VZ35" s="31"/>
      <c r="WA35" s="31"/>
      <c r="WB35" s="31"/>
      <c r="WC35" s="31"/>
      <c r="WD35" s="31"/>
      <c r="WE35" s="31"/>
      <c r="WF35" s="31"/>
      <c r="WG35" s="31"/>
      <c r="WH35" s="31"/>
      <c r="WI35" s="31"/>
      <c r="WJ35" s="31"/>
      <c r="WK35" s="31"/>
      <c r="WL35" s="31"/>
      <c r="WM35" s="31"/>
      <c r="WN35" s="31"/>
      <c r="WO35" s="31"/>
      <c r="WP35" s="31"/>
      <c r="WQ35" s="31"/>
      <c r="WR35" s="31"/>
      <c r="WS35" s="31"/>
      <c r="WT35" s="31"/>
      <c r="WU35" s="31"/>
      <c r="WV35" s="31"/>
      <c r="WW35" s="31"/>
      <c r="WX35" s="31"/>
      <c r="WY35" s="31"/>
      <c r="WZ35" s="31"/>
      <c r="XA35" s="31"/>
      <c r="XB35" s="31"/>
      <c r="XC35" s="31"/>
      <c r="XD35" s="31"/>
      <c r="XE35" s="31"/>
      <c r="XF35" s="31"/>
      <c r="XG35" s="31"/>
      <c r="XH35" s="31"/>
      <c r="XI35" s="31"/>
      <c r="XJ35" s="31"/>
      <c r="XK35" s="31"/>
      <c r="XL35" s="31"/>
      <c r="XM35" s="31"/>
      <c r="XN35" s="31"/>
      <c r="XO35" s="31"/>
      <c r="XP35" s="31"/>
      <c r="XQ35" s="31"/>
      <c r="XR35" s="31"/>
      <c r="XS35" s="31"/>
      <c r="XT35" s="31"/>
      <c r="XU35" s="31"/>
      <c r="XV35" s="31"/>
      <c r="XW35" s="31"/>
      <c r="XX35" s="31"/>
      <c r="XY35" s="31"/>
      <c r="XZ35" s="31"/>
      <c r="YA35" s="31"/>
      <c r="YB35" s="31"/>
      <c r="YC35" s="31"/>
      <c r="YD35" s="31"/>
      <c r="YE35" s="31"/>
      <c r="YF35" s="31"/>
      <c r="YG35" s="31"/>
      <c r="YH35" s="31"/>
      <c r="YI35" s="31"/>
      <c r="YJ35" s="31"/>
      <c r="YK35" s="31"/>
      <c r="YL35" s="31"/>
      <c r="YM35" s="31"/>
      <c r="YN35" s="31"/>
      <c r="YO35" s="31"/>
      <c r="YP35" s="31"/>
      <c r="YQ35" s="31"/>
      <c r="YR35" s="31"/>
      <c r="YS35" s="31"/>
      <c r="YT35" s="31"/>
      <c r="YU35" s="31"/>
      <c r="YV35" s="31"/>
      <c r="YW35" s="31"/>
      <c r="YX35" s="31"/>
      <c r="YY35" s="31"/>
      <c r="YZ35" s="31"/>
      <c r="ZA35" s="31"/>
      <c r="ZB35" s="31"/>
      <c r="ZC35" s="31"/>
      <c r="ZD35" s="31"/>
      <c r="ZE35" s="31"/>
      <c r="ZF35" s="31"/>
      <c r="ZG35" s="31"/>
      <c r="ZH35" s="31"/>
      <c r="ZI35" s="31"/>
      <c r="ZJ35" s="31"/>
      <c r="ZK35" s="31"/>
      <c r="ZL35" s="31"/>
      <c r="ZM35" s="31"/>
      <c r="ZN35" s="31"/>
      <c r="ZO35" s="31"/>
      <c r="ZP35" s="31"/>
      <c r="ZQ35" s="31"/>
      <c r="ZR35" s="31"/>
      <c r="ZS35" s="31"/>
      <c r="ZT35" s="31"/>
      <c r="ZU35" s="31"/>
      <c r="ZV35" s="31"/>
      <c r="ZW35" s="31"/>
      <c r="ZX35" s="31"/>
      <c r="ZY35" s="31"/>
      <c r="ZZ35" s="31"/>
      <c r="AAA35" s="31"/>
      <c r="AAB35" s="31"/>
      <c r="AAC35" s="31"/>
      <c r="AAD35" s="31"/>
      <c r="AAE35" s="31"/>
      <c r="AAF35" s="31"/>
      <c r="AAG35" s="31"/>
      <c r="AAH35" s="31"/>
      <c r="AAI35" s="31"/>
      <c r="AAJ35" s="31"/>
      <c r="AAK35" s="31"/>
      <c r="AAL35" s="31"/>
      <c r="AAM35" s="31"/>
      <c r="AAN35" s="31"/>
      <c r="AAO35" s="31"/>
      <c r="AAP35" s="31"/>
      <c r="AAQ35" s="31"/>
      <c r="AAR35" s="31"/>
      <c r="AAS35" s="31"/>
      <c r="AAT35" s="31"/>
      <c r="AAU35" s="31"/>
      <c r="AAV35" s="31"/>
      <c r="AAW35" s="31"/>
      <c r="AAX35" s="31"/>
      <c r="AAY35" s="31"/>
      <c r="AAZ35" s="31"/>
      <c r="ABA35" s="31"/>
      <c r="ABB35" s="31"/>
      <c r="ABC35" s="31"/>
      <c r="ABD35" s="31"/>
      <c r="ABE35" s="31"/>
      <c r="ABF35" s="31"/>
      <c r="ABG35" s="31"/>
      <c r="ABH35" s="31"/>
      <c r="ABI35" s="31"/>
      <c r="ABJ35" s="31"/>
      <c r="ABK35" s="31"/>
      <c r="ABL35" s="31"/>
      <c r="ABM35" s="31"/>
      <c r="ABN35" s="31"/>
      <c r="ABO35" s="31"/>
      <c r="ABP35" s="31"/>
      <c r="ABQ35" s="31"/>
      <c r="ABR35" s="31"/>
      <c r="ABS35" s="31"/>
      <c r="ABT35" s="31"/>
      <c r="ABU35" s="31"/>
      <c r="ABV35" s="31"/>
      <c r="ABW35" s="31"/>
      <c r="ABX35" s="31"/>
      <c r="ABY35" s="31"/>
      <c r="ABZ35" s="31"/>
      <c r="ACA35" s="31"/>
      <c r="ACB35" s="31"/>
      <c r="ACC35" s="31"/>
      <c r="ACD35" s="31"/>
      <c r="ACE35" s="31"/>
      <c r="ACF35" s="31"/>
      <c r="ACG35" s="31"/>
      <c r="ACH35" s="31"/>
      <c r="ACI35" s="31"/>
      <c r="ACJ35" s="31"/>
      <c r="ACK35" s="31"/>
      <c r="ACL35" s="31"/>
      <c r="ACM35" s="31"/>
      <c r="ACN35" s="31"/>
      <c r="ACO35" s="31"/>
      <c r="ACP35" s="31"/>
      <c r="ACQ35" s="31"/>
      <c r="ACR35" s="31"/>
      <c r="ACS35" s="31"/>
      <c r="ACT35" s="31"/>
      <c r="ACU35" s="31"/>
      <c r="ACV35" s="31"/>
      <c r="ACW35" s="31"/>
      <c r="ACX35" s="31"/>
      <c r="ACY35" s="31"/>
      <c r="ACZ35" s="31"/>
      <c r="ADA35" s="31"/>
      <c r="ADB35" s="31"/>
      <c r="ADC35" s="31"/>
      <c r="ADD35" s="31"/>
      <c r="ADE35" s="31"/>
      <c r="ADF35" s="31"/>
      <c r="ADG35" s="31"/>
      <c r="ADH35" s="31"/>
      <c r="ADI35" s="31"/>
      <c r="ADJ35" s="31"/>
      <c r="ADK35" s="31"/>
      <c r="ADL35" s="31"/>
      <c r="ADM35" s="31"/>
      <c r="ADN35" s="31"/>
      <c r="ADO35" s="31"/>
      <c r="ADP35" s="31"/>
      <c r="ADQ35" s="31"/>
      <c r="ADR35" s="31"/>
      <c r="ADS35" s="31"/>
      <c r="ADT35" s="31"/>
      <c r="ADU35" s="31"/>
      <c r="ADV35" s="31"/>
      <c r="ADW35" s="31"/>
      <c r="ADX35" s="31"/>
      <c r="ADY35" s="31"/>
      <c r="ADZ35" s="31"/>
      <c r="AEA35" s="31"/>
      <c r="AEB35" s="31"/>
      <c r="AEC35" s="31"/>
      <c r="AED35" s="31"/>
      <c r="AEE35" s="31"/>
      <c r="AEF35" s="31"/>
      <c r="AEG35" s="31"/>
      <c r="AEH35" s="31"/>
      <c r="AEI35" s="31"/>
      <c r="AEJ35" s="31"/>
      <c r="AEK35" s="31"/>
      <c r="AEL35" s="31"/>
      <c r="AEM35" s="31"/>
      <c r="AEN35" s="31"/>
      <c r="AEO35" s="31"/>
      <c r="AEP35" s="31"/>
      <c r="AEQ35" s="31"/>
      <c r="AER35" s="31"/>
      <c r="AES35" s="31"/>
      <c r="AET35" s="31"/>
      <c r="AEU35" s="31"/>
      <c r="AEV35" s="31"/>
      <c r="AEW35" s="31"/>
      <c r="AEX35" s="31"/>
      <c r="AEY35" s="31"/>
      <c r="AEZ35" s="31"/>
      <c r="AFA35" s="31"/>
      <c r="AFB35" s="31"/>
      <c r="AFC35" s="31"/>
      <c r="AFD35" s="31"/>
      <c r="AFE35" s="31"/>
      <c r="AFF35" s="31"/>
      <c r="AFG35" s="31"/>
      <c r="AFH35" s="31"/>
      <c r="AFI35" s="31"/>
      <c r="AFJ35" s="31"/>
      <c r="AFK35" s="31"/>
      <c r="AFL35" s="31"/>
      <c r="AFM35" s="31"/>
      <c r="AFN35" s="31"/>
      <c r="AFO35" s="31"/>
      <c r="AFP35" s="31"/>
      <c r="AFQ35" s="31"/>
      <c r="AFR35" s="31"/>
      <c r="AFS35" s="31"/>
      <c r="AFT35" s="31"/>
      <c r="AFU35" s="31"/>
      <c r="AFV35" s="31"/>
      <c r="AFW35" s="31"/>
      <c r="AFX35" s="31"/>
      <c r="AFY35" s="31"/>
      <c r="AFZ35" s="31"/>
      <c r="AGA35" s="31"/>
      <c r="AGB35" s="31"/>
      <c r="AGC35" s="31"/>
      <c r="AGD35" s="31"/>
      <c r="AGE35" s="31"/>
      <c r="AGF35" s="31"/>
      <c r="AGG35" s="31"/>
      <c r="AGH35" s="31"/>
      <c r="AGI35" s="31"/>
      <c r="AGJ35" s="31"/>
      <c r="AGK35" s="31"/>
      <c r="AGL35" s="31"/>
      <c r="AGM35" s="31"/>
      <c r="AGN35" s="31"/>
      <c r="AGO35" s="31"/>
      <c r="AGP35" s="31"/>
      <c r="AGQ35" s="31"/>
      <c r="AGR35" s="31"/>
      <c r="AGS35" s="31"/>
      <c r="AGT35" s="31"/>
      <c r="AGU35" s="31"/>
      <c r="AGV35" s="31"/>
      <c r="AGW35" s="31"/>
      <c r="AGX35" s="31"/>
      <c r="AGY35" s="31"/>
      <c r="AGZ35" s="31"/>
      <c r="AHA35" s="31"/>
      <c r="AHB35" s="31"/>
      <c r="AHC35" s="31"/>
      <c r="AHD35" s="31"/>
      <c r="AHE35" s="31"/>
      <c r="AHF35" s="31"/>
      <c r="AHG35" s="31"/>
      <c r="AHH35" s="31"/>
      <c r="AHI35" s="31"/>
      <c r="AHJ35" s="31"/>
      <c r="AHK35" s="31"/>
      <c r="AHL35" s="31"/>
      <c r="AHM35" s="31"/>
      <c r="AHN35" s="31"/>
      <c r="AHO35" s="31"/>
      <c r="AHP35" s="31"/>
      <c r="AHQ35" s="31"/>
      <c r="AHR35" s="31"/>
      <c r="AHS35" s="31"/>
      <c r="AHT35" s="31"/>
      <c r="AHU35" s="31"/>
      <c r="AHV35" s="31"/>
      <c r="AHW35" s="31"/>
      <c r="AHX35" s="31"/>
      <c r="AHY35" s="31"/>
      <c r="AHZ35" s="31"/>
      <c r="AIA35" s="31"/>
      <c r="AIB35" s="31"/>
      <c r="AIC35" s="31"/>
      <c r="AID35" s="31"/>
      <c r="AIE35" s="31"/>
      <c r="AIF35" s="31"/>
      <c r="AIG35" s="31"/>
      <c r="AIH35" s="31"/>
      <c r="AII35" s="31"/>
      <c r="AIJ35" s="31"/>
      <c r="AIK35" s="31"/>
      <c r="AIL35" s="31"/>
      <c r="AIM35" s="31"/>
      <c r="AIN35" s="31"/>
      <c r="AIO35" s="31"/>
      <c r="AIP35" s="31"/>
      <c r="AIQ35" s="31"/>
      <c r="AIR35" s="31"/>
      <c r="AIS35" s="31"/>
      <c r="AIT35" s="31"/>
      <c r="AIU35" s="31"/>
      <c r="AIV35" s="31"/>
      <c r="AIW35" s="31"/>
      <c r="AIX35" s="31"/>
      <c r="AIY35" s="31"/>
      <c r="AIZ35" s="31"/>
      <c r="AJA35" s="31"/>
      <c r="AJB35" s="31"/>
      <c r="AJC35" s="31"/>
      <c r="AJD35" s="31"/>
      <c r="AJE35" s="31"/>
      <c r="AJF35" s="31"/>
      <c r="AJG35" s="31"/>
      <c r="AJH35" s="31"/>
      <c r="AJI35" s="31"/>
      <c r="AJJ35" s="31"/>
      <c r="AJK35" s="31"/>
      <c r="AJL35" s="31"/>
      <c r="AJM35" s="31"/>
      <c r="AJN35" s="31"/>
      <c r="AJO35" s="31"/>
      <c r="AJP35" s="31"/>
      <c r="AJQ35" s="31"/>
      <c r="AJR35" s="31"/>
      <c r="AJS35" s="31"/>
      <c r="AJT35" s="31"/>
      <c r="AJU35" s="31"/>
      <c r="AJV35" s="31"/>
      <c r="AJW35" s="31"/>
      <c r="AJX35" s="31"/>
      <c r="AJY35" s="31"/>
      <c r="AJZ35" s="31"/>
      <c r="AKA35" s="31"/>
      <c r="AKB35" s="31"/>
      <c r="AKC35" s="31"/>
      <c r="AKD35" s="31"/>
      <c r="AKE35" s="31"/>
      <c r="AKF35" s="31"/>
      <c r="AKG35" s="31"/>
      <c r="AKH35" s="31"/>
      <c r="AKI35" s="31"/>
      <c r="AKJ35" s="31"/>
      <c r="AKK35" s="31"/>
      <c r="AKL35" s="31"/>
      <c r="AKM35" s="31"/>
      <c r="AKN35" s="31"/>
      <c r="AKO35" s="31"/>
      <c r="AKP35" s="31"/>
      <c r="AKQ35" s="31"/>
      <c r="AKR35" s="31"/>
      <c r="AKS35" s="31"/>
      <c r="AKT35" s="31"/>
      <c r="AKU35" s="31"/>
      <c r="AKV35" s="31"/>
      <c r="AKW35" s="31"/>
      <c r="AKX35" s="31"/>
      <c r="AKY35" s="31"/>
      <c r="AKZ35" s="31"/>
      <c r="ALA35" s="31"/>
      <c r="ALB35" s="31"/>
      <c r="ALC35" s="31"/>
      <c r="ALD35" s="31"/>
      <c r="ALE35" s="31"/>
      <c r="ALF35" s="31"/>
      <c r="ALG35" s="31"/>
      <c r="ALH35" s="31"/>
      <c r="ALI35" s="31"/>
      <c r="ALJ35" s="31"/>
      <c r="ALK35" s="31"/>
      <c r="ALL35" s="31"/>
      <c r="ALM35" s="31"/>
      <c r="ALN35" s="31"/>
      <c r="ALO35" s="31"/>
      <c r="ALP35" s="31"/>
      <c r="ALQ35" s="31"/>
      <c r="ALR35" s="31"/>
      <c r="ALS35" s="31"/>
      <c r="ALT35" s="31"/>
      <c r="ALU35" s="31"/>
      <c r="ALV35" s="31"/>
      <c r="ALW35" s="31"/>
      <c r="ALX35" s="31"/>
      <c r="ALY35" s="31"/>
      <c r="ALZ35" s="31"/>
      <c r="AMA35" s="31"/>
      <c r="AMB35" s="31"/>
      <c r="AMC35" s="31"/>
      <c r="AMD35" s="31"/>
      <c r="AME35" s="31"/>
      <c r="AMF35" s="31"/>
      <c r="AMG35" s="31"/>
      <c r="AMH35" s="31"/>
      <c r="AMI35" s="31"/>
      <c r="AMJ35" s="31"/>
    </row>
    <row r="36" spans="1:1024" ht="13.5" customHeight="1">
      <c r="A36" s="267">
        <v>4</v>
      </c>
      <c r="B36" s="270" t="s">
        <v>34</v>
      </c>
      <c r="C36" s="268" t="s">
        <v>29</v>
      </c>
      <c r="D36" s="268"/>
      <c r="E36" s="37">
        <v>0</v>
      </c>
      <c r="F36" s="41">
        <f>'Aparecida de Goiânia'!C131</f>
        <v>10712.8</v>
      </c>
      <c r="G36" s="41">
        <f>F36*E36</f>
        <v>0</v>
      </c>
      <c r="H36" s="41">
        <f>G36*12</f>
        <v>0</v>
      </c>
    </row>
    <row r="37" spans="1:1024" ht="13.5" customHeight="1">
      <c r="A37" s="267"/>
      <c r="B37" s="270"/>
      <c r="C37" s="268" t="s">
        <v>30</v>
      </c>
      <c r="D37" s="268"/>
      <c r="E37" s="37">
        <v>4</v>
      </c>
      <c r="F37" s="41">
        <f>'Aparecida de Goiânia'!C130</f>
        <v>5654</v>
      </c>
      <c r="G37" s="41">
        <f>F37*E37</f>
        <v>22616</v>
      </c>
      <c r="H37" s="41">
        <f>G37*12</f>
        <v>271392</v>
      </c>
    </row>
    <row r="38" spans="1:1024" ht="13.5" customHeight="1">
      <c r="A38" s="267"/>
      <c r="B38" s="270"/>
      <c r="C38" s="271" t="s">
        <v>31</v>
      </c>
      <c r="D38" s="271"/>
      <c r="E38" s="271"/>
      <c r="F38" s="271"/>
      <c r="G38" s="42">
        <f>SUM(G36:G37)</f>
        <v>22616</v>
      </c>
      <c r="H38" s="42">
        <f>SUM(H36:H37)</f>
        <v>271392</v>
      </c>
      <c r="I38" s="43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  <c r="IU38" s="31"/>
      <c r="IV38" s="31"/>
      <c r="IW38" s="31"/>
      <c r="IX38" s="31"/>
      <c r="IY38" s="31"/>
      <c r="IZ38" s="31"/>
      <c r="JA38" s="31"/>
      <c r="JB38" s="31"/>
      <c r="JC38" s="31"/>
      <c r="JD38" s="31"/>
      <c r="JE38" s="31"/>
      <c r="JF38" s="31"/>
      <c r="JG38" s="31"/>
      <c r="JH38" s="31"/>
      <c r="JI38" s="31"/>
      <c r="JJ38" s="31"/>
      <c r="JK38" s="31"/>
      <c r="JL38" s="31"/>
      <c r="JM38" s="31"/>
      <c r="JN38" s="31"/>
      <c r="JO38" s="31"/>
      <c r="JP38" s="31"/>
      <c r="JQ38" s="31"/>
      <c r="JR38" s="31"/>
      <c r="JS38" s="31"/>
      <c r="JT38" s="31"/>
      <c r="JU38" s="31"/>
      <c r="JV38" s="31"/>
      <c r="JW38" s="31"/>
      <c r="JX38" s="31"/>
      <c r="JY38" s="31"/>
      <c r="JZ38" s="31"/>
      <c r="KA38" s="31"/>
      <c r="KB38" s="31"/>
      <c r="KC38" s="31"/>
      <c r="KD38" s="31"/>
      <c r="KE38" s="31"/>
      <c r="KF38" s="31"/>
      <c r="KG38" s="31"/>
      <c r="KH38" s="31"/>
      <c r="KI38" s="31"/>
      <c r="KJ38" s="31"/>
      <c r="KK38" s="31"/>
      <c r="KL38" s="31"/>
      <c r="KM38" s="31"/>
      <c r="KN38" s="31"/>
      <c r="KO38" s="31"/>
      <c r="KP38" s="31"/>
      <c r="KQ38" s="31"/>
      <c r="KR38" s="31"/>
      <c r="KS38" s="31"/>
      <c r="KT38" s="31"/>
      <c r="KU38" s="31"/>
      <c r="KV38" s="31"/>
      <c r="KW38" s="31"/>
      <c r="KX38" s="31"/>
      <c r="KY38" s="31"/>
      <c r="KZ38" s="31"/>
      <c r="LA38" s="31"/>
      <c r="LB38" s="31"/>
      <c r="LC38" s="31"/>
      <c r="LD38" s="31"/>
      <c r="LE38" s="31"/>
      <c r="LF38" s="31"/>
      <c r="LG38" s="31"/>
      <c r="LH38" s="31"/>
      <c r="LI38" s="31"/>
      <c r="LJ38" s="31"/>
      <c r="LK38" s="31"/>
      <c r="LL38" s="31"/>
      <c r="LM38" s="31"/>
      <c r="LN38" s="31"/>
      <c r="LO38" s="31"/>
      <c r="LP38" s="31"/>
      <c r="LQ38" s="31"/>
      <c r="LR38" s="31"/>
      <c r="LS38" s="31"/>
      <c r="LT38" s="31"/>
      <c r="LU38" s="31"/>
      <c r="LV38" s="31"/>
      <c r="LW38" s="31"/>
      <c r="LX38" s="31"/>
      <c r="LY38" s="31"/>
      <c r="LZ38" s="31"/>
      <c r="MA38" s="31"/>
      <c r="MB38" s="31"/>
      <c r="MC38" s="31"/>
      <c r="MD38" s="31"/>
      <c r="ME38" s="31"/>
      <c r="MF38" s="31"/>
      <c r="MG38" s="31"/>
      <c r="MH38" s="31"/>
      <c r="MI38" s="31"/>
      <c r="MJ38" s="31"/>
      <c r="MK38" s="31"/>
      <c r="ML38" s="31"/>
      <c r="MM38" s="31"/>
      <c r="MN38" s="31"/>
      <c r="MO38" s="31"/>
      <c r="MP38" s="31"/>
      <c r="MQ38" s="31"/>
      <c r="MR38" s="31"/>
      <c r="MS38" s="31"/>
      <c r="MT38" s="31"/>
      <c r="MU38" s="31"/>
      <c r="MV38" s="31"/>
      <c r="MW38" s="31"/>
      <c r="MX38" s="31"/>
      <c r="MY38" s="31"/>
      <c r="MZ38" s="31"/>
      <c r="NA38" s="31"/>
      <c r="NB38" s="31"/>
      <c r="NC38" s="31"/>
      <c r="ND38" s="31"/>
      <c r="NE38" s="31"/>
      <c r="NF38" s="31"/>
      <c r="NG38" s="31"/>
      <c r="NH38" s="31"/>
      <c r="NI38" s="31"/>
      <c r="NJ38" s="31"/>
      <c r="NK38" s="31"/>
      <c r="NL38" s="31"/>
      <c r="NM38" s="31"/>
      <c r="NN38" s="31"/>
      <c r="NO38" s="31"/>
      <c r="NP38" s="31"/>
      <c r="NQ38" s="31"/>
      <c r="NR38" s="31"/>
      <c r="NS38" s="31"/>
      <c r="NT38" s="31"/>
      <c r="NU38" s="31"/>
      <c r="NV38" s="31"/>
      <c r="NW38" s="31"/>
      <c r="NX38" s="31"/>
      <c r="NY38" s="31"/>
      <c r="NZ38" s="31"/>
      <c r="OA38" s="31"/>
      <c r="OB38" s="31"/>
      <c r="OC38" s="31"/>
      <c r="OD38" s="31"/>
      <c r="OE38" s="31"/>
      <c r="OF38" s="31"/>
      <c r="OG38" s="31"/>
      <c r="OH38" s="31"/>
      <c r="OI38" s="31"/>
      <c r="OJ38" s="31"/>
      <c r="OK38" s="31"/>
      <c r="OL38" s="31"/>
      <c r="OM38" s="31"/>
      <c r="ON38" s="31"/>
      <c r="OO38" s="31"/>
      <c r="OP38" s="31"/>
      <c r="OQ38" s="31"/>
      <c r="OR38" s="31"/>
      <c r="OS38" s="31"/>
      <c r="OT38" s="31"/>
      <c r="OU38" s="31"/>
      <c r="OV38" s="31"/>
      <c r="OW38" s="31"/>
      <c r="OX38" s="31"/>
      <c r="OY38" s="31"/>
      <c r="OZ38" s="31"/>
      <c r="PA38" s="31"/>
      <c r="PB38" s="31"/>
      <c r="PC38" s="31"/>
      <c r="PD38" s="31"/>
      <c r="PE38" s="31"/>
      <c r="PF38" s="31"/>
      <c r="PG38" s="31"/>
      <c r="PH38" s="31"/>
      <c r="PI38" s="31"/>
      <c r="PJ38" s="31"/>
      <c r="PK38" s="31"/>
      <c r="PL38" s="31"/>
      <c r="PM38" s="31"/>
      <c r="PN38" s="31"/>
      <c r="PO38" s="31"/>
      <c r="PP38" s="31"/>
      <c r="PQ38" s="31"/>
      <c r="PR38" s="31"/>
      <c r="PS38" s="31"/>
      <c r="PT38" s="31"/>
      <c r="PU38" s="31"/>
      <c r="PV38" s="31"/>
      <c r="PW38" s="31"/>
      <c r="PX38" s="31"/>
      <c r="PY38" s="31"/>
      <c r="PZ38" s="31"/>
      <c r="QA38" s="31"/>
      <c r="QB38" s="31"/>
      <c r="QC38" s="31"/>
      <c r="QD38" s="31"/>
      <c r="QE38" s="31"/>
      <c r="QF38" s="31"/>
      <c r="QG38" s="31"/>
      <c r="QH38" s="31"/>
      <c r="QI38" s="31"/>
      <c r="QJ38" s="31"/>
      <c r="QK38" s="31"/>
      <c r="QL38" s="31"/>
      <c r="QM38" s="31"/>
      <c r="QN38" s="31"/>
      <c r="QO38" s="31"/>
      <c r="QP38" s="31"/>
      <c r="QQ38" s="31"/>
      <c r="QR38" s="31"/>
      <c r="QS38" s="31"/>
      <c r="QT38" s="31"/>
      <c r="QU38" s="31"/>
      <c r="QV38" s="31"/>
      <c r="QW38" s="31"/>
      <c r="QX38" s="31"/>
      <c r="QY38" s="31"/>
      <c r="QZ38" s="31"/>
      <c r="RA38" s="31"/>
      <c r="RB38" s="31"/>
      <c r="RC38" s="31"/>
      <c r="RD38" s="31"/>
      <c r="RE38" s="31"/>
      <c r="RF38" s="31"/>
      <c r="RG38" s="31"/>
      <c r="RH38" s="31"/>
      <c r="RI38" s="31"/>
      <c r="RJ38" s="31"/>
      <c r="RK38" s="31"/>
      <c r="RL38" s="31"/>
      <c r="RM38" s="31"/>
      <c r="RN38" s="31"/>
      <c r="RO38" s="31"/>
      <c r="RP38" s="31"/>
      <c r="RQ38" s="31"/>
      <c r="RR38" s="31"/>
      <c r="RS38" s="31"/>
      <c r="RT38" s="31"/>
      <c r="RU38" s="31"/>
      <c r="RV38" s="31"/>
      <c r="RW38" s="31"/>
      <c r="RX38" s="31"/>
      <c r="RY38" s="31"/>
      <c r="RZ38" s="31"/>
      <c r="SA38" s="31"/>
      <c r="SB38" s="31"/>
      <c r="SC38" s="31"/>
      <c r="SD38" s="31"/>
      <c r="SE38" s="31"/>
      <c r="SF38" s="31"/>
      <c r="SG38" s="31"/>
      <c r="SH38" s="31"/>
      <c r="SI38" s="31"/>
      <c r="SJ38" s="31"/>
      <c r="SK38" s="31"/>
      <c r="SL38" s="31"/>
      <c r="SM38" s="31"/>
      <c r="SN38" s="31"/>
      <c r="SO38" s="31"/>
      <c r="SP38" s="31"/>
      <c r="SQ38" s="31"/>
      <c r="SR38" s="31"/>
      <c r="SS38" s="31"/>
      <c r="ST38" s="31"/>
      <c r="SU38" s="31"/>
      <c r="SV38" s="31"/>
      <c r="SW38" s="31"/>
      <c r="SX38" s="31"/>
      <c r="SY38" s="31"/>
      <c r="SZ38" s="31"/>
      <c r="TA38" s="31"/>
      <c r="TB38" s="31"/>
      <c r="TC38" s="31"/>
      <c r="TD38" s="31"/>
      <c r="TE38" s="31"/>
      <c r="TF38" s="31"/>
      <c r="TG38" s="31"/>
      <c r="TH38" s="31"/>
      <c r="TI38" s="31"/>
      <c r="TJ38" s="31"/>
      <c r="TK38" s="31"/>
      <c r="TL38" s="31"/>
      <c r="TM38" s="31"/>
      <c r="TN38" s="31"/>
      <c r="TO38" s="31"/>
      <c r="TP38" s="31"/>
      <c r="TQ38" s="31"/>
      <c r="TR38" s="31"/>
      <c r="TS38" s="31"/>
      <c r="TT38" s="31"/>
      <c r="TU38" s="31"/>
      <c r="TV38" s="31"/>
      <c r="TW38" s="31"/>
      <c r="TX38" s="31"/>
      <c r="TY38" s="31"/>
      <c r="TZ38" s="31"/>
      <c r="UA38" s="31"/>
      <c r="UB38" s="31"/>
      <c r="UC38" s="31"/>
      <c r="UD38" s="31"/>
      <c r="UE38" s="31"/>
      <c r="UF38" s="31"/>
      <c r="UG38" s="31"/>
      <c r="UH38" s="31"/>
      <c r="UI38" s="31"/>
      <c r="UJ38" s="31"/>
      <c r="UK38" s="31"/>
      <c r="UL38" s="31"/>
      <c r="UM38" s="31"/>
      <c r="UN38" s="31"/>
      <c r="UO38" s="31"/>
      <c r="UP38" s="31"/>
      <c r="UQ38" s="31"/>
      <c r="UR38" s="31"/>
      <c r="US38" s="31"/>
      <c r="UT38" s="31"/>
      <c r="UU38" s="31"/>
      <c r="UV38" s="31"/>
      <c r="UW38" s="31"/>
      <c r="UX38" s="31"/>
      <c r="UY38" s="31"/>
      <c r="UZ38" s="31"/>
      <c r="VA38" s="31"/>
      <c r="VB38" s="31"/>
      <c r="VC38" s="31"/>
      <c r="VD38" s="31"/>
      <c r="VE38" s="31"/>
      <c r="VF38" s="31"/>
      <c r="VG38" s="31"/>
      <c r="VH38" s="31"/>
      <c r="VI38" s="31"/>
      <c r="VJ38" s="31"/>
      <c r="VK38" s="31"/>
      <c r="VL38" s="31"/>
      <c r="VM38" s="31"/>
      <c r="VN38" s="31"/>
      <c r="VO38" s="31"/>
      <c r="VP38" s="31"/>
      <c r="VQ38" s="31"/>
      <c r="VR38" s="31"/>
      <c r="VS38" s="31"/>
      <c r="VT38" s="31"/>
      <c r="VU38" s="31"/>
      <c r="VV38" s="31"/>
      <c r="VW38" s="31"/>
      <c r="VX38" s="31"/>
      <c r="VY38" s="31"/>
      <c r="VZ38" s="31"/>
      <c r="WA38" s="31"/>
      <c r="WB38" s="31"/>
      <c r="WC38" s="31"/>
      <c r="WD38" s="31"/>
      <c r="WE38" s="31"/>
      <c r="WF38" s="31"/>
      <c r="WG38" s="31"/>
      <c r="WH38" s="31"/>
      <c r="WI38" s="31"/>
      <c r="WJ38" s="31"/>
      <c r="WK38" s="31"/>
      <c r="WL38" s="31"/>
      <c r="WM38" s="31"/>
      <c r="WN38" s="31"/>
      <c r="WO38" s="31"/>
      <c r="WP38" s="31"/>
      <c r="WQ38" s="31"/>
      <c r="WR38" s="31"/>
      <c r="WS38" s="31"/>
      <c r="WT38" s="31"/>
      <c r="WU38" s="31"/>
      <c r="WV38" s="31"/>
      <c r="WW38" s="31"/>
      <c r="WX38" s="31"/>
      <c r="WY38" s="31"/>
      <c r="WZ38" s="31"/>
      <c r="XA38" s="31"/>
      <c r="XB38" s="31"/>
      <c r="XC38" s="31"/>
      <c r="XD38" s="31"/>
      <c r="XE38" s="31"/>
      <c r="XF38" s="31"/>
      <c r="XG38" s="31"/>
      <c r="XH38" s="31"/>
      <c r="XI38" s="31"/>
      <c r="XJ38" s="31"/>
      <c r="XK38" s="31"/>
      <c r="XL38" s="31"/>
      <c r="XM38" s="31"/>
      <c r="XN38" s="31"/>
      <c r="XO38" s="31"/>
      <c r="XP38" s="31"/>
      <c r="XQ38" s="31"/>
      <c r="XR38" s="31"/>
      <c r="XS38" s="31"/>
      <c r="XT38" s="31"/>
      <c r="XU38" s="31"/>
      <c r="XV38" s="31"/>
      <c r="XW38" s="31"/>
      <c r="XX38" s="31"/>
      <c r="XY38" s="31"/>
      <c r="XZ38" s="31"/>
      <c r="YA38" s="31"/>
      <c r="YB38" s="31"/>
      <c r="YC38" s="31"/>
      <c r="YD38" s="31"/>
      <c r="YE38" s="31"/>
      <c r="YF38" s="31"/>
      <c r="YG38" s="31"/>
      <c r="YH38" s="31"/>
      <c r="YI38" s="31"/>
      <c r="YJ38" s="31"/>
      <c r="YK38" s="31"/>
      <c r="YL38" s="31"/>
      <c r="YM38" s="31"/>
      <c r="YN38" s="31"/>
      <c r="YO38" s="31"/>
      <c r="YP38" s="31"/>
      <c r="YQ38" s="31"/>
      <c r="YR38" s="31"/>
      <c r="YS38" s="31"/>
      <c r="YT38" s="31"/>
      <c r="YU38" s="31"/>
      <c r="YV38" s="31"/>
      <c r="YW38" s="31"/>
      <c r="YX38" s="31"/>
      <c r="YY38" s="31"/>
      <c r="YZ38" s="31"/>
      <c r="ZA38" s="31"/>
      <c r="ZB38" s="31"/>
      <c r="ZC38" s="31"/>
      <c r="ZD38" s="31"/>
      <c r="ZE38" s="31"/>
      <c r="ZF38" s="31"/>
      <c r="ZG38" s="31"/>
      <c r="ZH38" s="31"/>
      <c r="ZI38" s="31"/>
      <c r="ZJ38" s="31"/>
      <c r="ZK38" s="31"/>
      <c r="ZL38" s="31"/>
      <c r="ZM38" s="31"/>
      <c r="ZN38" s="31"/>
      <c r="ZO38" s="31"/>
      <c r="ZP38" s="31"/>
      <c r="ZQ38" s="31"/>
      <c r="ZR38" s="31"/>
      <c r="ZS38" s="31"/>
      <c r="ZT38" s="31"/>
      <c r="ZU38" s="31"/>
      <c r="ZV38" s="31"/>
      <c r="ZW38" s="31"/>
      <c r="ZX38" s="31"/>
      <c r="ZY38" s="31"/>
      <c r="ZZ38" s="31"/>
      <c r="AAA38" s="31"/>
      <c r="AAB38" s="31"/>
      <c r="AAC38" s="31"/>
      <c r="AAD38" s="31"/>
      <c r="AAE38" s="31"/>
      <c r="AAF38" s="31"/>
      <c r="AAG38" s="31"/>
      <c r="AAH38" s="31"/>
      <c r="AAI38" s="31"/>
      <c r="AAJ38" s="31"/>
      <c r="AAK38" s="31"/>
      <c r="AAL38" s="31"/>
      <c r="AAM38" s="31"/>
      <c r="AAN38" s="31"/>
      <c r="AAO38" s="31"/>
      <c r="AAP38" s="31"/>
      <c r="AAQ38" s="31"/>
      <c r="AAR38" s="31"/>
      <c r="AAS38" s="31"/>
      <c r="AAT38" s="31"/>
      <c r="AAU38" s="31"/>
      <c r="AAV38" s="31"/>
      <c r="AAW38" s="31"/>
      <c r="AAX38" s="31"/>
      <c r="AAY38" s="31"/>
      <c r="AAZ38" s="31"/>
      <c r="ABA38" s="31"/>
      <c r="ABB38" s="31"/>
      <c r="ABC38" s="31"/>
      <c r="ABD38" s="31"/>
      <c r="ABE38" s="31"/>
      <c r="ABF38" s="31"/>
      <c r="ABG38" s="31"/>
      <c r="ABH38" s="31"/>
      <c r="ABI38" s="31"/>
      <c r="ABJ38" s="31"/>
      <c r="ABK38" s="31"/>
      <c r="ABL38" s="31"/>
      <c r="ABM38" s="31"/>
      <c r="ABN38" s="31"/>
      <c r="ABO38" s="31"/>
      <c r="ABP38" s="31"/>
      <c r="ABQ38" s="31"/>
      <c r="ABR38" s="31"/>
      <c r="ABS38" s="31"/>
      <c r="ABT38" s="31"/>
      <c r="ABU38" s="31"/>
      <c r="ABV38" s="31"/>
      <c r="ABW38" s="31"/>
      <c r="ABX38" s="31"/>
      <c r="ABY38" s="31"/>
      <c r="ABZ38" s="31"/>
      <c r="ACA38" s="31"/>
      <c r="ACB38" s="31"/>
      <c r="ACC38" s="31"/>
      <c r="ACD38" s="31"/>
      <c r="ACE38" s="31"/>
      <c r="ACF38" s="31"/>
      <c r="ACG38" s="31"/>
      <c r="ACH38" s="31"/>
      <c r="ACI38" s="31"/>
      <c r="ACJ38" s="31"/>
      <c r="ACK38" s="31"/>
      <c r="ACL38" s="31"/>
      <c r="ACM38" s="31"/>
      <c r="ACN38" s="31"/>
      <c r="ACO38" s="31"/>
      <c r="ACP38" s="31"/>
      <c r="ACQ38" s="31"/>
      <c r="ACR38" s="31"/>
      <c r="ACS38" s="31"/>
      <c r="ACT38" s="31"/>
      <c r="ACU38" s="31"/>
      <c r="ACV38" s="31"/>
      <c r="ACW38" s="31"/>
      <c r="ACX38" s="31"/>
      <c r="ACY38" s="31"/>
      <c r="ACZ38" s="31"/>
      <c r="ADA38" s="31"/>
      <c r="ADB38" s="31"/>
      <c r="ADC38" s="31"/>
      <c r="ADD38" s="31"/>
      <c r="ADE38" s="31"/>
      <c r="ADF38" s="31"/>
      <c r="ADG38" s="31"/>
      <c r="ADH38" s="31"/>
      <c r="ADI38" s="31"/>
      <c r="ADJ38" s="31"/>
      <c r="ADK38" s="31"/>
      <c r="ADL38" s="31"/>
      <c r="ADM38" s="31"/>
      <c r="ADN38" s="31"/>
      <c r="ADO38" s="31"/>
      <c r="ADP38" s="31"/>
      <c r="ADQ38" s="31"/>
      <c r="ADR38" s="31"/>
      <c r="ADS38" s="31"/>
      <c r="ADT38" s="31"/>
      <c r="ADU38" s="31"/>
      <c r="ADV38" s="31"/>
      <c r="ADW38" s="31"/>
      <c r="ADX38" s="31"/>
      <c r="ADY38" s="31"/>
      <c r="ADZ38" s="31"/>
      <c r="AEA38" s="31"/>
      <c r="AEB38" s="31"/>
      <c r="AEC38" s="31"/>
      <c r="AED38" s="31"/>
      <c r="AEE38" s="31"/>
      <c r="AEF38" s="31"/>
      <c r="AEG38" s="31"/>
      <c r="AEH38" s="31"/>
      <c r="AEI38" s="31"/>
      <c r="AEJ38" s="31"/>
      <c r="AEK38" s="31"/>
      <c r="AEL38" s="31"/>
      <c r="AEM38" s="31"/>
      <c r="AEN38" s="31"/>
      <c r="AEO38" s="31"/>
      <c r="AEP38" s="31"/>
      <c r="AEQ38" s="31"/>
      <c r="AER38" s="31"/>
      <c r="AES38" s="31"/>
      <c r="AET38" s="31"/>
      <c r="AEU38" s="31"/>
      <c r="AEV38" s="31"/>
      <c r="AEW38" s="31"/>
      <c r="AEX38" s="31"/>
      <c r="AEY38" s="31"/>
      <c r="AEZ38" s="31"/>
      <c r="AFA38" s="31"/>
      <c r="AFB38" s="31"/>
      <c r="AFC38" s="31"/>
      <c r="AFD38" s="31"/>
      <c r="AFE38" s="31"/>
      <c r="AFF38" s="31"/>
      <c r="AFG38" s="31"/>
      <c r="AFH38" s="31"/>
      <c r="AFI38" s="31"/>
      <c r="AFJ38" s="31"/>
      <c r="AFK38" s="31"/>
      <c r="AFL38" s="31"/>
      <c r="AFM38" s="31"/>
      <c r="AFN38" s="31"/>
      <c r="AFO38" s="31"/>
      <c r="AFP38" s="31"/>
      <c r="AFQ38" s="31"/>
      <c r="AFR38" s="31"/>
      <c r="AFS38" s="31"/>
      <c r="AFT38" s="31"/>
      <c r="AFU38" s="31"/>
      <c r="AFV38" s="31"/>
      <c r="AFW38" s="31"/>
      <c r="AFX38" s="31"/>
      <c r="AFY38" s="31"/>
      <c r="AFZ38" s="31"/>
      <c r="AGA38" s="31"/>
      <c r="AGB38" s="31"/>
      <c r="AGC38" s="31"/>
      <c r="AGD38" s="31"/>
      <c r="AGE38" s="31"/>
      <c r="AGF38" s="31"/>
      <c r="AGG38" s="31"/>
      <c r="AGH38" s="31"/>
      <c r="AGI38" s="31"/>
      <c r="AGJ38" s="31"/>
      <c r="AGK38" s="31"/>
      <c r="AGL38" s="31"/>
      <c r="AGM38" s="31"/>
      <c r="AGN38" s="31"/>
      <c r="AGO38" s="31"/>
      <c r="AGP38" s="31"/>
      <c r="AGQ38" s="31"/>
      <c r="AGR38" s="31"/>
      <c r="AGS38" s="31"/>
      <c r="AGT38" s="31"/>
      <c r="AGU38" s="31"/>
      <c r="AGV38" s="31"/>
      <c r="AGW38" s="31"/>
      <c r="AGX38" s="31"/>
      <c r="AGY38" s="31"/>
      <c r="AGZ38" s="31"/>
      <c r="AHA38" s="31"/>
      <c r="AHB38" s="31"/>
      <c r="AHC38" s="31"/>
      <c r="AHD38" s="31"/>
      <c r="AHE38" s="31"/>
      <c r="AHF38" s="31"/>
      <c r="AHG38" s="31"/>
      <c r="AHH38" s="31"/>
      <c r="AHI38" s="31"/>
      <c r="AHJ38" s="31"/>
      <c r="AHK38" s="31"/>
      <c r="AHL38" s="31"/>
      <c r="AHM38" s="31"/>
      <c r="AHN38" s="31"/>
      <c r="AHO38" s="31"/>
      <c r="AHP38" s="31"/>
      <c r="AHQ38" s="31"/>
      <c r="AHR38" s="31"/>
      <c r="AHS38" s="31"/>
      <c r="AHT38" s="31"/>
      <c r="AHU38" s="31"/>
      <c r="AHV38" s="31"/>
      <c r="AHW38" s="31"/>
      <c r="AHX38" s="31"/>
      <c r="AHY38" s="31"/>
      <c r="AHZ38" s="31"/>
      <c r="AIA38" s="31"/>
      <c r="AIB38" s="31"/>
      <c r="AIC38" s="31"/>
      <c r="AID38" s="31"/>
      <c r="AIE38" s="31"/>
      <c r="AIF38" s="31"/>
      <c r="AIG38" s="31"/>
      <c r="AIH38" s="31"/>
      <c r="AII38" s="31"/>
      <c r="AIJ38" s="31"/>
      <c r="AIK38" s="31"/>
      <c r="AIL38" s="31"/>
      <c r="AIM38" s="31"/>
      <c r="AIN38" s="31"/>
      <c r="AIO38" s="31"/>
      <c r="AIP38" s="31"/>
      <c r="AIQ38" s="31"/>
      <c r="AIR38" s="31"/>
      <c r="AIS38" s="31"/>
      <c r="AIT38" s="31"/>
      <c r="AIU38" s="31"/>
      <c r="AIV38" s="31"/>
      <c r="AIW38" s="31"/>
      <c r="AIX38" s="31"/>
      <c r="AIY38" s="31"/>
      <c r="AIZ38" s="31"/>
      <c r="AJA38" s="31"/>
      <c r="AJB38" s="31"/>
      <c r="AJC38" s="31"/>
      <c r="AJD38" s="31"/>
      <c r="AJE38" s="31"/>
      <c r="AJF38" s="31"/>
      <c r="AJG38" s="31"/>
      <c r="AJH38" s="31"/>
      <c r="AJI38" s="31"/>
      <c r="AJJ38" s="31"/>
      <c r="AJK38" s="31"/>
      <c r="AJL38" s="31"/>
      <c r="AJM38" s="31"/>
      <c r="AJN38" s="31"/>
      <c r="AJO38" s="31"/>
      <c r="AJP38" s="31"/>
      <c r="AJQ38" s="31"/>
      <c r="AJR38" s="31"/>
      <c r="AJS38" s="31"/>
      <c r="AJT38" s="31"/>
      <c r="AJU38" s="31"/>
      <c r="AJV38" s="31"/>
      <c r="AJW38" s="31"/>
      <c r="AJX38" s="31"/>
      <c r="AJY38" s="31"/>
      <c r="AJZ38" s="31"/>
      <c r="AKA38" s="31"/>
      <c r="AKB38" s="31"/>
      <c r="AKC38" s="31"/>
      <c r="AKD38" s="31"/>
      <c r="AKE38" s="31"/>
      <c r="AKF38" s="31"/>
      <c r="AKG38" s="31"/>
      <c r="AKH38" s="31"/>
      <c r="AKI38" s="31"/>
      <c r="AKJ38" s="31"/>
      <c r="AKK38" s="31"/>
      <c r="AKL38" s="31"/>
      <c r="AKM38" s="31"/>
      <c r="AKN38" s="31"/>
      <c r="AKO38" s="31"/>
      <c r="AKP38" s="31"/>
      <c r="AKQ38" s="31"/>
      <c r="AKR38" s="31"/>
      <c r="AKS38" s="31"/>
      <c r="AKT38" s="31"/>
      <c r="AKU38" s="31"/>
      <c r="AKV38" s="31"/>
      <c r="AKW38" s="31"/>
      <c r="AKX38" s="31"/>
      <c r="AKY38" s="31"/>
      <c r="AKZ38" s="31"/>
      <c r="ALA38" s="31"/>
      <c r="ALB38" s="31"/>
      <c r="ALC38" s="31"/>
      <c r="ALD38" s="31"/>
      <c r="ALE38" s="31"/>
      <c r="ALF38" s="31"/>
      <c r="ALG38" s="31"/>
      <c r="ALH38" s="31"/>
      <c r="ALI38" s="31"/>
      <c r="ALJ38" s="31"/>
      <c r="ALK38" s="31"/>
      <c r="ALL38" s="31"/>
      <c r="ALM38" s="31"/>
      <c r="ALN38" s="31"/>
      <c r="ALO38" s="31"/>
      <c r="ALP38" s="31"/>
      <c r="ALQ38" s="31"/>
      <c r="ALR38" s="31"/>
      <c r="ALS38" s="31"/>
      <c r="ALT38" s="31"/>
      <c r="ALU38" s="31"/>
      <c r="ALV38" s="31"/>
      <c r="ALW38" s="31"/>
      <c r="ALX38" s="31"/>
      <c r="ALY38" s="31"/>
      <c r="ALZ38" s="31"/>
      <c r="AMA38" s="31"/>
      <c r="AMB38" s="31"/>
      <c r="AMC38" s="31"/>
      <c r="AMD38" s="31"/>
      <c r="AME38" s="31"/>
      <c r="AMF38" s="31"/>
      <c r="AMG38" s="31"/>
      <c r="AMH38" s="31"/>
      <c r="AMI38" s="31"/>
      <c r="AMJ38" s="31"/>
    </row>
    <row r="39" spans="1:1024" ht="13.5" customHeight="1">
      <c r="A39" s="267">
        <v>5</v>
      </c>
      <c r="B39" s="267" t="s">
        <v>35</v>
      </c>
      <c r="C39" s="268" t="s">
        <v>29</v>
      </c>
      <c r="D39" s="268"/>
      <c r="E39" s="37">
        <v>0</v>
      </c>
      <c r="F39" s="41">
        <f>'Bela Vista de Goiás'!C131</f>
        <v>10599.26</v>
      </c>
      <c r="G39" s="41">
        <f>F39*E39</f>
        <v>0</v>
      </c>
      <c r="H39" s="41">
        <f>G39*12</f>
        <v>0</v>
      </c>
    </row>
    <row r="40" spans="1:1024" ht="13.5" customHeight="1">
      <c r="A40" s="267"/>
      <c r="B40" s="267"/>
      <c r="C40" s="268" t="s">
        <v>30</v>
      </c>
      <c r="D40" s="268"/>
      <c r="E40" s="37">
        <v>1</v>
      </c>
      <c r="F40" s="41">
        <f>'Bela Vista de Goiás'!C130</f>
        <v>5594.08</v>
      </c>
      <c r="G40" s="38">
        <f>F40*E40</f>
        <v>5594.08</v>
      </c>
      <c r="H40" s="41">
        <f>G40*12</f>
        <v>67128.959999999992</v>
      </c>
    </row>
    <row r="41" spans="1:1024" ht="13.5" customHeight="1">
      <c r="A41" s="267"/>
      <c r="B41" s="267"/>
      <c r="C41" s="271" t="s">
        <v>31</v>
      </c>
      <c r="D41" s="271"/>
      <c r="E41" s="271"/>
      <c r="F41" s="271"/>
      <c r="G41" s="42">
        <f>SUM(G39:G40)</f>
        <v>5594.08</v>
      </c>
      <c r="H41" s="42">
        <f>SUM(H39:H40)</f>
        <v>67128.959999999992</v>
      </c>
      <c r="I41" s="43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  <c r="IU41" s="31"/>
      <c r="IV41" s="31"/>
      <c r="IW41" s="31"/>
      <c r="IX41" s="31"/>
      <c r="IY41" s="31"/>
      <c r="IZ41" s="31"/>
      <c r="JA41" s="31"/>
      <c r="JB41" s="31"/>
      <c r="JC41" s="31"/>
      <c r="JD41" s="31"/>
      <c r="JE41" s="31"/>
      <c r="JF41" s="31"/>
      <c r="JG41" s="31"/>
      <c r="JH41" s="31"/>
      <c r="JI41" s="31"/>
      <c r="JJ41" s="31"/>
      <c r="JK41" s="31"/>
      <c r="JL41" s="31"/>
      <c r="JM41" s="31"/>
      <c r="JN41" s="31"/>
      <c r="JO41" s="31"/>
      <c r="JP41" s="31"/>
      <c r="JQ41" s="31"/>
      <c r="JR41" s="31"/>
      <c r="JS41" s="31"/>
      <c r="JT41" s="31"/>
      <c r="JU41" s="31"/>
      <c r="JV41" s="31"/>
      <c r="JW41" s="31"/>
      <c r="JX41" s="31"/>
      <c r="JY41" s="31"/>
      <c r="JZ41" s="31"/>
      <c r="KA41" s="31"/>
      <c r="KB41" s="31"/>
      <c r="KC41" s="31"/>
      <c r="KD41" s="31"/>
      <c r="KE41" s="31"/>
      <c r="KF41" s="31"/>
      <c r="KG41" s="31"/>
      <c r="KH41" s="31"/>
      <c r="KI41" s="31"/>
      <c r="KJ41" s="31"/>
      <c r="KK41" s="31"/>
      <c r="KL41" s="31"/>
      <c r="KM41" s="31"/>
      <c r="KN41" s="31"/>
      <c r="KO41" s="31"/>
      <c r="KP41" s="31"/>
      <c r="KQ41" s="31"/>
      <c r="KR41" s="31"/>
      <c r="KS41" s="31"/>
      <c r="KT41" s="31"/>
      <c r="KU41" s="31"/>
      <c r="KV41" s="31"/>
      <c r="KW41" s="31"/>
      <c r="KX41" s="31"/>
      <c r="KY41" s="31"/>
      <c r="KZ41" s="31"/>
      <c r="LA41" s="31"/>
      <c r="LB41" s="31"/>
      <c r="LC41" s="31"/>
      <c r="LD41" s="31"/>
      <c r="LE41" s="31"/>
      <c r="LF41" s="31"/>
      <c r="LG41" s="31"/>
      <c r="LH41" s="31"/>
      <c r="LI41" s="31"/>
      <c r="LJ41" s="31"/>
      <c r="LK41" s="31"/>
      <c r="LL41" s="31"/>
      <c r="LM41" s="31"/>
      <c r="LN41" s="31"/>
      <c r="LO41" s="31"/>
      <c r="LP41" s="31"/>
      <c r="LQ41" s="31"/>
      <c r="LR41" s="31"/>
      <c r="LS41" s="31"/>
      <c r="LT41" s="31"/>
      <c r="LU41" s="31"/>
      <c r="LV41" s="31"/>
      <c r="LW41" s="31"/>
      <c r="LX41" s="31"/>
      <c r="LY41" s="31"/>
      <c r="LZ41" s="31"/>
      <c r="MA41" s="31"/>
      <c r="MB41" s="31"/>
      <c r="MC41" s="31"/>
      <c r="MD41" s="31"/>
      <c r="ME41" s="31"/>
      <c r="MF41" s="31"/>
      <c r="MG41" s="31"/>
      <c r="MH41" s="31"/>
      <c r="MI41" s="31"/>
      <c r="MJ41" s="31"/>
      <c r="MK41" s="31"/>
      <c r="ML41" s="31"/>
      <c r="MM41" s="31"/>
      <c r="MN41" s="31"/>
      <c r="MO41" s="31"/>
      <c r="MP41" s="31"/>
      <c r="MQ41" s="31"/>
      <c r="MR41" s="31"/>
      <c r="MS41" s="31"/>
      <c r="MT41" s="31"/>
      <c r="MU41" s="31"/>
      <c r="MV41" s="31"/>
      <c r="MW41" s="31"/>
      <c r="MX41" s="31"/>
      <c r="MY41" s="31"/>
      <c r="MZ41" s="31"/>
      <c r="NA41" s="31"/>
      <c r="NB41" s="31"/>
      <c r="NC41" s="31"/>
      <c r="ND41" s="31"/>
      <c r="NE41" s="31"/>
      <c r="NF41" s="31"/>
      <c r="NG41" s="31"/>
      <c r="NH41" s="31"/>
      <c r="NI41" s="31"/>
      <c r="NJ41" s="31"/>
      <c r="NK41" s="31"/>
      <c r="NL41" s="31"/>
      <c r="NM41" s="31"/>
      <c r="NN41" s="31"/>
      <c r="NO41" s="31"/>
      <c r="NP41" s="31"/>
      <c r="NQ41" s="31"/>
      <c r="NR41" s="31"/>
      <c r="NS41" s="31"/>
      <c r="NT41" s="31"/>
      <c r="NU41" s="31"/>
      <c r="NV41" s="31"/>
      <c r="NW41" s="31"/>
      <c r="NX41" s="31"/>
      <c r="NY41" s="31"/>
      <c r="NZ41" s="31"/>
      <c r="OA41" s="31"/>
      <c r="OB41" s="31"/>
      <c r="OC41" s="31"/>
      <c r="OD41" s="31"/>
      <c r="OE41" s="31"/>
      <c r="OF41" s="31"/>
      <c r="OG41" s="31"/>
      <c r="OH41" s="31"/>
      <c r="OI41" s="31"/>
      <c r="OJ41" s="31"/>
      <c r="OK41" s="31"/>
      <c r="OL41" s="31"/>
      <c r="OM41" s="31"/>
      <c r="ON41" s="31"/>
      <c r="OO41" s="31"/>
      <c r="OP41" s="31"/>
      <c r="OQ41" s="31"/>
      <c r="OR41" s="31"/>
      <c r="OS41" s="31"/>
      <c r="OT41" s="31"/>
      <c r="OU41" s="31"/>
      <c r="OV41" s="31"/>
      <c r="OW41" s="31"/>
      <c r="OX41" s="31"/>
      <c r="OY41" s="31"/>
      <c r="OZ41" s="31"/>
      <c r="PA41" s="31"/>
      <c r="PB41" s="31"/>
      <c r="PC41" s="31"/>
      <c r="PD41" s="31"/>
      <c r="PE41" s="31"/>
      <c r="PF41" s="31"/>
      <c r="PG41" s="31"/>
      <c r="PH41" s="31"/>
      <c r="PI41" s="31"/>
      <c r="PJ41" s="31"/>
      <c r="PK41" s="31"/>
      <c r="PL41" s="31"/>
      <c r="PM41" s="31"/>
      <c r="PN41" s="31"/>
      <c r="PO41" s="31"/>
      <c r="PP41" s="31"/>
      <c r="PQ41" s="31"/>
      <c r="PR41" s="31"/>
      <c r="PS41" s="31"/>
      <c r="PT41" s="31"/>
      <c r="PU41" s="31"/>
      <c r="PV41" s="31"/>
      <c r="PW41" s="31"/>
      <c r="PX41" s="31"/>
      <c r="PY41" s="31"/>
      <c r="PZ41" s="31"/>
      <c r="QA41" s="31"/>
      <c r="QB41" s="31"/>
      <c r="QC41" s="31"/>
      <c r="QD41" s="31"/>
      <c r="QE41" s="31"/>
      <c r="QF41" s="31"/>
      <c r="QG41" s="31"/>
      <c r="QH41" s="31"/>
      <c r="QI41" s="31"/>
      <c r="QJ41" s="31"/>
      <c r="QK41" s="31"/>
      <c r="QL41" s="31"/>
      <c r="QM41" s="31"/>
      <c r="QN41" s="31"/>
      <c r="QO41" s="31"/>
      <c r="QP41" s="31"/>
      <c r="QQ41" s="31"/>
      <c r="QR41" s="31"/>
      <c r="QS41" s="31"/>
      <c r="QT41" s="31"/>
      <c r="QU41" s="31"/>
      <c r="QV41" s="31"/>
      <c r="QW41" s="31"/>
      <c r="QX41" s="31"/>
      <c r="QY41" s="31"/>
      <c r="QZ41" s="31"/>
      <c r="RA41" s="31"/>
      <c r="RB41" s="31"/>
      <c r="RC41" s="31"/>
      <c r="RD41" s="31"/>
      <c r="RE41" s="31"/>
      <c r="RF41" s="31"/>
      <c r="RG41" s="31"/>
      <c r="RH41" s="31"/>
      <c r="RI41" s="31"/>
      <c r="RJ41" s="31"/>
      <c r="RK41" s="31"/>
      <c r="RL41" s="31"/>
      <c r="RM41" s="31"/>
      <c r="RN41" s="31"/>
      <c r="RO41" s="31"/>
      <c r="RP41" s="31"/>
      <c r="RQ41" s="31"/>
      <c r="RR41" s="31"/>
      <c r="RS41" s="31"/>
      <c r="RT41" s="31"/>
      <c r="RU41" s="31"/>
      <c r="RV41" s="31"/>
      <c r="RW41" s="31"/>
      <c r="RX41" s="31"/>
      <c r="RY41" s="31"/>
      <c r="RZ41" s="31"/>
      <c r="SA41" s="31"/>
      <c r="SB41" s="31"/>
      <c r="SC41" s="31"/>
      <c r="SD41" s="31"/>
      <c r="SE41" s="31"/>
      <c r="SF41" s="31"/>
      <c r="SG41" s="31"/>
      <c r="SH41" s="31"/>
      <c r="SI41" s="31"/>
      <c r="SJ41" s="31"/>
      <c r="SK41" s="31"/>
      <c r="SL41" s="31"/>
      <c r="SM41" s="31"/>
      <c r="SN41" s="31"/>
      <c r="SO41" s="31"/>
      <c r="SP41" s="31"/>
      <c r="SQ41" s="31"/>
      <c r="SR41" s="31"/>
      <c r="SS41" s="31"/>
      <c r="ST41" s="31"/>
      <c r="SU41" s="31"/>
      <c r="SV41" s="31"/>
      <c r="SW41" s="31"/>
      <c r="SX41" s="31"/>
      <c r="SY41" s="31"/>
      <c r="SZ41" s="31"/>
      <c r="TA41" s="31"/>
      <c r="TB41" s="31"/>
      <c r="TC41" s="31"/>
      <c r="TD41" s="31"/>
      <c r="TE41" s="31"/>
      <c r="TF41" s="31"/>
      <c r="TG41" s="31"/>
      <c r="TH41" s="31"/>
      <c r="TI41" s="31"/>
      <c r="TJ41" s="31"/>
      <c r="TK41" s="31"/>
      <c r="TL41" s="31"/>
      <c r="TM41" s="31"/>
      <c r="TN41" s="31"/>
      <c r="TO41" s="31"/>
      <c r="TP41" s="31"/>
      <c r="TQ41" s="31"/>
      <c r="TR41" s="31"/>
      <c r="TS41" s="31"/>
      <c r="TT41" s="31"/>
      <c r="TU41" s="31"/>
      <c r="TV41" s="31"/>
      <c r="TW41" s="31"/>
      <c r="TX41" s="31"/>
      <c r="TY41" s="31"/>
      <c r="TZ41" s="31"/>
      <c r="UA41" s="31"/>
      <c r="UB41" s="31"/>
      <c r="UC41" s="31"/>
      <c r="UD41" s="31"/>
      <c r="UE41" s="31"/>
      <c r="UF41" s="31"/>
      <c r="UG41" s="31"/>
      <c r="UH41" s="31"/>
      <c r="UI41" s="31"/>
      <c r="UJ41" s="31"/>
      <c r="UK41" s="31"/>
      <c r="UL41" s="31"/>
      <c r="UM41" s="31"/>
      <c r="UN41" s="31"/>
      <c r="UO41" s="31"/>
      <c r="UP41" s="31"/>
      <c r="UQ41" s="31"/>
      <c r="UR41" s="31"/>
      <c r="US41" s="31"/>
      <c r="UT41" s="31"/>
      <c r="UU41" s="31"/>
      <c r="UV41" s="31"/>
      <c r="UW41" s="31"/>
      <c r="UX41" s="31"/>
      <c r="UY41" s="31"/>
      <c r="UZ41" s="31"/>
      <c r="VA41" s="31"/>
      <c r="VB41" s="31"/>
      <c r="VC41" s="31"/>
      <c r="VD41" s="31"/>
      <c r="VE41" s="31"/>
      <c r="VF41" s="31"/>
      <c r="VG41" s="31"/>
      <c r="VH41" s="31"/>
      <c r="VI41" s="31"/>
      <c r="VJ41" s="31"/>
      <c r="VK41" s="31"/>
      <c r="VL41" s="31"/>
      <c r="VM41" s="31"/>
      <c r="VN41" s="31"/>
      <c r="VO41" s="31"/>
      <c r="VP41" s="31"/>
      <c r="VQ41" s="31"/>
      <c r="VR41" s="31"/>
      <c r="VS41" s="31"/>
      <c r="VT41" s="31"/>
      <c r="VU41" s="31"/>
      <c r="VV41" s="31"/>
      <c r="VW41" s="31"/>
      <c r="VX41" s="31"/>
      <c r="VY41" s="31"/>
      <c r="VZ41" s="31"/>
      <c r="WA41" s="31"/>
      <c r="WB41" s="31"/>
      <c r="WC41" s="31"/>
      <c r="WD41" s="31"/>
      <c r="WE41" s="31"/>
      <c r="WF41" s="31"/>
      <c r="WG41" s="31"/>
      <c r="WH41" s="31"/>
      <c r="WI41" s="31"/>
      <c r="WJ41" s="31"/>
      <c r="WK41" s="31"/>
      <c r="WL41" s="31"/>
      <c r="WM41" s="31"/>
      <c r="WN41" s="31"/>
      <c r="WO41" s="31"/>
      <c r="WP41" s="31"/>
      <c r="WQ41" s="31"/>
      <c r="WR41" s="31"/>
      <c r="WS41" s="31"/>
      <c r="WT41" s="31"/>
      <c r="WU41" s="31"/>
      <c r="WV41" s="31"/>
      <c r="WW41" s="31"/>
      <c r="WX41" s="31"/>
      <c r="WY41" s="31"/>
      <c r="WZ41" s="31"/>
      <c r="XA41" s="31"/>
      <c r="XB41" s="31"/>
      <c r="XC41" s="31"/>
      <c r="XD41" s="31"/>
      <c r="XE41" s="31"/>
      <c r="XF41" s="31"/>
      <c r="XG41" s="31"/>
      <c r="XH41" s="31"/>
      <c r="XI41" s="31"/>
      <c r="XJ41" s="31"/>
      <c r="XK41" s="31"/>
      <c r="XL41" s="31"/>
      <c r="XM41" s="31"/>
      <c r="XN41" s="31"/>
      <c r="XO41" s="31"/>
      <c r="XP41" s="31"/>
      <c r="XQ41" s="31"/>
      <c r="XR41" s="31"/>
      <c r="XS41" s="31"/>
      <c r="XT41" s="31"/>
      <c r="XU41" s="31"/>
      <c r="XV41" s="31"/>
      <c r="XW41" s="31"/>
      <c r="XX41" s="31"/>
      <c r="XY41" s="31"/>
      <c r="XZ41" s="31"/>
      <c r="YA41" s="31"/>
      <c r="YB41" s="31"/>
      <c r="YC41" s="31"/>
      <c r="YD41" s="31"/>
      <c r="YE41" s="31"/>
      <c r="YF41" s="31"/>
      <c r="YG41" s="31"/>
      <c r="YH41" s="31"/>
      <c r="YI41" s="31"/>
      <c r="YJ41" s="31"/>
      <c r="YK41" s="31"/>
      <c r="YL41" s="31"/>
      <c r="YM41" s="31"/>
      <c r="YN41" s="31"/>
      <c r="YO41" s="31"/>
      <c r="YP41" s="31"/>
      <c r="YQ41" s="31"/>
      <c r="YR41" s="31"/>
      <c r="YS41" s="31"/>
      <c r="YT41" s="31"/>
      <c r="YU41" s="31"/>
      <c r="YV41" s="31"/>
      <c r="YW41" s="31"/>
      <c r="YX41" s="31"/>
      <c r="YY41" s="31"/>
      <c r="YZ41" s="31"/>
      <c r="ZA41" s="31"/>
      <c r="ZB41" s="31"/>
      <c r="ZC41" s="31"/>
      <c r="ZD41" s="31"/>
      <c r="ZE41" s="31"/>
      <c r="ZF41" s="31"/>
      <c r="ZG41" s="31"/>
      <c r="ZH41" s="31"/>
      <c r="ZI41" s="31"/>
      <c r="ZJ41" s="31"/>
      <c r="ZK41" s="31"/>
      <c r="ZL41" s="31"/>
      <c r="ZM41" s="31"/>
      <c r="ZN41" s="31"/>
      <c r="ZO41" s="31"/>
      <c r="ZP41" s="31"/>
      <c r="ZQ41" s="31"/>
      <c r="ZR41" s="31"/>
      <c r="ZS41" s="31"/>
      <c r="ZT41" s="31"/>
      <c r="ZU41" s="31"/>
      <c r="ZV41" s="31"/>
      <c r="ZW41" s="31"/>
      <c r="ZX41" s="31"/>
      <c r="ZY41" s="31"/>
      <c r="ZZ41" s="31"/>
      <c r="AAA41" s="31"/>
      <c r="AAB41" s="31"/>
      <c r="AAC41" s="31"/>
      <c r="AAD41" s="31"/>
      <c r="AAE41" s="31"/>
      <c r="AAF41" s="31"/>
      <c r="AAG41" s="31"/>
      <c r="AAH41" s="31"/>
      <c r="AAI41" s="31"/>
      <c r="AAJ41" s="31"/>
      <c r="AAK41" s="31"/>
      <c r="AAL41" s="31"/>
      <c r="AAM41" s="31"/>
      <c r="AAN41" s="31"/>
      <c r="AAO41" s="31"/>
      <c r="AAP41" s="31"/>
      <c r="AAQ41" s="31"/>
      <c r="AAR41" s="31"/>
      <c r="AAS41" s="31"/>
      <c r="AAT41" s="31"/>
      <c r="AAU41" s="31"/>
      <c r="AAV41" s="31"/>
      <c r="AAW41" s="31"/>
      <c r="AAX41" s="31"/>
      <c r="AAY41" s="31"/>
      <c r="AAZ41" s="31"/>
      <c r="ABA41" s="31"/>
      <c r="ABB41" s="31"/>
      <c r="ABC41" s="31"/>
      <c r="ABD41" s="31"/>
      <c r="ABE41" s="31"/>
      <c r="ABF41" s="31"/>
      <c r="ABG41" s="31"/>
      <c r="ABH41" s="31"/>
      <c r="ABI41" s="31"/>
      <c r="ABJ41" s="31"/>
      <c r="ABK41" s="31"/>
      <c r="ABL41" s="31"/>
      <c r="ABM41" s="31"/>
      <c r="ABN41" s="31"/>
      <c r="ABO41" s="31"/>
      <c r="ABP41" s="31"/>
      <c r="ABQ41" s="31"/>
      <c r="ABR41" s="31"/>
      <c r="ABS41" s="31"/>
      <c r="ABT41" s="31"/>
      <c r="ABU41" s="31"/>
      <c r="ABV41" s="31"/>
      <c r="ABW41" s="31"/>
      <c r="ABX41" s="31"/>
      <c r="ABY41" s="31"/>
      <c r="ABZ41" s="31"/>
      <c r="ACA41" s="31"/>
      <c r="ACB41" s="31"/>
      <c r="ACC41" s="31"/>
      <c r="ACD41" s="31"/>
      <c r="ACE41" s="31"/>
      <c r="ACF41" s="31"/>
      <c r="ACG41" s="31"/>
      <c r="ACH41" s="31"/>
      <c r="ACI41" s="31"/>
      <c r="ACJ41" s="31"/>
      <c r="ACK41" s="31"/>
      <c r="ACL41" s="31"/>
      <c r="ACM41" s="31"/>
      <c r="ACN41" s="31"/>
      <c r="ACO41" s="31"/>
      <c r="ACP41" s="31"/>
      <c r="ACQ41" s="31"/>
      <c r="ACR41" s="31"/>
      <c r="ACS41" s="31"/>
      <c r="ACT41" s="31"/>
      <c r="ACU41" s="31"/>
      <c r="ACV41" s="31"/>
      <c r="ACW41" s="31"/>
      <c r="ACX41" s="31"/>
      <c r="ACY41" s="31"/>
      <c r="ACZ41" s="31"/>
      <c r="ADA41" s="31"/>
      <c r="ADB41" s="31"/>
      <c r="ADC41" s="31"/>
      <c r="ADD41" s="31"/>
      <c r="ADE41" s="31"/>
      <c r="ADF41" s="31"/>
      <c r="ADG41" s="31"/>
      <c r="ADH41" s="31"/>
      <c r="ADI41" s="31"/>
      <c r="ADJ41" s="31"/>
      <c r="ADK41" s="31"/>
      <c r="ADL41" s="31"/>
      <c r="ADM41" s="31"/>
      <c r="ADN41" s="31"/>
      <c r="ADO41" s="31"/>
      <c r="ADP41" s="31"/>
      <c r="ADQ41" s="31"/>
      <c r="ADR41" s="31"/>
      <c r="ADS41" s="31"/>
      <c r="ADT41" s="31"/>
      <c r="ADU41" s="31"/>
      <c r="ADV41" s="31"/>
      <c r="ADW41" s="31"/>
      <c r="ADX41" s="31"/>
      <c r="ADY41" s="31"/>
      <c r="ADZ41" s="31"/>
      <c r="AEA41" s="31"/>
      <c r="AEB41" s="31"/>
      <c r="AEC41" s="31"/>
      <c r="AED41" s="31"/>
      <c r="AEE41" s="31"/>
      <c r="AEF41" s="31"/>
      <c r="AEG41" s="31"/>
      <c r="AEH41" s="31"/>
      <c r="AEI41" s="31"/>
      <c r="AEJ41" s="31"/>
      <c r="AEK41" s="31"/>
      <c r="AEL41" s="31"/>
      <c r="AEM41" s="31"/>
      <c r="AEN41" s="31"/>
      <c r="AEO41" s="31"/>
      <c r="AEP41" s="31"/>
      <c r="AEQ41" s="31"/>
      <c r="AER41" s="31"/>
      <c r="AES41" s="31"/>
      <c r="AET41" s="31"/>
      <c r="AEU41" s="31"/>
      <c r="AEV41" s="31"/>
      <c r="AEW41" s="31"/>
      <c r="AEX41" s="31"/>
      <c r="AEY41" s="31"/>
      <c r="AEZ41" s="31"/>
      <c r="AFA41" s="31"/>
      <c r="AFB41" s="31"/>
      <c r="AFC41" s="31"/>
      <c r="AFD41" s="31"/>
      <c r="AFE41" s="31"/>
      <c r="AFF41" s="31"/>
      <c r="AFG41" s="31"/>
      <c r="AFH41" s="31"/>
      <c r="AFI41" s="31"/>
      <c r="AFJ41" s="31"/>
      <c r="AFK41" s="31"/>
      <c r="AFL41" s="31"/>
      <c r="AFM41" s="31"/>
      <c r="AFN41" s="31"/>
      <c r="AFO41" s="31"/>
      <c r="AFP41" s="31"/>
      <c r="AFQ41" s="31"/>
      <c r="AFR41" s="31"/>
      <c r="AFS41" s="31"/>
      <c r="AFT41" s="31"/>
      <c r="AFU41" s="31"/>
      <c r="AFV41" s="31"/>
      <c r="AFW41" s="31"/>
      <c r="AFX41" s="31"/>
      <c r="AFY41" s="31"/>
      <c r="AFZ41" s="31"/>
      <c r="AGA41" s="31"/>
      <c r="AGB41" s="31"/>
      <c r="AGC41" s="31"/>
      <c r="AGD41" s="31"/>
      <c r="AGE41" s="31"/>
      <c r="AGF41" s="31"/>
      <c r="AGG41" s="31"/>
      <c r="AGH41" s="31"/>
      <c r="AGI41" s="31"/>
      <c r="AGJ41" s="31"/>
      <c r="AGK41" s="31"/>
      <c r="AGL41" s="31"/>
      <c r="AGM41" s="31"/>
      <c r="AGN41" s="31"/>
      <c r="AGO41" s="31"/>
      <c r="AGP41" s="31"/>
      <c r="AGQ41" s="31"/>
      <c r="AGR41" s="31"/>
      <c r="AGS41" s="31"/>
      <c r="AGT41" s="31"/>
      <c r="AGU41" s="31"/>
      <c r="AGV41" s="31"/>
      <c r="AGW41" s="31"/>
      <c r="AGX41" s="31"/>
      <c r="AGY41" s="31"/>
      <c r="AGZ41" s="31"/>
      <c r="AHA41" s="31"/>
      <c r="AHB41" s="31"/>
      <c r="AHC41" s="31"/>
      <c r="AHD41" s="31"/>
      <c r="AHE41" s="31"/>
      <c r="AHF41" s="31"/>
      <c r="AHG41" s="31"/>
      <c r="AHH41" s="31"/>
      <c r="AHI41" s="31"/>
      <c r="AHJ41" s="31"/>
      <c r="AHK41" s="31"/>
      <c r="AHL41" s="31"/>
      <c r="AHM41" s="31"/>
      <c r="AHN41" s="31"/>
      <c r="AHO41" s="31"/>
      <c r="AHP41" s="31"/>
      <c r="AHQ41" s="31"/>
      <c r="AHR41" s="31"/>
      <c r="AHS41" s="31"/>
      <c r="AHT41" s="31"/>
      <c r="AHU41" s="31"/>
      <c r="AHV41" s="31"/>
      <c r="AHW41" s="31"/>
      <c r="AHX41" s="31"/>
      <c r="AHY41" s="31"/>
      <c r="AHZ41" s="31"/>
      <c r="AIA41" s="31"/>
      <c r="AIB41" s="31"/>
      <c r="AIC41" s="31"/>
      <c r="AID41" s="31"/>
      <c r="AIE41" s="31"/>
      <c r="AIF41" s="31"/>
      <c r="AIG41" s="31"/>
      <c r="AIH41" s="31"/>
      <c r="AII41" s="31"/>
      <c r="AIJ41" s="31"/>
      <c r="AIK41" s="31"/>
      <c r="AIL41" s="31"/>
      <c r="AIM41" s="31"/>
      <c r="AIN41" s="31"/>
      <c r="AIO41" s="31"/>
      <c r="AIP41" s="31"/>
      <c r="AIQ41" s="31"/>
      <c r="AIR41" s="31"/>
      <c r="AIS41" s="31"/>
      <c r="AIT41" s="31"/>
      <c r="AIU41" s="31"/>
      <c r="AIV41" s="31"/>
      <c r="AIW41" s="31"/>
      <c r="AIX41" s="31"/>
      <c r="AIY41" s="31"/>
      <c r="AIZ41" s="31"/>
      <c r="AJA41" s="31"/>
      <c r="AJB41" s="31"/>
      <c r="AJC41" s="31"/>
      <c r="AJD41" s="31"/>
      <c r="AJE41" s="31"/>
      <c r="AJF41" s="31"/>
      <c r="AJG41" s="31"/>
      <c r="AJH41" s="31"/>
      <c r="AJI41" s="31"/>
      <c r="AJJ41" s="31"/>
      <c r="AJK41" s="31"/>
      <c r="AJL41" s="31"/>
      <c r="AJM41" s="31"/>
      <c r="AJN41" s="31"/>
      <c r="AJO41" s="31"/>
      <c r="AJP41" s="31"/>
      <c r="AJQ41" s="31"/>
      <c r="AJR41" s="31"/>
      <c r="AJS41" s="31"/>
      <c r="AJT41" s="31"/>
      <c r="AJU41" s="31"/>
      <c r="AJV41" s="31"/>
      <c r="AJW41" s="31"/>
      <c r="AJX41" s="31"/>
      <c r="AJY41" s="31"/>
      <c r="AJZ41" s="31"/>
      <c r="AKA41" s="31"/>
      <c r="AKB41" s="31"/>
      <c r="AKC41" s="31"/>
      <c r="AKD41" s="31"/>
      <c r="AKE41" s="31"/>
      <c r="AKF41" s="31"/>
      <c r="AKG41" s="31"/>
      <c r="AKH41" s="31"/>
      <c r="AKI41" s="31"/>
      <c r="AKJ41" s="31"/>
      <c r="AKK41" s="31"/>
      <c r="AKL41" s="31"/>
      <c r="AKM41" s="31"/>
      <c r="AKN41" s="31"/>
      <c r="AKO41" s="31"/>
      <c r="AKP41" s="31"/>
      <c r="AKQ41" s="31"/>
      <c r="AKR41" s="31"/>
      <c r="AKS41" s="31"/>
      <c r="AKT41" s="31"/>
      <c r="AKU41" s="31"/>
      <c r="AKV41" s="31"/>
      <c r="AKW41" s="31"/>
      <c r="AKX41" s="31"/>
      <c r="AKY41" s="31"/>
      <c r="AKZ41" s="31"/>
      <c r="ALA41" s="31"/>
      <c r="ALB41" s="31"/>
      <c r="ALC41" s="31"/>
      <c r="ALD41" s="31"/>
      <c r="ALE41" s="31"/>
      <c r="ALF41" s="31"/>
      <c r="ALG41" s="31"/>
      <c r="ALH41" s="31"/>
      <c r="ALI41" s="31"/>
      <c r="ALJ41" s="31"/>
      <c r="ALK41" s="31"/>
      <c r="ALL41" s="31"/>
      <c r="ALM41" s="31"/>
      <c r="ALN41" s="31"/>
      <c r="ALO41" s="31"/>
      <c r="ALP41" s="31"/>
      <c r="ALQ41" s="31"/>
      <c r="ALR41" s="31"/>
      <c r="ALS41" s="31"/>
      <c r="ALT41" s="31"/>
      <c r="ALU41" s="31"/>
      <c r="ALV41" s="31"/>
      <c r="ALW41" s="31"/>
      <c r="ALX41" s="31"/>
      <c r="ALY41" s="31"/>
      <c r="ALZ41" s="31"/>
      <c r="AMA41" s="31"/>
      <c r="AMB41" s="31"/>
      <c r="AMC41" s="31"/>
      <c r="AMD41" s="31"/>
      <c r="AME41" s="31"/>
      <c r="AMF41" s="31"/>
      <c r="AMG41" s="31"/>
      <c r="AMH41" s="31"/>
      <c r="AMI41" s="31"/>
      <c r="AMJ41" s="31"/>
    </row>
    <row r="42" spans="1:1024" ht="13.5" customHeight="1">
      <c r="A42" s="267">
        <v>6</v>
      </c>
      <c r="B42" s="270" t="s">
        <v>36</v>
      </c>
      <c r="C42" s="268" t="s">
        <v>29</v>
      </c>
      <c r="D42" s="268"/>
      <c r="E42" s="37">
        <v>0</v>
      </c>
      <c r="F42" s="41">
        <f>Caiapônia!C131</f>
        <v>10897.76</v>
      </c>
      <c r="G42" s="41">
        <f>F42*E42</f>
        <v>0</v>
      </c>
      <c r="H42" s="41">
        <f>G42*12</f>
        <v>0</v>
      </c>
    </row>
    <row r="43" spans="1:1024" ht="13.5" customHeight="1">
      <c r="A43" s="267"/>
      <c r="B43" s="270"/>
      <c r="C43" s="268" t="s">
        <v>30</v>
      </c>
      <c r="D43" s="268"/>
      <c r="E43" s="37">
        <v>1</v>
      </c>
      <c r="F43" s="41">
        <f>Caiapônia!C130</f>
        <v>5632.75</v>
      </c>
      <c r="G43" s="41">
        <f>F43*E43</f>
        <v>5632.75</v>
      </c>
      <c r="H43" s="41">
        <f>G43*12</f>
        <v>67593</v>
      </c>
    </row>
    <row r="44" spans="1:1024" ht="13.5" customHeight="1">
      <c r="A44" s="267"/>
      <c r="B44" s="270"/>
      <c r="C44" s="271" t="s">
        <v>31</v>
      </c>
      <c r="D44" s="271"/>
      <c r="E44" s="271"/>
      <c r="F44" s="271"/>
      <c r="G44" s="42">
        <f>SUM(G42:G43)</f>
        <v>5632.75</v>
      </c>
      <c r="H44" s="42">
        <f>SUM(H42:H43)</f>
        <v>67593</v>
      </c>
      <c r="I44" s="43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  <c r="IL44" s="31"/>
      <c r="IM44" s="31"/>
      <c r="IN44" s="31"/>
      <c r="IO44" s="31"/>
      <c r="IP44" s="31"/>
      <c r="IQ44" s="31"/>
      <c r="IR44" s="31"/>
      <c r="IS44" s="31"/>
      <c r="IT44" s="31"/>
      <c r="IU44" s="31"/>
      <c r="IV44" s="31"/>
      <c r="IW44" s="31"/>
      <c r="IX44" s="31"/>
      <c r="IY44" s="31"/>
      <c r="IZ44" s="31"/>
      <c r="JA44" s="31"/>
      <c r="JB44" s="31"/>
      <c r="JC44" s="31"/>
      <c r="JD44" s="31"/>
      <c r="JE44" s="31"/>
      <c r="JF44" s="31"/>
      <c r="JG44" s="31"/>
      <c r="JH44" s="31"/>
      <c r="JI44" s="31"/>
      <c r="JJ44" s="31"/>
      <c r="JK44" s="31"/>
      <c r="JL44" s="31"/>
      <c r="JM44" s="31"/>
      <c r="JN44" s="31"/>
      <c r="JO44" s="31"/>
      <c r="JP44" s="31"/>
      <c r="JQ44" s="31"/>
      <c r="JR44" s="31"/>
      <c r="JS44" s="31"/>
      <c r="JT44" s="31"/>
      <c r="JU44" s="31"/>
      <c r="JV44" s="31"/>
      <c r="JW44" s="31"/>
      <c r="JX44" s="31"/>
      <c r="JY44" s="31"/>
      <c r="JZ44" s="31"/>
      <c r="KA44" s="31"/>
      <c r="KB44" s="31"/>
      <c r="KC44" s="31"/>
      <c r="KD44" s="31"/>
      <c r="KE44" s="31"/>
      <c r="KF44" s="31"/>
      <c r="KG44" s="31"/>
      <c r="KH44" s="31"/>
      <c r="KI44" s="31"/>
      <c r="KJ44" s="31"/>
      <c r="KK44" s="31"/>
      <c r="KL44" s="31"/>
      <c r="KM44" s="31"/>
      <c r="KN44" s="31"/>
      <c r="KO44" s="31"/>
      <c r="KP44" s="31"/>
      <c r="KQ44" s="31"/>
      <c r="KR44" s="31"/>
      <c r="KS44" s="31"/>
      <c r="KT44" s="31"/>
      <c r="KU44" s="31"/>
      <c r="KV44" s="31"/>
      <c r="KW44" s="31"/>
      <c r="KX44" s="31"/>
      <c r="KY44" s="31"/>
      <c r="KZ44" s="31"/>
      <c r="LA44" s="31"/>
      <c r="LB44" s="31"/>
      <c r="LC44" s="31"/>
      <c r="LD44" s="31"/>
      <c r="LE44" s="31"/>
      <c r="LF44" s="31"/>
      <c r="LG44" s="31"/>
      <c r="LH44" s="31"/>
      <c r="LI44" s="31"/>
      <c r="LJ44" s="31"/>
      <c r="LK44" s="31"/>
      <c r="LL44" s="31"/>
      <c r="LM44" s="31"/>
      <c r="LN44" s="31"/>
      <c r="LO44" s="31"/>
      <c r="LP44" s="31"/>
      <c r="LQ44" s="31"/>
      <c r="LR44" s="31"/>
      <c r="LS44" s="31"/>
      <c r="LT44" s="31"/>
      <c r="LU44" s="31"/>
      <c r="LV44" s="31"/>
      <c r="LW44" s="31"/>
      <c r="LX44" s="31"/>
      <c r="LY44" s="31"/>
      <c r="LZ44" s="31"/>
      <c r="MA44" s="31"/>
      <c r="MB44" s="31"/>
      <c r="MC44" s="31"/>
      <c r="MD44" s="31"/>
      <c r="ME44" s="31"/>
      <c r="MF44" s="31"/>
      <c r="MG44" s="31"/>
      <c r="MH44" s="31"/>
      <c r="MI44" s="31"/>
      <c r="MJ44" s="31"/>
      <c r="MK44" s="31"/>
      <c r="ML44" s="31"/>
      <c r="MM44" s="31"/>
      <c r="MN44" s="31"/>
      <c r="MO44" s="31"/>
      <c r="MP44" s="31"/>
      <c r="MQ44" s="31"/>
      <c r="MR44" s="31"/>
      <c r="MS44" s="31"/>
      <c r="MT44" s="31"/>
      <c r="MU44" s="31"/>
      <c r="MV44" s="31"/>
      <c r="MW44" s="31"/>
      <c r="MX44" s="31"/>
      <c r="MY44" s="31"/>
      <c r="MZ44" s="31"/>
      <c r="NA44" s="31"/>
      <c r="NB44" s="31"/>
      <c r="NC44" s="31"/>
      <c r="ND44" s="31"/>
      <c r="NE44" s="31"/>
      <c r="NF44" s="31"/>
      <c r="NG44" s="31"/>
      <c r="NH44" s="31"/>
      <c r="NI44" s="31"/>
      <c r="NJ44" s="31"/>
      <c r="NK44" s="31"/>
      <c r="NL44" s="31"/>
      <c r="NM44" s="31"/>
      <c r="NN44" s="31"/>
      <c r="NO44" s="31"/>
      <c r="NP44" s="31"/>
      <c r="NQ44" s="31"/>
      <c r="NR44" s="31"/>
      <c r="NS44" s="31"/>
      <c r="NT44" s="31"/>
      <c r="NU44" s="31"/>
      <c r="NV44" s="31"/>
      <c r="NW44" s="31"/>
      <c r="NX44" s="31"/>
      <c r="NY44" s="31"/>
      <c r="NZ44" s="31"/>
      <c r="OA44" s="31"/>
      <c r="OB44" s="31"/>
      <c r="OC44" s="31"/>
      <c r="OD44" s="31"/>
      <c r="OE44" s="31"/>
      <c r="OF44" s="31"/>
      <c r="OG44" s="31"/>
      <c r="OH44" s="31"/>
      <c r="OI44" s="31"/>
      <c r="OJ44" s="31"/>
      <c r="OK44" s="31"/>
      <c r="OL44" s="31"/>
      <c r="OM44" s="31"/>
      <c r="ON44" s="31"/>
      <c r="OO44" s="31"/>
      <c r="OP44" s="31"/>
      <c r="OQ44" s="31"/>
      <c r="OR44" s="31"/>
      <c r="OS44" s="31"/>
      <c r="OT44" s="31"/>
      <c r="OU44" s="31"/>
      <c r="OV44" s="31"/>
      <c r="OW44" s="31"/>
      <c r="OX44" s="31"/>
      <c r="OY44" s="31"/>
      <c r="OZ44" s="31"/>
      <c r="PA44" s="31"/>
      <c r="PB44" s="31"/>
      <c r="PC44" s="31"/>
      <c r="PD44" s="31"/>
      <c r="PE44" s="31"/>
      <c r="PF44" s="31"/>
      <c r="PG44" s="31"/>
      <c r="PH44" s="31"/>
      <c r="PI44" s="31"/>
      <c r="PJ44" s="31"/>
      <c r="PK44" s="31"/>
      <c r="PL44" s="31"/>
      <c r="PM44" s="31"/>
      <c r="PN44" s="31"/>
      <c r="PO44" s="31"/>
      <c r="PP44" s="31"/>
      <c r="PQ44" s="31"/>
      <c r="PR44" s="31"/>
      <c r="PS44" s="31"/>
      <c r="PT44" s="31"/>
      <c r="PU44" s="31"/>
      <c r="PV44" s="31"/>
      <c r="PW44" s="31"/>
      <c r="PX44" s="31"/>
      <c r="PY44" s="31"/>
      <c r="PZ44" s="31"/>
      <c r="QA44" s="31"/>
      <c r="QB44" s="31"/>
      <c r="QC44" s="31"/>
      <c r="QD44" s="31"/>
      <c r="QE44" s="31"/>
      <c r="QF44" s="31"/>
      <c r="QG44" s="31"/>
      <c r="QH44" s="31"/>
      <c r="QI44" s="31"/>
      <c r="QJ44" s="31"/>
      <c r="QK44" s="31"/>
      <c r="QL44" s="31"/>
      <c r="QM44" s="31"/>
      <c r="QN44" s="31"/>
      <c r="QO44" s="31"/>
      <c r="QP44" s="31"/>
      <c r="QQ44" s="31"/>
      <c r="QR44" s="31"/>
      <c r="QS44" s="31"/>
      <c r="QT44" s="31"/>
      <c r="QU44" s="31"/>
      <c r="QV44" s="31"/>
      <c r="QW44" s="31"/>
      <c r="QX44" s="31"/>
      <c r="QY44" s="31"/>
      <c r="QZ44" s="31"/>
      <c r="RA44" s="31"/>
      <c r="RB44" s="31"/>
      <c r="RC44" s="31"/>
      <c r="RD44" s="31"/>
      <c r="RE44" s="31"/>
      <c r="RF44" s="31"/>
      <c r="RG44" s="31"/>
      <c r="RH44" s="31"/>
      <c r="RI44" s="31"/>
      <c r="RJ44" s="31"/>
      <c r="RK44" s="31"/>
      <c r="RL44" s="31"/>
      <c r="RM44" s="31"/>
      <c r="RN44" s="31"/>
      <c r="RO44" s="31"/>
      <c r="RP44" s="31"/>
      <c r="RQ44" s="31"/>
      <c r="RR44" s="31"/>
      <c r="RS44" s="31"/>
      <c r="RT44" s="31"/>
      <c r="RU44" s="31"/>
      <c r="RV44" s="31"/>
      <c r="RW44" s="31"/>
      <c r="RX44" s="31"/>
      <c r="RY44" s="31"/>
      <c r="RZ44" s="31"/>
      <c r="SA44" s="31"/>
      <c r="SB44" s="31"/>
      <c r="SC44" s="31"/>
      <c r="SD44" s="31"/>
      <c r="SE44" s="31"/>
      <c r="SF44" s="31"/>
      <c r="SG44" s="31"/>
      <c r="SH44" s="31"/>
      <c r="SI44" s="31"/>
      <c r="SJ44" s="31"/>
      <c r="SK44" s="31"/>
      <c r="SL44" s="31"/>
      <c r="SM44" s="31"/>
      <c r="SN44" s="31"/>
      <c r="SO44" s="31"/>
      <c r="SP44" s="31"/>
      <c r="SQ44" s="31"/>
      <c r="SR44" s="31"/>
      <c r="SS44" s="31"/>
      <c r="ST44" s="31"/>
      <c r="SU44" s="31"/>
      <c r="SV44" s="31"/>
      <c r="SW44" s="31"/>
      <c r="SX44" s="31"/>
      <c r="SY44" s="31"/>
      <c r="SZ44" s="31"/>
      <c r="TA44" s="31"/>
      <c r="TB44" s="31"/>
      <c r="TC44" s="31"/>
      <c r="TD44" s="31"/>
      <c r="TE44" s="31"/>
      <c r="TF44" s="31"/>
      <c r="TG44" s="31"/>
      <c r="TH44" s="31"/>
      <c r="TI44" s="31"/>
      <c r="TJ44" s="31"/>
      <c r="TK44" s="31"/>
      <c r="TL44" s="31"/>
      <c r="TM44" s="31"/>
      <c r="TN44" s="31"/>
      <c r="TO44" s="31"/>
      <c r="TP44" s="31"/>
      <c r="TQ44" s="31"/>
      <c r="TR44" s="31"/>
      <c r="TS44" s="31"/>
      <c r="TT44" s="31"/>
      <c r="TU44" s="31"/>
      <c r="TV44" s="31"/>
      <c r="TW44" s="31"/>
      <c r="TX44" s="31"/>
      <c r="TY44" s="31"/>
      <c r="TZ44" s="31"/>
      <c r="UA44" s="31"/>
      <c r="UB44" s="31"/>
      <c r="UC44" s="31"/>
      <c r="UD44" s="31"/>
      <c r="UE44" s="31"/>
      <c r="UF44" s="31"/>
      <c r="UG44" s="31"/>
      <c r="UH44" s="31"/>
      <c r="UI44" s="31"/>
      <c r="UJ44" s="31"/>
      <c r="UK44" s="31"/>
      <c r="UL44" s="31"/>
      <c r="UM44" s="31"/>
      <c r="UN44" s="31"/>
      <c r="UO44" s="31"/>
      <c r="UP44" s="31"/>
      <c r="UQ44" s="31"/>
      <c r="UR44" s="31"/>
      <c r="US44" s="31"/>
      <c r="UT44" s="31"/>
      <c r="UU44" s="31"/>
      <c r="UV44" s="31"/>
      <c r="UW44" s="31"/>
      <c r="UX44" s="31"/>
      <c r="UY44" s="31"/>
      <c r="UZ44" s="31"/>
      <c r="VA44" s="31"/>
      <c r="VB44" s="31"/>
      <c r="VC44" s="31"/>
      <c r="VD44" s="31"/>
      <c r="VE44" s="31"/>
      <c r="VF44" s="31"/>
      <c r="VG44" s="31"/>
      <c r="VH44" s="31"/>
      <c r="VI44" s="31"/>
      <c r="VJ44" s="31"/>
      <c r="VK44" s="31"/>
      <c r="VL44" s="31"/>
      <c r="VM44" s="31"/>
      <c r="VN44" s="31"/>
      <c r="VO44" s="31"/>
      <c r="VP44" s="31"/>
      <c r="VQ44" s="31"/>
      <c r="VR44" s="31"/>
      <c r="VS44" s="31"/>
      <c r="VT44" s="31"/>
      <c r="VU44" s="31"/>
      <c r="VV44" s="31"/>
      <c r="VW44" s="31"/>
      <c r="VX44" s="31"/>
      <c r="VY44" s="31"/>
      <c r="VZ44" s="31"/>
      <c r="WA44" s="31"/>
      <c r="WB44" s="31"/>
      <c r="WC44" s="31"/>
      <c r="WD44" s="31"/>
      <c r="WE44" s="31"/>
      <c r="WF44" s="31"/>
      <c r="WG44" s="31"/>
      <c r="WH44" s="31"/>
      <c r="WI44" s="31"/>
      <c r="WJ44" s="31"/>
      <c r="WK44" s="31"/>
      <c r="WL44" s="31"/>
      <c r="WM44" s="31"/>
      <c r="WN44" s="31"/>
      <c r="WO44" s="31"/>
      <c r="WP44" s="31"/>
      <c r="WQ44" s="31"/>
      <c r="WR44" s="31"/>
      <c r="WS44" s="31"/>
      <c r="WT44" s="31"/>
      <c r="WU44" s="31"/>
      <c r="WV44" s="31"/>
      <c r="WW44" s="31"/>
      <c r="WX44" s="31"/>
      <c r="WY44" s="31"/>
      <c r="WZ44" s="31"/>
      <c r="XA44" s="31"/>
      <c r="XB44" s="31"/>
      <c r="XC44" s="31"/>
      <c r="XD44" s="31"/>
      <c r="XE44" s="31"/>
      <c r="XF44" s="31"/>
      <c r="XG44" s="31"/>
      <c r="XH44" s="31"/>
      <c r="XI44" s="31"/>
      <c r="XJ44" s="31"/>
      <c r="XK44" s="31"/>
      <c r="XL44" s="31"/>
      <c r="XM44" s="31"/>
      <c r="XN44" s="31"/>
      <c r="XO44" s="31"/>
      <c r="XP44" s="31"/>
      <c r="XQ44" s="31"/>
      <c r="XR44" s="31"/>
      <c r="XS44" s="31"/>
      <c r="XT44" s="31"/>
      <c r="XU44" s="31"/>
      <c r="XV44" s="31"/>
      <c r="XW44" s="31"/>
      <c r="XX44" s="31"/>
      <c r="XY44" s="31"/>
      <c r="XZ44" s="31"/>
      <c r="YA44" s="31"/>
      <c r="YB44" s="31"/>
      <c r="YC44" s="31"/>
      <c r="YD44" s="31"/>
      <c r="YE44" s="31"/>
      <c r="YF44" s="31"/>
      <c r="YG44" s="31"/>
      <c r="YH44" s="31"/>
      <c r="YI44" s="31"/>
      <c r="YJ44" s="31"/>
      <c r="YK44" s="31"/>
      <c r="YL44" s="31"/>
      <c r="YM44" s="31"/>
      <c r="YN44" s="31"/>
      <c r="YO44" s="31"/>
      <c r="YP44" s="31"/>
      <c r="YQ44" s="31"/>
      <c r="YR44" s="31"/>
      <c r="YS44" s="31"/>
      <c r="YT44" s="31"/>
      <c r="YU44" s="31"/>
      <c r="YV44" s="31"/>
      <c r="YW44" s="31"/>
      <c r="YX44" s="31"/>
      <c r="YY44" s="31"/>
      <c r="YZ44" s="31"/>
      <c r="ZA44" s="31"/>
      <c r="ZB44" s="31"/>
      <c r="ZC44" s="31"/>
      <c r="ZD44" s="31"/>
      <c r="ZE44" s="31"/>
      <c r="ZF44" s="31"/>
      <c r="ZG44" s="31"/>
      <c r="ZH44" s="31"/>
      <c r="ZI44" s="31"/>
      <c r="ZJ44" s="31"/>
      <c r="ZK44" s="31"/>
      <c r="ZL44" s="31"/>
      <c r="ZM44" s="31"/>
      <c r="ZN44" s="31"/>
      <c r="ZO44" s="31"/>
      <c r="ZP44" s="31"/>
      <c r="ZQ44" s="31"/>
      <c r="ZR44" s="31"/>
      <c r="ZS44" s="31"/>
      <c r="ZT44" s="31"/>
      <c r="ZU44" s="31"/>
      <c r="ZV44" s="31"/>
      <c r="ZW44" s="31"/>
      <c r="ZX44" s="31"/>
      <c r="ZY44" s="31"/>
      <c r="ZZ44" s="31"/>
      <c r="AAA44" s="31"/>
      <c r="AAB44" s="31"/>
      <c r="AAC44" s="31"/>
      <c r="AAD44" s="31"/>
      <c r="AAE44" s="31"/>
      <c r="AAF44" s="31"/>
      <c r="AAG44" s="31"/>
      <c r="AAH44" s="31"/>
      <c r="AAI44" s="31"/>
      <c r="AAJ44" s="31"/>
      <c r="AAK44" s="31"/>
      <c r="AAL44" s="31"/>
      <c r="AAM44" s="31"/>
      <c r="AAN44" s="31"/>
      <c r="AAO44" s="31"/>
      <c r="AAP44" s="31"/>
      <c r="AAQ44" s="31"/>
      <c r="AAR44" s="31"/>
      <c r="AAS44" s="31"/>
      <c r="AAT44" s="31"/>
      <c r="AAU44" s="31"/>
      <c r="AAV44" s="31"/>
      <c r="AAW44" s="31"/>
      <c r="AAX44" s="31"/>
      <c r="AAY44" s="31"/>
      <c r="AAZ44" s="31"/>
      <c r="ABA44" s="31"/>
      <c r="ABB44" s="31"/>
      <c r="ABC44" s="31"/>
      <c r="ABD44" s="31"/>
      <c r="ABE44" s="31"/>
      <c r="ABF44" s="31"/>
      <c r="ABG44" s="31"/>
      <c r="ABH44" s="31"/>
      <c r="ABI44" s="31"/>
      <c r="ABJ44" s="31"/>
      <c r="ABK44" s="31"/>
      <c r="ABL44" s="31"/>
      <c r="ABM44" s="31"/>
      <c r="ABN44" s="31"/>
      <c r="ABO44" s="31"/>
      <c r="ABP44" s="31"/>
      <c r="ABQ44" s="31"/>
      <c r="ABR44" s="31"/>
      <c r="ABS44" s="31"/>
      <c r="ABT44" s="31"/>
      <c r="ABU44" s="31"/>
      <c r="ABV44" s="31"/>
      <c r="ABW44" s="31"/>
      <c r="ABX44" s="31"/>
      <c r="ABY44" s="31"/>
      <c r="ABZ44" s="31"/>
      <c r="ACA44" s="31"/>
      <c r="ACB44" s="31"/>
      <c r="ACC44" s="31"/>
      <c r="ACD44" s="31"/>
      <c r="ACE44" s="31"/>
      <c r="ACF44" s="31"/>
      <c r="ACG44" s="31"/>
      <c r="ACH44" s="31"/>
      <c r="ACI44" s="31"/>
      <c r="ACJ44" s="31"/>
      <c r="ACK44" s="31"/>
      <c r="ACL44" s="31"/>
      <c r="ACM44" s="31"/>
      <c r="ACN44" s="31"/>
      <c r="ACO44" s="31"/>
      <c r="ACP44" s="31"/>
      <c r="ACQ44" s="31"/>
      <c r="ACR44" s="31"/>
      <c r="ACS44" s="31"/>
      <c r="ACT44" s="31"/>
      <c r="ACU44" s="31"/>
      <c r="ACV44" s="31"/>
      <c r="ACW44" s="31"/>
      <c r="ACX44" s="31"/>
      <c r="ACY44" s="31"/>
      <c r="ACZ44" s="31"/>
      <c r="ADA44" s="31"/>
      <c r="ADB44" s="31"/>
      <c r="ADC44" s="31"/>
      <c r="ADD44" s="31"/>
      <c r="ADE44" s="31"/>
      <c r="ADF44" s="31"/>
      <c r="ADG44" s="31"/>
      <c r="ADH44" s="31"/>
      <c r="ADI44" s="31"/>
      <c r="ADJ44" s="31"/>
      <c r="ADK44" s="31"/>
      <c r="ADL44" s="31"/>
      <c r="ADM44" s="31"/>
      <c r="ADN44" s="31"/>
      <c r="ADO44" s="31"/>
      <c r="ADP44" s="31"/>
      <c r="ADQ44" s="31"/>
      <c r="ADR44" s="31"/>
      <c r="ADS44" s="31"/>
      <c r="ADT44" s="31"/>
      <c r="ADU44" s="31"/>
      <c r="ADV44" s="31"/>
      <c r="ADW44" s="31"/>
      <c r="ADX44" s="31"/>
      <c r="ADY44" s="31"/>
      <c r="ADZ44" s="31"/>
      <c r="AEA44" s="31"/>
      <c r="AEB44" s="31"/>
      <c r="AEC44" s="31"/>
      <c r="AED44" s="31"/>
      <c r="AEE44" s="31"/>
      <c r="AEF44" s="31"/>
      <c r="AEG44" s="31"/>
      <c r="AEH44" s="31"/>
      <c r="AEI44" s="31"/>
      <c r="AEJ44" s="31"/>
      <c r="AEK44" s="31"/>
      <c r="AEL44" s="31"/>
      <c r="AEM44" s="31"/>
      <c r="AEN44" s="31"/>
      <c r="AEO44" s="31"/>
      <c r="AEP44" s="31"/>
      <c r="AEQ44" s="31"/>
      <c r="AER44" s="31"/>
      <c r="AES44" s="31"/>
      <c r="AET44" s="31"/>
      <c r="AEU44" s="31"/>
      <c r="AEV44" s="31"/>
      <c r="AEW44" s="31"/>
      <c r="AEX44" s="31"/>
      <c r="AEY44" s="31"/>
      <c r="AEZ44" s="31"/>
      <c r="AFA44" s="31"/>
      <c r="AFB44" s="31"/>
      <c r="AFC44" s="31"/>
      <c r="AFD44" s="31"/>
      <c r="AFE44" s="31"/>
      <c r="AFF44" s="31"/>
      <c r="AFG44" s="31"/>
      <c r="AFH44" s="31"/>
      <c r="AFI44" s="31"/>
      <c r="AFJ44" s="31"/>
      <c r="AFK44" s="31"/>
      <c r="AFL44" s="31"/>
      <c r="AFM44" s="31"/>
      <c r="AFN44" s="31"/>
      <c r="AFO44" s="31"/>
      <c r="AFP44" s="31"/>
      <c r="AFQ44" s="31"/>
      <c r="AFR44" s="31"/>
      <c r="AFS44" s="31"/>
      <c r="AFT44" s="31"/>
      <c r="AFU44" s="31"/>
      <c r="AFV44" s="31"/>
      <c r="AFW44" s="31"/>
      <c r="AFX44" s="31"/>
      <c r="AFY44" s="31"/>
      <c r="AFZ44" s="31"/>
      <c r="AGA44" s="31"/>
      <c r="AGB44" s="31"/>
      <c r="AGC44" s="31"/>
      <c r="AGD44" s="31"/>
      <c r="AGE44" s="31"/>
      <c r="AGF44" s="31"/>
      <c r="AGG44" s="31"/>
      <c r="AGH44" s="31"/>
      <c r="AGI44" s="31"/>
      <c r="AGJ44" s="31"/>
      <c r="AGK44" s="31"/>
      <c r="AGL44" s="31"/>
      <c r="AGM44" s="31"/>
      <c r="AGN44" s="31"/>
      <c r="AGO44" s="31"/>
      <c r="AGP44" s="31"/>
      <c r="AGQ44" s="31"/>
      <c r="AGR44" s="31"/>
      <c r="AGS44" s="31"/>
      <c r="AGT44" s="31"/>
      <c r="AGU44" s="31"/>
      <c r="AGV44" s="31"/>
      <c r="AGW44" s="31"/>
      <c r="AGX44" s="31"/>
      <c r="AGY44" s="31"/>
      <c r="AGZ44" s="31"/>
      <c r="AHA44" s="31"/>
      <c r="AHB44" s="31"/>
      <c r="AHC44" s="31"/>
      <c r="AHD44" s="31"/>
      <c r="AHE44" s="31"/>
      <c r="AHF44" s="31"/>
      <c r="AHG44" s="31"/>
      <c r="AHH44" s="31"/>
      <c r="AHI44" s="31"/>
      <c r="AHJ44" s="31"/>
      <c r="AHK44" s="31"/>
      <c r="AHL44" s="31"/>
      <c r="AHM44" s="31"/>
      <c r="AHN44" s="31"/>
      <c r="AHO44" s="31"/>
      <c r="AHP44" s="31"/>
      <c r="AHQ44" s="31"/>
      <c r="AHR44" s="31"/>
      <c r="AHS44" s="31"/>
      <c r="AHT44" s="31"/>
      <c r="AHU44" s="31"/>
      <c r="AHV44" s="31"/>
      <c r="AHW44" s="31"/>
      <c r="AHX44" s="31"/>
      <c r="AHY44" s="31"/>
      <c r="AHZ44" s="31"/>
      <c r="AIA44" s="31"/>
      <c r="AIB44" s="31"/>
      <c r="AIC44" s="31"/>
      <c r="AID44" s="31"/>
      <c r="AIE44" s="31"/>
      <c r="AIF44" s="31"/>
      <c r="AIG44" s="31"/>
      <c r="AIH44" s="31"/>
      <c r="AII44" s="31"/>
      <c r="AIJ44" s="31"/>
      <c r="AIK44" s="31"/>
      <c r="AIL44" s="31"/>
      <c r="AIM44" s="31"/>
      <c r="AIN44" s="31"/>
      <c r="AIO44" s="31"/>
      <c r="AIP44" s="31"/>
      <c r="AIQ44" s="31"/>
      <c r="AIR44" s="31"/>
      <c r="AIS44" s="31"/>
      <c r="AIT44" s="31"/>
      <c r="AIU44" s="31"/>
      <c r="AIV44" s="31"/>
      <c r="AIW44" s="31"/>
      <c r="AIX44" s="31"/>
      <c r="AIY44" s="31"/>
      <c r="AIZ44" s="31"/>
      <c r="AJA44" s="31"/>
      <c r="AJB44" s="31"/>
      <c r="AJC44" s="31"/>
      <c r="AJD44" s="31"/>
      <c r="AJE44" s="31"/>
      <c r="AJF44" s="31"/>
      <c r="AJG44" s="31"/>
      <c r="AJH44" s="31"/>
      <c r="AJI44" s="31"/>
      <c r="AJJ44" s="31"/>
      <c r="AJK44" s="31"/>
      <c r="AJL44" s="31"/>
      <c r="AJM44" s="31"/>
      <c r="AJN44" s="31"/>
      <c r="AJO44" s="31"/>
      <c r="AJP44" s="31"/>
      <c r="AJQ44" s="31"/>
      <c r="AJR44" s="31"/>
      <c r="AJS44" s="31"/>
      <c r="AJT44" s="31"/>
      <c r="AJU44" s="31"/>
      <c r="AJV44" s="31"/>
      <c r="AJW44" s="31"/>
      <c r="AJX44" s="31"/>
      <c r="AJY44" s="31"/>
      <c r="AJZ44" s="31"/>
      <c r="AKA44" s="31"/>
      <c r="AKB44" s="31"/>
      <c r="AKC44" s="31"/>
      <c r="AKD44" s="31"/>
      <c r="AKE44" s="31"/>
      <c r="AKF44" s="31"/>
      <c r="AKG44" s="31"/>
      <c r="AKH44" s="31"/>
      <c r="AKI44" s="31"/>
      <c r="AKJ44" s="31"/>
      <c r="AKK44" s="31"/>
      <c r="AKL44" s="31"/>
      <c r="AKM44" s="31"/>
      <c r="AKN44" s="31"/>
      <c r="AKO44" s="31"/>
      <c r="AKP44" s="31"/>
      <c r="AKQ44" s="31"/>
      <c r="AKR44" s="31"/>
      <c r="AKS44" s="31"/>
      <c r="AKT44" s="31"/>
      <c r="AKU44" s="31"/>
      <c r="AKV44" s="31"/>
      <c r="AKW44" s="31"/>
      <c r="AKX44" s="31"/>
      <c r="AKY44" s="31"/>
      <c r="AKZ44" s="31"/>
      <c r="ALA44" s="31"/>
      <c r="ALB44" s="31"/>
      <c r="ALC44" s="31"/>
      <c r="ALD44" s="31"/>
      <c r="ALE44" s="31"/>
      <c r="ALF44" s="31"/>
      <c r="ALG44" s="31"/>
      <c r="ALH44" s="31"/>
      <c r="ALI44" s="31"/>
      <c r="ALJ44" s="31"/>
      <c r="ALK44" s="31"/>
      <c r="ALL44" s="31"/>
      <c r="ALM44" s="31"/>
      <c r="ALN44" s="31"/>
      <c r="ALO44" s="31"/>
      <c r="ALP44" s="31"/>
      <c r="ALQ44" s="31"/>
      <c r="ALR44" s="31"/>
      <c r="ALS44" s="31"/>
      <c r="ALT44" s="31"/>
      <c r="ALU44" s="31"/>
      <c r="ALV44" s="31"/>
      <c r="ALW44" s="31"/>
      <c r="ALX44" s="31"/>
      <c r="ALY44" s="31"/>
      <c r="ALZ44" s="31"/>
      <c r="AMA44" s="31"/>
      <c r="AMB44" s="31"/>
      <c r="AMC44" s="31"/>
      <c r="AMD44" s="31"/>
      <c r="AME44" s="31"/>
      <c r="AMF44" s="31"/>
      <c r="AMG44" s="31"/>
      <c r="AMH44" s="31"/>
      <c r="AMI44" s="31"/>
      <c r="AMJ44" s="31"/>
    </row>
    <row r="45" spans="1:1024" ht="13.5" customHeight="1">
      <c r="A45" s="267">
        <v>7</v>
      </c>
      <c r="B45" s="267" t="s">
        <v>37</v>
      </c>
      <c r="C45" s="268" t="s">
        <v>29</v>
      </c>
      <c r="D45" s="268"/>
      <c r="E45" s="37">
        <v>0</v>
      </c>
      <c r="F45" s="41">
        <f>Goiatuba!C131</f>
        <v>10664.28</v>
      </c>
      <c r="G45" s="41">
        <f>F45*E45</f>
        <v>0</v>
      </c>
      <c r="H45" s="41">
        <f>G45*12</f>
        <v>0</v>
      </c>
    </row>
    <row r="46" spans="1:1024" ht="13.5" customHeight="1">
      <c r="A46" s="267"/>
      <c r="B46" s="267"/>
      <c r="C46" s="268" t="s">
        <v>30</v>
      </c>
      <c r="D46" s="268"/>
      <c r="E46" s="37">
        <v>2</v>
      </c>
      <c r="F46" s="41">
        <f>Goiatuba!C130</f>
        <v>5512.07</v>
      </c>
      <c r="G46" s="41">
        <f>F46*E46</f>
        <v>11024.14</v>
      </c>
      <c r="H46" s="41">
        <f>G46*12</f>
        <v>132289.68</v>
      </c>
    </row>
    <row r="47" spans="1:1024" ht="13.5" customHeight="1">
      <c r="A47" s="267"/>
      <c r="B47" s="267"/>
      <c r="C47" s="271" t="s">
        <v>31</v>
      </c>
      <c r="D47" s="271"/>
      <c r="E47" s="271"/>
      <c r="F47" s="271"/>
      <c r="G47" s="42">
        <f>SUM(G45:G46)</f>
        <v>11024.14</v>
      </c>
      <c r="H47" s="42">
        <f>SUM(H45:H46)</f>
        <v>132289.68</v>
      </c>
      <c r="I47" s="43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  <c r="IP47" s="31"/>
      <c r="IQ47" s="31"/>
      <c r="IR47" s="31"/>
      <c r="IS47" s="31"/>
      <c r="IT47" s="31"/>
      <c r="IU47" s="31"/>
      <c r="IV47" s="31"/>
      <c r="IW47" s="31"/>
      <c r="IX47" s="31"/>
      <c r="IY47" s="31"/>
      <c r="IZ47" s="31"/>
      <c r="JA47" s="31"/>
      <c r="JB47" s="31"/>
      <c r="JC47" s="31"/>
      <c r="JD47" s="31"/>
      <c r="JE47" s="31"/>
      <c r="JF47" s="31"/>
      <c r="JG47" s="31"/>
      <c r="JH47" s="31"/>
      <c r="JI47" s="31"/>
      <c r="JJ47" s="31"/>
      <c r="JK47" s="31"/>
      <c r="JL47" s="31"/>
      <c r="JM47" s="31"/>
      <c r="JN47" s="31"/>
      <c r="JO47" s="31"/>
      <c r="JP47" s="31"/>
      <c r="JQ47" s="31"/>
      <c r="JR47" s="31"/>
      <c r="JS47" s="31"/>
      <c r="JT47" s="31"/>
      <c r="JU47" s="31"/>
      <c r="JV47" s="31"/>
      <c r="JW47" s="31"/>
      <c r="JX47" s="31"/>
      <c r="JY47" s="31"/>
      <c r="JZ47" s="31"/>
      <c r="KA47" s="31"/>
      <c r="KB47" s="31"/>
      <c r="KC47" s="31"/>
      <c r="KD47" s="31"/>
      <c r="KE47" s="31"/>
      <c r="KF47" s="31"/>
      <c r="KG47" s="31"/>
      <c r="KH47" s="31"/>
      <c r="KI47" s="31"/>
      <c r="KJ47" s="31"/>
      <c r="KK47" s="31"/>
      <c r="KL47" s="31"/>
      <c r="KM47" s="31"/>
      <c r="KN47" s="31"/>
      <c r="KO47" s="31"/>
      <c r="KP47" s="31"/>
      <c r="KQ47" s="31"/>
      <c r="KR47" s="31"/>
      <c r="KS47" s="31"/>
      <c r="KT47" s="31"/>
      <c r="KU47" s="31"/>
      <c r="KV47" s="31"/>
      <c r="KW47" s="31"/>
      <c r="KX47" s="31"/>
      <c r="KY47" s="31"/>
      <c r="KZ47" s="31"/>
      <c r="LA47" s="31"/>
      <c r="LB47" s="31"/>
      <c r="LC47" s="31"/>
      <c r="LD47" s="31"/>
      <c r="LE47" s="31"/>
      <c r="LF47" s="31"/>
      <c r="LG47" s="31"/>
      <c r="LH47" s="31"/>
      <c r="LI47" s="31"/>
      <c r="LJ47" s="31"/>
      <c r="LK47" s="31"/>
      <c r="LL47" s="31"/>
      <c r="LM47" s="31"/>
      <c r="LN47" s="31"/>
      <c r="LO47" s="31"/>
      <c r="LP47" s="31"/>
      <c r="LQ47" s="31"/>
      <c r="LR47" s="31"/>
      <c r="LS47" s="31"/>
      <c r="LT47" s="31"/>
      <c r="LU47" s="31"/>
      <c r="LV47" s="31"/>
      <c r="LW47" s="31"/>
      <c r="LX47" s="31"/>
      <c r="LY47" s="31"/>
      <c r="LZ47" s="31"/>
      <c r="MA47" s="31"/>
      <c r="MB47" s="31"/>
      <c r="MC47" s="31"/>
      <c r="MD47" s="31"/>
      <c r="ME47" s="31"/>
      <c r="MF47" s="31"/>
      <c r="MG47" s="31"/>
      <c r="MH47" s="31"/>
      <c r="MI47" s="31"/>
      <c r="MJ47" s="31"/>
      <c r="MK47" s="31"/>
      <c r="ML47" s="31"/>
      <c r="MM47" s="31"/>
      <c r="MN47" s="31"/>
      <c r="MO47" s="31"/>
      <c r="MP47" s="31"/>
      <c r="MQ47" s="31"/>
      <c r="MR47" s="31"/>
      <c r="MS47" s="31"/>
      <c r="MT47" s="31"/>
      <c r="MU47" s="31"/>
      <c r="MV47" s="31"/>
      <c r="MW47" s="31"/>
      <c r="MX47" s="31"/>
      <c r="MY47" s="31"/>
      <c r="MZ47" s="31"/>
      <c r="NA47" s="31"/>
      <c r="NB47" s="31"/>
      <c r="NC47" s="31"/>
      <c r="ND47" s="31"/>
      <c r="NE47" s="31"/>
      <c r="NF47" s="31"/>
      <c r="NG47" s="31"/>
      <c r="NH47" s="31"/>
      <c r="NI47" s="31"/>
      <c r="NJ47" s="31"/>
      <c r="NK47" s="31"/>
      <c r="NL47" s="31"/>
      <c r="NM47" s="31"/>
      <c r="NN47" s="31"/>
      <c r="NO47" s="31"/>
      <c r="NP47" s="31"/>
      <c r="NQ47" s="31"/>
      <c r="NR47" s="31"/>
      <c r="NS47" s="31"/>
      <c r="NT47" s="31"/>
      <c r="NU47" s="31"/>
      <c r="NV47" s="31"/>
      <c r="NW47" s="31"/>
      <c r="NX47" s="31"/>
      <c r="NY47" s="31"/>
      <c r="NZ47" s="31"/>
      <c r="OA47" s="31"/>
      <c r="OB47" s="31"/>
      <c r="OC47" s="31"/>
      <c r="OD47" s="31"/>
      <c r="OE47" s="31"/>
      <c r="OF47" s="31"/>
      <c r="OG47" s="31"/>
      <c r="OH47" s="31"/>
      <c r="OI47" s="31"/>
      <c r="OJ47" s="31"/>
      <c r="OK47" s="31"/>
      <c r="OL47" s="31"/>
      <c r="OM47" s="31"/>
      <c r="ON47" s="31"/>
      <c r="OO47" s="31"/>
      <c r="OP47" s="31"/>
      <c r="OQ47" s="31"/>
      <c r="OR47" s="31"/>
      <c r="OS47" s="31"/>
      <c r="OT47" s="31"/>
      <c r="OU47" s="31"/>
      <c r="OV47" s="31"/>
      <c r="OW47" s="31"/>
      <c r="OX47" s="31"/>
      <c r="OY47" s="31"/>
      <c r="OZ47" s="31"/>
      <c r="PA47" s="31"/>
      <c r="PB47" s="31"/>
      <c r="PC47" s="31"/>
      <c r="PD47" s="31"/>
      <c r="PE47" s="31"/>
      <c r="PF47" s="31"/>
      <c r="PG47" s="31"/>
      <c r="PH47" s="31"/>
      <c r="PI47" s="31"/>
      <c r="PJ47" s="31"/>
      <c r="PK47" s="31"/>
      <c r="PL47" s="31"/>
      <c r="PM47" s="31"/>
      <c r="PN47" s="31"/>
      <c r="PO47" s="31"/>
      <c r="PP47" s="31"/>
      <c r="PQ47" s="31"/>
      <c r="PR47" s="31"/>
      <c r="PS47" s="31"/>
      <c r="PT47" s="31"/>
      <c r="PU47" s="31"/>
      <c r="PV47" s="31"/>
      <c r="PW47" s="31"/>
      <c r="PX47" s="31"/>
      <c r="PY47" s="31"/>
      <c r="PZ47" s="31"/>
      <c r="QA47" s="31"/>
      <c r="QB47" s="31"/>
      <c r="QC47" s="31"/>
      <c r="QD47" s="31"/>
      <c r="QE47" s="31"/>
      <c r="QF47" s="31"/>
      <c r="QG47" s="31"/>
      <c r="QH47" s="31"/>
      <c r="QI47" s="31"/>
      <c r="QJ47" s="31"/>
      <c r="QK47" s="31"/>
      <c r="QL47" s="31"/>
      <c r="QM47" s="31"/>
      <c r="QN47" s="31"/>
      <c r="QO47" s="31"/>
      <c r="QP47" s="31"/>
      <c r="QQ47" s="31"/>
      <c r="QR47" s="31"/>
      <c r="QS47" s="31"/>
      <c r="QT47" s="31"/>
      <c r="QU47" s="31"/>
      <c r="QV47" s="31"/>
      <c r="QW47" s="31"/>
      <c r="QX47" s="31"/>
      <c r="QY47" s="31"/>
      <c r="QZ47" s="31"/>
      <c r="RA47" s="31"/>
      <c r="RB47" s="31"/>
      <c r="RC47" s="31"/>
      <c r="RD47" s="31"/>
      <c r="RE47" s="31"/>
      <c r="RF47" s="31"/>
      <c r="RG47" s="31"/>
      <c r="RH47" s="31"/>
      <c r="RI47" s="31"/>
      <c r="RJ47" s="31"/>
      <c r="RK47" s="31"/>
      <c r="RL47" s="31"/>
      <c r="RM47" s="31"/>
      <c r="RN47" s="31"/>
      <c r="RO47" s="31"/>
      <c r="RP47" s="31"/>
      <c r="RQ47" s="31"/>
      <c r="RR47" s="31"/>
      <c r="RS47" s="31"/>
      <c r="RT47" s="31"/>
      <c r="RU47" s="31"/>
      <c r="RV47" s="31"/>
      <c r="RW47" s="31"/>
      <c r="RX47" s="31"/>
      <c r="RY47" s="31"/>
      <c r="RZ47" s="31"/>
      <c r="SA47" s="31"/>
      <c r="SB47" s="31"/>
      <c r="SC47" s="31"/>
      <c r="SD47" s="31"/>
      <c r="SE47" s="31"/>
      <c r="SF47" s="31"/>
      <c r="SG47" s="31"/>
      <c r="SH47" s="31"/>
      <c r="SI47" s="31"/>
      <c r="SJ47" s="31"/>
      <c r="SK47" s="31"/>
      <c r="SL47" s="31"/>
      <c r="SM47" s="31"/>
      <c r="SN47" s="31"/>
      <c r="SO47" s="31"/>
      <c r="SP47" s="31"/>
      <c r="SQ47" s="31"/>
      <c r="SR47" s="31"/>
      <c r="SS47" s="31"/>
      <c r="ST47" s="31"/>
      <c r="SU47" s="31"/>
      <c r="SV47" s="31"/>
      <c r="SW47" s="31"/>
      <c r="SX47" s="31"/>
      <c r="SY47" s="31"/>
      <c r="SZ47" s="31"/>
      <c r="TA47" s="31"/>
      <c r="TB47" s="31"/>
      <c r="TC47" s="31"/>
      <c r="TD47" s="31"/>
      <c r="TE47" s="31"/>
      <c r="TF47" s="31"/>
      <c r="TG47" s="31"/>
      <c r="TH47" s="31"/>
      <c r="TI47" s="31"/>
      <c r="TJ47" s="31"/>
      <c r="TK47" s="31"/>
      <c r="TL47" s="31"/>
      <c r="TM47" s="31"/>
      <c r="TN47" s="31"/>
      <c r="TO47" s="31"/>
      <c r="TP47" s="31"/>
      <c r="TQ47" s="31"/>
      <c r="TR47" s="31"/>
      <c r="TS47" s="31"/>
      <c r="TT47" s="31"/>
      <c r="TU47" s="31"/>
      <c r="TV47" s="31"/>
      <c r="TW47" s="31"/>
      <c r="TX47" s="31"/>
      <c r="TY47" s="31"/>
      <c r="TZ47" s="31"/>
      <c r="UA47" s="31"/>
      <c r="UB47" s="31"/>
      <c r="UC47" s="31"/>
      <c r="UD47" s="31"/>
      <c r="UE47" s="31"/>
      <c r="UF47" s="31"/>
      <c r="UG47" s="31"/>
      <c r="UH47" s="31"/>
      <c r="UI47" s="31"/>
      <c r="UJ47" s="31"/>
      <c r="UK47" s="31"/>
      <c r="UL47" s="31"/>
      <c r="UM47" s="31"/>
      <c r="UN47" s="31"/>
      <c r="UO47" s="31"/>
      <c r="UP47" s="31"/>
      <c r="UQ47" s="31"/>
      <c r="UR47" s="31"/>
      <c r="US47" s="31"/>
      <c r="UT47" s="31"/>
      <c r="UU47" s="31"/>
      <c r="UV47" s="31"/>
      <c r="UW47" s="31"/>
      <c r="UX47" s="31"/>
      <c r="UY47" s="31"/>
      <c r="UZ47" s="31"/>
      <c r="VA47" s="31"/>
      <c r="VB47" s="31"/>
      <c r="VC47" s="31"/>
      <c r="VD47" s="31"/>
      <c r="VE47" s="31"/>
      <c r="VF47" s="31"/>
      <c r="VG47" s="31"/>
      <c r="VH47" s="31"/>
      <c r="VI47" s="31"/>
      <c r="VJ47" s="31"/>
      <c r="VK47" s="31"/>
      <c r="VL47" s="31"/>
      <c r="VM47" s="31"/>
      <c r="VN47" s="31"/>
      <c r="VO47" s="31"/>
      <c r="VP47" s="31"/>
      <c r="VQ47" s="31"/>
      <c r="VR47" s="31"/>
      <c r="VS47" s="31"/>
      <c r="VT47" s="31"/>
      <c r="VU47" s="31"/>
      <c r="VV47" s="31"/>
      <c r="VW47" s="31"/>
      <c r="VX47" s="31"/>
      <c r="VY47" s="31"/>
      <c r="VZ47" s="31"/>
      <c r="WA47" s="31"/>
      <c r="WB47" s="31"/>
      <c r="WC47" s="31"/>
      <c r="WD47" s="31"/>
      <c r="WE47" s="31"/>
      <c r="WF47" s="31"/>
      <c r="WG47" s="31"/>
      <c r="WH47" s="31"/>
      <c r="WI47" s="31"/>
      <c r="WJ47" s="31"/>
      <c r="WK47" s="31"/>
      <c r="WL47" s="31"/>
      <c r="WM47" s="31"/>
      <c r="WN47" s="31"/>
      <c r="WO47" s="31"/>
      <c r="WP47" s="31"/>
      <c r="WQ47" s="31"/>
      <c r="WR47" s="31"/>
      <c r="WS47" s="31"/>
      <c r="WT47" s="31"/>
      <c r="WU47" s="31"/>
      <c r="WV47" s="31"/>
      <c r="WW47" s="31"/>
      <c r="WX47" s="31"/>
      <c r="WY47" s="31"/>
      <c r="WZ47" s="31"/>
      <c r="XA47" s="31"/>
      <c r="XB47" s="31"/>
      <c r="XC47" s="31"/>
      <c r="XD47" s="31"/>
      <c r="XE47" s="31"/>
      <c r="XF47" s="31"/>
      <c r="XG47" s="31"/>
      <c r="XH47" s="31"/>
      <c r="XI47" s="31"/>
      <c r="XJ47" s="31"/>
      <c r="XK47" s="31"/>
      <c r="XL47" s="31"/>
      <c r="XM47" s="31"/>
      <c r="XN47" s="31"/>
      <c r="XO47" s="31"/>
      <c r="XP47" s="31"/>
      <c r="XQ47" s="31"/>
      <c r="XR47" s="31"/>
      <c r="XS47" s="31"/>
      <c r="XT47" s="31"/>
      <c r="XU47" s="31"/>
      <c r="XV47" s="31"/>
      <c r="XW47" s="31"/>
      <c r="XX47" s="31"/>
      <c r="XY47" s="31"/>
      <c r="XZ47" s="31"/>
      <c r="YA47" s="31"/>
      <c r="YB47" s="31"/>
      <c r="YC47" s="31"/>
      <c r="YD47" s="31"/>
      <c r="YE47" s="31"/>
      <c r="YF47" s="31"/>
      <c r="YG47" s="31"/>
      <c r="YH47" s="31"/>
      <c r="YI47" s="31"/>
      <c r="YJ47" s="31"/>
      <c r="YK47" s="31"/>
      <c r="YL47" s="31"/>
      <c r="YM47" s="31"/>
      <c r="YN47" s="31"/>
      <c r="YO47" s="31"/>
      <c r="YP47" s="31"/>
      <c r="YQ47" s="31"/>
      <c r="YR47" s="31"/>
      <c r="YS47" s="31"/>
      <c r="YT47" s="31"/>
      <c r="YU47" s="31"/>
      <c r="YV47" s="31"/>
      <c r="YW47" s="31"/>
      <c r="YX47" s="31"/>
      <c r="YY47" s="31"/>
      <c r="YZ47" s="31"/>
      <c r="ZA47" s="31"/>
      <c r="ZB47" s="31"/>
      <c r="ZC47" s="31"/>
      <c r="ZD47" s="31"/>
      <c r="ZE47" s="31"/>
      <c r="ZF47" s="31"/>
      <c r="ZG47" s="31"/>
      <c r="ZH47" s="31"/>
      <c r="ZI47" s="31"/>
      <c r="ZJ47" s="31"/>
      <c r="ZK47" s="31"/>
      <c r="ZL47" s="31"/>
      <c r="ZM47" s="31"/>
      <c r="ZN47" s="31"/>
      <c r="ZO47" s="31"/>
      <c r="ZP47" s="31"/>
      <c r="ZQ47" s="31"/>
      <c r="ZR47" s="31"/>
      <c r="ZS47" s="31"/>
      <c r="ZT47" s="31"/>
      <c r="ZU47" s="31"/>
      <c r="ZV47" s="31"/>
      <c r="ZW47" s="31"/>
      <c r="ZX47" s="31"/>
      <c r="ZY47" s="31"/>
      <c r="ZZ47" s="31"/>
      <c r="AAA47" s="31"/>
      <c r="AAB47" s="31"/>
      <c r="AAC47" s="31"/>
      <c r="AAD47" s="31"/>
      <c r="AAE47" s="31"/>
      <c r="AAF47" s="31"/>
      <c r="AAG47" s="31"/>
      <c r="AAH47" s="31"/>
      <c r="AAI47" s="31"/>
      <c r="AAJ47" s="31"/>
      <c r="AAK47" s="31"/>
      <c r="AAL47" s="31"/>
      <c r="AAM47" s="31"/>
      <c r="AAN47" s="31"/>
      <c r="AAO47" s="31"/>
      <c r="AAP47" s="31"/>
      <c r="AAQ47" s="31"/>
      <c r="AAR47" s="31"/>
      <c r="AAS47" s="31"/>
      <c r="AAT47" s="31"/>
      <c r="AAU47" s="31"/>
      <c r="AAV47" s="31"/>
      <c r="AAW47" s="31"/>
      <c r="AAX47" s="31"/>
      <c r="AAY47" s="31"/>
      <c r="AAZ47" s="31"/>
      <c r="ABA47" s="31"/>
      <c r="ABB47" s="31"/>
      <c r="ABC47" s="31"/>
      <c r="ABD47" s="31"/>
      <c r="ABE47" s="31"/>
      <c r="ABF47" s="31"/>
      <c r="ABG47" s="31"/>
      <c r="ABH47" s="31"/>
      <c r="ABI47" s="31"/>
      <c r="ABJ47" s="31"/>
      <c r="ABK47" s="31"/>
      <c r="ABL47" s="31"/>
      <c r="ABM47" s="31"/>
      <c r="ABN47" s="31"/>
      <c r="ABO47" s="31"/>
      <c r="ABP47" s="31"/>
      <c r="ABQ47" s="31"/>
      <c r="ABR47" s="31"/>
      <c r="ABS47" s="31"/>
      <c r="ABT47" s="31"/>
      <c r="ABU47" s="31"/>
      <c r="ABV47" s="31"/>
      <c r="ABW47" s="31"/>
      <c r="ABX47" s="31"/>
      <c r="ABY47" s="31"/>
      <c r="ABZ47" s="31"/>
      <c r="ACA47" s="31"/>
      <c r="ACB47" s="31"/>
      <c r="ACC47" s="31"/>
      <c r="ACD47" s="31"/>
      <c r="ACE47" s="31"/>
      <c r="ACF47" s="31"/>
      <c r="ACG47" s="31"/>
      <c r="ACH47" s="31"/>
      <c r="ACI47" s="31"/>
      <c r="ACJ47" s="31"/>
      <c r="ACK47" s="31"/>
      <c r="ACL47" s="31"/>
      <c r="ACM47" s="31"/>
      <c r="ACN47" s="31"/>
      <c r="ACO47" s="31"/>
      <c r="ACP47" s="31"/>
      <c r="ACQ47" s="31"/>
      <c r="ACR47" s="31"/>
      <c r="ACS47" s="31"/>
      <c r="ACT47" s="31"/>
      <c r="ACU47" s="31"/>
      <c r="ACV47" s="31"/>
      <c r="ACW47" s="31"/>
      <c r="ACX47" s="31"/>
      <c r="ACY47" s="31"/>
      <c r="ACZ47" s="31"/>
      <c r="ADA47" s="31"/>
      <c r="ADB47" s="31"/>
      <c r="ADC47" s="31"/>
      <c r="ADD47" s="31"/>
      <c r="ADE47" s="31"/>
      <c r="ADF47" s="31"/>
      <c r="ADG47" s="31"/>
      <c r="ADH47" s="31"/>
      <c r="ADI47" s="31"/>
      <c r="ADJ47" s="31"/>
      <c r="ADK47" s="31"/>
      <c r="ADL47" s="31"/>
      <c r="ADM47" s="31"/>
      <c r="ADN47" s="31"/>
      <c r="ADO47" s="31"/>
      <c r="ADP47" s="31"/>
      <c r="ADQ47" s="31"/>
      <c r="ADR47" s="31"/>
      <c r="ADS47" s="31"/>
      <c r="ADT47" s="31"/>
      <c r="ADU47" s="31"/>
      <c r="ADV47" s="31"/>
      <c r="ADW47" s="31"/>
      <c r="ADX47" s="31"/>
      <c r="ADY47" s="31"/>
      <c r="ADZ47" s="31"/>
      <c r="AEA47" s="31"/>
      <c r="AEB47" s="31"/>
      <c r="AEC47" s="31"/>
      <c r="AED47" s="31"/>
      <c r="AEE47" s="31"/>
      <c r="AEF47" s="31"/>
      <c r="AEG47" s="31"/>
      <c r="AEH47" s="31"/>
      <c r="AEI47" s="31"/>
      <c r="AEJ47" s="31"/>
      <c r="AEK47" s="31"/>
      <c r="AEL47" s="31"/>
      <c r="AEM47" s="31"/>
      <c r="AEN47" s="31"/>
      <c r="AEO47" s="31"/>
      <c r="AEP47" s="31"/>
      <c r="AEQ47" s="31"/>
      <c r="AER47" s="31"/>
      <c r="AES47" s="31"/>
      <c r="AET47" s="31"/>
      <c r="AEU47" s="31"/>
      <c r="AEV47" s="31"/>
      <c r="AEW47" s="31"/>
      <c r="AEX47" s="31"/>
      <c r="AEY47" s="31"/>
      <c r="AEZ47" s="31"/>
      <c r="AFA47" s="31"/>
      <c r="AFB47" s="31"/>
      <c r="AFC47" s="31"/>
      <c r="AFD47" s="31"/>
      <c r="AFE47" s="31"/>
      <c r="AFF47" s="31"/>
      <c r="AFG47" s="31"/>
      <c r="AFH47" s="31"/>
      <c r="AFI47" s="31"/>
      <c r="AFJ47" s="31"/>
      <c r="AFK47" s="31"/>
      <c r="AFL47" s="31"/>
      <c r="AFM47" s="31"/>
      <c r="AFN47" s="31"/>
      <c r="AFO47" s="31"/>
      <c r="AFP47" s="31"/>
      <c r="AFQ47" s="31"/>
      <c r="AFR47" s="31"/>
      <c r="AFS47" s="31"/>
      <c r="AFT47" s="31"/>
      <c r="AFU47" s="31"/>
      <c r="AFV47" s="31"/>
      <c r="AFW47" s="31"/>
      <c r="AFX47" s="31"/>
      <c r="AFY47" s="31"/>
      <c r="AFZ47" s="31"/>
      <c r="AGA47" s="31"/>
      <c r="AGB47" s="31"/>
      <c r="AGC47" s="31"/>
      <c r="AGD47" s="31"/>
      <c r="AGE47" s="31"/>
      <c r="AGF47" s="31"/>
      <c r="AGG47" s="31"/>
      <c r="AGH47" s="31"/>
      <c r="AGI47" s="31"/>
      <c r="AGJ47" s="31"/>
      <c r="AGK47" s="31"/>
      <c r="AGL47" s="31"/>
      <c r="AGM47" s="31"/>
      <c r="AGN47" s="31"/>
      <c r="AGO47" s="31"/>
      <c r="AGP47" s="31"/>
      <c r="AGQ47" s="31"/>
      <c r="AGR47" s="31"/>
      <c r="AGS47" s="31"/>
      <c r="AGT47" s="31"/>
      <c r="AGU47" s="31"/>
      <c r="AGV47" s="31"/>
      <c r="AGW47" s="31"/>
      <c r="AGX47" s="31"/>
      <c r="AGY47" s="31"/>
      <c r="AGZ47" s="31"/>
      <c r="AHA47" s="31"/>
      <c r="AHB47" s="31"/>
      <c r="AHC47" s="31"/>
      <c r="AHD47" s="31"/>
      <c r="AHE47" s="31"/>
      <c r="AHF47" s="31"/>
      <c r="AHG47" s="31"/>
      <c r="AHH47" s="31"/>
      <c r="AHI47" s="31"/>
      <c r="AHJ47" s="31"/>
      <c r="AHK47" s="31"/>
      <c r="AHL47" s="31"/>
      <c r="AHM47" s="31"/>
      <c r="AHN47" s="31"/>
      <c r="AHO47" s="31"/>
      <c r="AHP47" s="31"/>
      <c r="AHQ47" s="31"/>
      <c r="AHR47" s="31"/>
      <c r="AHS47" s="31"/>
      <c r="AHT47" s="31"/>
      <c r="AHU47" s="31"/>
      <c r="AHV47" s="31"/>
      <c r="AHW47" s="31"/>
      <c r="AHX47" s="31"/>
      <c r="AHY47" s="31"/>
      <c r="AHZ47" s="31"/>
      <c r="AIA47" s="31"/>
      <c r="AIB47" s="31"/>
      <c r="AIC47" s="31"/>
      <c r="AID47" s="31"/>
      <c r="AIE47" s="31"/>
      <c r="AIF47" s="31"/>
      <c r="AIG47" s="31"/>
      <c r="AIH47" s="31"/>
      <c r="AII47" s="31"/>
      <c r="AIJ47" s="31"/>
      <c r="AIK47" s="31"/>
      <c r="AIL47" s="31"/>
      <c r="AIM47" s="31"/>
      <c r="AIN47" s="31"/>
      <c r="AIO47" s="31"/>
      <c r="AIP47" s="31"/>
      <c r="AIQ47" s="31"/>
      <c r="AIR47" s="31"/>
      <c r="AIS47" s="31"/>
      <c r="AIT47" s="31"/>
      <c r="AIU47" s="31"/>
      <c r="AIV47" s="31"/>
      <c r="AIW47" s="31"/>
      <c r="AIX47" s="31"/>
      <c r="AIY47" s="31"/>
      <c r="AIZ47" s="31"/>
      <c r="AJA47" s="31"/>
      <c r="AJB47" s="31"/>
      <c r="AJC47" s="31"/>
      <c r="AJD47" s="31"/>
      <c r="AJE47" s="31"/>
      <c r="AJF47" s="31"/>
      <c r="AJG47" s="31"/>
      <c r="AJH47" s="31"/>
      <c r="AJI47" s="31"/>
      <c r="AJJ47" s="31"/>
      <c r="AJK47" s="31"/>
      <c r="AJL47" s="31"/>
      <c r="AJM47" s="31"/>
      <c r="AJN47" s="31"/>
      <c r="AJO47" s="31"/>
      <c r="AJP47" s="31"/>
      <c r="AJQ47" s="31"/>
      <c r="AJR47" s="31"/>
      <c r="AJS47" s="31"/>
      <c r="AJT47" s="31"/>
      <c r="AJU47" s="31"/>
      <c r="AJV47" s="31"/>
      <c r="AJW47" s="31"/>
      <c r="AJX47" s="31"/>
      <c r="AJY47" s="31"/>
      <c r="AJZ47" s="31"/>
      <c r="AKA47" s="31"/>
      <c r="AKB47" s="31"/>
      <c r="AKC47" s="31"/>
      <c r="AKD47" s="31"/>
      <c r="AKE47" s="31"/>
      <c r="AKF47" s="31"/>
      <c r="AKG47" s="31"/>
      <c r="AKH47" s="31"/>
      <c r="AKI47" s="31"/>
      <c r="AKJ47" s="31"/>
      <c r="AKK47" s="31"/>
      <c r="AKL47" s="31"/>
      <c r="AKM47" s="31"/>
      <c r="AKN47" s="31"/>
      <c r="AKO47" s="31"/>
      <c r="AKP47" s="31"/>
      <c r="AKQ47" s="31"/>
      <c r="AKR47" s="31"/>
      <c r="AKS47" s="31"/>
      <c r="AKT47" s="31"/>
      <c r="AKU47" s="31"/>
      <c r="AKV47" s="31"/>
      <c r="AKW47" s="31"/>
      <c r="AKX47" s="31"/>
      <c r="AKY47" s="31"/>
      <c r="AKZ47" s="31"/>
      <c r="ALA47" s="31"/>
      <c r="ALB47" s="31"/>
      <c r="ALC47" s="31"/>
      <c r="ALD47" s="31"/>
      <c r="ALE47" s="31"/>
      <c r="ALF47" s="31"/>
      <c r="ALG47" s="31"/>
      <c r="ALH47" s="31"/>
      <c r="ALI47" s="31"/>
      <c r="ALJ47" s="31"/>
      <c r="ALK47" s="31"/>
      <c r="ALL47" s="31"/>
      <c r="ALM47" s="31"/>
      <c r="ALN47" s="31"/>
      <c r="ALO47" s="31"/>
      <c r="ALP47" s="31"/>
      <c r="ALQ47" s="31"/>
      <c r="ALR47" s="31"/>
      <c r="ALS47" s="31"/>
      <c r="ALT47" s="31"/>
      <c r="ALU47" s="31"/>
      <c r="ALV47" s="31"/>
      <c r="ALW47" s="31"/>
      <c r="ALX47" s="31"/>
      <c r="ALY47" s="31"/>
      <c r="ALZ47" s="31"/>
      <c r="AMA47" s="31"/>
      <c r="AMB47" s="31"/>
      <c r="AMC47" s="31"/>
      <c r="AMD47" s="31"/>
      <c r="AME47" s="31"/>
      <c r="AMF47" s="31"/>
      <c r="AMG47" s="31"/>
      <c r="AMH47" s="31"/>
      <c r="AMI47" s="31"/>
      <c r="AMJ47" s="31"/>
    </row>
    <row r="48" spans="1:1024" ht="13.5" customHeight="1">
      <c r="A48" s="267">
        <v>8</v>
      </c>
      <c r="B48" s="270" t="s">
        <v>38</v>
      </c>
      <c r="C48" s="268" t="s">
        <v>29</v>
      </c>
      <c r="D48" s="268"/>
      <c r="E48" s="37">
        <v>0</v>
      </c>
      <c r="F48" s="41">
        <f>Iporá!C131</f>
        <v>10607.46</v>
      </c>
      <c r="G48" s="41">
        <f>F48*E48</f>
        <v>0</v>
      </c>
      <c r="H48" s="41">
        <f>G48*12</f>
        <v>0</v>
      </c>
    </row>
    <row r="49" spans="1:1024" ht="13.5" customHeight="1">
      <c r="A49" s="267"/>
      <c r="B49" s="270"/>
      <c r="C49" s="268" t="s">
        <v>30</v>
      </c>
      <c r="D49" s="268"/>
      <c r="E49" s="37">
        <v>2</v>
      </c>
      <c r="F49" s="41">
        <f>Iporá!C130</f>
        <v>5482.7</v>
      </c>
      <c r="G49" s="41">
        <f>F49*E49</f>
        <v>10965.4</v>
      </c>
      <c r="H49" s="41">
        <f>G49*12</f>
        <v>131584.79999999999</v>
      </c>
    </row>
    <row r="50" spans="1:1024" ht="13.5" customHeight="1">
      <c r="A50" s="267"/>
      <c r="B50" s="270"/>
      <c r="C50" s="271" t="s">
        <v>31</v>
      </c>
      <c r="D50" s="271"/>
      <c r="E50" s="271"/>
      <c r="F50" s="271"/>
      <c r="G50" s="42">
        <f>SUM(G48:G49)</f>
        <v>10965.4</v>
      </c>
      <c r="H50" s="42">
        <f>SUM(H48:H49)</f>
        <v>131584.79999999999</v>
      </c>
      <c r="I50" s="43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  <c r="IN50" s="31"/>
      <c r="IO50" s="31"/>
      <c r="IP50" s="31"/>
      <c r="IQ50" s="31"/>
      <c r="IR50" s="31"/>
      <c r="IS50" s="31"/>
      <c r="IT50" s="31"/>
      <c r="IU50" s="31"/>
      <c r="IV50" s="31"/>
      <c r="IW50" s="31"/>
      <c r="IX50" s="31"/>
      <c r="IY50" s="31"/>
      <c r="IZ50" s="31"/>
      <c r="JA50" s="31"/>
      <c r="JB50" s="31"/>
      <c r="JC50" s="31"/>
      <c r="JD50" s="31"/>
      <c r="JE50" s="31"/>
      <c r="JF50" s="31"/>
      <c r="JG50" s="31"/>
      <c r="JH50" s="31"/>
      <c r="JI50" s="31"/>
      <c r="JJ50" s="31"/>
      <c r="JK50" s="31"/>
      <c r="JL50" s="31"/>
      <c r="JM50" s="31"/>
      <c r="JN50" s="31"/>
      <c r="JO50" s="31"/>
      <c r="JP50" s="31"/>
      <c r="JQ50" s="31"/>
      <c r="JR50" s="31"/>
      <c r="JS50" s="31"/>
      <c r="JT50" s="31"/>
      <c r="JU50" s="31"/>
      <c r="JV50" s="31"/>
      <c r="JW50" s="31"/>
      <c r="JX50" s="31"/>
      <c r="JY50" s="31"/>
      <c r="JZ50" s="31"/>
      <c r="KA50" s="31"/>
      <c r="KB50" s="31"/>
      <c r="KC50" s="31"/>
      <c r="KD50" s="31"/>
      <c r="KE50" s="31"/>
      <c r="KF50" s="31"/>
      <c r="KG50" s="31"/>
      <c r="KH50" s="31"/>
      <c r="KI50" s="31"/>
      <c r="KJ50" s="31"/>
      <c r="KK50" s="31"/>
      <c r="KL50" s="31"/>
      <c r="KM50" s="31"/>
      <c r="KN50" s="31"/>
      <c r="KO50" s="31"/>
      <c r="KP50" s="31"/>
      <c r="KQ50" s="31"/>
      <c r="KR50" s="31"/>
      <c r="KS50" s="31"/>
      <c r="KT50" s="31"/>
      <c r="KU50" s="31"/>
      <c r="KV50" s="31"/>
      <c r="KW50" s="31"/>
      <c r="KX50" s="31"/>
      <c r="KY50" s="31"/>
      <c r="KZ50" s="31"/>
      <c r="LA50" s="31"/>
      <c r="LB50" s="31"/>
      <c r="LC50" s="31"/>
      <c r="LD50" s="31"/>
      <c r="LE50" s="31"/>
      <c r="LF50" s="31"/>
      <c r="LG50" s="31"/>
      <c r="LH50" s="31"/>
      <c r="LI50" s="31"/>
      <c r="LJ50" s="31"/>
      <c r="LK50" s="31"/>
      <c r="LL50" s="31"/>
      <c r="LM50" s="31"/>
      <c r="LN50" s="31"/>
      <c r="LO50" s="31"/>
      <c r="LP50" s="31"/>
      <c r="LQ50" s="31"/>
      <c r="LR50" s="31"/>
      <c r="LS50" s="31"/>
      <c r="LT50" s="31"/>
      <c r="LU50" s="31"/>
      <c r="LV50" s="31"/>
      <c r="LW50" s="31"/>
      <c r="LX50" s="31"/>
      <c r="LY50" s="31"/>
      <c r="LZ50" s="31"/>
      <c r="MA50" s="31"/>
      <c r="MB50" s="31"/>
      <c r="MC50" s="31"/>
      <c r="MD50" s="31"/>
      <c r="ME50" s="31"/>
      <c r="MF50" s="31"/>
      <c r="MG50" s="31"/>
      <c r="MH50" s="31"/>
      <c r="MI50" s="31"/>
      <c r="MJ50" s="31"/>
      <c r="MK50" s="31"/>
      <c r="ML50" s="31"/>
      <c r="MM50" s="31"/>
      <c r="MN50" s="31"/>
      <c r="MO50" s="31"/>
      <c r="MP50" s="31"/>
      <c r="MQ50" s="31"/>
      <c r="MR50" s="31"/>
      <c r="MS50" s="31"/>
      <c r="MT50" s="31"/>
      <c r="MU50" s="31"/>
      <c r="MV50" s="31"/>
      <c r="MW50" s="31"/>
      <c r="MX50" s="31"/>
      <c r="MY50" s="31"/>
      <c r="MZ50" s="31"/>
      <c r="NA50" s="31"/>
      <c r="NB50" s="31"/>
      <c r="NC50" s="31"/>
      <c r="ND50" s="31"/>
      <c r="NE50" s="31"/>
      <c r="NF50" s="31"/>
      <c r="NG50" s="31"/>
      <c r="NH50" s="31"/>
      <c r="NI50" s="31"/>
      <c r="NJ50" s="31"/>
      <c r="NK50" s="31"/>
      <c r="NL50" s="31"/>
      <c r="NM50" s="31"/>
      <c r="NN50" s="31"/>
      <c r="NO50" s="31"/>
      <c r="NP50" s="31"/>
      <c r="NQ50" s="31"/>
      <c r="NR50" s="31"/>
      <c r="NS50" s="31"/>
      <c r="NT50" s="31"/>
      <c r="NU50" s="31"/>
      <c r="NV50" s="31"/>
      <c r="NW50" s="31"/>
      <c r="NX50" s="31"/>
      <c r="NY50" s="31"/>
      <c r="NZ50" s="31"/>
      <c r="OA50" s="31"/>
      <c r="OB50" s="31"/>
      <c r="OC50" s="31"/>
      <c r="OD50" s="31"/>
      <c r="OE50" s="31"/>
      <c r="OF50" s="31"/>
      <c r="OG50" s="31"/>
      <c r="OH50" s="31"/>
      <c r="OI50" s="31"/>
      <c r="OJ50" s="31"/>
      <c r="OK50" s="31"/>
      <c r="OL50" s="31"/>
      <c r="OM50" s="31"/>
      <c r="ON50" s="31"/>
      <c r="OO50" s="31"/>
      <c r="OP50" s="31"/>
      <c r="OQ50" s="31"/>
      <c r="OR50" s="31"/>
      <c r="OS50" s="31"/>
      <c r="OT50" s="31"/>
      <c r="OU50" s="31"/>
      <c r="OV50" s="31"/>
      <c r="OW50" s="31"/>
      <c r="OX50" s="31"/>
      <c r="OY50" s="31"/>
      <c r="OZ50" s="31"/>
      <c r="PA50" s="31"/>
      <c r="PB50" s="31"/>
      <c r="PC50" s="31"/>
      <c r="PD50" s="31"/>
      <c r="PE50" s="31"/>
      <c r="PF50" s="31"/>
      <c r="PG50" s="31"/>
      <c r="PH50" s="31"/>
      <c r="PI50" s="31"/>
      <c r="PJ50" s="31"/>
      <c r="PK50" s="31"/>
      <c r="PL50" s="31"/>
      <c r="PM50" s="31"/>
      <c r="PN50" s="31"/>
      <c r="PO50" s="31"/>
      <c r="PP50" s="31"/>
      <c r="PQ50" s="31"/>
      <c r="PR50" s="31"/>
      <c r="PS50" s="31"/>
      <c r="PT50" s="31"/>
      <c r="PU50" s="31"/>
      <c r="PV50" s="31"/>
      <c r="PW50" s="31"/>
      <c r="PX50" s="31"/>
      <c r="PY50" s="31"/>
      <c r="PZ50" s="31"/>
      <c r="QA50" s="31"/>
      <c r="QB50" s="31"/>
      <c r="QC50" s="31"/>
      <c r="QD50" s="31"/>
      <c r="QE50" s="31"/>
      <c r="QF50" s="31"/>
      <c r="QG50" s="31"/>
      <c r="QH50" s="31"/>
      <c r="QI50" s="31"/>
      <c r="QJ50" s="31"/>
      <c r="QK50" s="31"/>
      <c r="QL50" s="31"/>
      <c r="QM50" s="31"/>
      <c r="QN50" s="31"/>
      <c r="QO50" s="31"/>
      <c r="QP50" s="31"/>
      <c r="QQ50" s="31"/>
      <c r="QR50" s="31"/>
      <c r="QS50" s="31"/>
      <c r="QT50" s="31"/>
      <c r="QU50" s="31"/>
      <c r="QV50" s="31"/>
      <c r="QW50" s="31"/>
      <c r="QX50" s="31"/>
      <c r="QY50" s="31"/>
      <c r="QZ50" s="31"/>
      <c r="RA50" s="31"/>
      <c r="RB50" s="31"/>
      <c r="RC50" s="31"/>
      <c r="RD50" s="31"/>
      <c r="RE50" s="31"/>
      <c r="RF50" s="31"/>
      <c r="RG50" s="31"/>
      <c r="RH50" s="31"/>
      <c r="RI50" s="31"/>
      <c r="RJ50" s="31"/>
      <c r="RK50" s="31"/>
      <c r="RL50" s="31"/>
      <c r="RM50" s="31"/>
      <c r="RN50" s="31"/>
      <c r="RO50" s="31"/>
      <c r="RP50" s="31"/>
      <c r="RQ50" s="31"/>
      <c r="RR50" s="31"/>
      <c r="RS50" s="31"/>
      <c r="RT50" s="31"/>
      <c r="RU50" s="31"/>
      <c r="RV50" s="31"/>
      <c r="RW50" s="31"/>
      <c r="RX50" s="31"/>
      <c r="RY50" s="31"/>
      <c r="RZ50" s="31"/>
      <c r="SA50" s="31"/>
      <c r="SB50" s="31"/>
      <c r="SC50" s="31"/>
      <c r="SD50" s="31"/>
      <c r="SE50" s="31"/>
      <c r="SF50" s="31"/>
      <c r="SG50" s="31"/>
      <c r="SH50" s="31"/>
      <c r="SI50" s="31"/>
      <c r="SJ50" s="31"/>
      <c r="SK50" s="31"/>
      <c r="SL50" s="31"/>
      <c r="SM50" s="31"/>
      <c r="SN50" s="31"/>
      <c r="SO50" s="31"/>
      <c r="SP50" s="31"/>
      <c r="SQ50" s="31"/>
      <c r="SR50" s="31"/>
      <c r="SS50" s="31"/>
      <c r="ST50" s="31"/>
      <c r="SU50" s="31"/>
      <c r="SV50" s="31"/>
      <c r="SW50" s="31"/>
      <c r="SX50" s="31"/>
      <c r="SY50" s="31"/>
      <c r="SZ50" s="31"/>
      <c r="TA50" s="31"/>
      <c r="TB50" s="31"/>
      <c r="TC50" s="31"/>
      <c r="TD50" s="31"/>
      <c r="TE50" s="31"/>
      <c r="TF50" s="31"/>
      <c r="TG50" s="31"/>
      <c r="TH50" s="31"/>
      <c r="TI50" s="31"/>
      <c r="TJ50" s="31"/>
      <c r="TK50" s="31"/>
      <c r="TL50" s="31"/>
      <c r="TM50" s="31"/>
      <c r="TN50" s="31"/>
      <c r="TO50" s="31"/>
      <c r="TP50" s="31"/>
      <c r="TQ50" s="31"/>
      <c r="TR50" s="31"/>
      <c r="TS50" s="31"/>
      <c r="TT50" s="31"/>
      <c r="TU50" s="31"/>
      <c r="TV50" s="31"/>
      <c r="TW50" s="31"/>
      <c r="TX50" s="31"/>
      <c r="TY50" s="31"/>
      <c r="TZ50" s="31"/>
      <c r="UA50" s="31"/>
      <c r="UB50" s="31"/>
      <c r="UC50" s="31"/>
      <c r="UD50" s="31"/>
      <c r="UE50" s="31"/>
      <c r="UF50" s="31"/>
      <c r="UG50" s="31"/>
      <c r="UH50" s="31"/>
      <c r="UI50" s="31"/>
      <c r="UJ50" s="31"/>
      <c r="UK50" s="31"/>
      <c r="UL50" s="31"/>
      <c r="UM50" s="31"/>
      <c r="UN50" s="31"/>
      <c r="UO50" s="31"/>
      <c r="UP50" s="31"/>
      <c r="UQ50" s="31"/>
      <c r="UR50" s="31"/>
      <c r="US50" s="31"/>
      <c r="UT50" s="31"/>
      <c r="UU50" s="31"/>
      <c r="UV50" s="31"/>
      <c r="UW50" s="31"/>
      <c r="UX50" s="31"/>
      <c r="UY50" s="31"/>
      <c r="UZ50" s="31"/>
      <c r="VA50" s="31"/>
      <c r="VB50" s="31"/>
      <c r="VC50" s="31"/>
      <c r="VD50" s="31"/>
      <c r="VE50" s="31"/>
      <c r="VF50" s="31"/>
      <c r="VG50" s="31"/>
      <c r="VH50" s="31"/>
      <c r="VI50" s="31"/>
      <c r="VJ50" s="31"/>
      <c r="VK50" s="31"/>
      <c r="VL50" s="31"/>
      <c r="VM50" s="31"/>
      <c r="VN50" s="31"/>
      <c r="VO50" s="31"/>
      <c r="VP50" s="31"/>
      <c r="VQ50" s="31"/>
      <c r="VR50" s="31"/>
      <c r="VS50" s="31"/>
      <c r="VT50" s="31"/>
      <c r="VU50" s="31"/>
      <c r="VV50" s="31"/>
      <c r="VW50" s="31"/>
      <c r="VX50" s="31"/>
      <c r="VY50" s="31"/>
      <c r="VZ50" s="31"/>
      <c r="WA50" s="31"/>
      <c r="WB50" s="31"/>
      <c r="WC50" s="31"/>
      <c r="WD50" s="31"/>
      <c r="WE50" s="31"/>
      <c r="WF50" s="31"/>
      <c r="WG50" s="31"/>
      <c r="WH50" s="31"/>
      <c r="WI50" s="31"/>
      <c r="WJ50" s="31"/>
      <c r="WK50" s="31"/>
      <c r="WL50" s="31"/>
      <c r="WM50" s="31"/>
      <c r="WN50" s="31"/>
      <c r="WO50" s="31"/>
      <c r="WP50" s="31"/>
      <c r="WQ50" s="31"/>
      <c r="WR50" s="31"/>
      <c r="WS50" s="31"/>
      <c r="WT50" s="31"/>
      <c r="WU50" s="31"/>
      <c r="WV50" s="31"/>
      <c r="WW50" s="31"/>
      <c r="WX50" s="31"/>
      <c r="WY50" s="31"/>
      <c r="WZ50" s="31"/>
      <c r="XA50" s="31"/>
      <c r="XB50" s="31"/>
      <c r="XC50" s="31"/>
      <c r="XD50" s="31"/>
      <c r="XE50" s="31"/>
      <c r="XF50" s="31"/>
      <c r="XG50" s="31"/>
      <c r="XH50" s="31"/>
      <c r="XI50" s="31"/>
      <c r="XJ50" s="31"/>
      <c r="XK50" s="31"/>
      <c r="XL50" s="31"/>
      <c r="XM50" s="31"/>
      <c r="XN50" s="31"/>
      <c r="XO50" s="31"/>
      <c r="XP50" s="31"/>
      <c r="XQ50" s="31"/>
      <c r="XR50" s="31"/>
      <c r="XS50" s="31"/>
      <c r="XT50" s="31"/>
      <c r="XU50" s="31"/>
      <c r="XV50" s="31"/>
      <c r="XW50" s="31"/>
      <c r="XX50" s="31"/>
      <c r="XY50" s="31"/>
      <c r="XZ50" s="31"/>
      <c r="YA50" s="31"/>
      <c r="YB50" s="31"/>
      <c r="YC50" s="31"/>
      <c r="YD50" s="31"/>
      <c r="YE50" s="31"/>
      <c r="YF50" s="31"/>
      <c r="YG50" s="31"/>
      <c r="YH50" s="31"/>
      <c r="YI50" s="31"/>
      <c r="YJ50" s="31"/>
      <c r="YK50" s="31"/>
      <c r="YL50" s="31"/>
      <c r="YM50" s="31"/>
      <c r="YN50" s="31"/>
      <c r="YO50" s="31"/>
      <c r="YP50" s="31"/>
      <c r="YQ50" s="31"/>
      <c r="YR50" s="31"/>
      <c r="YS50" s="31"/>
      <c r="YT50" s="31"/>
      <c r="YU50" s="31"/>
      <c r="YV50" s="31"/>
      <c r="YW50" s="31"/>
      <c r="YX50" s="31"/>
      <c r="YY50" s="31"/>
      <c r="YZ50" s="31"/>
      <c r="ZA50" s="31"/>
      <c r="ZB50" s="31"/>
      <c r="ZC50" s="31"/>
      <c r="ZD50" s="31"/>
      <c r="ZE50" s="31"/>
      <c r="ZF50" s="31"/>
      <c r="ZG50" s="31"/>
      <c r="ZH50" s="31"/>
      <c r="ZI50" s="31"/>
      <c r="ZJ50" s="31"/>
      <c r="ZK50" s="31"/>
      <c r="ZL50" s="31"/>
      <c r="ZM50" s="31"/>
      <c r="ZN50" s="31"/>
      <c r="ZO50" s="31"/>
      <c r="ZP50" s="31"/>
      <c r="ZQ50" s="31"/>
      <c r="ZR50" s="31"/>
      <c r="ZS50" s="31"/>
      <c r="ZT50" s="31"/>
      <c r="ZU50" s="31"/>
      <c r="ZV50" s="31"/>
      <c r="ZW50" s="31"/>
      <c r="ZX50" s="31"/>
      <c r="ZY50" s="31"/>
      <c r="ZZ50" s="31"/>
      <c r="AAA50" s="31"/>
      <c r="AAB50" s="31"/>
      <c r="AAC50" s="31"/>
      <c r="AAD50" s="31"/>
      <c r="AAE50" s="31"/>
      <c r="AAF50" s="31"/>
      <c r="AAG50" s="31"/>
      <c r="AAH50" s="31"/>
      <c r="AAI50" s="31"/>
      <c r="AAJ50" s="31"/>
      <c r="AAK50" s="31"/>
      <c r="AAL50" s="31"/>
      <c r="AAM50" s="31"/>
      <c r="AAN50" s="31"/>
      <c r="AAO50" s="31"/>
      <c r="AAP50" s="31"/>
      <c r="AAQ50" s="31"/>
      <c r="AAR50" s="31"/>
      <c r="AAS50" s="31"/>
      <c r="AAT50" s="31"/>
      <c r="AAU50" s="31"/>
      <c r="AAV50" s="31"/>
      <c r="AAW50" s="31"/>
      <c r="AAX50" s="31"/>
      <c r="AAY50" s="31"/>
      <c r="AAZ50" s="31"/>
      <c r="ABA50" s="31"/>
      <c r="ABB50" s="31"/>
      <c r="ABC50" s="31"/>
      <c r="ABD50" s="31"/>
      <c r="ABE50" s="31"/>
      <c r="ABF50" s="31"/>
      <c r="ABG50" s="31"/>
      <c r="ABH50" s="31"/>
      <c r="ABI50" s="31"/>
      <c r="ABJ50" s="31"/>
      <c r="ABK50" s="31"/>
      <c r="ABL50" s="31"/>
      <c r="ABM50" s="31"/>
      <c r="ABN50" s="31"/>
      <c r="ABO50" s="31"/>
      <c r="ABP50" s="31"/>
      <c r="ABQ50" s="31"/>
      <c r="ABR50" s="31"/>
      <c r="ABS50" s="31"/>
      <c r="ABT50" s="31"/>
      <c r="ABU50" s="31"/>
      <c r="ABV50" s="31"/>
      <c r="ABW50" s="31"/>
      <c r="ABX50" s="31"/>
      <c r="ABY50" s="31"/>
      <c r="ABZ50" s="31"/>
      <c r="ACA50" s="31"/>
      <c r="ACB50" s="31"/>
      <c r="ACC50" s="31"/>
      <c r="ACD50" s="31"/>
      <c r="ACE50" s="31"/>
      <c r="ACF50" s="31"/>
      <c r="ACG50" s="31"/>
      <c r="ACH50" s="31"/>
      <c r="ACI50" s="31"/>
      <c r="ACJ50" s="31"/>
      <c r="ACK50" s="31"/>
      <c r="ACL50" s="31"/>
      <c r="ACM50" s="31"/>
      <c r="ACN50" s="31"/>
      <c r="ACO50" s="31"/>
      <c r="ACP50" s="31"/>
      <c r="ACQ50" s="31"/>
      <c r="ACR50" s="31"/>
      <c r="ACS50" s="31"/>
      <c r="ACT50" s="31"/>
      <c r="ACU50" s="31"/>
      <c r="ACV50" s="31"/>
      <c r="ACW50" s="31"/>
      <c r="ACX50" s="31"/>
      <c r="ACY50" s="31"/>
      <c r="ACZ50" s="31"/>
      <c r="ADA50" s="31"/>
      <c r="ADB50" s="31"/>
      <c r="ADC50" s="31"/>
      <c r="ADD50" s="31"/>
      <c r="ADE50" s="31"/>
      <c r="ADF50" s="31"/>
      <c r="ADG50" s="31"/>
      <c r="ADH50" s="31"/>
      <c r="ADI50" s="31"/>
      <c r="ADJ50" s="31"/>
      <c r="ADK50" s="31"/>
      <c r="ADL50" s="31"/>
      <c r="ADM50" s="31"/>
      <c r="ADN50" s="31"/>
      <c r="ADO50" s="31"/>
      <c r="ADP50" s="31"/>
      <c r="ADQ50" s="31"/>
      <c r="ADR50" s="31"/>
      <c r="ADS50" s="31"/>
      <c r="ADT50" s="31"/>
      <c r="ADU50" s="31"/>
      <c r="ADV50" s="31"/>
      <c r="ADW50" s="31"/>
      <c r="ADX50" s="31"/>
      <c r="ADY50" s="31"/>
      <c r="ADZ50" s="31"/>
      <c r="AEA50" s="31"/>
      <c r="AEB50" s="31"/>
      <c r="AEC50" s="31"/>
      <c r="AED50" s="31"/>
      <c r="AEE50" s="31"/>
      <c r="AEF50" s="31"/>
      <c r="AEG50" s="31"/>
      <c r="AEH50" s="31"/>
      <c r="AEI50" s="31"/>
      <c r="AEJ50" s="31"/>
      <c r="AEK50" s="31"/>
      <c r="AEL50" s="31"/>
      <c r="AEM50" s="31"/>
      <c r="AEN50" s="31"/>
      <c r="AEO50" s="31"/>
      <c r="AEP50" s="31"/>
      <c r="AEQ50" s="31"/>
      <c r="AER50" s="31"/>
      <c r="AES50" s="31"/>
      <c r="AET50" s="31"/>
      <c r="AEU50" s="31"/>
      <c r="AEV50" s="31"/>
      <c r="AEW50" s="31"/>
      <c r="AEX50" s="31"/>
      <c r="AEY50" s="31"/>
      <c r="AEZ50" s="31"/>
      <c r="AFA50" s="31"/>
      <c r="AFB50" s="31"/>
      <c r="AFC50" s="31"/>
      <c r="AFD50" s="31"/>
      <c r="AFE50" s="31"/>
      <c r="AFF50" s="31"/>
      <c r="AFG50" s="31"/>
      <c r="AFH50" s="31"/>
      <c r="AFI50" s="31"/>
      <c r="AFJ50" s="31"/>
      <c r="AFK50" s="31"/>
      <c r="AFL50" s="31"/>
      <c r="AFM50" s="31"/>
      <c r="AFN50" s="31"/>
      <c r="AFO50" s="31"/>
      <c r="AFP50" s="31"/>
      <c r="AFQ50" s="31"/>
      <c r="AFR50" s="31"/>
      <c r="AFS50" s="31"/>
      <c r="AFT50" s="31"/>
      <c r="AFU50" s="31"/>
      <c r="AFV50" s="31"/>
      <c r="AFW50" s="31"/>
      <c r="AFX50" s="31"/>
      <c r="AFY50" s="31"/>
      <c r="AFZ50" s="31"/>
      <c r="AGA50" s="31"/>
      <c r="AGB50" s="31"/>
      <c r="AGC50" s="31"/>
      <c r="AGD50" s="31"/>
      <c r="AGE50" s="31"/>
      <c r="AGF50" s="31"/>
      <c r="AGG50" s="31"/>
      <c r="AGH50" s="31"/>
      <c r="AGI50" s="31"/>
      <c r="AGJ50" s="31"/>
      <c r="AGK50" s="31"/>
      <c r="AGL50" s="31"/>
      <c r="AGM50" s="31"/>
      <c r="AGN50" s="31"/>
      <c r="AGO50" s="31"/>
      <c r="AGP50" s="31"/>
      <c r="AGQ50" s="31"/>
      <c r="AGR50" s="31"/>
      <c r="AGS50" s="31"/>
      <c r="AGT50" s="31"/>
      <c r="AGU50" s="31"/>
      <c r="AGV50" s="31"/>
      <c r="AGW50" s="31"/>
      <c r="AGX50" s="31"/>
      <c r="AGY50" s="31"/>
      <c r="AGZ50" s="31"/>
      <c r="AHA50" s="31"/>
      <c r="AHB50" s="31"/>
      <c r="AHC50" s="31"/>
      <c r="AHD50" s="31"/>
      <c r="AHE50" s="31"/>
      <c r="AHF50" s="31"/>
      <c r="AHG50" s="31"/>
      <c r="AHH50" s="31"/>
      <c r="AHI50" s="31"/>
      <c r="AHJ50" s="31"/>
      <c r="AHK50" s="31"/>
      <c r="AHL50" s="31"/>
      <c r="AHM50" s="31"/>
      <c r="AHN50" s="31"/>
      <c r="AHO50" s="31"/>
      <c r="AHP50" s="31"/>
      <c r="AHQ50" s="31"/>
      <c r="AHR50" s="31"/>
      <c r="AHS50" s="31"/>
      <c r="AHT50" s="31"/>
      <c r="AHU50" s="31"/>
      <c r="AHV50" s="31"/>
      <c r="AHW50" s="31"/>
      <c r="AHX50" s="31"/>
      <c r="AHY50" s="31"/>
      <c r="AHZ50" s="31"/>
      <c r="AIA50" s="31"/>
      <c r="AIB50" s="31"/>
      <c r="AIC50" s="31"/>
      <c r="AID50" s="31"/>
      <c r="AIE50" s="31"/>
      <c r="AIF50" s="31"/>
      <c r="AIG50" s="31"/>
      <c r="AIH50" s="31"/>
      <c r="AII50" s="31"/>
      <c r="AIJ50" s="31"/>
      <c r="AIK50" s="31"/>
      <c r="AIL50" s="31"/>
      <c r="AIM50" s="31"/>
      <c r="AIN50" s="31"/>
      <c r="AIO50" s="31"/>
      <c r="AIP50" s="31"/>
      <c r="AIQ50" s="31"/>
      <c r="AIR50" s="31"/>
      <c r="AIS50" s="31"/>
      <c r="AIT50" s="31"/>
      <c r="AIU50" s="31"/>
      <c r="AIV50" s="31"/>
      <c r="AIW50" s="31"/>
      <c r="AIX50" s="31"/>
      <c r="AIY50" s="31"/>
      <c r="AIZ50" s="31"/>
      <c r="AJA50" s="31"/>
      <c r="AJB50" s="31"/>
      <c r="AJC50" s="31"/>
      <c r="AJD50" s="31"/>
      <c r="AJE50" s="31"/>
      <c r="AJF50" s="31"/>
      <c r="AJG50" s="31"/>
      <c r="AJH50" s="31"/>
      <c r="AJI50" s="31"/>
      <c r="AJJ50" s="31"/>
      <c r="AJK50" s="31"/>
      <c r="AJL50" s="31"/>
      <c r="AJM50" s="31"/>
      <c r="AJN50" s="31"/>
      <c r="AJO50" s="31"/>
      <c r="AJP50" s="31"/>
      <c r="AJQ50" s="31"/>
      <c r="AJR50" s="31"/>
      <c r="AJS50" s="31"/>
      <c r="AJT50" s="31"/>
      <c r="AJU50" s="31"/>
      <c r="AJV50" s="31"/>
      <c r="AJW50" s="31"/>
      <c r="AJX50" s="31"/>
      <c r="AJY50" s="31"/>
      <c r="AJZ50" s="31"/>
      <c r="AKA50" s="31"/>
      <c r="AKB50" s="31"/>
      <c r="AKC50" s="31"/>
      <c r="AKD50" s="31"/>
      <c r="AKE50" s="31"/>
      <c r="AKF50" s="31"/>
      <c r="AKG50" s="31"/>
      <c r="AKH50" s="31"/>
      <c r="AKI50" s="31"/>
      <c r="AKJ50" s="31"/>
      <c r="AKK50" s="31"/>
      <c r="AKL50" s="31"/>
      <c r="AKM50" s="31"/>
      <c r="AKN50" s="31"/>
      <c r="AKO50" s="31"/>
      <c r="AKP50" s="31"/>
      <c r="AKQ50" s="31"/>
      <c r="AKR50" s="31"/>
      <c r="AKS50" s="31"/>
      <c r="AKT50" s="31"/>
      <c r="AKU50" s="31"/>
      <c r="AKV50" s="31"/>
      <c r="AKW50" s="31"/>
      <c r="AKX50" s="31"/>
      <c r="AKY50" s="31"/>
      <c r="AKZ50" s="31"/>
      <c r="ALA50" s="31"/>
      <c r="ALB50" s="31"/>
      <c r="ALC50" s="31"/>
      <c r="ALD50" s="31"/>
      <c r="ALE50" s="31"/>
      <c r="ALF50" s="31"/>
      <c r="ALG50" s="31"/>
      <c r="ALH50" s="31"/>
      <c r="ALI50" s="31"/>
      <c r="ALJ50" s="31"/>
      <c r="ALK50" s="31"/>
      <c r="ALL50" s="31"/>
      <c r="ALM50" s="31"/>
      <c r="ALN50" s="31"/>
      <c r="ALO50" s="31"/>
      <c r="ALP50" s="31"/>
      <c r="ALQ50" s="31"/>
      <c r="ALR50" s="31"/>
      <c r="ALS50" s="31"/>
      <c r="ALT50" s="31"/>
      <c r="ALU50" s="31"/>
      <c r="ALV50" s="31"/>
      <c r="ALW50" s="31"/>
      <c r="ALX50" s="31"/>
      <c r="ALY50" s="31"/>
      <c r="ALZ50" s="31"/>
      <c r="AMA50" s="31"/>
      <c r="AMB50" s="31"/>
      <c r="AMC50" s="31"/>
      <c r="AMD50" s="31"/>
      <c r="AME50" s="31"/>
      <c r="AMF50" s="31"/>
      <c r="AMG50" s="31"/>
      <c r="AMH50" s="31"/>
      <c r="AMI50" s="31"/>
      <c r="AMJ50" s="31"/>
    </row>
    <row r="51" spans="1:1024" ht="13.5" customHeight="1">
      <c r="A51" s="267">
        <v>9</v>
      </c>
      <c r="B51" s="267" t="s">
        <v>39</v>
      </c>
      <c r="C51" s="268" t="s">
        <v>29</v>
      </c>
      <c r="D51" s="268"/>
      <c r="E51" s="37">
        <v>0</v>
      </c>
      <c r="F51" s="41">
        <f>Itumbiara!C131</f>
        <v>10664.28</v>
      </c>
      <c r="G51" s="41">
        <f>F51*E51</f>
        <v>0</v>
      </c>
      <c r="H51" s="41">
        <f>G51*12</f>
        <v>0</v>
      </c>
    </row>
    <row r="52" spans="1:1024" ht="13.5" customHeight="1">
      <c r="A52" s="267"/>
      <c r="B52" s="267"/>
      <c r="C52" s="268" t="s">
        <v>30</v>
      </c>
      <c r="D52" s="268"/>
      <c r="E52" s="37">
        <v>2</v>
      </c>
      <c r="F52" s="41">
        <f>Itumbiara!C130</f>
        <v>5569.91</v>
      </c>
      <c r="G52" s="38">
        <f>F52*E52</f>
        <v>11139.82</v>
      </c>
      <c r="H52" s="38">
        <f>G52*12</f>
        <v>133677.84</v>
      </c>
    </row>
    <row r="53" spans="1:1024" ht="13.5" customHeight="1">
      <c r="A53" s="267"/>
      <c r="B53" s="267"/>
      <c r="C53" s="271" t="s">
        <v>31</v>
      </c>
      <c r="D53" s="271"/>
      <c r="E53" s="271"/>
      <c r="F53" s="271"/>
      <c r="G53" s="42">
        <f>SUM(G51:G52)</f>
        <v>11139.82</v>
      </c>
      <c r="H53" s="42">
        <f>SUM(H51:H52)</f>
        <v>133677.84</v>
      </c>
      <c r="I53" s="43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31"/>
      <c r="IS53" s="31"/>
      <c r="IT53" s="31"/>
      <c r="IU53" s="31"/>
      <c r="IV53" s="31"/>
      <c r="IW53" s="31"/>
      <c r="IX53" s="31"/>
      <c r="IY53" s="31"/>
      <c r="IZ53" s="31"/>
      <c r="JA53" s="31"/>
      <c r="JB53" s="31"/>
      <c r="JC53" s="31"/>
      <c r="JD53" s="31"/>
      <c r="JE53" s="31"/>
      <c r="JF53" s="31"/>
      <c r="JG53" s="31"/>
      <c r="JH53" s="31"/>
      <c r="JI53" s="31"/>
      <c r="JJ53" s="31"/>
      <c r="JK53" s="31"/>
      <c r="JL53" s="31"/>
      <c r="JM53" s="31"/>
      <c r="JN53" s="31"/>
      <c r="JO53" s="31"/>
      <c r="JP53" s="31"/>
      <c r="JQ53" s="31"/>
      <c r="JR53" s="31"/>
      <c r="JS53" s="31"/>
      <c r="JT53" s="31"/>
      <c r="JU53" s="31"/>
      <c r="JV53" s="31"/>
      <c r="JW53" s="31"/>
      <c r="JX53" s="31"/>
      <c r="JY53" s="31"/>
      <c r="JZ53" s="31"/>
      <c r="KA53" s="31"/>
      <c r="KB53" s="31"/>
      <c r="KC53" s="31"/>
      <c r="KD53" s="31"/>
      <c r="KE53" s="31"/>
      <c r="KF53" s="31"/>
      <c r="KG53" s="31"/>
      <c r="KH53" s="31"/>
      <c r="KI53" s="31"/>
      <c r="KJ53" s="31"/>
      <c r="KK53" s="31"/>
      <c r="KL53" s="31"/>
      <c r="KM53" s="31"/>
      <c r="KN53" s="31"/>
      <c r="KO53" s="31"/>
      <c r="KP53" s="31"/>
      <c r="KQ53" s="31"/>
      <c r="KR53" s="31"/>
      <c r="KS53" s="31"/>
      <c r="KT53" s="31"/>
      <c r="KU53" s="31"/>
      <c r="KV53" s="31"/>
      <c r="KW53" s="31"/>
      <c r="KX53" s="31"/>
      <c r="KY53" s="31"/>
      <c r="KZ53" s="31"/>
      <c r="LA53" s="31"/>
      <c r="LB53" s="31"/>
      <c r="LC53" s="31"/>
      <c r="LD53" s="31"/>
      <c r="LE53" s="31"/>
      <c r="LF53" s="31"/>
      <c r="LG53" s="31"/>
      <c r="LH53" s="31"/>
      <c r="LI53" s="31"/>
      <c r="LJ53" s="31"/>
      <c r="LK53" s="31"/>
      <c r="LL53" s="31"/>
      <c r="LM53" s="31"/>
      <c r="LN53" s="31"/>
      <c r="LO53" s="31"/>
      <c r="LP53" s="31"/>
      <c r="LQ53" s="31"/>
      <c r="LR53" s="31"/>
      <c r="LS53" s="31"/>
      <c r="LT53" s="31"/>
      <c r="LU53" s="31"/>
      <c r="LV53" s="31"/>
      <c r="LW53" s="31"/>
      <c r="LX53" s="31"/>
      <c r="LY53" s="31"/>
      <c r="LZ53" s="31"/>
      <c r="MA53" s="31"/>
      <c r="MB53" s="31"/>
      <c r="MC53" s="31"/>
      <c r="MD53" s="31"/>
      <c r="ME53" s="31"/>
      <c r="MF53" s="31"/>
      <c r="MG53" s="31"/>
      <c r="MH53" s="31"/>
      <c r="MI53" s="31"/>
      <c r="MJ53" s="31"/>
      <c r="MK53" s="31"/>
      <c r="ML53" s="31"/>
      <c r="MM53" s="31"/>
      <c r="MN53" s="31"/>
      <c r="MO53" s="31"/>
      <c r="MP53" s="31"/>
      <c r="MQ53" s="31"/>
      <c r="MR53" s="31"/>
      <c r="MS53" s="31"/>
      <c r="MT53" s="31"/>
      <c r="MU53" s="31"/>
      <c r="MV53" s="31"/>
      <c r="MW53" s="31"/>
      <c r="MX53" s="31"/>
      <c r="MY53" s="31"/>
      <c r="MZ53" s="31"/>
      <c r="NA53" s="31"/>
      <c r="NB53" s="31"/>
      <c r="NC53" s="31"/>
      <c r="ND53" s="31"/>
      <c r="NE53" s="31"/>
      <c r="NF53" s="31"/>
      <c r="NG53" s="31"/>
      <c r="NH53" s="31"/>
      <c r="NI53" s="31"/>
      <c r="NJ53" s="31"/>
      <c r="NK53" s="31"/>
      <c r="NL53" s="31"/>
      <c r="NM53" s="31"/>
      <c r="NN53" s="31"/>
      <c r="NO53" s="31"/>
      <c r="NP53" s="31"/>
      <c r="NQ53" s="31"/>
      <c r="NR53" s="31"/>
      <c r="NS53" s="31"/>
      <c r="NT53" s="31"/>
      <c r="NU53" s="31"/>
      <c r="NV53" s="31"/>
      <c r="NW53" s="31"/>
      <c r="NX53" s="31"/>
      <c r="NY53" s="31"/>
      <c r="NZ53" s="31"/>
      <c r="OA53" s="31"/>
      <c r="OB53" s="31"/>
      <c r="OC53" s="31"/>
      <c r="OD53" s="31"/>
      <c r="OE53" s="31"/>
      <c r="OF53" s="31"/>
      <c r="OG53" s="31"/>
      <c r="OH53" s="31"/>
      <c r="OI53" s="31"/>
      <c r="OJ53" s="31"/>
      <c r="OK53" s="31"/>
      <c r="OL53" s="31"/>
      <c r="OM53" s="31"/>
      <c r="ON53" s="31"/>
      <c r="OO53" s="31"/>
      <c r="OP53" s="31"/>
      <c r="OQ53" s="31"/>
      <c r="OR53" s="31"/>
      <c r="OS53" s="31"/>
      <c r="OT53" s="31"/>
      <c r="OU53" s="31"/>
      <c r="OV53" s="31"/>
      <c r="OW53" s="31"/>
      <c r="OX53" s="31"/>
      <c r="OY53" s="31"/>
      <c r="OZ53" s="31"/>
      <c r="PA53" s="31"/>
      <c r="PB53" s="31"/>
      <c r="PC53" s="31"/>
      <c r="PD53" s="31"/>
      <c r="PE53" s="31"/>
      <c r="PF53" s="31"/>
      <c r="PG53" s="31"/>
      <c r="PH53" s="31"/>
      <c r="PI53" s="31"/>
      <c r="PJ53" s="31"/>
      <c r="PK53" s="31"/>
      <c r="PL53" s="31"/>
      <c r="PM53" s="31"/>
      <c r="PN53" s="31"/>
      <c r="PO53" s="31"/>
      <c r="PP53" s="31"/>
      <c r="PQ53" s="31"/>
      <c r="PR53" s="31"/>
      <c r="PS53" s="31"/>
      <c r="PT53" s="31"/>
      <c r="PU53" s="31"/>
      <c r="PV53" s="31"/>
      <c r="PW53" s="31"/>
      <c r="PX53" s="31"/>
      <c r="PY53" s="31"/>
      <c r="PZ53" s="31"/>
      <c r="QA53" s="31"/>
      <c r="QB53" s="31"/>
      <c r="QC53" s="31"/>
      <c r="QD53" s="31"/>
      <c r="QE53" s="31"/>
      <c r="QF53" s="31"/>
      <c r="QG53" s="31"/>
      <c r="QH53" s="31"/>
      <c r="QI53" s="31"/>
      <c r="QJ53" s="31"/>
      <c r="QK53" s="31"/>
      <c r="QL53" s="31"/>
      <c r="QM53" s="31"/>
      <c r="QN53" s="31"/>
      <c r="QO53" s="31"/>
      <c r="QP53" s="31"/>
      <c r="QQ53" s="31"/>
      <c r="QR53" s="31"/>
      <c r="QS53" s="31"/>
      <c r="QT53" s="31"/>
      <c r="QU53" s="31"/>
      <c r="QV53" s="31"/>
      <c r="QW53" s="31"/>
      <c r="QX53" s="31"/>
      <c r="QY53" s="31"/>
      <c r="QZ53" s="31"/>
      <c r="RA53" s="31"/>
      <c r="RB53" s="31"/>
      <c r="RC53" s="31"/>
      <c r="RD53" s="31"/>
      <c r="RE53" s="31"/>
      <c r="RF53" s="31"/>
      <c r="RG53" s="31"/>
      <c r="RH53" s="31"/>
      <c r="RI53" s="31"/>
      <c r="RJ53" s="31"/>
      <c r="RK53" s="31"/>
      <c r="RL53" s="31"/>
      <c r="RM53" s="31"/>
      <c r="RN53" s="31"/>
      <c r="RO53" s="31"/>
      <c r="RP53" s="31"/>
      <c r="RQ53" s="31"/>
      <c r="RR53" s="31"/>
      <c r="RS53" s="31"/>
      <c r="RT53" s="31"/>
      <c r="RU53" s="31"/>
      <c r="RV53" s="31"/>
      <c r="RW53" s="31"/>
      <c r="RX53" s="31"/>
      <c r="RY53" s="31"/>
      <c r="RZ53" s="31"/>
      <c r="SA53" s="31"/>
      <c r="SB53" s="31"/>
      <c r="SC53" s="31"/>
      <c r="SD53" s="31"/>
      <c r="SE53" s="31"/>
      <c r="SF53" s="31"/>
      <c r="SG53" s="31"/>
      <c r="SH53" s="31"/>
      <c r="SI53" s="31"/>
      <c r="SJ53" s="31"/>
      <c r="SK53" s="31"/>
      <c r="SL53" s="31"/>
      <c r="SM53" s="31"/>
      <c r="SN53" s="31"/>
      <c r="SO53" s="31"/>
      <c r="SP53" s="31"/>
      <c r="SQ53" s="31"/>
      <c r="SR53" s="31"/>
      <c r="SS53" s="31"/>
      <c r="ST53" s="31"/>
      <c r="SU53" s="31"/>
      <c r="SV53" s="31"/>
      <c r="SW53" s="31"/>
      <c r="SX53" s="31"/>
      <c r="SY53" s="31"/>
      <c r="SZ53" s="31"/>
      <c r="TA53" s="31"/>
      <c r="TB53" s="31"/>
      <c r="TC53" s="31"/>
      <c r="TD53" s="31"/>
      <c r="TE53" s="31"/>
      <c r="TF53" s="31"/>
      <c r="TG53" s="31"/>
      <c r="TH53" s="31"/>
      <c r="TI53" s="31"/>
      <c r="TJ53" s="31"/>
      <c r="TK53" s="31"/>
      <c r="TL53" s="31"/>
      <c r="TM53" s="31"/>
      <c r="TN53" s="31"/>
      <c r="TO53" s="31"/>
      <c r="TP53" s="31"/>
      <c r="TQ53" s="31"/>
      <c r="TR53" s="31"/>
      <c r="TS53" s="31"/>
      <c r="TT53" s="31"/>
      <c r="TU53" s="31"/>
      <c r="TV53" s="31"/>
      <c r="TW53" s="31"/>
      <c r="TX53" s="31"/>
      <c r="TY53" s="31"/>
      <c r="TZ53" s="31"/>
      <c r="UA53" s="31"/>
      <c r="UB53" s="31"/>
      <c r="UC53" s="31"/>
      <c r="UD53" s="31"/>
      <c r="UE53" s="31"/>
      <c r="UF53" s="31"/>
      <c r="UG53" s="31"/>
      <c r="UH53" s="31"/>
      <c r="UI53" s="31"/>
      <c r="UJ53" s="31"/>
      <c r="UK53" s="31"/>
      <c r="UL53" s="31"/>
      <c r="UM53" s="31"/>
      <c r="UN53" s="31"/>
      <c r="UO53" s="31"/>
      <c r="UP53" s="31"/>
      <c r="UQ53" s="31"/>
      <c r="UR53" s="31"/>
      <c r="US53" s="31"/>
      <c r="UT53" s="31"/>
      <c r="UU53" s="31"/>
      <c r="UV53" s="31"/>
      <c r="UW53" s="31"/>
      <c r="UX53" s="31"/>
      <c r="UY53" s="31"/>
      <c r="UZ53" s="31"/>
      <c r="VA53" s="31"/>
      <c r="VB53" s="31"/>
      <c r="VC53" s="31"/>
      <c r="VD53" s="31"/>
      <c r="VE53" s="31"/>
      <c r="VF53" s="31"/>
      <c r="VG53" s="31"/>
      <c r="VH53" s="31"/>
      <c r="VI53" s="31"/>
      <c r="VJ53" s="31"/>
      <c r="VK53" s="31"/>
      <c r="VL53" s="31"/>
      <c r="VM53" s="31"/>
      <c r="VN53" s="31"/>
      <c r="VO53" s="31"/>
      <c r="VP53" s="31"/>
      <c r="VQ53" s="31"/>
      <c r="VR53" s="31"/>
      <c r="VS53" s="31"/>
      <c r="VT53" s="31"/>
      <c r="VU53" s="31"/>
      <c r="VV53" s="31"/>
      <c r="VW53" s="31"/>
      <c r="VX53" s="31"/>
      <c r="VY53" s="31"/>
      <c r="VZ53" s="31"/>
      <c r="WA53" s="31"/>
      <c r="WB53" s="31"/>
      <c r="WC53" s="31"/>
      <c r="WD53" s="31"/>
      <c r="WE53" s="31"/>
      <c r="WF53" s="31"/>
      <c r="WG53" s="31"/>
      <c r="WH53" s="31"/>
      <c r="WI53" s="31"/>
      <c r="WJ53" s="31"/>
      <c r="WK53" s="31"/>
      <c r="WL53" s="31"/>
      <c r="WM53" s="31"/>
      <c r="WN53" s="31"/>
      <c r="WO53" s="31"/>
      <c r="WP53" s="31"/>
      <c r="WQ53" s="31"/>
      <c r="WR53" s="31"/>
      <c r="WS53" s="31"/>
      <c r="WT53" s="31"/>
      <c r="WU53" s="31"/>
      <c r="WV53" s="31"/>
      <c r="WW53" s="31"/>
      <c r="WX53" s="31"/>
      <c r="WY53" s="31"/>
      <c r="WZ53" s="31"/>
      <c r="XA53" s="31"/>
      <c r="XB53" s="31"/>
      <c r="XC53" s="31"/>
      <c r="XD53" s="31"/>
      <c r="XE53" s="31"/>
      <c r="XF53" s="31"/>
      <c r="XG53" s="31"/>
      <c r="XH53" s="31"/>
      <c r="XI53" s="31"/>
      <c r="XJ53" s="31"/>
      <c r="XK53" s="31"/>
      <c r="XL53" s="31"/>
      <c r="XM53" s="31"/>
      <c r="XN53" s="31"/>
      <c r="XO53" s="31"/>
      <c r="XP53" s="31"/>
      <c r="XQ53" s="31"/>
      <c r="XR53" s="31"/>
      <c r="XS53" s="31"/>
      <c r="XT53" s="31"/>
      <c r="XU53" s="31"/>
      <c r="XV53" s="31"/>
      <c r="XW53" s="31"/>
      <c r="XX53" s="31"/>
      <c r="XY53" s="31"/>
      <c r="XZ53" s="31"/>
      <c r="YA53" s="31"/>
      <c r="YB53" s="31"/>
      <c r="YC53" s="31"/>
      <c r="YD53" s="31"/>
      <c r="YE53" s="31"/>
      <c r="YF53" s="31"/>
      <c r="YG53" s="31"/>
      <c r="YH53" s="31"/>
      <c r="YI53" s="31"/>
      <c r="YJ53" s="31"/>
      <c r="YK53" s="31"/>
      <c r="YL53" s="31"/>
      <c r="YM53" s="31"/>
      <c r="YN53" s="31"/>
      <c r="YO53" s="31"/>
      <c r="YP53" s="31"/>
      <c r="YQ53" s="31"/>
      <c r="YR53" s="31"/>
      <c r="YS53" s="31"/>
      <c r="YT53" s="31"/>
      <c r="YU53" s="31"/>
      <c r="YV53" s="31"/>
      <c r="YW53" s="31"/>
      <c r="YX53" s="31"/>
      <c r="YY53" s="31"/>
      <c r="YZ53" s="31"/>
      <c r="ZA53" s="31"/>
      <c r="ZB53" s="31"/>
      <c r="ZC53" s="31"/>
      <c r="ZD53" s="31"/>
      <c r="ZE53" s="31"/>
      <c r="ZF53" s="31"/>
      <c r="ZG53" s="31"/>
      <c r="ZH53" s="31"/>
      <c r="ZI53" s="31"/>
      <c r="ZJ53" s="31"/>
      <c r="ZK53" s="31"/>
      <c r="ZL53" s="31"/>
      <c r="ZM53" s="31"/>
      <c r="ZN53" s="31"/>
      <c r="ZO53" s="31"/>
      <c r="ZP53" s="31"/>
      <c r="ZQ53" s="31"/>
      <c r="ZR53" s="31"/>
      <c r="ZS53" s="31"/>
      <c r="ZT53" s="31"/>
      <c r="ZU53" s="31"/>
      <c r="ZV53" s="31"/>
      <c r="ZW53" s="31"/>
      <c r="ZX53" s="31"/>
      <c r="ZY53" s="31"/>
      <c r="ZZ53" s="31"/>
      <c r="AAA53" s="31"/>
      <c r="AAB53" s="31"/>
      <c r="AAC53" s="31"/>
      <c r="AAD53" s="31"/>
      <c r="AAE53" s="31"/>
      <c r="AAF53" s="31"/>
      <c r="AAG53" s="31"/>
      <c r="AAH53" s="31"/>
      <c r="AAI53" s="31"/>
      <c r="AAJ53" s="31"/>
      <c r="AAK53" s="31"/>
      <c r="AAL53" s="31"/>
      <c r="AAM53" s="31"/>
      <c r="AAN53" s="31"/>
      <c r="AAO53" s="31"/>
      <c r="AAP53" s="31"/>
      <c r="AAQ53" s="31"/>
      <c r="AAR53" s="31"/>
      <c r="AAS53" s="31"/>
      <c r="AAT53" s="31"/>
      <c r="AAU53" s="31"/>
      <c r="AAV53" s="31"/>
      <c r="AAW53" s="31"/>
      <c r="AAX53" s="31"/>
      <c r="AAY53" s="31"/>
      <c r="AAZ53" s="31"/>
      <c r="ABA53" s="31"/>
      <c r="ABB53" s="31"/>
      <c r="ABC53" s="31"/>
      <c r="ABD53" s="31"/>
      <c r="ABE53" s="31"/>
      <c r="ABF53" s="31"/>
      <c r="ABG53" s="31"/>
      <c r="ABH53" s="31"/>
      <c r="ABI53" s="31"/>
      <c r="ABJ53" s="31"/>
      <c r="ABK53" s="31"/>
      <c r="ABL53" s="31"/>
      <c r="ABM53" s="31"/>
      <c r="ABN53" s="31"/>
      <c r="ABO53" s="31"/>
      <c r="ABP53" s="31"/>
      <c r="ABQ53" s="31"/>
      <c r="ABR53" s="31"/>
      <c r="ABS53" s="31"/>
      <c r="ABT53" s="31"/>
      <c r="ABU53" s="31"/>
      <c r="ABV53" s="31"/>
      <c r="ABW53" s="31"/>
      <c r="ABX53" s="31"/>
      <c r="ABY53" s="31"/>
      <c r="ABZ53" s="31"/>
      <c r="ACA53" s="31"/>
      <c r="ACB53" s="31"/>
      <c r="ACC53" s="31"/>
      <c r="ACD53" s="31"/>
      <c r="ACE53" s="31"/>
      <c r="ACF53" s="31"/>
      <c r="ACG53" s="31"/>
      <c r="ACH53" s="31"/>
      <c r="ACI53" s="31"/>
      <c r="ACJ53" s="31"/>
      <c r="ACK53" s="31"/>
      <c r="ACL53" s="31"/>
      <c r="ACM53" s="31"/>
      <c r="ACN53" s="31"/>
      <c r="ACO53" s="31"/>
      <c r="ACP53" s="31"/>
      <c r="ACQ53" s="31"/>
      <c r="ACR53" s="31"/>
      <c r="ACS53" s="31"/>
      <c r="ACT53" s="31"/>
      <c r="ACU53" s="31"/>
      <c r="ACV53" s="31"/>
      <c r="ACW53" s="31"/>
      <c r="ACX53" s="31"/>
      <c r="ACY53" s="31"/>
      <c r="ACZ53" s="31"/>
      <c r="ADA53" s="31"/>
      <c r="ADB53" s="31"/>
      <c r="ADC53" s="31"/>
      <c r="ADD53" s="31"/>
      <c r="ADE53" s="31"/>
      <c r="ADF53" s="31"/>
      <c r="ADG53" s="31"/>
      <c r="ADH53" s="31"/>
      <c r="ADI53" s="31"/>
      <c r="ADJ53" s="31"/>
      <c r="ADK53" s="31"/>
      <c r="ADL53" s="31"/>
      <c r="ADM53" s="31"/>
      <c r="ADN53" s="31"/>
      <c r="ADO53" s="31"/>
      <c r="ADP53" s="31"/>
      <c r="ADQ53" s="31"/>
      <c r="ADR53" s="31"/>
      <c r="ADS53" s="31"/>
      <c r="ADT53" s="31"/>
      <c r="ADU53" s="31"/>
      <c r="ADV53" s="31"/>
      <c r="ADW53" s="31"/>
      <c r="ADX53" s="31"/>
      <c r="ADY53" s="31"/>
      <c r="ADZ53" s="31"/>
      <c r="AEA53" s="31"/>
      <c r="AEB53" s="31"/>
      <c r="AEC53" s="31"/>
      <c r="AED53" s="31"/>
      <c r="AEE53" s="31"/>
      <c r="AEF53" s="31"/>
      <c r="AEG53" s="31"/>
      <c r="AEH53" s="31"/>
      <c r="AEI53" s="31"/>
      <c r="AEJ53" s="31"/>
      <c r="AEK53" s="31"/>
      <c r="AEL53" s="31"/>
      <c r="AEM53" s="31"/>
      <c r="AEN53" s="31"/>
      <c r="AEO53" s="31"/>
      <c r="AEP53" s="31"/>
      <c r="AEQ53" s="31"/>
      <c r="AER53" s="31"/>
      <c r="AES53" s="31"/>
      <c r="AET53" s="31"/>
      <c r="AEU53" s="31"/>
      <c r="AEV53" s="31"/>
      <c r="AEW53" s="31"/>
      <c r="AEX53" s="31"/>
      <c r="AEY53" s="31"/>
      <c r="AEZ53" s="31"/>
      <c r="AFA53" s="31"/>
      <c r="AFB53" s="31"/>
      <c r="AFC53" s="31"/>
      <c r="AFD53" s="31"/>
      <c r="AFE53" s="31"/>
      <c r="AFF53" s="31"/>
      <c r="AFG53" s="31"/>
      <c r="AFH53" s="31"/>
      <c r="AFI53" s="31"/>
      <c r="AFJ53" s="31"/>
      <c r="AFK53" s="31"/>
      <c r="AFL53" s="31"/>
      <c r="AFM53" s="31"/>
      <c r="AFN53" s="31"/>
      <c r="AFO53" s="31"/>
      <c r="AFP53" s="31"/>
      <c r="AFQ53" s="31"/>
      <c r="AFR53" s="31"/>
      <c r="AFS53" s="31"/>
      <c r="AFT53" s="31"/>
      <c r="AFU53" s="31"/>
      <c r="AFV53" s="31"/>
      <c r="AFW53" s="31"/>
      <c r="AFX53" s="31"/>
      <c r="AFY53" s="31"/>
      <c r="AFZ53" s="31"/>
      <c r="AGA53" s="31"/>
      <c r="AGB53" s="31"/>
      <c r="AGC53" s="31"/>
      <c r="AGD53" s="31"/>
      <c r="AGE53" s="31"/>
      <c r="AGF53" s="31"/>
      <c r="AGG53" s="31"/>
      <c r="AGH53" s="31"/>
      <c r="AGI53" s="31"/>
      <c r="AGJ53" s="31"/>
      <c r="AGK53" s="31"/>
      <c r="AGL53" s="31"/>
      <c r="AGM53" s="31"/>
      <c r="AGN53" s="31"/>
      <c r="AGO53" s="31"/>
      <c r="AGP53" s="31"/>
      <c r="AGQ53" s="31"/>
      <c r="AGR53" s="31"/>
      <c r="AGS53" s="31"/>
      <c r="AGT53" s="31"/>
      <c r="AGU53" s="31"/>
      <c r="AGV53" s="31"/>
      <c r="AGW53" s="31"/>
      <c r="AGX53" s="31"/>
      <c r="AGY53" s="31"/>
      <c r="AGZ53" s="31"/>
      <c r="AHA53" s="31"/>
      <c r="AHB53" s="31"/>
      <c r="AHC53" s="31"/>
      <c r="AHD53" s="31"/>
      <c r="AHE53" s="31"/>
      <c r="AHF53" s="31"/>
      <c r="AHG53" s="31"/>
      <c r="AHH53" s="31"/>
      <c r="AHI53" s="31"/>
      <c r="AHJ53" s="31"/>
      <c r="AHK53" s="31"/>
      <c r="AHL53" s="31"/>
      <c r="AHM53" s="31"/>
      <c r="AHN53" s="31"/>
      <c r="AHO53" s="31"/>
      <c r="AHP53" s="31"/>
      <c r="AHQ53" s="31"/>
      <c r="AHR53" s="31"/>
      <c r="AHS53" s="31"/>
      <c r="AHT53" s="31"/>
      <c r="AHU53" s="31"/>
      <c r="AHV53" s="31"/>
      <c r="AHW53" s="31"/>
      <c r="AHX53" s="31"/>
      <c r="AHY53" s="31"/>
      <c r="AHZ53" s="31"/>
      <c r="AIA53" s="31"/>
      <c r="AIB53" s="31"/>
      <c r="AIC53" s="31"/>
      <c r="AID53" s="31"/>
      <c r="AIE53" s="31"/>
      <c r="AIF53" s="31"/>
      <c r="AIG53" s="31"/>
      <c r="AIH53" s="31"/>
      <c r="AII53" s="31"/>
      <c r="AIJ53" s="31"/>
      <c r="AIK53" s="31"/>
      <c r="AIL53" s="31"/>
      <c r="AIM53" s="31"/>
      <c r="AIN53" s="31"/>
      <c r="AIO53" s="31"/>
      <c r="AIP53" s="31"/>
      <c r="AIQ53" s="31"/>
      <c r="AIR53" s="31"/>
      <c r="AIS53" s="31"/>
      <c r="AIT53" s="31"/>
      <c r="AIU53" s="31"/>
      <c r="AIV53" s="31"/>
      <c r="AIW53" s="31"/>
      <c r="AIX53" s="31"/>
      <c r="AIY53" s="31"/>
      <c r="AIZ53" s="31"/>
      <c r="AJA53" s="31"/>
      <c r="AJB53" s="31"/>
      <c r="AJC53" s="31"/>
      <c r="AJD53" s="31"/>
      <c r="AJE53" s="31"/>
      <c r="AJF53" s="31"/>
      <c r="AJG53" s="31"/>
      <c r="AJH53" s="31"/>
      <c r="AJI53" s="31"/>
      <c r="AJJ53" s="31"/>
      <c r="AJK53" s="31"/>
      <c r="AJL53" s="31"/>
      <c r="AJM53" s="31"/>
      <c r="AJN53" s="31"/>
      <c r="AJO53" s="31"/>
      <c r="AJP53" s="31"/>
      <c r="AJQ53" s="31"/>
      <c r="AJR53" s="31"/>
      <c r="AJS53" s="31"/>
      <c r="AJT53" s="31"/>
      <c r="AJU53" s="31"/>
      <c r="AJV53" s="31"/>
      <c r="AJW53" s="31"/>
      <c r="AJX53" s="31"/>
      <c r="AJY53" s="31"/>
      <c r="AJZ53" s="31"/>
      <c r="AKA53" s="31"/>
      <c r="AKB53" s="31"/>
      <c r="AKC53" s="31"/>
      <c r="AKD53" s="31"/>
      <c r="AKE53" s="31"/>
      <c r="AKF53" s="31"/>
      <c r="AKG53" s="31"/>
      <c r="AKH53" s="31"/>
      <c r="AKI53" s="31"/>
      <c r="AKJ53" s="31"/>
      <c r="AKK53" s="31"/>
      <c r="AKL53" s="31"/>
      <c r="AKM53" s="31"/>
      <c r="AKN53" s="31"/>
      <c r="AKO53" s="31"/>
      <c r="AKP53" s="31"/>
      <c r="AKQ53" s="31"/>
      <c r="AKR53" s="31"/>
      <c r="AKS53" s="31"/>
      <c r="AKT53" s="31"/>
      <c r="AKU53" s="31"/>
      <c r="AKV53" s="31"/>
      <c r="AKW53" s="31"/>
      <c r="AKX53" s="31"/>
      <c r="AKY53" s="31"/>
      <c r="AKZ53" s="31"/>
      <c r="ALA53" s="31"/>
      <c r="ALB53" s="31"/>
      <c r="ALC53" s="31"/>
      <c r="ALD53" s="31"/>
      <c r="ALE53" s="31"/>
      <c r="ALF53" s="31"/>
      <c r="ALG53" s="31"/>
      <c r="ALH53" s="31"/>
      <c r="ALI53" s="31"/>
      <c r="ALJ53" s="31"/>
      <c r="ALK53" s="31"/>
      <c r="ALL53" s="31"/>
      <c r="ALM53" s="31"/>
      <c r="ALN53" s="31"/>
      <c r="ALO53" s="31"/>
      <c r="ALP53" s="31"/>
      <c r="ALQ53" s="31"/>
      <c r="ALR53" s="31"/>
      <c r="ALS53" s="31"/>
      <c r="ALT53" s="31"/>
      <c r="ALU53" s="31"/>
      <c r="ALV53" s="31"/>
      <c r="ALW53" s="31"/>
      <c r="ALX53" s="31"/>
      <c r="ALY53" s="31"/>
      <c r="ALZ53" s="31"/>
      <c r="AMA53" s="31"/>
      <c r="AMB53" s="31"/>
      <c r="AMC53" s="31"/>
      <c r="AMD53" s="31"/>
      <c r="AME53" s="31"/>
      <c r="AMF53" s="31"/>
      <c r="AMG53" s="31"/>
      <c r="AMH53" s="31"/>
      <c r="AMI53" s="31"/>
      <c r="AMJ53" s="31"/>
    </row>
    <row r="54" spans="1:1024" ht="13.5" customHeight="1">
      <c r="A54" s="267">
        <v>10</v>
      </c>
      <c r="B54" s="270" t="s">
        <v>40</v>
      </c>
      <c r="C54" s="268" t="s">
        <v>29</v>
      </c>
      <c r="D54" s="268"/>
      <c r="E54" s="37">
        <v>0</v>
      </c>
      <c r="F54" s="41">
        <f>Jataí!C131</f>
        <v>10828.8</v>
      </c>
      <c r="G54" s="41">
        <f>F54*E54</f>
        <v>0</v>
      </c>
      <c r="H54" s="41">
        <f>G54*12</f>
        <v>0</v>
      </c>
    </row>
    <row r="55" spans="1:1024" ht="13.5" customHeight="1">
      <c r="A55" s="267"/>
      <c r="B55" s="270"/>
      <c r="C55" s="268" t="s">
        <v>30</v>
      </c>
      <c r="D55" s="268"/>
      <c r="E55" s="37">
        <v>2</v>
      </c>
      <c r="F55" s="41">
        <f>Jataí!C130</f>
        <v>5715.23</v>
      </c>
      <c r="G55" s="41">
        <f>F55*E55</f>
        <v>11430.46</v>
      </c>
      <c r="H55" s="41">
        <f>G55*12</f>
        <v>137165.51999999999</v>
      </c>
    </row>
    <row r="56" spans="1:1024" ht="13.5" customHeight="1">
      <c r="A56" s="267"/>
      <c r="B56" s="270"/>
      <c r="C56" s="271" t="s">
        <v>31</v>
      </c>
      <c r="D56" s="271"/>
      <c r="E56" s="271"/>
      <c r="F56" s="271"/>
      <c r="G56" s="42">
        <f>SUM(G54:G55)</f>
        <v>11430.46</v>
      </c>
      <c r="H56" s="42">
        <f>SUM(H54:H55)</f>
        <v>137165.51999999999</v>
      </c>
      <c r="I56" s="43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  <c r="IN56" s="31"/>
      <c r="IO56" s="31"/>
      <c r="IP56" s="31"/>
      <c r="IQ56" s="31"/>
      <c r="IR56" s="31"/>
      <c r="IS56" s="31"/>
      <c r="IT56" s="31"/>
      <c r="IU56" s="31"/>
      <c r="IV56" s="31"/>
      <c r="IW56" s="31"/>
      <c r="IX56" s="31"/>
      <c r="IY56" s="31"/>
      <c r="IZ56" s="31"/>
      <c r="JA56" s="31"/>
      <c r="JB56" s="31"/>
      <c r="JC56" s="31"/>
      <c r="JD56" s="31"/>
      <c r="JE56" s="31"/>
      <c r="JF56" s="31"/>
      <c r="JG56" s="31"/>
      <c r="JH56" s="31"/>
      <c r="JI56" s="31"/>
      <c r="JJ56" s="31"/>
      <c r="JK56" s="31"/>
      <c r="JL56" s="31"/>
      <c r="JM56" s="31"/>
      <c r="JN56" s="31"/>
      <c r="JO56" s="31"/>
      <c r="JP56" s="31"/>
      <c r="JQ56" s="31"/>
      <c r="JR56" s="31"/>
      <c r="JS56" s="31"/>
      <c r="JT56" s="31"/>
      <c r="JU56" s="31"/>
      <c r="JV56" s="31"/>
      <c r="JW56" s="31"/>
      <c r="JX56" s="31"/>
      <c r="JY56" s="31"/>
      <c r="JZ56" s="31"/>
      <c r="KA56" s="31"/>
      <c r="KB56" s="31"/>
      <c r="KC56" s="31"/>
      <c r="KD56" s="31"/>
      <c r="KE56" s="31"/>
      <c r="KF56" s="31"/>
      <c r="KG56" s="31"/>
      <c r="KH56" s="31"/>
      <c r="KI56" s="31"/>
      <c r="KJ56" s="31"/>
      <c r="KK56" s="31"/>
      <c r="KL56" s="31"/>
      <c r="KM56" s="31"/>
      <c r="KN56" s="31"/>
      <c r="KO56" s="31"/>
      <c r="KP56" s="31"/>
      <c r="KQ56" s="31"/>
      <c r="KR56" s="31"/>
      <c r="KS56" s="31"/>
      <c r="KT56" s="31"/>
      <c r="KU56" s="31"/>
      <c r="KV56" s="31"/>
      <c r="KW56" s="31"/>
      <c r="KX56" s="31"/>
      <c r="KY56" s="31"/>
      <c r="KZ56" s="31"/>
      <c r="LA56" s="31"/>
      <c r="LB56" s="31"/>
      <c r="LC56" s="31"/>
      <c r="LD56" s="31"/>
      <c r="LE56" s="31"/>
      <c r="LF56" s="31"/>
      <c r="LG56" s="31"/>
      <c r="LH56" s="31"/>
      <c r="LI56" s="31"/>
      <c r="LJ56" s="31"/>
      <c r="LK56" s="31"/>
      <c r="LL56" s="31"/>
      <c r="LM56" s="31"/>
      <c r="LN56" s="31"/>
      <c r="LO56" s="31"/>
      <c r="LP56" s="31"/>
      <c r="LQ56" s="31"/>
      <c r="LR56" s="31"/>
      <c r="LS56" s="31"/>
      <c r="LT56" s="31"/>
      <c r="LU56" s="31"/>
      <c r="LV56" s="31"/>
      <c r="LW56" s="31"/>
      <c r="LX56" s="31"/>
      <c r="LY56" s="31"/>
      <c r="LZ56" s="31"/>
      <c r="MA56" s="31"/>
      <c r="MB56" s="31"/>
      <c r="MC56" s="31"/>
      <c r="MD56" s="31"/>
      <c r="ME56" s="31"/>
      <c r="MF56" s="31"/>
      <c r="MG56" s="31"/>
      <c r="MH56" s="31"/>
      <c r="MI56" s="31"/>
      <c r="MJ56" s="31"/>
      <c r="MK56" s="31"/>
      <c r="ML56" s="31"/>
      <c r="MM56" s="31"/>
      <c r="MN56" s="31"/>
      <c r="MO56" s="31"/>
      <c r="MP56" s="31"/>
      <c r="MQ56" s="31"/>
      <c r="MR56" s="31"/>
      <c r="MS56" s="31"/>
      <c r="MT56" s="31"/>
      <c r="MU56" s="31"/>
      <c r="MV56" s="31"/>
      <c r="MW56" s="31"/>
      <c r="MX56" s="31"/>
      <c r="MY56" s="31"/>
      <c r="MZ56" s="31"/>
      <c r="NA56" s="31"/>
      <c r="NB56" s="31"/>
      <c r="NC56" s="31"/>
      <c r="ND56" s="31"/>
      <c r="NE56" s="31"/>
      <c r="NF56" s="31"/>
      <c r="NG56" s="31"/>
      <c r="NH56" s="31"/>
      <c r="NI56" s="31"/>
      <c r="NJ56" s="31"/>
      <c r="NK56" s="31"/>
      <c r="NL56" s="31"/>
      <c r="NM56" s="31"/>
      <c r="NN56" s="31"/>
      <c r="NO56" s="31"/>
      <c r="NP56" s="31"/>
      <c r="NQ56" s="31"/>
      <c r="NR56" s="31"/>
      <c r="NS56" s="31"/>
      <c r="NT56" s="31"/>
      <c r="NU56" s="31"/>
      <c r="NV56" s="31"/>
      <c r="NW56" s="31"/>
      <c r="NX56" s="31"/>
      <c r="NY56" s="31"/>
      <c r="NZ56" s="31"/>
      <c r="OA56" s="31"/>
      <c r="OB56" s="31"/>
      <c r="OC56" s="31"/>
      <c r="OD56" s="31"/>
      <c r="OE56" s="31"/>
      <c r="OF56" s="31"/>
      <c r="OG56" s="31"/>
      <c r="OH56" s="31"/>
      <c r="OI56" s="31"/>
      <c r="OJ56" s="31"/>
      <c r="OK56" s="31"/>
      <c r="OL56" s="31"/>
      <c r="OM56" s="31"/>
      <c r="ON56" s="31"/>
      <c r="OO56" s="31"/>
      <c r="OP56" s="31"/>
      <c r="OQ56" s="31"/>
      <c r="OR56" s="31"/>
      <c r="OS56" s="31"/>
      <c r="OT56" s="31"/>
      <c r="OU56" s="31"/>
      <c r="OV56" s="31"/>
      <c r="OW56" s="31"/>
      <c r="OX56" s="31"/>
      <c r="OY56" s="31"/>
      <c r="OZ56" s="31"/>
      <c r="PA56" s="31"/>
      <c r="PB56" s="31"/>
      <c r="PC56" s="31"/>
      <c r="PD56" s="31"/>
      <c r="PE56" s="31"/>
      <c r="PF56" s="31"/>
      <c r="PG56" s="31"/>
      <c r="PH56" s="31"/>
      <c r="PI56" s="31"/>
      <c r="PJ56" s="31"/>
      <c r="PK56" s="31"/>
      <c r="PL56" s="31"/>
      <c r="PM56" s="31"/>
      <c r="PN56" s="31"/>
      <c r="PO56" s="31"/>
      <c r="PP56" s="31"/>
      <c r="PQ56" s="31"/>
      <c r="PR56" s="31"/>
      <c r="PS56" s="31"/>
      <c r="PT56" s="31"/>
      <c r="PU56" s="31"/>
      <c r="PV56" s="31"/>
      <c r="PW56" s="31"/>
      <c r="PX56" s="31"/>
      <c r="PY56" s="31"/>
      <c r="PZ56" s="31"/>
      <c r="QA56" s="31"/>
      <c r="QB56" s="31"/>
      <c r="QC56" s="31"/>
      <c r="QD56" s="31"/>
      <c r="QE56" s="31"/>
      <c r="QF56" s="31"/>
      <c r="QG56" s="31"/>
      <c r="QH56" s="31"/>
      <c r="QI56" s="31"/>
      <c r="QJ56" s="31"/>
      <c r="QK56" s="31"/>
      <c r="QL56" s="31"/>
      <c r="QM56" s="31"/>
      <c r="QN56" s="31"/>
      <c r="QO56" s="31"/>
      <c r="QP56" s="31"/>
      <c r="QQ56" s="31"/>
      <c r="QR56" s="31"/>
      <c r="QS56" s="31"/>
      <c r="QT56" s="31"/>
      <c r="QU56" s="31"/>
      <c r="QV56" s="31"/>
      <c r="QW56" s="31"/>
      <c r="QX56" s="31"/>
      <c r="QY56" s="31"/>
      <c r="QZ56" s="31"/>
      <c r="RA56" s="31"/>
      <c r="RB56" s="31"/>
      <c r="RC56" s="31"/>
      <c r="RD56" s="31"/>
      <c r="RE56" s="31"/>
      <c r="RF56" s="31"/>
      <c r="RG56" s="31"/>
      <c r="RH56" s="31"/>
      <c r="RI56" s="31"/>
      <c r="RJ56" s="31"/>
      <c r="RK56" s="31"/>
      <c r="RL56" s="31"/>
      <c r="RM56" s="31"/>
      <c r="RN56" s="31"/>
      <c r="RO56" s="31"/>
      <c r="RP56" s="31"/>
      <c r="RQ56" s="31"/>
      <c r="RR56" s="31"/>
      <c r="RS56" s="31"/>
      <c r="RT56" s="31"/>
      <c r="RU56" s="31"/>
      <c r="RV56" s="31"/>
      <c r="RW56" s="31"/>
      <c r="RX56" s="31"/>
      <c r="RY56" s="31"/>
      <c r="RZ56" s="31"/>
      <c r="SA56" s="31"/>
      <c r="SB56" s="31"/>
      <c r="SC56" s="31"/>
      <c r="SD56" s="31"/>
      <c r="SE56" s="31"/>
      <c r="SF56" s="31"/>
      <c r="SG56" s="31"/>
      <c r="SH56" s="31"/>
      <c r="SI56" s="31"/>
      <c r="SJ56" s="31"/>
      <c r="SK56" s="31"/>
      <c r="SL56" s="31"/>
      <c r="SM56" s="31"/>
      <c r="SN56" s="31"/>
      <c r="SO56" s="31"/>
      <c r="SP56" s="31"/>
      <c r="SQ56" s="31"/>
      <c r="SR56" s="31"/>
      <c r="SS56" s="31"/>
      <c r="ST56" s="31"/>
      <c r="SU56" s="31"/>
      <c r="SV56" s="31"/>
      <c r="SW56" s="31"/>
      <c r="SX56" s="31"/>
      <c r="SY56" s="31"/>
      <c r="SZ56" s="31"/>
      <c r="TA56" s="31"/>
      <c r="TB56" s="31"/>
      <c r="TC56" s="31"/>
      <c r="TD56" s="31"/>
      <c r="TE56" s="31"/>
      <c r="TF56" s="31"/>
      <c r="TG56" s="31"/>
      <c r="TH56" s="31"/>
      <c r="TI56" s="31"/>
      <c r="TJ56" s="31"/>
      <c r="TK56" s="31"/>
      <c r="TL56" s="31"/>
      <c r="TM56" s="31"/>
      <c r="TN56" s="31"/>
      <c r="TO56" s="31"/>
      <c r="TP56" s="31"/>
      <c r="TQ56" s="31"/>
      <c r="TR56" s="31"/>
      <c r="TS56" s="31"/>
      <c r="TT56" s="31"/>
      <c r="TU56" s="31"/>
      <c r="TV56" s="31"/>
      <c r="TW56" s="31"/>
      <c r="TX56" s="31"/>
      <c r="TY56" s="31"/>
      <c r="TZ56" s="31"/>
      <c r="UA56" s="31"/>
      <c r="UB56" s="31"/>
      <c r="UC56" s="31"/>
      <c r="UD56" s="31"/>
      <c r="UE56" s="31"/>
      <c r="UF56" s="31"/>
      <c r="UG56" s="31"/>
      <c r="UH56" s="31"/>
      <c r="UI56" s="31"/>
      <c r="UJ56" s="31"/>
      <c r="UK56" s="31"/>
      <c r="UL56" s="31"/>
      <c r="UM56" s="31"/>
      <c r="UN56" s="31"/>
      <c r="UO56" s="31"/>
      <c r="UP56" s="31"/>
      <c r="UQ56" s="31"/>
      <c r="UR56" s="31"/>
      <c r="US56" s="31"/>
      <c r="UT56" s="31"/>
      <c r="UU56" s="31"/>
      <c r="UV56" s="31"/>
      <c r="UW56" s="31"/>
      <c r="UX56" s="31"/>
      <c r="UY56" s="31"/>
      <c r="UZ56" s="31"/>
      <c r="VA56" s="31"/>
      <c r="VB56" s="31"/>
      <c r="VC56" s="31"/>
      <c r="VD56" s="31"/>
      <c r="VE56" s="31"/>
      <c r="VF56" s="31"/>
      <c r="VG56" s="31"/>
      <c r="VH56" s="31"/>
      <c r="VI56" s="31"/>
      <c r="VJ56" s="31"/>
      <c r="VK56" s="31"/>
      <c r="VL56" s="31"/>
      <c r="VM56" s="31"/>
      <c r="VN56" s="31"/>
      <c r="VO56" s="31"/>
      <c r="VP56" s="31"/>
      <c r="VQ56" s="31"/>
      <c r="VR56" s="31"/>
      <c r="VS56" s="31"/>
      <c r="VT56" s="31"/>
      <c r="VU56" s="31"/>
      <c r="VV56" s="31"/>
      <c r="VW56" s="31"/>
      <c r="VX56" s="31"/>
      <c r="VY56" s="31"/>
      <c r="VZ56" s="31"/>
      <c r="WA56" s="31"/>
      <c r="WB56" s="31"/>
      <c r="WC56" s="31"/>
      <c r="WD56" s="31"/>
      <c r="WE56" s="31"/>
      <c r="WF56" s="31"/>
      <c r="WG56" s="31"/>
      <c r="WH56" s="31"/>
      <c r="WI56" s="31"/>
      <c r="WJ56" s="31"/>
      <c r="WK56" s="31"/>
      <c r="WL56" s="31"/>
      <c r="WM56" s="31"/>
      <c r="WN56" s="31"/>
      <c r="WO56" s="31"/>
      <c r="WP56" s="31"/>
      <c r="WQ56" s="31"/>
      <c r="WR56" s="31"/>
      <c r="WS56" s="31"/>
      <c r="WT56" s="31"/>
      <c r="WU56" s="31"/>
      <c r="WV56" s="31"/>
      <c r="WW56" s="31"/>
      <c r="WX56" s="31"/>
      <c r="WY56" s="31"/>
      <c r="WZ56" s="31"/>
      <c r="XA56" s="31"/>
      <c r="XB56" s="31"/>
      <c r="XC56" s="31"/>
      <c r="XD56" s="31"/>
      <c r="XE56" s="31"/>
      <c r="XF56" s="31"/>
      <c r="XG56" s="31"/>
      <c r="XH56" s="31"/>
      <c r="XI56" s="31"/>
      <c r="XJ56" s="31"/>
      <c r="XK56" s="31"/>
      <c r="XL56" s="31"/>
      <c r="XM56" s="31"/>
      <c r="XN56" s="31"/>
      <c r="XO56" s="31"/>
      <c r="XP56" s="31"/>
      <c r="XQ56" s="31"/>
      <c r="XR56" s="31"/>
      <c r="XS56" s="31"/>
      <c r="XT56" s="31"/>
      <c r="XU56" s="31"/>
      <c r="XV56" s="31"/>
      <c r="XW56" s="31"/>
      <c r="XX56" s="31"/>
      <c r="XY56" s="31"/>
      <c r="XZ56" s="31"/>
      <c r="YA56" s="31"/>
      <c r="YB56" s="31"/>
      <c r="YC56" s="31"/>
      <c r="YD56" s="31"/>
      <c r="YE56" s="31"/>
      <c r="YF56" s="31"/>
      <c r="YG56" s="31"/>
      <c r="YH56" s="31"/>
      <c r="YI56" s="31"/>
      <c r="YJ56" s="31"/>
      <c r="YK56" s="31"/>
      <c r="YL56" s="31"/>
      <c r="YM56" s="31"/>
      <c r="YN56" s="31"/>
      <c r="YO56" s="31"/>
      <c r="YP56" s="31"/>
      <c r="YQ56" s="31"/>
      <c r="YR56" s="31"/>
      <c r="YS56" s="31"/>
      <c r="YT56" s="31"/>
      <c r="YU56" s="31"/>
      <c r="YV56" s="31"/>
      <c r="YW56" s="31"/>
      <c r="YX56" s="31"/>
      <c r="YY56" s="31"/>
      <c r="YZ56" s="31"/>
      <c r="ZA56" s="31"/>
      <c r="ZB56" s="31"/>
      <c r="ZC56" s="31"/>
      <c r="ZD56" s="31"/>
      <c r="ZE56" s="31"/>
      <c r="ZF56" s="31"/>
      <c r="ZG56" s="31"/>
      <c r="ZH56" s="31"/>
      <c r="ZI56" s="31"/>
      <c r="ZJ56" s="31"/>
      <c r="ZK56" s="31"/>
      <c r="ZL56" s="31"/>
      <c r="ZM56" s="31"/>
      <c r="ZN56" s="31"/>
      <c r="ZO56" s="31"/>
      <c r="ZP56" s="31"/>
      <c r="ZQ56" s="31"/>
      <c r="ZR56" s="31"/>
      <c r="ZS56" s="31"/>
      <c r="ZT56" s="31"/>
      <c r="ZU56" s="31"/>
      <c r="ZV56" s="31"/>
      <c r="ZW56" s="31"/>
      <c r="ZX56" s="31"/>
      <c r="ZY56" s="31"/>
      <c r="ZZ56" s="31"/>
      <c r="AAA56" s="31"/>
      <c r="AAB56" s="31"/>
      <c r="AAC56" s="31"/>
      <c r="AAD56" s="31"/>
      <c r="AAE56" s="31"/>
      <c r="AAF56" s="31"/>
      <c r="AAG56" s="31"/>
      <c r="AAH56" s="31"/>
      <c r="AAI56" s="31"/>
      <c r="AAJ56" s="31"/>
      <c r="AAK56" s="31"/>
      <c r="AAL56" s="31"/>
      <c r="AAM56" s="31"/>
      <c r="AAN56" s="31"/>
      <c r="AAO56" s="31"/>
      <c r="AAP56" s="31"/>
      <c r="AAQ56" s="31"/>
      <c r="AAR56" s="31"/>
      <c r="AAS56" s="31"/>
      <c r="AAT56" s="31"/>
      <c r="AAU56" s="31"/>
      <c r="AAV56" s="31"/>
      <c r="AAW56" s="31"/>
      <c r="AAX56" s="31"/>
      <c r="AAY56" s="31"/>
      <c r="AAZ56" s="31"/>
      <c r="ABA56" s="31"/>
      <c r="ABB56" s="31"/>
      <c r="ABC56" s="31"/>
      <c r="ABD56" s="31"/>
      <c r="ABE56" s="31"/>
      <c r="ABF56" s="31"/>
      <c r="ABG56" s="31"/>
      <c r="ABH56" s="31"/>
      <c r="ABI56" s="31"/>
      <c r="ABJ56" s="31"/>
      <c r="ABK56" s="31"/>
      <c r="ABL56" s="31"/>
      <c r="ABM56" s="31"/>
      <c r="ABN56" s="31"/>
      <c r="ABO56" s="31"/>
      <c r="ABP56" s="31"/>
      <c r="ABQ56" s="31"/>
      <c r="ABR56" s="31"/>
      <c r="ABS56" s="31"/>
      <c r="ABT56" s="31"/>
      <c r="ABU56" s="31"/>
      <c r="ABV56" s="31"/>
      <c r="ABW56" s="31"/>
      <c r="ABX56" s="31"/>
      <c r="ABY56" s="31"/>
      <c r="ABZ56" s="31"/>
      <c r="ACA56" s="31"/>
      <c r="ACB56" s="31"/>
      <c r="ACC56" s="31"/>
      <c r="ACD56" s="31"/>
      <c r="ACE56" s="31"/>
      <c r="ACF56" s="31"/>
      <c r="ACG56" s="31"/>
      <c r="ACH56" s="31"/>
      <c r="ACI56" s="31"/>
      <c r="ACJ56" s="31"/>
      <c r="ACK56" s="31"/>
      <c r="ACL56" s="31"/>
      <c r="ACM56" s="31"/>
      <c r="ACN56" s="31"/>
      <c r="ACO56" s="31"/>
      <c r="ACP56" s="31"/>
      <c r="ACQ56" s="31"/>
      <c r="ACR56" s="31"/>
      <c r="ACS56" s="31"/>
      <c r="ACT56" s="31"/>
      <c r="ACU56" s="31"/>
      <c r="ACV56" s="31"/>
      <c r="ACW56" s="31"/>
      <c r="ACX56" s="31"/>
      <c r="ACY56" s="31"/>
      <c r="ACZ56" s="31"/>
      <c r="ADA56" s="31"/>
      <c r="ADB56" s="31"/>
      <c r="ADC56" s="31"/>
      <c r="ADD56" s="31"/>
      <c r="ADE56" s="31"/>
      <c r="ADF56" s="31"/>
      <c r="ADG56" s="31"/>
      <c r="ADH56" s="31"/>
      <c r="ADI56" s="31"/>
      <c r="ADJ56" s="31"/>
      <c r="ADK56" s="31"/>
      <c r="ADL56" s="31"/>
      <c r="ADM56" s="31"/>
      <c r="ADN56" s="31"/>
      <c r="ADO56" s="31"/>
      <c r="ADP56" s="31"/>
      <c r="ADQ56" s="31"/>
      <c r="ADR56" s="31"/>
      <c r="ADS56" s="31"/>
      <c r="ADT56" s="31"/>
      <c r="ADU56" s="31"/>
      <c r="ADV56" s="31"/>
      <c r="ADW56" s="31"/>
      <c r="ADX56" s="31"/>
      <c r="ADY56" s="31"/>
      <c r="ADZ56" s="31"/>
      <c r="AEA56" s="31"/>
      <c r="AEB56" s="31"/>
      <c r="AEC56" s="31"/>
      <c r="AED56" s="31"/>
      <c r="AEE56" s="31"/>
      <c r="AEF56" s="31"/>
      <c r="AEG56" s="31"/>
      <c r="AEH56" s="31"/>
      <c r="AEI56" s="31"/>
      <c r="AEJ56" s="31"/>
      <c r="AEK56" s="31"/>
      <c r="AEL56" s="31"/>
      <c r="AEM56" s="31"/>
      <c r="AEN56" s="31"/>
      <c r="AEO56" s="31"/>
      <c r="AEP56" s="31"/>
      <c r="AEQ56" s="31"/>
      <c r="AER56" s="31"/>
      <c r="AES56" s="31"/>
      <c r="AET56" s="31"/>
      <c r="AEU56" s="31"/>
      <c r="AEV56" s="31"/>
      <c r="AEW56" s="31"/>
      <c r="AEX56" s="31"/>
      <c r="AEY56" s="31"/>
      <c r="AEZ56" s="31"/>
      <c r="AFA56" s="31"/>
      <c r="AFB56" s="31"/>
      <c r="AFC56" s="31"/>
      <c r="AFD56" s="31"/>
      <c r="AFE56" s="31"/>
      <c r="AFF56" s="31"/>
      <c r="AFG56" s="31"/>
      <c r="AFH56" s="31"/>
      <c r="AFI56" s="31"/>
      <c r="AFJ56" s="31"/>
      <c r="AFK56" s="31"/>
      <c r="AFL56" s="31"/>
      <c r="AFM56" s="31"/>
      <c r="AFN56" s="31"/>
      <c r="AFO56" s="31"/>
      <c r="AFP56" s="31"/>
      <c r="AFQ56" s="31"/>
      <c r="AFR56" s="31"/>
      <c r="AFS56" s="31"/>
      <c r="AFT56" s="31"/>
      <c r="AFU56" s="31"/>
      <c r="AFV56" s="31"/>
      <c r="AFW56" s="31"/>
      <c r="AFX56" s="31"/>
      <c r="AFY56" s="31"/>
      <c r="AFZ56" s="31"/>
      <c r="AGA56" s="31"/>
      <c r="AGB56" s="31"/>
      <c r="AGC56" s="31"/>
      <c r="AGD56" s="31"/>
      <c r="AGE56" s="31"/>
      <c r="AGF56" s="31"/>
      <c r="AGG56" s="31"/>
      <c r="AGH56" s="31"/>
      <c r="AGI56" s="31"/>
      <c r="AGJ56" s="31"/>
      <c r="AGK56" s="31"/>
      <c r="AGL56" s="31"/>
      <c r="AGM56" s="31"/>
      <c r="AGN56" s="31"/>
      <c r="AGO56" s="31"/>
      <c r="AGP56" s="31"/>
      <c r="AGQ56" s="31"/>
      <c r="AGR56" s="31"/>
      <c r="AGS56" s="31"/>
      <c r="AGT56" s="31"/>
      <c r="AGU56" s="31"/>
      <c r="AGV56" s="31"/>
      <c r="AGW56" s="31"/>
      <c r="AGX56" s="31"/>
      <c r="AGY56" s="31"/>
      <c r="AGZ56" s="31"/>
      <c r="AHA56" s="31"/>
      <c r="AHB56" s="31"/>
      <c r="AHC56" s="31"/>
      <c r="AHD56" s="31"/>
      <c r="AHE56" s="31"/>
      <c r="AHF56" s="31"/>
      <c r="AHG56" s="31"/>
      <c r="AHH56" s="31"/>
      <c r="AHI56" s="31"/>
      <c r="AHJ56" s="31"/>
      <c r="AHK56" s="31"/>
      <c r="AHL56" s="31"/>
      <c r="AHM56" s="31"/>
      <c r="AHN56" s="31"/>
      <c r="AHO56" s="31"/>
      <c r="AHP56" s="31"/>
      <c r="AHQ56" s="31"/>
      <c r="AHR56" s="31"/>
      <c r="AHS56" s="31"/>
      <c r="AHT56" s="31"/>
      <c r="AHU56" s="31"/>
      <c r="AHV56" s="31"/>
      <c r="AHW56" s="31"/>
      <c r="AHX56" s="31"/>
      <c r="AHY56" s="31"/>
      <c r="AHZ56" s="31"/>
      <c r="AIA56" s="31"/>
      <c r="AIB56" s="31"/>
      <c r="AIC56" s="31"/>
      <c r="AID56" s="31"/>
      <c r="AIE56" s="31"/>
      <c r="AIF56" s="31"/>
      <c r="AIG56" s="31"/>
      <c r="AIH56" s="31"/>
      <c r="AII56" s="31"/>
      <c r="AIJ56" s="31"/>
      <c r="AIK56" s="31"/>
      <c r="AIL56" s="31"/>
      <c r="AIM56" s="31"/>
      <c r="AIN56" s="31"/>
      <c r="AIO56" s="31"/>
      <c r="AIP56" s="31"/>
      <c r="AIQ56" s="31"/>
      <c r="AIR56" s="31"/>
      <c r="AIS56" s="31"/>
      <c r="AIT56" s="31"/>
      <c r="AIU56" s="31"/>
      <c r="AIV56" s="31"/>
      <c r="AIW56" s="31"/>
      <c r="AIX56" s="31"/>
      <c r="AIY56" s="31"/>
      <c r="AIZ56" s="31"/>
      <c r="AJA56" s="31"/>
      <c r="AJB56" s="31"/>
      <c r="AJC56" s="31"/>
      <c r="AJD56" s="31"/>
      <c r="AJE56" s="31"/>
      <c r="AJF56" s="31"/>
      <c r="AJG56" s="31"/>
      <c r="AJH56" s="31"/>
      <c r="AJI56" s="31"/>
      <c r="AJJ56" s="31"/>
      <c r="AJK56" s="31"/>
      <c r="AJL56" s="31"/>
      <c r="AJM56" s="31"/>
      <c r="AJN56" s="31"/>
      <c r="AJO56" s="31"/>
      <c r="AJP56" s="31"/>
      <c r="AJQ56" s="31"/>
      <c r="AJR56" s="31"/>
      <c r="AJS56" s="31"/>
      <c r="AJT56" s="31"/>
      <c r="AJU56" s="31"/>
      <c r="AJV56" s="31"/>
      <c r="AJW56" s="31"/>
      <c r="AJX56" s="31"/>
      <c r="AJY56" s="31"/>
      <c r="AJZ56" s="31"/>
      <c r="AKA56" s="31"/>
      <c r="AKB56" s="31"/>
      <c r="AKC56" s="31"/>
      <c r="AKD56" s="31"/>
      <c r="AKE56" s="31"/>
      <c r="AKF56" s="31"/>
      <c r="AKG56" s="31"/>
      <c r="AKH56" s="31"/>
      <c r="AKI56" s="31"/>
      <c r="AKJ56" s="31"/>
      <c r="AKK56" s="31"/>
      <c r="AKL56" s="31"/>
      <c r="AKM56" s="31"/>
      <c r="AKN56" s="31"/>
      <c r="AKO56" s="31"/>
      <c r="AKP56" s="31"/>
      <c r="AKQ56" s="31"/>
      <c r="AKR56" s="31"/>
      <c r="AKS56" s="31"/>
      <c r="AKT56" s="31"/>
      <c r="AKU56" s="31"/>
      <c r="AKV56" s="31"/>
      <c r="AKW56" s="31"/>
      <c r="AKX56" s="31"/>
      <c r="AKY56" s="31"/>
      <c r="AKZ56" s="31"/>
      <c r="ALA56" s="31"/>
      <c r="ALB56" s="31"/>
      <c r="ALC56" s="31"/>
      <c r="ALD56" s="31"/>
      <c r="ALE56" s="31"/>
      <c r="ALF56" s="31"/>
      <c r="ALG56" s="31"/>
      <c r="ALH56" s="31"/>
      <c r="ALI56" s="31"/>
      <c r="ALJ56" s="31"/>
      <c r="ALK56" s="31"/>
      <c r="ALL56" s="31"/>
      <c r="ALM56" s="31"/>
      <c r="ALN56" s="31"/>
      <c r="ALO56" s="31"/>
      <c r="ALP56" s="31"/>
      <c r="ALQ56" s="31"/>
      <c r="ALR56" s="31"/>
      <c r="ALS56" s="31"/>
      <c r="ALT56" s="31"/>
      <c r="ALU56" s="31"/>
      <c r="ALV56" s="31"/>
      <c r="ALW56" s="31"/>
      <c r="ALX56" s="31"/>
      <c r="ALY56" s="31"/>
      <c r="ALZ56" s="31"/>
      <c r="AMA56" s="31"/>
      <c r="AMB56" s="31"/>
      <c r="AMC56" s="31"/>
      <c r="AMD56" s="31"/>
      <c r="AME56" s="31"/>
      <c r="AMF56" s="31"/>
      <c r="AMG56" s="31"/>
      <c r="AMH56" s="31"/>
      <c r="AMI56" s="31"/>
      <c r="AMJ56" s="31"/>
    </row>
    <row r="57" spans="1:1024" ht="13.5" customHeight="1">
      <c r="A57" s="267">
        <v>11</v>
      </c>
      <c r="B57" s="270" t="s">
        <v>41</v>
      </c>
      <c r="C57" s="268" t="s">
        <v>29</v>
      </c>
      <c r="D57" s="268"/>
      <c r="E57" s="37">
        <v>0</v>
      </c>
      <c r="F57" s="41">
        <f>Mineiros!C131</f>
        <v>10664.28</v>
      </c>
      <c r="G57" s="41">
        <f>F57*E57</f>
        <v>0</v>
      </c>
      <c r="H57" s="41">
        <f>G57*12</f>
        <v>0</v>
      </c>
    </row>
    <row r="58" spans="1:1024" ht="13.5" customHeight="1">
      <c r="A58" s="267"/>
      <c r="B58" s="270"/>
      <c r="C58" s="268" t="s">
        <v>30</v>
      </c>
      <c r="D58" s="268"/>
      <c r="E58" s="37">
        <v>1</v>
      </c>
      <c r="F58" s="41">
        <f>Mineiros!C130</f>
        <v>5512.07</v>
      </c>
      <c r="G58" s="41">
        <f>F58*E58</f>
        <v>5512.07</v>
      </c>
      <c r="H58" s="41">
        <f>G58*12</f>
        <v>66144.84</v>
      </c>
    </row>
    <row r="59" spans="1:1024" ht="13.5" customHeight="1">
      <c r="A59" s="267"/>
      <c r="B59" s="270"/>
      <c r="C59" s="271" t="s">
        <v>31</v>
      </c>
      <c r="D59" s="271"/>
      <c r="E59" s="271"/>
      <c r="F59" s="271"/>
      <c r="G59" s="42">
        <f>SUM(G57:G58)</f>
        <v>5512.07</v>
      </c>
      <c r="H59" s="42">
        <f>SUM(H57:H58)</f>
        <v>66144.84</v>
      </c>
      <c r="I59" s="43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  <c r="IN59" s="31"/>
      <c r="IO59" s="31"/>
      <c r="IP59" s="31"/>
      <c r="IQ59" s="31"/>
      <c r="IR59" s="31"/>
      <c r="IS59" s="31"/>
      <c r="IT59" s="31"/>
      <c r="IU59" s="31"/>
      <c r="IV59" s="31"/>
      <c r="IW59" s="31"/>
      <c r="IX59" s="31"/>
      <c r="IY59" s="31"/>
      <c r="IZ59" s="31"/>
      <c r="JA59" s="31"/>
      <c r="JB59" s="31"/>
      <c r="JC59" s="31"/>
      <c r="JD59" s="31"/>
      <c r="JE59" s="31"/>
      <c r="JF59" s="31"/>
      <c r="JG59" s="31"/>
      <c r="JH59" s="31"/>
      <c r="JI59" s="31"/>
      <c r="JJ59" s="31"/>
      <c r="JK59" s="31"/>
      <c r="JL59" s="31"/>
      <c r="JM59" s="31"/>
      <c r="JN59" s="31"/>
      <c r="JO59" s="31"/>
      <c r="JP59" s="31"/>
      <c r="JQ59" s="31"/>
      <c r="JR59" s="31"/>
      <c r="JS59" s="31"/>
      <c r="JT59" s="31"/>
      <c r="JU59" s="31"/>
      <c r="JV59" s="31"/>
      <c r="JW59" s="31"/>
      <c r="JX59" s="31"/>
      <c r="JY59" s="31"/>
      <c r="JZ59" s="31"/>
      <c r="KA59" s="31"/>
      <c r="KB59" s="31"/>
      <c r="KC59" s="31"/>
      <c r="KD59" s="31"/>
      <c r="KE59" s="31"/>
      <c r="KF59" s="31"/>
      <c r="KG59" s="31"/>
      <c r="KH59" s="31"/>
      <c r="KI59" s="31"/>
      <c r="KJ59" s="31"/>
      <c r="KK59" s="31"/>
      <c r="KL59" s="31"/>
      <c r="KM59" s="31"/>
      <c r="KN59" s="31"/>
      <c r="KO59" s="31"/>
      <c r="KP59" s="31"/>
      <c r="KQ59" s="31"/>
      <c r="KR59" s="31"/>
      <c r="KS59" s="31"/>
      <c r="KT59" s="31"/>
      <c r="KU59" s="31"/>
      <c r="KV59" s="31"/>
      <c r="KW59" s="31"/>
      <c r="KX59" s="31"/>
      <c r="KY59" s="31"/>
      <c r="KZ59" s="31"/>
      <c r="LA59" s="31"/>
      <c r="LB59" s="31"/>
      <c r="LC59" s="31"/>
      <c r="LD59" s="31"/>
      <c r="LE59" s="31"/>
      <c r="LF59" s="31"/>
      <c r="LG59" s="31"/>
      <c r="LH59" s="31"/>
      <c r="LI59" s="31"/>
      <c r="LJ59" s="31"/>
      <c r="LK59" s="31"/>
      <c r="LL59" s="31"/>
      <c r="LM59" s="31"/>
      <c r="LN59" s="31"/>
      <c r="LO59" s="31"/>
      <c r="LP59" s="31"/>
      <c r="LQ59" s="31"/>
      <c r="LR59" s="31"/>
      <c r="LS59" s="31"/>
      <c r="LT59" s="31"/>
      <c r="LU59" s="31"/>
      <c r="LV59" s="31"/>
      <c r="LW59" s="31"/>
      <c r="LX59" s="31"/>
      <c r="LY59" s="31"/>
      <c r="LZ59" s="31"/>
      <c r="MA59" s="31"/>
      <c r="MB59" s="31"/>
      <c r="MC59" s="31"/>
      <c r="MD59" s="31"/>
      <c r="ME59" s="31"/>
      <c r="MF59" s="31"/>
      <c r="MG59" s="31"/>
      <c r="MH59" s="31"/>
      <c r="MI59" s="31"/>
      <c r="MJ59" s="31"/>
      <c r="MK59" s="31"/>
      <c r="ML59" s="31"/>
      <c r="MM59" s="31"/>
      <c r="MN59" s="31"/>
      <c r="MO59" s="31"/>
      <c r="MP59" s="31"/>
      <c r="MQ59" s="31"/>
      <c r="MR59" s="31"/>
      <c r="MS59" s="31"/>
      <c r="MT59" s="31"/>
      <c r="MU59" s="31"/>
      <c r="MV59" s="31"/>
      <c r="MW59" s="31"/>
      <c r="MX59" s="31"/>
      <c r="MY59" s="31"/>
      <c r="MZ59" s="31"/>
      <c r="NA59" s="31"/>
      <c r="NB59" s="31"/>
      <c r="NC59" s="31"/>
      <c r="ND59" s="31"/>
      <c r="NE59" s="31"/>
      <c r="NF59" s="31"/>
      <c r="NG59" s="31"/>
      <c r="NH59" s="31"/>
      <c r="NI59" s="31"/>
      <c r="NJ59" s="31"/>
      <c r="NK59" s="31"/>
      <c r="NL59" s="31"/>
      <c r="NM59" s="31"/>
      <c r="NN59" s="31"/>
      <c r="NO59" s="31"/>
      <c r="NP59" s="31"/>
      <c r="NQ59" s="31"/>
      <c r="NR59" s="31"/>
      <c r="NS59" s="31"/>
      <c r="NT59" s="31"/>
      <c r="NU59" s="31"/>
      <c r="NV59" s="31"/>
      <c r="NW59" s="31"/>
      <c r="NX59" s="31"/>
      <c r="NY59" s="31"/>
      <c r="NZ59" s="31"/>
      <c r="OA59" s="31"/>
      <c r="OB59" s="31"/>
      <c r="OC59" s="31"/>
      <c r="OD59" s="31"/>
      <c r="OE59" s="31"/>
      <c r="OF59" s="31"/>
      <c r="OG59" s="31"/>
      <c r="OH59" s="31"/>
      <c r="OI59" s="31"/>
      <c r="OJ59" s="31"/>
      <c r="OK59" s="31"/>
      <c r="OL59" s="31"/>
      <c r="OM59" s="31"/>
      <c r="ON59" s="31"/>
      <c r="OO59" s="31"/>
      <c r="OP59" s="31"/>
      <c r="OQ59" s="31"/>
      <c r="OR59" s="31"/>
      <c r="OS59" s="31"/>
      <c r="OT59" s="31"/>
      <c r="OU59" s="31"/>
      <c r="OV59" s="31"/>
      <c r="OW59" s="31"/>
      <c r="OX59" s="31"/>
      <c r="OY59" s="31"/>
      <c r="OZ59" s="31"/>
      <c r="PA59" s="31"/>
      <c r="PB59" s="31"/>
      <c r="PC59" s="31"/>
      <c r="PD59" s="31"/>
      <c r="PE59" s="31"/>
      <c r="PF59" s="31"/>
      <c r="PG59" s="31"/>
      <c r="PH59" s="31"/>
      <c r="PI59" s="31"/>
      <c r="PJ59" s="31"/>
      <c r="PK59" s="31"/>
      <c r="PL59" s="31"/>
      <c r="PM59" s="31"/>
      <c r="PN59" s="31"/>
      <c r="PO59" s="31"/>
      <c r="PP59" s="31"/>
      <c r="PQ59" s="31"/>
      <c r="PR59" s="31"/>
      <c r="PS59" s="31"/>
      <c r="PT59" s="31"/>
      <c r="PU59" s="31"/>
      <c r="PV59" s="31"/>
      <c r="PW59" s="31"/>
      <c r="PX59" s="31"/>
      <c r="PY59" s="31"/>
      <c r="PZ59" s="31"/>
      <c r="QA59" s="31"/>
      <c r="QB59" s="31"/>
      <c r="QC59" s="31"/>
      <c r="QD59" s="31"/>
      <c r="QE59" s="31"/>
      <c r="QF59" s="31"/>
      <c r="QG59" s="31"/>
      <c r="QH59" s="31"/>
      <c r="QI59" s="31"/>
      <c r="QJ59" s="31"/>
      <c r="QK59" s="31"/>
      <c r="QL59" s="31"/>
      <c r="QM59" s="31"/>
      <c r="QN59" s="31"/>
      <c r="QO59" s="31"/>
      <c r="QP59" s="31"/>
      <c r="QQ59" s="31"/>
      <c r="QR59" s="31"/>
      <c r="QS59" s="31"/>
      <c r="QT59" s="31"/>
      <c r="QU59" s="31"/>
      <c r="QV59" s="31"/>
      <c r="QW59" s="31"/>
      <c r="QX59" s="31"/>
      <c r="QY59" s="31"/>
      <c r="QZ59" s="31"/>
      <c r="RA59" s="31"/>
      <c r="RB59" s="31"/>
      <c r="RC59" s="31"/>
      <c r="RD59" s="31"/>
      <c r="RE59" s="31"/>
      <c r="RF59" s="31"/>
      <c r="RG59" s="31"/>
      <c r="RH59" s="31"/>
      <c r="RI59" s="31"/>
      <c r="RJ59" s="31"/>
      <c r="RK59" s="31"/>
      <c r="RL59" s="31"/>
      <c r="RM59" s="31"/>
      <c r="RN59" s="31"/>
      <c r="RO59" s="31"/>
      <c r="RP59" s="31"/>
      <c r="RQ59" s="31"/>
      <c r="RR59" s="31"/>
      <c r="RS59" s="31"/>
      <c r="RT59" s="31"/>
      <c r="RU59" s="31"/>
      <c r="RV59" s="31"/>
      <c r="RW59" s="31"/>
      <c r="RX59" s="31"/>
      <c r="RY59" s="31"/>
      <c r="RZ59" s="31"/>
      <c r="SA59" s="31"/>
      <c r="SB59" s="31"/>
      <c r="SC59" s="31"/>
      <c r="SD59" s="31"/>
      <c r="SE59" s="31"/>
      <c r="SF59" s="31"/>
      <c r="SG59" s="31"/>
      <c r="SH59" s="31"/>
      <c r="SI59" s="31"/>
      <c r="SJ59" s="31"/>
      <c r="SK59" s="31"/>
      <c r="SL59" s="31"/>
      <c r="SM59" s="31"/>
      <c r="SN59" s="31"/>
      <c r="SO59" s="31"/>
      <c r="SP59" s="31"/>
      <c r="SQ59" s="31"/>
      <c r="SR59" s="31"/>
      <c r="SS59" s="31"/>
      <c r="ST59" s="31"/>
      <c r="SU59" s="31"/>
      <c r="SV59" s="31"/>
      <c r="SW59" s="31"/>
      <c r="SX59" s="31"/>
      <c r="SY59" s="31"/>
      <c r="SZ59" s="31"/>
      <c r="TA59" s="31"/>
      <c r="TB59" s="31"/>
      <c r="TC59" s="31"/>
      <c r="TD59" s="31"/>
      <c r="TE59" s="31"/>
      <c r="TF59" s="31"/>
      <c r="TG59" s="31"/>
      <c r="TH59" s="31"/>
      <c r="TI59" s="31"/>
      <c r="TJ59" s="31"/>
      <c r="TK59" s="31"/>
      <c r="TL59" s="31"/>
      <c r="TM59" s="31"/>
      <c r="TN59" s="31"/>
      <c r="TO59" s="31"/>
      <c r="TP59" s="31"/>
      <c r="TQ59" s="31"/>
      <c r="TR59" s="31"/>
      <c r="TS59" s="31"/>
      <c r="TT59" s="31"/>
      <c r="TU59" s="31"/>
      <c r="TV59" s="31"/>
      <c r="TW59" s="31"/>
      <c r="TX59" s="31"/>
      <c r="TY59" s="31"/>
      <c r="TZ59" s="31"/>
      <c r="UA59" s="31"/>
      <c r="UB59" s="31"/>
      <c r="UC59" s="31"/>
      <c r="UD59" s="31"/>
      <c r="UE59" s="31"/>
      <c r="UF59" s="31"/>
      <c r="UG59" s="31"/>
      <c r="UH59" s="31"/>
      <c r="UI59" s="31"/>
      <c r="UJ59" s="31"/>
      <c r="UK59" s="31"/>
      <c r="UL59" s="31"/>
      <c r="UM59" s="31"/>
      <c r="UN59" s="31"/>
      <c r="UO59" s="31"/>
      <c r="UP59" s="31"/>
      <c r="UQ59" s="31"/>
      <c r="UR59" s="31"/>
      <c r="US59" s="31"/>
      <c r="UT59" s="31"/>
      <c r="UU59" s="31"/>
      <c r="UV59" s="31"/>
      <c r="UW59" s="31"/>
      <c r="UX59" s="31"/>
      <c r="UY59" s="31"/>
      <c r="UZ59" s="31"/>
      <c r="VA59" s="31"/>
      <c r="VB59" s="31"/>
      <c r="VC59" s="31"/>
      <c r="VD59" s="31"/>
      <c r="VE59" s="31"/>
      <c r="VF59" s="31"/>
      <c r="VG59" s="31"/>
      <c r="VH59" s="31"/>
      <c r="VI59" s="31"/>
      <c r="VJ59" s="31"/>
      <c r="VK59" s="31"/>
      <c r="VL59" s="31"/>
      <c r="VM59" s="31"/>
      <c r="VN59" s="31"/>
      <c r="VO59" s="31"/>
      <c r="VP59" s="31"/>
      <c r="VQ59" s="31"/>
      <c r="VR59" s="31"/>
      <c r="VS59" s="31"/>
      <c r="VT59" s="31"/>
      <c r="VU59" s="31"/>
      <c r="VV59" s="31"/>
      <c r="VW59" s="31"/>
      <c r="VX59" s="31"/>
      <c r="VY59" s="31"/>
      <c r="VZ59" s="31"/>
      <c r="WA59" s="31"/>
      <c r="WB59" s="31"/>
      <c r="WC59" s="31"/>
      <c r="WD59" s="31"/>
      <c r="WE59" s="31"/>
      <c r="WF59" s="31"/>
      <c r="WG59" s="31"/>
      <c r="WH59" s="31"/>
      <c r="WI59" s="31"/>
      <c r="WJ59" s="31"/>
      <c r="WK59" s="31"/>
      <c r="WL59" s="31"/>
      <c r="WM59" s="31"/>
      <c r="WN59" s="31"/>
      <c r="WO59" s="31"/>
      <c r="WP59" s="31"/>
      <c r="WQ59" s="31"/>
      <c r="WR59" s="31"/>
      <c r="WS59" s="31"/>
      <c r="WT59" s="31"/>
      <c r="WU59" s="31"/>
      <c r="WV59" s="31"/>
      <c r="WW59" s="31"/>
      <c r="WX59" s="31"/>
      <c r="WY59" s="31"/>
      <c r="WZ59" s="31"/>
      <c r="XA59" s="31"/>
      <c r="XB59" s="31"/>
      <c r="XC59" s="31"/>
      <c r="XD59" s="31"/>
      <c r="XE59" s="31"/>
      <c r="XF59" s="31"/>
      <c r="XG59" s="31"/>
      <c r="XH59" s="31"/>
      <c r="XI59" s="31"/>
      <c r="XJ59" s="31"/>
      <c r="XK59" s="31"/>
      <c r="XL59" s="31"/>
      <c r="XM59" s="31"/>
      <c r="XN59" s="31"/>
      <c r="XO59" s="31"/>
      <c r="XP59" s="31"/>
      <c r="XQ59" s="31"/>
      <c r="XR59" s="31"/>
      <c r="XS59" s="31"/>
      <c r="XT59" s="31"/>
      <c r="XU59" s="31"/>
      <c r="XV59" s="31"/>
      <c r="XW59" s="31"/>
      <c r="XX59" s="31"/>
      <c r="XY59" s="31"/>
      <c r="XZ59" s="31"/>
      <c r="YA59" s="31"/>
      <c r="YB59" s="31"/>
      <c r="YC59" s="31"/>
      <c r="YD59" s="31"/>
      <c r="YE59" s="31"/>
      <c r="YF59" s="31"/>
      <c r="YG59" s="31"/>
      <c r="YH59" s="31"/>
      <c r="YI59" s="31"/>
      <c r="YJ59" s="31"/>
      <c r="YK59" s="31"/>
      <c r="YL59" s="31"/>
      <c r="YM59" s="31"/>
      <c r="YN59" s="31"/>
      <c r="YO59" s="31"/>
      <c r="YP59" s="31"/>
      <c r="YQ59" s="31"/>
      <c r="YR59" s="31"/>
      <c r="YS59" s="31"/>
      <c r="YT59" s="31"/>
      <c r="YU59" s="31"/>
      <c r="YV59" s="31"/>
      <c r="YW59" s="31"/>
      <c r="YX59" s="31"/>
      <c r="YY59" s="31"/>
      <c r="YZ59" s="31"/>
      <c r="ZA59" s="31"/>
      <c r="ZB59" s="31"/>
      <c r="ZC59" s="31"/>
      <c r="ZD59" s="31"/>
      <c r="ZE59" s="31"/>
      <c r="ZF59" s="31"/>
      <c r="ZG59" s="31"/>
      <c r="ZH59" s="31"/>
      <c r="ZI59" s="31"/>
      <c r="ZJ59" s="31"/>
      <c r="ZK59" s="31"/>
      <c r="ZL59" s="31"/>
      <c r="ZM59" s="31"/>
      <c r="ZN59" s="31"/>
      <c r="ZO59" s="31"/>
      <c r="ZP59" s="31"/>
      <c r="ZQ59" s="31"/>
      <c r="ZR59" s="31"/>
      <c r="ZS59" s="31"/>
      <c r="ZT59" s="31"/>
      <c r="ZU59" s="31"/>
      <c r="ZV59" s="31"/>
      <c r="ZW59" s="31"/>
      <c r="ZX59" s="31"/>
      <c r="ZY59" s="31"/>
      <c r="ZZ59" s="31"/>
      <c r="AAA59" s="31"/>
      <c r="AAB59" s="31"/>
      <c r="AAC59" s="31"/>
      <c r="AAD59" s="31"/>
      <c r="AAE59" s="31"/>
      <c r="AAF59" s="31"/>
      <c r="AAG59" s="31"/>
      <c r="AAH59" s="31"/>
      <c r="AAI59" s="31"/>
      <c r="AAJ59" s="31"/>
      <c r="AAK59" s="31"/>
      <c r="AAL59" s="31"/>
      <c r="AAM59" s="31"/>
      <c r="AAN59" s="31"/>
      <c r="AAO59" s="31"/>
      <c r="AAP59" s="31"/>
      <c r="AAQ59" s="31"/>
      <c r="AAR59" s="31"/>
      <c r="AAS59" s="31"/>
      <c r="AAT59" s="31"/>
      <c r="AAU59" s="31"/>
      <c r="AAV59" s="31"/>
      <c r="AAW59" s="31"/>
      <c r="AAX59" s="31"/>
      <c r="AAY59" s="31"/>
      <c r="AAZ59" s="31"/>
      <c r="ABA59" s="31"/>
      <c r="ABB59" s="31"/>
      <c r="ABC59" s="31"/>
      <c r="ABD59" s="31"/>
      <c r="ABE59" s="31"/>
      <c r="ABF59" s="31"/>
      <c r="ABG59" s="31"/>
      <c r="ABH59" s="31"/>
      <c r="ABI59" s="31"/>
      <c r="ABJ59" s="31"/>
      <c r="ABK59" s="31"/>
      <c r="ABL59" s="31"/>
      <c r="ABM59" s="31"/>
      <c r="ABN59" s="31"/>
      <c r="ABO59" s="31"/>
      <c r="ABP59" s="31"/>
      <c r="ABQ59" s="31"/>
      <c r="ABR59" s="31"/>
      <c r="ABS59" s="31"/>
      <c r="ABT59" s="31"/>
      <c r="ABU59" s="31"/>
      <c r="ABV59" s="31"/>
      <c r="ABW59" s="31"/>
      <c r="ABX59" s="31"/>
      <c r="ABY59" s="31"/>
      <c r="ABZ59" s="31"/>
      <c r="ACA59" s="31"/>
      <c r="ACB59" s="31"/>
      <c r="ACC59" s="31"/>
      <c r="ACD59" s="31"/>
      <c r="ACE59" s="31"/>
      <c r="ACF59" s="31"/>
      <c r="ACG59" s="31"/>
      <c r="ACH59" s="31"/>
      <c r="ACI59" s="31"/>
      <c r="ACJ59" s="31"/>
      <c r="ACK59" s="31"/>
      <c r="ACL59" s="31"/>
      <c r="ACM59" s="31"/>
      <c r="ACN59" s="31"/>
      <c r="ACO59" s="31"/>
      <c r="ACP59" s="31"/>
      <c r="ACQ59" s="31"/>
      <c r="ACR59" s="31"/>
      <c r="ACS59" s="31"/>
      <c r="ACT59" s="31"/>
      <c r="ACU59" s="31"/>
      <c r="ACV59" s="31"/>
      <c r="ACW59" s="31"/>
      <c r="ACX59" s="31"/>
      <c r="ACY59" s="31"/>
      <c r="ACZ59" s="31"/>
      <c r="ADA59" s="31"/>
      <c r="ADB59" s="31"/>
      <c r="ADC59" s="31"/>
      <c r="ADD59" s="31"/>
      <c r="ADE59" s="31"/>
      <c r="ADF59" s="31"/>
      <c r="ADG59" s="31"/>
      <c r="ADH59" s="31"/>
      <c r="ADI59" s="31"/>
      <c r="ADJ59" s="31"/>
      <c r="ADK59" s="31"/>
      <c r="ADL59" s="31"/>
      <c r="ADM59" s="31"/>
      <c r="ADN59" s="31"/>
      <c r="ADO59" s="31"/>
      <c r="ADP59" s="31"/>
      <c r="ADQ59" s="31"/>
      <c r="ADR59" s="31"/>
      <c r="ADS59" s="31"/>
      <c r="ADT59" s="31"/>
      <c r="ADU59" s="31"/>
      <c r="ADV59" s="31"/>
      <c r="ADW59" s="31"/>
      <c r="ADX59" s="31"/>
      <c r="ADY59" s="31"/>
      <c r="ADZ59" s="31"/>
      <c r="AEA59" s="31"/>
      <c r="AEB59" s="31"/>
      <c r="AEC59" s="31"/>
      <c r="AED59" s="31"/>
      <c r="AEE59" s="31"/>
      <c r="AEF59" s="31"/>
      <c r="AEG59" s="31"/>
      <c r="AEH59" s="31"/>
      <c r="AEI59" s="31"/>
      <c r="AEJ59" s="31"/>
      <c r="AEK59" s="31"/>
      <c r="AEL59" s="31"/>
      <c r="AEM59" s="31"/>
      <c r="AEN59" s="31"/>
      <c r="AEO59" s="31"/>
      <c r="AEP59" s="31"/>
      <c r="AEQ59" s="31"/>
      <c r="AER59" s="31"/>
      <c r="AES59" s="31"/>
      <c r="AET59" s="31"/>
      <c r="AEU59" s="31"/>
      <c r="AEV59" s="31"/>
      <c r="AEW59" s="31"/>
      <c r="AEX59" s="31"/>
      <c r="AEY59" s="31"/>
      <c r="AEZ59" s="31"/>
      <c r="AFA59" s="31"/>
      <c r="AFB59" s="31"/>
      <c r="AFC59" s="31"/>
      <c r="AFD59" s="31"/>
      <c r="AFE59" s="31"/>
      <c r="AFF59" s="31"/>
      <c r="AFG59" s="31"/>
      <c r="AFH59" s="31"/>
      <c r="AFI59" s="31"/>
      <c r="AFJ59" s="31"/>
      <c r="AFK59" s="31"/>
      <c r="AFL59" s="31"/>
      <c r="AFM59" s="31"/>
      <c r="AFN59" s="31"/>
      <c r="AFO59" s="31"/>
      <c r="AFP59" s="31"/>
      <c r="AFQ59" s="31"/>
      <c r="AFR59" s="31"/>
      <c r="AFS59" s="31"/>
      <c r="AFT59" s="31"/>
      <c r="AFU59" s="31"/>
      <c r="AFV59" s="31"/>
      <c r="AFW59" s="31"/>
      <c r="AFX59" s="31"/>
      <c r="AFY59" s="31"/>
      <c r="AFZ59" s="31"/>
      <c r="AGA59" s="31"/>
      <c r="AGB59" s="31"/>
      <c r="AGC59" s="31"/>
      <c r="AGD59" s="31"/>
      <c r="AGE59" s="31"/>
      <c r="AGF59" s="31"/>
      <c r="AGG59" s="31"/>
      <c r="AGH59" s="31"/>
      <c r="AGI59" s="31"/>
      <c r="AGJ59" s="31"/>
      <c r="AGK59" s="31"/>
      <c r="AGL59" s="31"/>
      <c r="AGM59" s="31"/>
      <c r="AGN59" s="31"/>
      <c r="AGO59" s="31"/>
      <c r="AGP59" s="31"/>
      <c r="AGQ59" s="31"/>
      <c r="AGR59" s="31"/>
      <c r="AGS59" s="31"/>
      <c r="AGT59" s="31"/>
      <c r="AGU59" s="31"/>
      <c r="AGV59" s="31"/>
      <c r="AGW59" s="31"/>
      <c r="AGX59" s="31"/>
      <c r="AGY59" s="31"/>
      <c r="AGZ59" s="31"/>
      <c r="AHA59" s="31"/>
      <c r="AHB59" s="31"/>
      <c r="AHC59" s="31"/>
      <c r="AHD59" s="31"/>
      <c r="AHE59" s="31"/>
      <c r="AHF59" s="31"/>
      <c r="AHG59" s="31"/>
      <c r="AHH59" s="31"/>
      <c r="AHI59" s="31"/>
      <c r="AHJ59" s="31"/>
      <c r="AHK59" s="31"/>
      <c r="AHL59" s="31"/>
      <c r="AHM59" s="31"/>
      <c r="AHN59" s="31"/>
      <c r="AHO59" s="31"/>
      <c r="AHP59" s="31"/>
      <c r="AHQ59" s="31"/>
      <c r="AHR59" s="31"/>
      <c r="AHS59" s="31"/>
      <c r="AHT59" s="31"/>
      <c r="AHU59" s="31"/>
      <c r="AHV59" s="31"/>
      <c r="AHW59" s="31"/>
      <c r="AHX59" s="31"/>
      <c r="AHY59" s="31"/>
      <c r="AHZ59" s="31"/>
      <c r="AIA59" s="31"/>
      <c r="AIB59" s="31"/>
      <c r="AIC59" s="31"/>
      <c r="AID59" s="31"/>
      <c r="AIE59" s="31"/>
      <c r="AIF59" s="31"/>
      <c r="AIG59" s="31"/>
      <c r="AIH59" s="31"/>
      <c r="AII59" s="31"/>
      <c r="AIJ59" s="31"/>
      <c r="AIK59" s="31"/>
      <c r="AIL59" s="31"/>
      <c r="AIM59" s="31"/>
      <c r="AIN59" s="31"/>
      <c r="AIO59" s="31"/>
      <c r="AIP59" s="31"/>
      <c r="AIQ59" s="31"/>
      <c r="AIR59" s="31"/>
      <c r="AIS59" s="31"/>
      <c r="AIT59" s="31"/>
      <c r="AIU59" s="31"/>
      <c r="AIV59" s="31"/>
      <c r="AIW59" s="31"/>
      <c r="AIX59" s="31"/>
      <c r="AIY59" s="31"/>
      <c r="AIZ59" s="31"/>
      <c r="AJA59" s="31"/>
      <c r="AJB59" s="31"/>
      <c r="AJC59" s="31"/>
      <c r="AJD59" s="31"/>
      <c r="AJE59" s="31"/>
      <c r="AJF59" s="31"/>
      <c r="AJG59" s="31"/>
      <c r="AJH59" s="31"/>
      <c r="AJI59" s="31"/>
      <c r="AJJ59" s="31"/>
      <c r="AJK59" s="31"/>
      <c r="AJL59" s="31"/>
      <c r="AJM59" s="31"/>
      <c r="AJN59" s="31"/>
      <c r="AJO59" s="31"/>
      <c r="AJP59" s="31"/>
      <c r="AJQ59" s="31"/>
      <c r="AJR59" s="31"/>
      <c r="AJS59" s="31"/>
      <c r="AJT59" s="31"/>
      <c r="AJU59" s="31"/>
      <c r="AJV59" s="31"/>
      <c r="AJW59" s="31"/>
      <c r="AJX59" s="31"/>
      <c r="AJY59" s="31"/>
      <c r="AJZ59" s="31"/>
      <c r="AKA59" s="31"/>
      <c r="AKB59" s="31"/>
      <c r="AKC59" s="31"/>
      <c r="AKD59" s="31"/>
      <c r="AKE59" s="31"/>
      <c r="AKF59" s="31"/>
      <c r="AKG59" s="31"/>
      <c r="AKH59" s="31"/>
      <c r="AKI59" s="31"/>
      <c r="AKJ59" s="31"/>
      <c r="AKK59" s="31"/>
      <c r="AKL59" s="31"/>
      <c r="AKM59" s="31"/>
      <c r="AKN59" s="31"/>
      <c r="AKO59" s="31"/>
      <c r="AKP59" s="31"/>
      <c r="AKQ59" s="31"/>
      <c r="AKR59" s="31"/>
      <c r="AKS59" s="31"/>
      <c r="AKT59" s="31"/>
      <c r="AKU59" s="31"/>
      <c r="AKV59" s="31"/>
      <c r="AKW59" s="31"/>
      <c r="AKX59" s="31"/>
      <c r="AKY59" s="31"/>
      <c r="AKZ59" s="31"/>
      <c r="ALA59" s="31"/>
      <c r="ALB59" s="31"/>
      <c r="ALC59" s="31"/>
      <c r="ALD59" s="31"/>
      <c r="ALE59" s="31"/>
      <c r="ALF59" s="31"/>
      <c r="ALG59" s="31"/>
      <c r="ALH59" s="31"/>
      <c r="ALI59" s="31"/>
      <c r="ALJ59" s="31"/>
      <c r="ALK59" s="31"/>
      <c r="ALL59" s="31"/>
      <c r="ALM59" s="31"/>
      <c r="ALN59" s="31"/>
      <c r="ALO59" s="31"/>
      <c r="ALP59" s="31"/>
      <c r="ALQ59" s="31"/>
      <c r="ALR59" s="31"/>
      <c r="ALS59" s="31"/>
      <c r="ALT59" s="31"/>
      <c r="ALU59" s="31"/>
      <c r="ALV59" s="31"/>
      <c r="ALW59" s="31"/>
      <c r="ALX59" s="31"/>
      <c r="ALY59" s="31"/>
      <c r="ALZ59" s="31"/>
      <c r="AMA59" s="31"/>
      <c r="AMB59" s="31"/>
      <c r="AMC59" s="31"/>
      <c r="AMD59" s="31"/>
      <c r="AME59" s="31"/>
      <c r="AMF59" s="31"/>
      <c r="AMG59" s="31"/>
      <c r="AMH59" s="31"/>
      <c r="AMI59" s="31"/>
      <c r="AMJ59" s="31"/>
    </row>
    <row r="60" spans="1:1024" ht="13.5" customHeight="1">
      <c r="A60" s="267">
        <v>12</v>
      </c>
      <c r="B60" s="270" t="s">
        <v>42</v>
      </c>
      <c r="C60" s="268" t="s">
        <v>29</v>
      </c>
      <c r="D60" s="268"/>
      <c r="E60" s="37">
        <v>0</v>
      </c>
      <c r="F60" s="41">
        <f>Morrinhos!C131</f>
        <v>10897.76</v>
      </c>
      <c r="G60" s="41">
        <f>F60*E60</f>
        <v>0</v>
      </c>
      <c r="H60" s="41">
        <f>G60*12</f>
        <v>0</v>
      </c>
    </row>
    <row r="61" spans="1:1024" ht="13.5" customHeight="1">
      <c r="A61" s="267"/>
      <c r="B61" s="270"/>
      <c r="C61" s="268" t="s">
        <v>30</v>
      </c>
      <c r="D61" s="268"/>
      <c r="E61" s="37">
        <v>1</v>
      </c>
      <c r="F61" s="41">
        <f>Morrinhos!C130</f>
        <v>5632.75</v>
      </c>
      <c r="G61" s="41">
        <f>F61*E61</f>
        <v>5632.75</v>
      </c>
      <c r="H61" s="41">
        <f>G61*12</f>
        <v>67593</v>
      </c>
    </row>
    <row r="62" spans="1:1024" ht="13.5" customHeight="1">
      <c r="A62" s="267"/>
      <c r="B62" s="270"/>
      <c r="C62" s="271" t="s">
        <v>31</v>
      </c>
      <c r="D62" s="271"/>
      <c r="E62" s="271"/>
      <c r="F62" s="271"/>
      <c r="G62" s="42">
        <f>SUM(G60:G61)</f>
        <v>5632.75</v>
      </c>
      <c r="H62" s="42">
        <f>SUM(H60:H61)</f>
        <v>67593</v>
      </c>
      <c r="I62" s="43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  <c r="IN62" s="31"/>
      <c r="IO62" s="31"/>
      <c r="IP62" s="31"/>
      <c r="IQ62" s="31"/>
      <c r="IR62" s="31"/>
      <c r="IS62" s="31"/>
      <c r="IT62" s="31"/>
      <c r="IU62" s="31"/>
      <c r="IV62" s="31"/>
      <c r="IW62" s="31"/>
      <c r="IX62" s="31"/>
      <c r="IY62" s="31"/>
      <c r="IZ62" s="31"/>
      <c r="JA62" s="31"/>
      <c r="JB62" s="31"/>
      <c r="JC62" s="31"/>
      <c r="JD62" s="31"/>
      <c r="JE62" s="31"/>
      <c r="JF62" s="31"/>
      <c r="JG62" s="31"/>
      <c r="JH62" s="31"/>
      <c r="JI62" s="31"/>
      <c r="JJ62" s="31"/>
      <c r="JK62" s="31"/>
      <c r="JL62" s="31"/>
      <c r="JM62" s="31"/>
      <c r="JN62" s="31"/>
      <c r="JO62" s="31"/>
      <c r="JP62" s="31"/>
      <c r="JQ62" s="31"/>
      <c r="JR62" s="31"/>
      <c r="JS62" s="31"/>
      <c r="JT62" s="31"/>
      <c r="JU62" s="31"/>
      <c r="JV62" s="31"/>
      <c r="JW62" s="31"/>
      <c r="JX62" s="31"/>
      <c r="JY62" s="31"/>
      <c r="JZ62" s="31"/>
      <c r="KA62" s="31"/>
      <c r="KB62" s="31"/>
      <c r="KC62" s="31"/>
      <c r="KD62" s="31"/>
      <c r="KE62" s="31"/>
      <c r="KF62" s="31"/>
      <c r="KG62" s="31"/>
      <c r="KH62" s="31"/>
      <c r="KI62" s="31"/>
      <c r="KJ62" s="31"/>
      <c r="KK62" s="31"/>
      <c r="KL62" s="31"/>
      <c r="KM62" s="31"/>
      <c r="KN62" s="31"/>
      <c r="KO62" s="31"/>
      <c r="KP62" s="31"/>
      <c r="KQ62" s="31"/>
      <c r="KR62" s="31"/>
      <c r="KS62" s="31"/>
      <c r="KT62" s="31"/>
      <c r="KU62" s="31"/>
      <c r="KV62" s="31"/>
      <c r="KW62" s="31"/>
      <c r="KX62" s="31"/>
      <c r="KY62" s="31"/>
      <c r="KZ62" s="31"/>
      <c r="LA62" s="31"/>
      <c r="LB62" s="31"/>
      <c r="LC62" s="31"/>
      <c r="LD62" s="31"/>
      <c r="LE62" s="31"/>
      <c r="LF62" s="31"/>
      <c r="LG62" s="31"/>
      <c r="LH62" s="31"/>
      <c r="LI62" s="31"/>
      <c r="LJ62" s="31"/>
      <c r="LK62" s="31"/>
      <c r="LL62" s="31"/>
      <c r="LM62" s="31"/>
      <c r="LN62" s="31"/>
      <c r="LO62" s="31"/>
      <c r="LP62" s="31"/>
      <c r="LQ62" s="31"/>
      <c r="LR62" s="31"/>
      <c r="LS62" s="31"/>
      <c r="LT62" s="31"/>
      <c r="LU62" s="31"/>
      <c r="LV62" s="31"/>
      <c r="LW62" s="31"/>
      <c r="LX62" s="31"/>
      <c r="LY62" s="31"/>
      <c r="LZ62" s="31"/>
      <c r="MA62" s="31"/>
      <c r="MB62" s="31"/>
      <c r="MC62" s="31"/>
      <c r="MD62" s="31"/>
      <c r="ME62" s="31"/>
      <c r="MF62" s="31"/>
      <c r="MG62" s="31"/>
      <c r="MH62" s="31"/>
      <c r="MI62" s="31"/>
      <c r="MJ62" s="31"/>
      <c r="MK62" s="31"/>
      <c r="ML62" s="31"/>
      <c r="MM62" s="31"/>
      <c r="MN62" s="31"/>
      <c r="MO62" s="31"/>
      <c r="MP62" s="31"/>
      <c r="MQ62" s="31"/>
      <c r="MR62" s="31"/>
      <c r="MS62" s="31"/>
      <c r="MT62" s="31"/>
      <c r="MU62" s="31"/>
      <c r="MV62" s="31"/>
      <c r="MW62" s="31"/>
      <c r="MX62" s="31"/>
      <c r="MY62" s="31"/>
      <c r="MZ62" s="31"/>
      <c r="NA62" s="31"/>
      <c r="NB62" s="31"/>
      <c r="NC62" s="31"/>
      <c r="ND62" s="31"/>
      <c r="NE62" s="31"/>
      <c r="NF62" s="31"/>
      <c r="NG62" s="31"/>
      <c r="NH62" s="31"/>
      <c r="NI62" s="31"/>
      <c r="NJ62" s="31"/>
      <c r="NK62" s="31"/>
      <c r="NL62" s="31"/>
      <c r="NM62" s="31"/>
      <c r="NN62" s="31"/>
      <c r="NO62" s="31"/>
      <c r="NP62" s="31"/>
      <c r="NQ62" s="31"/>
      <c r="NR62" s="31"/>
      <c r="NS62" s="31"/>
      <c r="NT62" s="31"/>
      <c r="NU62" s="31"/>
      <c r="NV62" s="31"/>
      <c r="NW62" s="31"/>
      <c r="NX62" s="31"/>
      <c r="NY62" s="31"/>
      <c r="NZ62" s="31"/>
      <c r="OA62" s="31"/>
      <c r="OB62" s="31"/>
      <c r="OC62" s="31"/>
      <c r="OD62" s="31"/>
      <c r="OE62" s="31"/>
      <c r="OF62" s="31"/>
      <c r="OG62" s="31"/>
      <c r="OH62" s="31"/>
      <c r="OI62" s="31"/>
      <c r="OJ62" s="31"/>
      <c r="OK62" s="31"/>
      <c r="OL62" s="31"/>
      <c r="OM62" s="31"/>
      <c r="ON62" s="31"/>
      <c r="OO62" s="31"/>
      <c r="OP62" s="31"/>
      <c r="OQ62" s="31"/>
      <c r="OR62" s="31"/>
      <c r="OS62" s="31"/>
      <c r="OT62" s="31"/>
      <c r="OU62" s="31"/>
      <c r="OV62" s="31"/>
      <c r="OW62" s="31"/>
      <c r="OX62" s="31"/>
      <c r="OY62" s="31"/>
      <c r="OZ62" s="31"/>
      <c r="PA62" s="31"/>
      <c r="PB62" s="31"/>
      <c r="PC62" s="31"/>
      <c r="PD62" s="31"/>
      <c r="PE62" s="31"/>
      <c r="PF62" s="31"/>
      <c r="PG62" s="31"/>
      <c r="PH62" s="31"/>
      <c r="PI62" s="31"/>
      <c r="PJ62" s="31"/>
      <c r="PK62" s="31"/>
      <c r="PL62" s="31"/>
      <c r="PM62" s="31"/>
      <c r="PN62" s="31"/>
      <c r="PO62" s="31"/>
      <c r="PP62" s="31"/>
      <c r="PQ62" s="31"/>
      <c r="PR62" s="31"/>
      <c r="PS62" s="31"/>
      <c r="PT62" s="31"/>
      <c r="PU62" s="31"/>
      <c r="PV62" s="31"/>
      <c r="PW62" s="31"/>
      <c r="PX62" s="31"/>
      <c r="PY62" s="31"/>
      <c r="PZ62" s="31"/>
      <c r="QA62" s="31"/>
      <c r="QB62" s="31"/>
      <c r="QC62" s="31"/>
      <c r="QD62" s="31"/>
      <c r="QE62" s="31"/>
      <c r="QF62" s="31"/>
      <c r="QG62" s="31"/>
      <c r="QH62" s="31"/>
      <c r="QI62" s="31"/>
      <c r="QJ62" s="31"/>
      <c r="QK62" s="31"/>
      <c r="QL62" s="31"/>
      <c r="QM62" s="31"/>
      <c r="QN62" s="31"/>
      <c r="QO62" s="31"/>
      <c r="QP62" s="31"/>
      <c r="QQ62" s="31"/>
      <c r="QR62" s="31"/>
      <c r="QS62" s="31"/>
      <c r="QT62" s="31"/>
      <c r="QU62" s="31"/>
      <c r="QV62" s="31"/>
      <c r="QW62" s="31"/>
      <c r="QX62" s="31"/>
      <c r="QY62" s="31"/>
      <c r="QZ62" s="31"/>
      <c r="RA62" s="31"/>
      <c r="RB62" s="31"/>
      <c r="RC62" s="31"/>
      <c r="RD62" s="31"/>
      <c r="RE62" s="31"/>
      <c r="RF62" s="31"/>
      <c r="RG62" s="31"/>
      <c r="RH62" s="31"/>
      <c r="RI62" s="31"/>
      <c r="RJ62" s="31"/>
      <c r="RK62" s="31"/>
      <c r="RL62" s="31"/>
      <c r="RM62" s="31"/>
      <c r="RN62" s="31"/>
      <c r="RO62" s="31"/>
      <c r="RP62" s="31"/>
      <c r="RQ62" s="31"/>
      <c r="RR62" s="31"/>
      <c r="RS62" s="31"/>
      <c r="RT62" s="31"/>
      <c r="RU62" s="31"/>
      <c r="RV62" s="31"/>
      <c r="RW62" s="31"/>
      <c r="RX62" s="31"/>
      <c r="RY62" s="31"/>
      <c r="RZ62" s="31"/>
      <c r="SA62" s="31"/>
      <c r="SB62" s="31"/>
      <c r="SC62" s="31"/>
      <c r="SD62" s="31"/>
      <c r="SE62" s="31"/>
      <c r="SF62" s="31"/>
      <c r="SG62" s="31"/>
      <c r="SH62" s="31"/>
      <c r="SI62" s="31"/>
      <c r="SJ62" s="31"/>
      <c r="SK62" s="31"/>
      <c r="SL62" s="31"/>
      <c r="SM62" s="31"/>
      <c r="SN62" s="31"/>
      <c r="SO62" s="31"/>
      <c r="SP62" s="31"/>
      <c r="SQ62" s="31"/>
      <c r="SR62" s="31"/>
      <c r="SS62" s="31"/>
      <c r="ST62" s="31"/>
      <c r="SU62" s="31"/>
      <c r="SV62" s="31"/>
      <c r="SW62" s="31"/>
      <c r="SX62" s="31"/>
      <c r="SY62" s="31"/>
      <c r="SZ62" s="31"/>
      <c r="TA62" s="31"/>
      <c r="TB62" s="31"/>
      <c r="TC62" s="31"/>
      <c r="TD62" s="31"/>
      <c r="TE62" s="31"/>
      <c r="TF62" s="31"/>
      <c r="TG62" s="31"/>
      <c r="TH62" s="31"/>
      <c r="TI62" s="31"/>
      <c r="TJ62" s="31"/>
      <c r="TK62" s="31"/>
      <c r="TL62" s="31"/>
      <c r="TM62" s="31"/>
      <c r="TN62" s="31"/>
      <c r="TO62" s="31"/>
      <c r="TP62" s="31"/>
      <c r="TQ62" s="31"/>
      <c r="TR62" s="31"/>
      <c r="TS62" s="31"/>
      <c r="TT62" s="31"/>
      <c r="TU62" s="31"/>
      <c r="TV62" s="31"/>
      <c r="TW62" s="31"/>
      <c r="TX62" s="31"/>
      <c r="TY62" s="31"/>
      <c r="TZ62" s="31"/>
      <c r="UA62" s="31"/>
      <c r="UB62" s="31"/>
      <c r="UC62" s="31"/>
      <c r="UD62" s="31"/>
      <c r="UE62" s="31"/>
      <c r="UF62" s="31"/>
      <c r="UG62" s="31"/>
      <c r="UH62" s="31"/>
      <c r="UI62" s="31"/>
      <c r="UJ62" s="31"/>
      <c r="UK62" s="31"/>
      <c r="UL62" s="31"/>
      <c r="UM62" s="31"/>
      <c r="UN62" s="31"/>
      <c r="UO62" s="31"/>
      <c r="UP62" s="31"/>
      <c r="UQ62" s="31"/>
      <c r="UR62" s="31"/>
      <c r="US62" s="31"/>
      <c r="UT62" s="31"/>
      <c r="UU62" s="31"/>
      <c r="UV62" s="31"/>
      <c r="UW62" s="31"/>
      <c r="UX62" s="31"/>
      <c r="UY62" s="31"/>
      <c r="UZ62" s="31"/>
      <c r="VA62" s="31"/>
      <c r="VB62" s="31"/>
      <c r="VC62" s="31"/>
      <c r="VD62" s="31"/>
      <c r="VE62" s="31"/>
      <c r="VF62" s="31"/>
      <c r="VG62" s="31"/>
      <c r="VH62" s="31"/>
      <c r="VI62" s="31"/>
      <c r="VJ62" s="31"/>
      <c r="VK62" s="31"/>
      <c r="VL62" s="31"/>
      <c r="VM62" s="31"/>
      <c r="VN62" s="31"/>
      <c r="VO62" s="31"/>
      <c r="VP62" s="31"/>
      <c r="VQ62" s="31"/>
      <c r="VR62" s="31"/>
      <c r="VS62" s="31"/>
      <c r="VT62" s="31"/>
      <c r="VU62" s="31"/>
      <c r="VV62" s="31"/>
      <c r="VW62" s="31"/>
      <c r="VX62" s="31"/>
      <c r="VY62" s="31"/>
      <c r="VZ62" s="31"/>
      <c r="WA62" s="31"/>
      <c r="WB62" s="31"/>
      <c r="WC62" s="31"/>
      <c r="WD62" s="31"/>
      <c r="WE62" s="31"/>
      <c r="WF62" s="31"/>
      <c r="WG62" s="31"/>
      <c r="WH62" s="31"/>
      <c r="WI62" s="31"/>
      <c r="WJ62" s="31"/>
      <c r="WK62" s="31"/>
      <c r="WL62" s="31"/>
      <c r="WM62" s="31"/>
      <c r="WN62" s="31"/>
      <c r="WO62" s="31"/>
      <c r="WP62" s="31"/>
      <c r="WQ62" s="31"/>
      <c r="WR62" s="31"/>
      <c r="WS62" s="31"/>
      <c r="WT62" s="31"/>
      <c r="WU62" s="31"/>
      <c r="WV62" s="31"/>
      <c r="WW62" s="31"/>
      <c r="WX62" s="31"/>
      <c r="WY62" s="31"/>
      <c r="WZ62" s="31"/>
      <c r="XA62" s="31"/>
      <c r="XB62" s="31"/>
      <c r="XC62" s="31"/>
      <c r="XD62" s="31"/>
      <c r="XE62" s="31"/>
      <c r="XF62" s="31"/>
      <c r="XG62" s="31"/>
      <c r="XH62" s="31"/>
      <c r="XI62" s="31"/>
      <c r="XJ62" s="31"/>
      <c r="XK62" s="31"/>
      <c r="XL62" s="31"/>
      <c r="XM62" s="31"/>
      <c r="XN62" s="31"/>
      <c r="XO62" s="31"/>
      <c r="XP62" s="31"/>
      <c r="XQ62" s="31"/>
      <c r="XR62" s="31"/>
      <c r="XS62" s="31"/>
      <c r="XT62" s="31"/>
      <c r="XU62" s="31"/>
      <c r="XV62" s="31"/>
      <c r="XW62" s="31"/>
      <c r="XX62" s="31"/>
      <c r="XY62" s="31"/>
      <c r="XZ62" s="31"/>
      <c r="YA62" s="31"/>
      <c r="YB62" s="31"/>
      <c r="YC62" s="31"/>
      <c r="YD62" s="31"/>
      <c r="YE62" s="31"/>
      <c r="YF62" s="31"/>
      <c r="YG62" s="31"/>
      <c r="YH62" s="31"/>
      <c r="YI62" s="31"/>
      <c r="YJ62" s="31"/>
      <c r="YK62" s="31"/>
      <c r="YL62" s="31"/>
      <c r="YM62" s="31"/>
      <c r="YN62" s="31"/>
      <c r="YO62" s="31"/>
      <c r="YP62" s="31"/>
      <c r="YQ62" s="31"/>
      <c r="YR62" s="31"/>
      <c r="YS62" s="31"/>
      <c r="YT62" s="31"/>
      <c r="YU62" s="31"/>
      <c r="YV62" s="31"/>
      <c r="YW62" s="31"/>
      <c r="YX62" s="31"/>
      <c r="YY62" s="31"/>
      <c r="YZ62" s="31"/>
      <c r="ZA62" s="31"/>
      <c r="ZB62" s="31"/>
      <c r="ZC62" s="31"/>
      <c r="ZD62" s="31"/>
      <c r="ZE62" s="31"/>
      <c r="ZF62" s="31"/>
      <c r="ZG62" s="31"/>
      <c r="ZH62" s="31"/>
      <c r="ZI62" s="31"/>
      <c r="ZJ62" s="31"/>
      <c r="ZK62" s="31"/>
      <c r="ZL62" s="31"/>
      <c r="ZM62" s="31"/>
      <c r="ZN62" s="31"/>
      <c r="ZO62" s="31"/>
      <c r="ZP62" s="31"/>
      <c r="ZQ62" s="31"/>
      <c r="ZR62" s="31"/>
      <c r="ZS62" s="31"/>
      <c r="ZT62" s="31"/>
      <c r="ZU62" s="31"/>
      <c r="ZV62" s="31"/>
      <c r="ZW62" s="31"/>
      <c r="ZX62" s="31"/>
      <c r="ZY62" s="31"/>
      <c r="ZZ62" s="31"/>
      <c r="AAA62" s="31"/>
      <c r="AAB62" s="31"/>
      <c r="AAC62" s="31"/>
      <c r="AAD62" s="31"/>
      <c r="AAE62" s="31"/>
      <c r="AAF62" s="31"/>
      <c r="AAG62" s="31"/>
      <c r="AAH62" s="31"/>
      <c r="AAI62" s="31"/>
      <c r="AAJ62" s="31"/>
      <c r="AAK62" s="31"/>
      <c r="AAL62" s="31"/>
      <c r="AAM62" s="31"/>
      <c r="AAN62" s="31"/>
      <c r="AAO62" s="31"/>
      <c r="AAP62" s="31"/>
      <c r="AAQ62" s="31"/>
      <c r="AAR62" s="31"/>
      <c r="AAS62" s="31"/>
      <c r="AAT62" s="31"/>
      <c r="AAU62" s="31"/>
      <c r="AAV62" s="31"/>
      <c r="AAW62" s="31"/>
      <c r="AAX62" s="31"/>
      <c r="AAY62" s="31"/>
      <c r="AAZ62" s="31"/>
      <c r="ABA62" s="31"/>
      <c r="ABB62" s="31"/>
      <c r="ABC62" s="31"/>
      <c r="ABD62" s="31"/>
      <c r="ABE62" s="31"/>
      <c r="ABF62" s="31"/>
      <c r="ABG62" s="31"/>
      <c r="ABH62" s="31"/>
      <c r="ABI62" s="31"/>
      <c r="ABJ62" s="31"/>
      <c r="ABK62" s="31"/>
      <c r="ABL62" s="31"/>
      <c r="ABM62" s="31"/>
      <c r="ABN62" s="31"/>
      <c r="ABO62" s="31"/>
      <c r="ABP62" s="31"/>
      <c r="ABQ62" s="31"/>
      <c r="ABR62" s="31"/>
      <c r="ABS62" s="31"/>
      <c r="ABT62" s="31"/>
      <c r="ABU62" s="31"/>
      <c r="ABV62" s="31"/>
      <c r="ABW62" s="31"/>
      <c r="ABX62" s="31"/>
      <c r="ABY62" s="31"/>
      <c r="ABZ62" s="31"/>
      <c r="ACA62" s="31"/>
      <c r="ACB62" s="31"/>
      <c r="ACC62" s="31"/>
      <c r="ACD62" s="31"/>
      <c r="ACE62" s="31"/>
      <c r="ACF62" s="31"/>
      <c r="ACG62" s="31"/>
      <c r="ACH62" s="31"/>
      <c r="ACI62" s="31"/>
      <c r="ACJ62" s="31"/>
      <c r="ACK62" s="31"/>
      <c r="ACL62" s="31"/>
      <c r="ACM62" s="31"/>
      <c r="ACN62" s="31"/>
      <c r="ACO62" s="31"/>
      <c r="ACP62" s="31"/>
      <c r="ACQ62" s="31"/>
      <c r="ACR62" s="31"/>
      <c r="ACS62" s="31"/>
      <c r="ACT62" s="31"/>
      <c r="ACU62" s="31"/>
      <c r="ACV62" s="31"/>
      <c r="ACW62" s="31"/>
      <c r="ACX62" s="31"/>
      <c r="ACY62" s="31"/>
      <c r="ACZ62" s="31"/>
      <c r="ADA62" s="31"/>
      <c r="ADB62" s="31"/>
      <c r="ADC62" s="31"/>
      <c r="ADD62" s="31"/>
      <c r="ADE62" s="31"/>
      <c r="ADF62" s="31"/>
      <c r="ADG62" s="31"/>
      <c r="ADH62" s="31"/>
      <c r="ADI62" s="31"/>
      <c r="ADJ62" s="31"/>
      <c r="ADK62" s="31"/>
      <c r="ADL62" s="31"/>
      <c r="ADM62" s="31"/>
      <c r="ADN62" s="31"/>
      <c r="ADO62" s="31"/>
      <c r="ADP62" s="31"/>
      <c r="ADQ62" s="31"/>
      <c r="ADR62" s="31"/>
      <c r="ADS62" s="31"/>
      <c r="ADT62" s="31"/>
      <c r="ADU62" s="31"/>
      <c r="ADV62" s="31"/>
      <c r="ADW62" s="31"/>
      <c r="ADX62" s="31"/>
      <c r="ADY62" s="31"/>
      <c r="ADZ62" s="31"/>
      <c r="AEA62" s="31"/>
      <c r="AEB62" s="31"/>
      <c r="AEC62" s="31"/>
      <c r="AED62" s="31"/>
      <c r="AEE62" s="31"/>
      <c r="AEF62" s="31"/>
      <c r="AEG62" s="31"/>
      <c r="AEH62" s="31"/>
      <c r="AEI62" s="31"/>
      <c r="AEJ62" s="31"/>
      <c r="AEK62" s="31"/>
      <c r="AEL62" s="31"/>
      <c r="AEM62" s="31"/>
      <c r="AEN62" s="31"/>
      <c r="AEO62" s="31"/>
      <c r="AEP62" s="31"/>
      <c r="AEQ62" s="31"/>
      <c r="AER62" s="31"/>
      <c r="AES62" s="31"/>
      <c r="AET62" s="31"/>
      <c r="AEU62" s="31"/>
      <c r="AEV62" s="31"/>
      <c r="AEW62" s="31"/>
      <c r="AEX62" s="31"/>
      <c r="AEY62" s="31"/>
      <c r="AEZ62" s="31"/>
      <c r="AFA62" s="31"/>
      <c r="AFB62" s="31"/>
      <c r="AFC62" s="31"/>
      <c r="AFD62" s="31"/>
      <c r="AFE62" s="31"/>
      <c r="AFF62" s="31"/>
      <c r="AFG62" s="31"/>
      <c r="AFH62" s="31"/>
      <c r="AFI62" s="31"/>
      <c r="AFJ62" s="31"/>
      <c r="AFK62" s="31"/>
      <c r="AFL62" s="31"/>
      <c r="AFM62" s="31"/>
      <c r="AFN62" s="31"/>
      <c r="AFO62" s="31"/>
      <c r="AFP62" s="31"/>
      <c r="AFQ62" s="31"/>
      <c r="AFR62" s="31"/>
      <c r="AFS62" s="31"/>
      <c r="AFT62" s="31"/>
      <c r="AFU62" s="31"/>
      <c r="AFV62" s="31"/>
      <c r="AFW62" s="31"/>
      <c r="AFX62" s="31"/>
      <c r="AFY62" s="31"/>
      <c r="AFZ62" s="31"/>
      <c r="AGA62" s="31"/>
      <c r="AGB62" s="31"/>
      <c r="AGC62" s="31"/>
      <c r="AGD62" s="31"/>
      <c r="AGE62" s="31"/>
      <c r="AGF62" s="31"/>
      <c r="AGG62" s="31"/>
      <c r="AGH62" s="31"/>
      <c r="AGI62" s="31"/>
      <c r="AGJ62" s="31"/>
      <c r="AGK62" s="31"/>
      <c r="AGL62" s="31"/>
      <c r="AGM62" s="31"/>
      <c r="AGN62" s="31"/>
      <c r="AGO62" s="31"/>
      <c r="AGP62" s="31"/>
      <c r="AGQ62" s="31"/>
      <c r="AGR62" s="31"/>
      <c r="AGS62" s="31"/>
      <c r="AGT62" s="31"/>
      <c r="AGU62" s="31"/>
      <c r="AGV62" s="31"/>
      <c r="AGW62" s="31"/>
      <c r="AGX62" s="31"/>
      <c r="AGY62" s="31"/>
      <c r="AGZ62" s="31"/>
      <c r="AHA62" s="31"/>
      <c r="AHB62" s="31"/>
      <c r="AHC62" s="31"/>
      <c r="AHD62" s="31"/>
      <c r="AHE62" s="31"/>
      <c r="AHF62" s="31"/>
      <c r="AHG62" s="31"/>
      <c r="AHH62" s="31"/>
      <c r="AHI62" s="31"/>
      <c r="AHJ62" s="31"/>
      <c r="AHK62" s="31"/>
      <c r="AHL62" s="31"/>
      <c r="AHM62" s="31"/>
      <c r="AHN62" s="31"/>
      <c r="AHO62" s="31"/>
      <c r="AHP62" s="31"/>
      <c r="AHQ62" s="31"/>
      <c r="AHR62" s="31"/>
      <c r="AHS62" s="31"/>
      <c r="AHT62" s="31"/>
      <c r="AHU62" s="31"/>
      <c r="AHV62" s="31"/>
      <c r="AHW62" s="31"/>
      <c r="AHX62" s="31"/>
      <c r="AHY62" s="31"/>
      <c r="AHZ62" s="31"/>
      <c r="AIA62" s="31"/>
      <c r="AIB62" s="31"/>
      <c r="AIC62" s="31"/>
      <c r="AID62" s="31"/>
      <c r="AIE62" s="31"/>
      <c r="AIF62" s="31"/>
      <c r="AIG62" s="31"/>
      <c r="AIH62" s="31"/>
      <c r="AII62" s="31"/>
      <c r="AIJ62" s="31"/>
      <c r="AIK62" s="31"/>
      <c r="AIL62" s="31"/>
      <c r="AIM62" s="31"/>
      <c r="AIN62" s="31"/>
      <c r="AIO62" s="31"/>
      <c r="AIP62" s="31"/>
      <c r="AIQ62" s="31"/>
      <c r="AIR62" s="31"/>
      <c r="AIS62" s="31"/>
      <c r="AIT62" s="31"/>
      <c r="AIU62" s="31"/>
      <c r="AIV62" s="31"/>
      <c r="AIW62" s="31"/>
      <c r="AIX62" s="31"/>
      <c r="AIY62" s="31"/>
      <c r="AIZ62" s="31"/>
      <c r="AJA62" s="31"/>
      <c r="AJB62" s="31"/>
      <c r="AJC62" s="31"/>
      <c r="AJD62" s="31"/>
      <c r="AJE62" s="31"/>
      <c r="AJF62" s="31"/>
      <c r="AJG62" s="31"/>
      <c r="AJH62" s="31"/>
      <c r="AJI62" s="31"/>
      <c r="AJJ62" s="31"/>
      <c r="AJK62" s="31"/>
      <c r="AJL62" s="31"/>
      <c r="AJM62" s="31"/>
      <c r="AJN62" s="31"/>
      <c r="AJO62" s="31"/>
      <c r="AJP62" s="31"/>
      <c r="AJQ62" s="31"/>
      <c r="AJR62" s="31"/>
      <c r="AJS62" s="31"/>
      <c r="AJT62" s="31"/>
      <c r="AJU62" s="31"/>
      <c r="AJV62" s="31"/>
      <c r="AJW62" s="31"/>
      <c r="AJX62" s="31"/>
      <c r="AJY62" s="31"/>
      <c r="AJZ62" s="31"/>
      <c r="AKA62" s="31"/>
      <c r="AKB62" s="31"/>
      <c r="AKC62" s="31"/>
      <c r="AKD62" s="31"/>
      <c r="AKE62" s="31"/>
      <c r="AKF62" s="31"/>
      <c r="AKG62" s="31"/>
      <c r="AKH62" s="31"/>
      <c r="AKI62" s="31"/>
      <c r="AKJ62" s="31"/>
      <c r="AKK62" s="31"/>
      <c r="AKL62" s="31"/>
      <c r="AKM62" s="31"/>
      <c r="AKN62" s="31"/>
      <c r="AKO62" s="31"/>
      <c r="AKP62" s="31"/>
      <c r="AKQ62" s="31"/>
      <c r="AKR62" s="31"/>
      <c r="AKS62" s="31"/>
      <c r="AKT62" s="31"/>
      <c r="AKU62" s="31"/>
      <c r="AKV62" s="31"/>
      <c r="AKW62" s="31"/>
      <c r="AKX62" s="31"/>
      <c r="AKY62" s="31"/>
      <c r="AKZ62" s="31"/>
      <c r="ALA62" s="31"/>
      <c r="ALB62" s="31"/>
      <c r="ALC62" s="31"/>
      <c r="ALD62" s="31"/>
      <c r="ALE62" s="31"/>
      <c r="ALF62" s="31"/>
      <c r="ALG62" s="31"/>
      <c r="ALH62" s="31"/>
      <c r="ALI62" s="31"/>
      <c r="ALJ62" s="31"/>
      <c r="ALK62" s="31"/>
      <c r="ALL62" s="31"/>
      <c r="ALM62" s="31"/>
      <c r="ALN62" s="31"/>
      <c r="ALO62" s="31"/>
      <c r="ALP62" s="31"/>
      <c r="ALQ62" s="31"/>
      <c r="ALR62" s="31"/>
      <c r="ALS62" s="31"/>
      <c r="ALT62" s="31"/>
      <c r="ALU62" s="31"/>
      <c r="ALV62" s="31"/>
      <c r="ALW62" s="31"/>
      <c r="ALX62" s="31"/>
      <c r="ALY62" s="31"/>
      <c r="ALZ62" s="31"/>
      <c r="AMA62" s="31"/>
      <c r="AMB62" s="31"/>
      <c r="AMC62" s="31"/>
      <c r="AMD62" s="31"/>
      <c r="AME62" s="31"/>
      <c r="AMF62" s="31"/>
      <c r="AMG62" s="31"/>
      <c r="AMH62" s="31"/>
      <c r="AMI62" s="31"/>
      <c r="AMJ62" s="31"/>
    </row>
    <row r="63" spans="1:1024" ht="13.5" customHeight="1">
      <c r="A63" s="267">
        <v>13</v>
      </c>
      <c r="B63" s="270" t="s">
        <v>43</v>
      </c>
      <c r="C63" s="268" t="s">
        <v>29</v>
      </c>
      <c r="D63" s="268"/>
      <c r="E63" s="37">
        <v>0</v>
      </c>
      <c r="F63" s="41">
        <f>'Palmeiras de Goiás'!C131</f>
        <v>10664.28</v>
      </c>
      <c r="G63" s="41">
        <f>F63*E63</f>
        <v>0</v>
      </c>
      <c r="H63" s="41">
        <f>G63*12</f>
        <v>0</v>
      </c>
    </row>
    <row r="64" spans="1:1024" ht="13.5" customHeight="1">
      <c r="A64" s="267"/>
      <c r="B64" s="270"/>
      <c r="C64" s="268" t="s">
        <v>30</v>
      </c>
      <c r="D64" s="268"/>
      <c r="E64" s="37">
        <v>2</v>
      </c>
      <c r="F64" s="41">
        <f>'Palmeiras de Goiás'!C130</f>
        <v>5512.07</v>
      </c>
      <c r="G64" s="41">
        <f>F64*E64</f>
        <v>11024.14</v>
      </c>
      <c r="H64" s="41">
        <f>G64*12</f>
        <v>132289.68</v>
      </c>
    </row>
    <row r="65" spans="1:9" ht="13.5" customHeight="1">
      <c r="A65" s="267"/>
      <c r="B65" s="270"/>
      <c r="C65" s="271" t="s">
        <v>31</v>
      </c>
      <c r="D65" s="271"/>
      <c r="E65" s="271"/>
      <c r="F65" s="271"/>
      <c r="G65" s="40">
        <f>SUM(G63:G64)</f>
        <v>11024.14</v>
      </c>
      <c r="H65" s="40">
        <f>SUM(H63:H64)</f>
        <v>132289.68</v>
      </c>
      <c r="I65" s="39"/>
    </row>
    <row r="66" spans="1:9" ht="13.5" customHeight="1">
      <c r="A66" s="267">
        <v>14</v>
      </c>
      <c r="B66" s="270" t="s">
        <v>44</v>
      </c>
      <c r="C66" s="268" t="s">
        <v>29</v>
      </c>
      <c r="D66" s="268"/>
      <c r="E66" s="37">
        <v>0</v>
      </c>
      <c r="F66" s="41">
        <f>Pontalina!C131</f>
        <v>10664.28</v>
      </c>
      <c r="G66" s="41">
        <f>F66*E66</f>
        <v>0</v>
      </c>
      <c r="H66" s="41">
        <f>G66*12</f>
        <v>0</v>
      </c>
    </row>
    <row r="67" spans="1:9" ht="13.5" customHeight="1">
      <c r="A67" s="267"/>
      <c r="B67" s="270"/>
      <c r="C67" s="268" t="s">
        <v>30</v>
      </c>
      <c r="D67" s="268"/>
      <c r="E67" s="37">
        <v>2</v>
      </c>
      <c r="F67" s="41">
        <f>Pontalina!C130</f>
        <v>5512.07</v>
      </c>
      <c r="G67" s="41">
        <f>F67*E67</f>
        <v>11024.14</v>
      </c>
      <c r="H67" s="41">
        <f>G67*12</f>
        <v>132289.68</v>
      </c>
    </row>
    <row r="68" spans="1:9" ht="13.5" customHeight="1">
      <c r="A68" s="267"/>
      <c r="B68" s="270"/>
      <c r="C68" s="271" t="s">
        <v>31</v>
      </c>
      <c r="D68" s="271"/>
      <c r="E68" s="271"/>
      <c r="F68" s="271"/>
      <c r="G68" s="40">
        <f>SUM(G66:G67)</f>
        <v>11024.14</v>
      </c>
      <c r="H68" s="40">
        <f>SUM(H66:H67)</f>
        <v>132289.68</v>
      </c>
      <c r="I68" s="39"/>
    </row>
    <row r="69" spans="1:9" ht="13.5" customHeight="1">
      <c r="A69" s="267">
        <v>15</v>
      </c>
      <c r="B69" s="270" t="s">
        <v>45</v>
      </c>
      <c r="C69" s="268" t="s">
        <v>29</v>
      </c>
      <c r="D69" s="268"/>
      <c r="E69" s="37">
        <v>0</v>
      </c>
      <c r="F69" s="41">
        <f>Quirinópolis!C131</f>
        <v>10897.76</v>
      </c>
      <c r="G69" s="41">
        <f>F69*E69</f>
        <v>0</v>
      </c>
      <c r="H69" s="41">
        <f>G69*12</f>
        <v>0</v>
      </c>
    </row>
    <row r="70" spans="1:9" ht="13.5" customHeight="1">
      <c r="A70" s="267"/>
      <c r="B70" s="270"/>
      <c r="C70" s="268" t="s">
        <v>30</v>
      </c>
      <c r="D70" s="268"/>
      <c r="E70" s="37">
        <v>2</v>
      </c>
      <c r="F70" s="41">
        <f>Quirinópolis!C130</f>
        <v>5632.75</v>
      </c>
      <c r="G70" s="41">
        <f>F70*E70</f>
        <v>11265.5</v>
      </c>
      <c r="H70" s="41">
        <f>G70*12</f>
        <v>135186</v>
      </c>
    </row>
    <row r="71" spans="1:9" ht="13.5" customHeight="1">
      <c r="A71" s="267"/>
      <c r="B71" s="270"/>
      <c r="C71" s="271" t="s">
        <v>31</v>
      </c>
      <c r="D71" s="271"/>
      <c r="E71" s="271"/>
      <c r="F71" s="271"/>
      <c r="G71" s="40">
        <f>SUM(G69:G70)</f>
        <v>11265.5</v>
      </c>
      <c r="H71" s="40">
        <f>SUM(H69:H70)</f>
        <v>135186</v>
      </c>
      <c r="I71" s="39"/>
    </row>
    <row r="72" spans="1:9" ht="13.5" customHeight="1">
      <c r="A72" s="267">
        <v>16</v>
      </c>
      <c r="B72" s="270" t="s">
        <v>46</v>
      </c>
      <c r="C72" s="268" t="s">
        <v>29</v>
      </c>
      <c r="D72" s="268"/>
      <c r="E72" s="37">
        <v>0</v>
      </c>
      <c r="F72" s="41">
        <f>'Rio Verde'!C131</f>
        <v>10668.02</v>
      </c>
      <c r="G72" s="41">
        <f>F72*E72</f>
        <v>0</v>
      </c>
      <c r="H72" s="41">
        <f>G72*12</f>
        <v>0</v>
      </c>
    </row>
    <row r="73" spans="1:9" ht="13.5" customHeight="1">
      <c r="A73" s="267"/>
      <c r="B73" s="270"/>
      <c r="C73" s="268" t="s">
        <v>30</v>
      </c>
      <c r="D73" s="268"/>
      <c r="E73" s="37">
        <v>3</v>
      </c>
      <c r="F73" s="41">
        <f>'Rio Verde'!C130</f>
        <v>5615.19</v>
      </c>
      <c r="G73" s="41">
        <f>F73*E73</f>
        <v>16845.57</v>
      </c>
      <c r="H73" s="41">
        <f>G73*12</f>
        <v>202146.84</v>
      </c>
    </row>
    <row r="74" spans="1:9" ht="13.5" customHeight="1">
      <c r="A74" s="267"/>
      <c r="B74" s="270"/>
      <c r="C74" s="271" t="s">
        <v>31</v>
      </c>
      <c r="D74" s="271"/>
      <c r="E74" s="271"/>
      <c r="F74" s="271"/>
      <c r="G74" s="40">
        <f>SUM(G72:G73)</f>
        <v>16845.57</v>
      </c>
      <c r="H74" s="40">
        <f>SUM(H72:H73)</f>
        <v>202146.84</v>
      </c>
      <c r="I74" s="39"/>
    </row>
    <row r="75" spans="1:9" ht="13.5" customHeight="1">
      <c r="A75" s="267">
        <v>17</v>
      </c>
      <c r="B75" s="270" t="s">
        <v>47</v>
      </c>
      <c r="C75" s="268" t="s">
        <v>29</v>
      </c>
      <c r="D75" s="268"/>
      <c r="E75" s="37">
        <v>0</v>
      </c>
      <c r="F75" s="41">
        <f>'Santa Helena de Goiás'!C131</f>
        <v>10897.76</v>
      </c>
      <c r="G75" s="41">
        <f>F75*E75</f>
        <v>0</v>
      </c>
      <c r="H75" s="41">
        <f>G75*12</f>
        <v>0</v>
      </c>
    </row>
    <row r="76" spans="1:9" ht="13.5" customHeight="1">
      <c r="A76" s="267"/>
      <c r="B76" s="270"/>
      <c r="C76" s="268" t="s">
        <v>30</v>
      </c>
      <c r="D76" s="268"/>
      <c r="E76" s="37">
        <v>2</v>
      </c>
      <c r="F76" s="41">
        <f>'Santa Helena de Goiás'!C130</f>
        <v>5632.75</v>
      </c>
      <c r="G76" s="41">
        <f>F76*E76</f>
        <v>11265.5</v>
      </c>
      <c r="H76" s="41">
        <f>G76*12</f>
        <v>135186</v>
      </c>
    </row>
    <row r="77" spans="1:9" ht="13.5" customHeight="1">
      <c r="A77" s="267"/>
      <c r="B77" s="270"/>
      <c r="C77" s="271" t="s">
        <v>31</v>
      </c>
      <c r="D77" s="271"/>
      <c r="E77" s="271"/>
      <c r="F77" s="271"/>
      <c r="G77" s="40">
        <f>SUM(G75:G76)</f>
        <v>11265.5</v>
      </c>
      <c r="H77" s="40">
        <f>SUM(H75:H76)</f>
        <v>135186</v>
      </c>
      <c r="I77" s="39"/>
    </row>
    <row r="78" spans="1:9" ht="13.5" customHeight="1">
      <c r="A78" s="267">
        <v>18</v>
      </c>
      <c r="B78" s="270" t="s">
        <v>48</v>
      </c>
      <c r="C78" s="268" t="s">
        <v>29</v>
      </c>
      <c r="D78" s="268"/>
      <c r="E78" s="37">
        <v>0</v>
      </c>
      <c r="F78" s="41">
        <f>'São Luiz de Montes Belos'!C131</f>
        <v>10897.76</v>
      </c>
      <c r="G78" s="41">
        <f>F78*E78</f>
        <v>0</v>
      </c>
      <c r="H78" s="41">
        <f>G78*12</f>
        <v>0</v>
      </c>
    </row>
    <row r="79" spans="1:9" ht="13.5" customHeight="1">
      <c r="A79" s="267"/>
      <c r="B79" s="270"/>
      <c r="C79" s="268" t="s">
        <v>30</v>
      </c>
      <c r="D79" s="268"/>
      <c r="E79" s="37">
        <v>1</v>
      </c>
      <c r="F79" s="41">
        <f>'São Luiz de Montes Belos'!C130</f>
        <v>5632.75</v>
      </c>
      <c r="G79" s="41">
        <f>F79*E79</f>
        <v>5632.75</v>
      </c>
      <c r="H79" s="41">
        <f>G79*12</f>
        <v>67593</v>
      </c>
    </row>
    <row r="80" spans="1:9" ht="13.5" customHeight="1">
      <c r="A80" s="267"/>
      <c r="B80" s="270"/>
      <c r="C80" s="271" t="s">
        <v>31</v>
      </c>
      <c r="D80" s="271"/>
      <c r="E80" s="271"/>
      <c r="F80" s="271"/>
      <c r="G80" s="40">
        <f>SUM(G78:G79)</f>
        <v>5632.75</v>
      </c>
      <c r="H80" s="40">
        <f>SUM(H78:H79)</f>
        <v>67593</v>
      </c>
      <c r="I80" s="39"/>
    </row>
    <row r="81" spans="1:9" ht="13.5" customHeight="1">
      <c r="A81" s="267">
        <v>19</v>
      </c>
      <c r="B81" s="270" t="s">
        <v>49</v>
      </c>
      <c r="C81" s="268" t="s">
        <v>29</v>
      </c>
      <c r="D81" s="268"/>
      <c r="E81" s="37">
        <v>0</v>
      </c>
      <c r="F81" s="41">
        <f>'São Simão'!C131</f>
        <v>10897.76</v>
      </c>
      <c r="G81" s="41">
        <f>F81*E81</f>
        <v>0</v>
      </c>
      <c r="H81" s="41">
        <f>G81*12</f>
        <v>0</v>
      </c>
    </row>
    <row r="82" spans="1:9" ht="13.5" customHeight="1">
      <c r="A82" s="267"/>
      <c r="B82" s="270"/>
      <c r="C82" s="268" t="s">
        <v>30</v>
      </c>
      <c r="D82" s="268"/>
      <c r="E82" s="37">
        <v>1</v>
      </c>
      <c r="F82" s="41">
        <f>'São Simão'!C130</f>
        <v>5632.75</v>
      </c>
      <c r="G82" s="41">
        <f>F82*E82</f>
        <v>5632.75</v>
      </c>
      <c r="H82" s="41">
        <f>G82*12</f>
        <v>67593</v>
      </c>
    </row>
    <row r="83" spans="1:9" ht="13.5" customHeight="1">
      <c r="A83" s="267"/>
      <c r="B83" s="270"/>
      <c r="C83" s="271" t="s">
        <v>31</v>
      </c>
      <c r="D83" s="271"/>
      <c r="E83" s="271"/>
      <c r="F83" s="271"/>
      <c r="G83" s="40">
        <f>SUM(G81:G82)</f>
        <v>5632.75</v>
      </c>
      <c r="H83" s="40">
        <f>SUM(H81:H82)</f>
        <v>67593</v>
      </c>
      <c r="I83" s="39"/>
    </row>
    <row r="84" spans="1:9" ht="13.5" customHeight="1">
      <c r="A84" s="267">
        <v>20</v>
      </c>
      <c r="B84" s="270" t="s">
        <v>50</v>
      </c>
      <c r="C84" s="268" t="s">
        <v>29</v>
      </c>
      <c r="D84" s="268"/>
      <c r="E84" s="37">
        <v>0</v>
      </c>
      <c r="F84" s="41">
        <f>'Senador Canedo'!C131</f>
        <v>10897.76</v>
      </c>
      <c r="G84" s="41">
        <f>F84*E84</f>
        <v>0</v>
      </c>
      <c r="H84" s="41">
        <f>G84*12</f>
        <v>0</v>
      </c>
    </row>
    <row r="85" spans="1:9" ht="13.5" customHeight="1">
      <c r="A85" s="267"/>
      <c r="B85" s="270"/>
      <c r="C85" s="268" t="s">
        <v>30</v>
      </c>
      <c r="D85" s="268"/>
      <c r="E85" s="37">
        <v>2</v>
      </c>
      <c r="F85" s="41">
        <f>'Senador Canedo'!C130</f>
        <v>5635.67</v>
      </c>
      <c r="G85" s="41">
        <f>F85*E85</f>
        <v>11271.34</v>
      </c>
      <c r="H85" s="41">
        <f>G85*12</f>
        <v>135256.08000000002</v>
      </c>
    </row>
    <row r="86" spans="1:9" ht="13.5" customHeight="1">
      <c r="A86" s="267"/>
      <c r="B86" s="270"/>
      <c r="C86" s="271" t="s">
        <v>31</v>
      </c>
      <c r="D86" s="271"/>
      <c r="E86" s="271"/>
      <c r="F86" s="271"/>
      <c r="G86" s="40">
        <f>SUM(G84:G85)</f>
        <v>11271.34</v>
      </c>
      <c r="H86" s="40">
        <f>SUM(H84:H85)</f>
        <v>135256.08000000002</v>
      </c>
      <c r="I86" s="39"/>
    </row>
    <row r="87" spans="1:9" ht="13.5" customHeight="1">
      <c r="A87" s="267">
        <v>21</v>
      </c>
      <c r="B87" s="270" t="s">
        <v>51</v>
      </c>
      <c r="C87" s="268" t="s">
        <v>29</v>
      </c>
      <c r="D87" s="268"/>
      <c r="E87" s="37">
        <v>0</v>
      </c>
      <c r="F87" s="41">
        <f>Trindade!C131</f>
        <v>10897.76</v>
      </c>
      <c r="G87" s="41">
        <f>F87*E87</f>
        <v>0</v>
      </c>
      <c r="H87" s="41">
        <f>G87*12</f>
        <v>0</v>
      </c>
    </row>
    <row r="88" spans="1:9" ht="13.5" customHeight="1">
      <c r="A88" s="267"/>
      <c r="B88" s="270"/>
      <c r="C88" s="268" t="s">
        <v>30</v>
      </c>
      <c r="D88" s="268"/>
      <c r="E88" s="37">
        <v>1</v>
      </c>
      <c r="F88" s="41">
        <f>Trindade!C130</f>
        <v>5635.67</v>
      </c>
      <c r="G88" s="41">
        <f>F88*E88</f>
        <v>5635.67</v>
      </c>
      <c r="H88" s="41">
        <f>G88*12</f>
        <v>67628.040000000008</v>
      </c>
    </row>
    <row r="89" spans="1:9" ht="13.5" customHeight="1">
      <c r="A89" s="267"/>
      <c r="B89" s="270"/>
      <c r="C89" s="271" t="s">
        <v>31</v>
      </c>
      <c r="D89" s="271"/>
      <c r="E89" s="271"/>
      <c r="F89" s="271"/>
      <c r="G89" s="40">
        <f>SUM(G87:G88)</f>
        <v>5635.67</v>
      </c>
      <c r="H89" s="40">
        <f>SUM(H87:H88)</f>
        <v>67628.040000000008</v>
      </c>
      <c r="I89" s="39"/>
    </row>
    <row r="90" spans="1:9" ht="13.5" customHeight="1">
      <c r="A90" s="267">
        <v>22</v>
      </c>
      <c r="B90" s="270" t="s">
        <v>52</v>
      </c>
      <c r="C90" s="268" t="s">
        <v>29</v>
      </c>
      <c r="D90" s="268"/>
      <c r="E90" s="37">
        <v>1</v>
      </c>
      <c r="F90" s="41">
        <f>Anápolis!C131</f>
        <v>10690.4</v>
      </c>
      <c r="G90" s="41">
        <f>F90*E90</f>
        <v>10690.4</v>
      </c>
      <c r="H90" s="41">
        <f>G90*12</f>
        <v>128284.79999999999</v>
      </c>
      <c r="I90" s="39"/>
    </row>
    <row r="91" spans="1:9" ht="13.5" customHeight="1">
      <c r="A91" s="267"/>
      <c r="B91" s="270"/>
      <c r="C91" s="268" t="s">
        <v>30</v>
      </c>
      <c r="D91" s="268"/>
      <c r="E91" s="37">
        <v>14</v>
      </c>
      <c r="F91" s="41">
        <f>Anápolis!C130</f>
        <v>5634.6</v>
      </c>
      <c r="G91" s="41">
        <f>F91*E91</f>
        <v>78884.400000000009</v>
      </c>
      <c r="H91" s="41">
        <f>G91*12</f>
        <v>946612.8</v>
      </c>
      <c r="I91" s="39"/>
    </row>
    <row r="92" spans="1:9" ht="13.5" customHeight="1">
      <c r="A92" s="267"/>
      <c r="B92" s="270"/>
      <c r="C92" s="271" t="s">
        <v>31</v>
      </c>
      <c r="D92" s="271"/>
      <c r="E92" s="271"/>
      <c r="F92" s="271"/>
      <c r="G92" s="40">
        <f>SUM(G90:G91)</f>
        <v>89574.8</v>
      </c>
      <c r="H92" s="40">
        <f>SUM(H90:H91)</f>
        <v>1074897.6000000001</v>
      </c>
      <c r="I92" s="39"/>
    </row>
    <row r="93" spans="1:9" ht="12.75" customHeight="1">
      <c r="A93" s="267">
        <v>23</v>
      </c>
      <c r="B93" s="270" t="s">
        <v>53</v>
      </c>
      <c r="C93" s="268" t="s">
        <v>29</v>
      </c>
      <c r="D93" s="268"/>
      <c r="E93" s="37">
        <v>0</v>
      </c>
      <c r="F93" s="41">
        <f>Catalão!C131</f>
        <v>10551.26</v>
      </c>
      <c r="G93" s="41">
        <f>F93*E93</f>
        <v>0</v>
      </c>
      <c r="H93" s="41">
        <f>G93*12</f>
        <v>0</v>
      </c>
    </row>
    <row r="94" spans="1:9" ht="12.75" customHeight="1">
      <c r="A94" s="267"/>
      <c r="B94" s="270"/>
      <c r="C94" s="268" t="s">
        <v>30</v>
      </c>
      <c r="D94" s="268"/>
      <c r="E94" s="37">
        <v>2</v>
      </c>
      <c r="F94" s="41">
        <f>Catalão!C130</f>
        <v>5504.48</v>
      </c>
      <c r="G94" s="41">
        <f>F94*E94</f>
        <v>11008.96</v>
      </c>
      <c r="H94" s="41">
        <f>G94*12</f>
        <v>132107.51999999999</v>
      </c>
    </row>
    <row r="95" spans="1:9" ht="12.75" customHeight="1">
      <c r="A95" s="267"/>
      <c r="B95" s="270"/>
      <c r="C95" s="271" t="s">
        <v>31</v>
      </c>
      <c r="D95" s="271"/>
      <c r="E95" s="271"/>
      <c r="F95" s="271"/>
      <c r="G95" s="40">
        <f>SUM(G93:G94)</f>
        <v>11008.96</v>
      </c>
      <c r="H95" s="40">
        <f>SUM(H93:H94)</f>
        <v>132107.51999999999</v>
      </c>
      <c r="I95" s="39"/>
    </row>
    <row r="96" spans="1:9" ht="12.75" customHeight="1">
      <c r="A96" s="267">
        <v>24</v>
      </c>
      <c r="B96" s="270" t="s">
        <v>54</v>
      </c>
      <c r="C96" s="268" t="s">
        <v>29</v>
      </c>
      <c r="D96" s="268"/>
      <c r="E96" s="37">
        <v>0</v>
      </c>
      <c r="F96" s="41">
        <f>Ceres!C131</f>
        <v>10664.28</v>
      </c>
      <c r="G96" s="41">
        <f>F96*E96</f>
        <v>0</v>
      </c>
      <c r="H96" s="41">
        <f>G96*12</f>
        <v>0</v>
      </c>
    </row>
    <row r="97" spans="1:9" ht="12.75" customHeight="1">
      <c r="A97" s="267"/>
      <c r="B97" s="270"/>
      <c r="C97" s="268" t="s">
        <v>30</v>
      </c>
      <c r="D97" s="268"/>
      <c r="E97" s="37">
        <v>2</v>
      </c>
      <c r="F97" s="41">
        <f>Ceres!C130</f>
        <v>5512.07</v>
      </c>
      <c r="G97" s="41">
        <f>F97*E97</f>
        <v>11024.14</v>
      </c>
      <c r="H97" s="41">
        <f>G97*12</f>
        <v>132289.68</v>
      </c>
    </row>
    <row r="98" spans="1:9" ht="12.75" customHeight="1">
      <c r="A98" s="267"/>
      <c r="B98" s="270"/>
      <c r="C98" s="271" t="s">
        <v>31</v>
      </c>
      <c r="D98" s="271"/>
      <c r="E98" s="271"/>
      <c r="F98" s="271"/>
      <c r="G98" s="40">
        <f>SUM(G96:G97)</f>
        <v>11024.14</v>
      </c>
      <c r="H98" s="40">
        <f>SUM(H96:H97)</f>
        <v>132289.68</v>
      </c>
      <c r="I98" s="39"/>
    </row>
    <row r="99" spans="1:9" ht="12.75" customHeight="1">
      <c r="A99" s="267">
        <v>25</v>
      </c>
      <c r="B99" s="270" t="s">
        <v>55</v>
      </c>
      <c r="C99" s="268" t="s">
        <v>29</v>
      </c>
      <c r="D99" s="268"/>
      <c r="E99" s="37">
        <v>0</v>
      </c>
      <c r="F99" s="41">
        <f>Goianésia!C131</f>
        <v>10664.28</v>
      </c>
      <c r="G99" s="41">
        <f>F99*E99</f>
        <v>0</v>
      </c>
      <c r="H99" s="41">
        <f>G99*12</f>
        <v>0</v>
      </c>
    </row>
    <row r="100" spans="1:9" ht="12.75" customHeight="1">
      <c r="A100" s="267"/>
      <c r="B100" s="270"/>
      <c r="C100" s="268" t="s">
        <v>30</v>
      </c>
      <c r="D100" s="268"/>
      <c r="E100" s="37">
        <v>1</v>
      </c>
      <c r="F100" s="41">
        <f>Goianésia!C130</f>
        <v>5512.07</v>
      </c>
      <c r="G100" s="41">
        <f>F100*E100</f>
        <v>5512.07</v>
      </c>
      <c r="H100" s="41">
        <f>G100*12</f>
        <v>66144.84</v>
      </c>
    </row>
    <row r="101" spans="1:9" ht="12.75" customHeight="1">
      <c r="A101" s="267"/>
      <c r="B101" s="270"/>
      <c r="C101" s="271" t="s">
        <v>31</v>
      </c>
      <c r="D101" s="271"/>
      <c r="E101" s="271"/>
      <c r="F101" s="271"/>
      <c r="G101" s="40">
        <f>SUM(G99:G100)</f>
        <v>5512.07</v>
      </c>
      <c r="H101" s="40">
        <f>SUM(H99:H100)</f>
        <v>66144.84</v>
      </c>
      <c r="I101" s="39"/>
    </row>
    <row r="102" spans="1:9" ht="12.75" customHeight="1">
      <c r="A102" s="267">
        <v>26</v>
      </c>
      <c r="B102" s="270" t="s">
        <v>56</v>
      </c>
      <c r="C102" s="268" t="s">
        <v>29</v>
      </c>
      <c r="D102" s="268"/>
      <c r="E102" s="37">
        <v>0</v>
      </c>
      <c r="F102" s="41">
        <f>Goiás!C131</f>
        <v>10897.76</v>
      </c>
      <c r="G102" s="41">
        <f>F102*E102</f>
        <v>0</v>
      </c>
      <c r="H102" s="41">
        <f>G102*12</f>
        <v>0</v>
      </c>
    </row>
    <row r="103" spans="1:9" ht="12.75" customHeight="1">
      <c r="A103" s="267"/>
      <c r="B103" s="270"/>
      <c r="C103" s="268" t="s">
        <v>30</v>
      </c>
      <c r="D103" s="268"/>
      <c r="E103" s="37">
        <v>2</v>
      </c>
      <c r="F103" s="41">
        <f>Goiás!C130</f>
        <v>5632.75</v>
      </c>
      <c r="G103" s="41">
        <f>F103*E103</f>
        <v>11265.5</v>
      </c>
      <c r="H103" s="41">
        <f>G103*12</f>
        <v>135186</v>
      </c>
    </row>
    <row r="104" spans="1:9" ht="12.75" customHeight="1">
      <c r="A104" s="267"/>
      <c r="B104" s="270"/>
      <c r="C104" s="271" t="s">
        <v>31</v>
      </c>
      <c r="D104" s="271"/>
      <c r="E104" s="271"/>
      <c r="F104" s="271"/>
      <c r="G104" s="40">
        <f>SUM(G102:G103)</f>
        <v>11265.5</v>
      </c>
      <c r="H104" s="40">
        <f>SUM(H102:H103)</f>
        <v>135186</v>
      </c>
      <c r="I104" s="39"/>
    </row>
    <row r="105" spans="1:9" ht="12.75" customHeight="1">
      <c r="A105" s="267">
        <v>27</v>
      </c>
      <c r="B105" s="270" t="s">
        <v>57</v>
      </c>
      <c r="C105" s="268" t="s">
        <v>29</v>
      </c>
      <c r="D105" s="268"/>
      <c r="E105" s="37">
        <v>0</v>
      </c>
      <c r="F105" s="41">
        <f>Uruaçu!C131</f>
        <v>10897.76</v>
      </c>
      <c r="G105" s="41">
        <f>F105*E105</f>
        <v>0</v>
      </c>
      <c r="H105" s="41">
        <f>G105*12</f>
        <v>0</v>
      </c>
    </row>
    <row r="106" spans="1:9" ht="12.75" customHeight="1">
      <c r="A106" s="267"/>
      <c r="B106" s="270"/>
      <c r="C106" s="268" t="s">
        <v>30</v>
      </c>
      <c r="D106" s="268"/>
      <c r="E106" s="37">
        <v>2</v>
      </c>
      <c r="F106" s="41">
        <f>Uruaçu!C130</f>
        <v>5632.75</v>
      </c>
      <c r="G106" s="41">
        <f>F106*E106</f>
        <v>11265.5</v>
      </c>
      <c r="H106" s="41">
        <f>G106*12</f>
        <v>135186</v>
      </c>
    </row>
    <row r="107" spans="1:9" ht="12.75" customHeight="1">
      <c r="A107" s="267"/>
      <c r="B107" s="270"/>
      <c r="C107" s="271" t="s">
        <v>31</v>
      </c>
      <c r="D107" s="271"/>
      <c r="E107" s="271"/>
      <c r="F107" s="271"/>
      <c r="G107" s="40">
        <f>SUM(G105:G106)</f>
        <v>11265.5</v>
      </c>
      <c r="H107" s="40">
        <f>SUM(H105:H106)</f>
        <v>135186</v>
      </c>
      <c r="I107" s="39"/>
    </row>
    <row r="108" spans="1:9" ht="12.75" customHeight="1">
      <c r="A108" s="267">
        <v>28</v>
      </c>
      <c r="B108" s="270" t="s">
        <v>58</v>
      </c>
      <c r="C108" s="268" t="s">
        <v>29</v>
      </c>
      <c r="D108" s="268"/>
      <c r="E108" s="37">
        <v>0</v>
      </c>
      <c r="F108" s="41">
        <f>'Caldas Novas'!C131</f>
        <v>10607.46</v>
      </c>
      <c r="G108" s="41">
        <f>F108*E108</f>
        <v>0</v>
      </c>
      <c r="H108" s="41">
        <f>G108*12</f>
        <v>0</v>
      </c>
    </row>
    <row r="109" spans="1:9" ht="12.75" customHeight="1">
      <c r="A109" s="267"/>
      <c r="B109" s="270"/>
      <c r="C109" s="268" t="s">
        <v>30</v>
      </c>
      <c r="D109" s="268"/>
      <c r="E109" s="37">
        <v>2</v>
      </c>
      <c r="F109" s="41">
        <f>'Caldas Novas'!C130</f>
        <v>5482.7</v>
      </c>
      <c r="G109" s="41">
        <f>F109*E109</f>
        <v>10965.4</v>
      </c>
      <c r="H109" s="41">
        <f>G109*12</f>
        <v>131584.79999999999</v>
      </c>
    </row>
    <row r="110" spans="1:9" ht="12.75" customHeight="1">
      <c r="A110" s="267"/>
      <c r="B110" s="270"/>
      <c r="C110" s="271" t="s">
        <v>31</v>
      </c>
      <c r="D110" s="271"/>
      <c r="E110" s="271"/>
      <c r="F110" s="271"/>
      <c r="G110" s="40">
        <f>SUM(G108:G109)</f>
        <v>10965.4</v>
      </c>
      <c r="H110" s="40">
        <f>SUM(H108:H109)</f>
        <v>131584.79999999999</v>
      </c>
      <c r="I110" s="39"/>
    </row>
    <row r="111" spans="1:9" ht="12.75" customHeight="1">
      <c r="A111" s="267">
        <v>29</v>
      </c>
      <c r="B111" s="270" t="s">
        <v>59</v>
      </c>
      <c r="C111" s="268" t="s">
        <v>29</v>
      </c>
      <c r="D111" s="268"/>
      <c r="E111" s="37">
        <v>0</v>
      </c>
      <c r="F111" s="41">
        <f>Inhumas!C131</f>
        <v>10599.26</v>
      </c>
      <c r="G111" s="41">
        <f>F111*E111</f>
        <v>0</v>
      </c>
      <c r="H111" s="41">
        <f>G111*12</f>
        <v>0</v>
      </c>
    </row>
    <row r="112" spans="1:9" ht="12.75" customHeight="1">
      <c r="A112" s="267"/>
      <c r="B112" s="270"/>
      <c r="C112" s="268" t="s">
        <v>30</v>
      </c>
      <c r="D112" s="268"/>
      <c r="E112" s="37">
        <v>2</v>
      </c>
      <c r="F112" s="41">
        <f>Inhumas!C130</f>
        <v>5594.08</v>
      </c>
      <c r="G112" s="41">
        <f>F112*E112</f>
        <v>11188.16</v>
      </c>
      <c r="H112" s="41">
        <f>G112*12</f>
        <v>134257.91999999998</v>
      </c>
    </row>
    <row r="113" spans="1:9" ht="12.75" customHeight="1">
      <c r="A113" s="267"/>
      <c r="B113" s="270"/>
      <c r="C113" s="271" t="s">
        <v>31</v>
      </c>
      <c r="D113" s="271"/>
      <c r="E113" s="271"/>
      <c r="F113" s="271"/>
      <c r="G113" s="40">
        <f>SUM(G111:G112)</f>
        <v>11188.16</v>
      </c>
      <c r="H113" s="40">
        <f>SUM(H111:H112)</f>
        <v>134257.91999999998</v>
      </c>
      <c r="I113" s="39"/>
    </row>
    <row r="114" spans="1:9" ht="12.75" customHeight="1">
      <c r="A114" s="267">
        <v>30</v>
      </c>
      <c r="B114" s="270" t="s">
        <v>60</v>
      </c>
      <c r="C114" s="268" t="s">
        <v>29</v>
      </c>
      <c r="D114" s="268"/>
      <c r="E114" s="37">
        <v>0</v>
      </c>
      <c r="F114" s="41">
        <f>Ipameri!C131</f>
        <v>10897.76</v>
      </c>
      <c r="G114" s="41">
        <f>F114*E114</f>
        <v>0</v>
      </c>
      <c r="H114" s="41">
        <f>G114*12</f>
        <v>0</v>
      </c>
    </row>
    <row r="115" spans="1:9" ht="12.75" customHeight="1">
      <c r="A115" s="267"/>
      <c r="B115" s="270"/>
      <c r="C115" s="268" t="s">
        <v>30</v>
      </c>
      <c r="D115" s="268"/>
      <c r="E115" s="37">
        <v>1</v>
      </c>
      <c r="F115" s="41">
        <f>Ipameri!C130</f>
        <v>5632.75</v>
      </c>
      <c r="G115" s="41">
        <f>F115*E115</f>
        <v>5632.75</v>
      </c>
      <c r="H115" s="41">
        <f>G115*12</f>
        <v>67593</v>
      </c>
    </row>
    <row r="116" spans="1:9" ht="12.75" customHeight="1">
      <c r="A116" s="267"/>
      <c r="B116" s="270"/>
      <c r="C116" s="271" t="s">
        <v>31</v>
      </c>
      <c r="D116" s="271"/>
      <c r="E116" s="271"/>
      <c r="F116" s="271"/>
      <c r="G116" s="40">
        <f>SUM(G114:G115)</f>
        <v>5632.75</v>
      </c>
      <c r="H116" s="40">
        <f>SUM(H114:H115)</f>
        <v>67593</v>
      </c>
      <c r="I116" s="39"/>
    </row>
    <row r="117" spans="1:9" ht="12.75" customHeight="1">
      <c r="A117" s="267">
        <v>31</v>
      </c>
      <c r="B117" s="270" t="s">
        <v>61</v>
      </c>
      <c r="C117" s="268" t="s">
        <v>29</v>
      </c>
      <c r="D117" s="268"/>
      <c r="E117" s="37">
        <v>0</v>
      </c>
      <c r="F117" s="41">
        <f>Minaçu!C131</f>
        <v>10897.76</v>
      </c>
      <c r="G117" s="41">
        <f>F117*E117</f>
        <v>0</v>
      </c>
      <c r="H117" s="41">
        <f>G117*12</f>
        <v>0</v>
      </c>
    </row>
    <row r="118" spans="1:9" ht="12.75" customHeight="1">
      <c r="A118" s="267"/>
      <c r="B118" s="270"/>
      <c r="C118" s="268" t="s">
        <v>30</v>
      </c>
      <c r="D118" s="268"/>
      <c r="E118" s="37">
        <v>1</v>
      </c>
      <c r="F118" s="41">
        <f>Minaçu!C130</f>
        <v>5632.75</v>
      </c>
      <c r="G118" s="41">
        <f>F118*E118</f>
        <v>5632.75</v>
      </c>
      <c r="H118" s="41">
        <f>G118*12</f>
        <v>67593</v>
      </c>
    </row>
    <row r="119" spans="1:9" ht="12.75" customHeight="1">
      <c r="A119" s="267"/>
      <c r="B119" s="270"/>
      <c r="C119" s="271" t="s">
        <v>31</v>
      </c>
      <c r="D119" s="271"/>
      <c r="E119" s="271"/>
      <c r="F119" s="271"/>
      <c r="G119" s="40">
        <f>SUM(G117:G118)</f>
        <v>5632.75</v>
      </c>
      <c r="H119" s="40">
        <f>SUM(H117:H118)</f>
        <v>67593</v>
      </c>
      <c r="I119" s="39"/>
    </row>
    <row r="120" spans="1:9" ht="12.75" customHeight="1">
      <c r="A120" s="267">
        <v>32</v>
      </c>
      <c r="B120" s="270" t="s">
        <v>62</v>
      </c>
      <c r="C120" s="268" t="s">
        <v>29</v>
      </c>
      <c r="D120" s="268"/>
      <c r="E120" s="37">
        <v>0</v>
      </c>
      <c r="F120" s="41">
        <f>Niquelândia!C131</f>
        <v>10779.76</v>
      </c>
      <c r="G120" s="41">
        <f>F120*E120</f>
        <v>0</v>
      </c>
      <c r="H120" s="41">
        <f>G120*12</f>
        <v>0</v>
      </c>
    </row>
    <row r="121" spans="1:9" ht="12.75" customHeight="1">
      <c r="A121" s="267"/>
      <c r="B121" s="270"/>
      <c r="C121" s="268" t="s">
        <v>30</v>
      </c>
      <c r="D121" s="268"/>
      <c r="E121" s="37">
        <v>2</v>
      </c>
      <c r="F121" s="41">
        <f>Niquelândia!C130</f>
        <v>5571.75</v>
      </c>
      <c r="G121" s="41">
        <f>F121*E121</f>
        <v>11143.5</v>
      </c>
      <c r="H121" s="41">
        <f>G121*12</f>
        <v>133722</v>
      </c>
    </row>
    <row r="122" spans="1:9" ht="12.75" customHeight="1">
      <c r="A122" s="267"/>
      <c r="B122" s="270"/>
      <c r="C122" s="271" t="s">
        <v>31</v>
      </c>
      <c r="D122" s="271"/>
      <c r="E122" s="271"/>
      <c r="F122" s="271"/>
      <c r="G122" s="40">
        <f>SUM(G120:G121)</f>
        <v>11143.5</v>
      </c>
      <c r="H122" s="40">
        <f>SUM(H120:H121)</f>
        <v>133722</v>
      </c>
      <c r="I122" s="39"/>
    </row>
    <row r="123" spans="1:9" ht="12.75" customHeight="1">
      <c r="A123" s="267">
        <v>33</v>
      </c>
      <c r="B123" s="270" t="s">
        <v>63</v>
      </c>
      <c r="C123" s="268" t="s">
        <v>29</v>
      </c>
      <c r="D123" s="268"/>
      <c r="E123" s="37">
        <v>0</v>
      </c>
      <c r="F123" s="41">
        <f>'Pires do Rio'!C131</f>
        <v>10897.76</v>
      </c>
      <c r="G123" s="41">
        <f>F123*E123</f>
        <v>0</v>
      </c>
      <c r="H123" s="41">
        <f>G123*12</f>
        <v>0</v>
      </c>
    </row>
    <row r="124" spans="1:9" ht="12.75" customHeight="1">
      <c r="A124" s="267"/>
      <c r="B124" s="270"/>
      <c r="C124" s="268" t="s">
        <v>30</v>
      </c>
      <c r="D124" s="268"/>
      <c r="E124" s="37">
        <v>1</v>
      </c>
      <c r="F124" s="41">
        <f>'Pires do Rio'!C130</f>
        <v>5632.75</v>
      </c>
      <c r="G124" s="41">
        <f>F124*E124</f>
        <v>5632.75</v>
      </c>
      <c r="H124" s="41">
        <f>G124*12</f>
        <v>67593</v>
      </c>
    </row>
    <row r="125" spans="1:9" ht="12.75" customHeight="1">
      <c r="A125" s="267"/>
      <c r="B125" s="270"/>
      <c r="C125" s="271" t="s">
        <v>31</v>
      </c>
      <c r="D125" s="271"/>
      <c r="E125" s="271"/>
      <c r="F125" s="271"/>
      <c r="G125" s="40">
        <f>SUM(G123:G124)</f>
        <v>5632.75</v>
      </c>
      <c r="H125" s="40">
        <f>SUM(H123:H124)</f>
        <v>67593</v>
      </c>
      <c r="I125" s="39"/>
    </row>
    <row r="126" spans="1:9" ht="12.75" customHeight="1">
      <c r="A126" s="267">
        <v>34</v>
      </c>
      <c r="B126" s="270" t="s">
        <v>64</v>
      </c>
      <c r="C126" s="268" t="s">
        <v>29</v>
      </c>
      <c r="D126" s="268"/>
      <c r="E126" s="37">
        <v>0</v>
      </c>
      <c r="F126" s="41">
        <f>Porangatu!C131</f>
        <v>10721.7</v>
      </c>
      <c r="G126" s="41">
        <f>F126*E126</f>
        <v>0</v>
      </c>
      <c r="H126" s="41">
        <f>G126*12</f>
        <v>0</v>
      </c>
    </row>
    <row r="127" spans="1:9" ht="12.75" customHeight="1">
      <c r="A127" s="267"/>
      <c r="B127" s="270"/>
      <c r="C127" s="268" t="s">
        <v>30</v>
      </c>
      <c r="D127" s="268"/>
      <c r="E127" s="37">
        <v>2</v>
      </c>
      <c r="F127" s="41">
        <f>Porangatu!C130</f>
        <v>5541.75</v>
      </c>
      <c r="G127" s="41">
        <f>F127*E127</f>
        <v>11083.5</v>
      </c>
      <c r="H127" s="41">
        <f>G127*12</f>
        <v>133002</v>
      </c>
    </row>
    <row r="128" spans="1:9" ht="12.75" customHeight="1">
      <c r="A128" s="267"/>
      <c r="B128" s="270"/>
      <c r="C128" s="271" t="s">
        <v>31</v>
      </c>
      <c r="D128" s="271"/>
      <c r="E128" s="271"/>
      <c r="F128" s="271"/>
      <c r="G128" s="40">
        <f>SUM(G126:G127)</f>
        <v>11083.5</v>
      </c>
      <c r="H128" s="40">
        <f>SUM(H126:H127)</f>
        <v>133002</v>
      </c>
      <c r="I128" s="39"/>
    </row>
    <row r="129" spans="1:9" ht="12.75" customHeight="1">
      <c r="A129" s="267">
        <v>35</v>
      </c>
      <c r="B129" s="270" t="s">
        <v>65</v>
      </c>
      <c r="C129" s="268" t="s">
        <v>29</v>
      </c>
      <c r="D129" s="268"/>
      <c r="E129" s="37">
        <v>0</v>
      </c>
      <c r="F129" s="41">
        <f>Goianira!C131</f>
        <v>10551.26</v>
      </c>
      <c r="G129" s="41">
        <f>F129*E129</f>
        <v>0</v>
      </c>
      <c r="H129" s="41">
        <f>G129*12</f>
        <v>0</v>
      </c>
    </row>
    <row r="130" spans="1:9" ht="12.75" customHeight="1">
      <c r="A130" s="267"/>
      <c r="B130" s="270"/>
      <c r="C130" s="268" t="s">
        <v>30</v>
      </c>
      <c r="D130" s="268"/>
      <c r="E130" s="37">
        <v>1</v>
      </c>
      <c r="F130" s="41">
        <f>Goianira!C130</f>
        <v>5456.48</v>
      </c>
      <c r="G130" s="41">
        <f>F130*E130</f>
        <v>5456.48</v>
      </c>
      <c r="H130" s="41">
        <f>G130*12</f>
        <v>65477.759999999995</v>
      </c>
    </row>
    <row r="131" spans="1:9" ht="12.75" customHeight="1">
      <c r="A131" s="267"/>
      <c r="B131" s="270"/>
      <c r="C131" s="271" t="s">
        <v>31</v>
      </c>
      <c r="D131" s="271"/>
      <c r="E131" s="271"/>
      <c r="F131" s="271"/>
      <c r="G131" s="40">
        <f>SUM(G129:G130)</f>
        <v>5456.48</v>
      </c>
      <c r="H131" s="40">
        <f>SUM(H129:H130)</f>
        <v>65477.759999999995</v>
      </c>
      <c r="I131" s="39"/>
    </row>
    <row r="132" spans="1:9" ht="12.75" customHeight="1">
      <c r="A132" s="267">
        <v>36</v>
      </c>
      <c r="B132" s="270" t="s">
        <v>66</v>
      </c>
      <c r="C132" s="268" t="s">
        <v>29</v>
      </c>
      <c r="D132" s="268"/>
      <c r="E132" s="37">
        <v>0</v>
      </c>
      <c r="F132" s="41">
        <f>Alexania!C131</f>
        <v>10664.28</v>
      </c>
      <c r="G132" s="41">
        <f>F132*E132</f>
        <v>0</v>
      </c>
      <c r="H132" s="41">
        <f>G132*12</f>
        <v>0</v>
      </c>
    </row>
    <row r="133" spans="1:9" ht="12.75" customHeight="1">
      <c r="A133" s="267"/>
      <c r="B133" s="270"/>
      <c r="C133" s="268" t="s">
        <v>30</v>
      </c>
      <c r="D133" s="268"/>
      <c r="E133" s="37">
        <v>1</v>
      </c>
      <c r="F133" s="41">
        <f>Alexania!C130</f>
        <v>5512.07</v>
      </c>
      <c r="G133" s="41">
        <f>F133*E133</f>
        <v>5512.07</v>
      </c>
      <c r="H133" s="41">
        <f>G133*12</f>
        <v>66144.84</v>
      </c>
    </row>
    <row r="134" spans="1:9" ht="12.75" customHeight="1">
      <c r="A134" s="267"/>
      <c r="B134" s="270"/>
      <c r="C134" s="271" t="s">
        <v>31</v>
      </c>
      <c r="D134" s="271"/>
      <c r="E134" s="271"/>
      <c r="F134" s="271"/>
      <c r="G134" s="40">
        <f>SUM(G132:G133)</f>
        <v>5512.07</v>
      </c>
      <c r="H134" s="40">
        <f>SUM(H132:H133)</f>
        <v>66144.84</v>
      </c>
      <c r="I134" s="39"/>
    </row>
    <row r="135" spans="1:9" ht="12.75" customHeight="1">
      <c r="A135" s="267">
        <v>37</v>
      </c>
      <c r="B135" s="270" t="s">
        <v>67</v>
      </c>
      <c r="C135" s="268" t="s">
        <v>29</v>
      </c>
      <c r="D135" s="268"/>
      <c r="E135" s="37">
        <v>0</v>
      </c>
      <c r="F135" s="41">
        <f>Itaberaí!C131</f>
        <v>10664.28</v>
      </c>
      <c r="G135" s="41">
        <f>F135*E135</f>
        <v>0</v>
      </c>
      <c r="H135" s="41">
        <f>G135*12</f>
        <v>0</v>
      </c>
    </row>
    <row r="136" spans="1:9" ht="12.75" customHeight="1">
      <c r="A136" s="267"/>
      <c r="B136" s="270"/>
      <c r="C136" s="268" t="s">
        <v>30</v>
      </c>
      <c r="D136" s="268"/>
      <c r="E136" s="37">
        <v>1</v>
      </c>
      <c r="F136" s="41">
        <f>Itaberaí!C130</f>
        <v>5512.07</v>
      </c>
      <c r="G136" s="41">
        <f>F136*E136</f>
        <v>5512.07</v>
      </c>
      <c r="H136" s="41">
        <f>G136*12</f>
        <v>66144.84</v>
      </c>
    </row>
    <row r="137" spans="1:9" ht="12.75" customHeight="1">
      <c r="A137" s="267"/>
      <c r="B137" s="270"/>
      <c r="C137" s="271" t="s">
        <v>31</v>
      </c>
      <c r="D137" s="271"/>
      <c r="E137" s="271"/>
      <c r="F137" s="271"/>
      <c r="G137" s="40">
        <f>SUM(G135:G136)</f>
        <v>5512.07</v>
      </c>
      <c r="H137" s="40">
        <f>SUM(H135:H136)</f>
        <v>66144.84</v>
      </c>
      <c r="I137" s="39"/>
    </row>
    <row r="138" spans="1:9" ht="12.75" customHeight="1">
      <c r="A138" s="267">
        <v>38</v>
      </c>
      <c r="B138" s="270" t="s">
        <v>68</v>
      </c>
      <c r="C138" s="268" t="s">
        <v>29</v>
      </c>
      <c r="D138" s="268"/>
      <c r="E138" s="37">
        <v>0</v>
      </c>
      <c r="F138" s="41">
        <f>Jaraguá!C131</f>
        <v>10897.76</v>
      </c>
      <c r="G138" s="41">
        <f>F138*E138</f>
        <v>0</v>
      </c>
      <c r="H138" s="41">
        <f>G138*12</f>
        <v>0</v>
      </c>
    </row>
    <row r="139" spans="1:9" ht="12.75" customHeight="1">
      <c r="A139" s="267"/>
      <c r="B139" s="270"/>
      <c r="C139" s="268" t="s">
        <v>30</v>
      </c>
      <c r="D139" s="268"/>
      <c r="E139" s="37">
        <v>2</v>
      </c>
      <c r="F139" s="41">
        <f>Jaraguá!C130</f>
        <v>5632.75</v>
      </c>
      <c r="G139" s="41">
        <f>F139*E139</f>
        <v>11265.5</v>
      </c>
      <c r="H139" s="41">
        <f>G139*12</f>
        <v>135186</v>
      </c>
    </row>
    <row r="140" spans="1:9" ht="12.75" customHeight="1">
      <c r="A140" s="267"/>
      <c r="B140" s="270"/>
      <c r="C140" s="271" t="s">
        <v>31</v>
      </c>
      <c r="D140" s="271"/>
      <c r="E140" s="271"/>
      <c r="F140" s="271"/>
      <c r="G140" s="40">
        <f>SUM(G138:G139)</f>
        <v>11265.5</v>
      </c>
      <c r="H140" s="40">
        <f>SUM(H138:H139)</f>
        <v>135186</v>
      </c>
      <c r="I140" s="39"/>
    </row>
    <row r="141" spans="1:9" ht="12.75" customHeight="1">
      <c r="A141" s="267">
        <v>39</v>
      </c>
      <c r="B141" s="270" t="s">
        <v>69</v>
      </c>
      <c r="C141" s="268" t="s">
        <v>29</v>
      </c>
      <c r="D141" s="268"/>
      <c r="E141" s="37">
        <v>0</v>
      </c>
      <c r="F141" s="41">
        <f>Pirenópolis!C131</f>
        <v>10664.28</v>
      </c>
      <c r="G141" s="41">
        <f>F141*E141</f>
        <v>0</v>
      </c>
      <c r="H141" s="41">
        <f>G141*12</f>
        <v>0</v>
      </c>
    </row>
    <row r="142" spans="1:9" ht="12.75" customHeight="1">
      <c r="A142" s="267"/>
      <c r="B142" s="270"/>
      <c r="C142" s="268" t="s">
        <v>30</v>
      </c>
      <c r="D142" s="268"/>
      <c r="E142" s="37">
        <v>1</v>
      </c>
      <c r="F142" s="41">
        <f>Pirenópolis!C130</f>
        <v>5512.07</v>
      </c>
      <c r="G142" s="41">
        <f>F142*E142</f>
        <v>5512.07</v>
      </c>
      <c r="H142" s="41">
        <f>G142*12</f>
        <v>66144.84</v>
      </c>
    </row>
    <row r="143" spans="1:9" ht="12.75" customHeight="1">
      <c r="A143" s="267"/>
      <c r="B143" s="270"/>
      <c r="C143" s="271" t="s">
        <v>31</v>
      </c>
      <c r="D143" s="271"/>
      <c r="E143" s="271"/>
      <c r="F143" s="271"/>
      <c r="G143" s="40">
        <f>SUM(G141:G142)</f>
        <v>5512.07</v>
      </c>
      <c r="H143" s="40">
        <f>SUM(H141:H142)</f>
        <v>66144.84</v>
      </c>
      <c r="I143" s="39"/>
    </row>
    <row r="144" spans="1:9" ht="12.75" customHeight="1">
      <c r="A144" s="267">
        <v>40</v>
      </c>
      <c r="B144" s="270" t="s">
        <v>70</v>
      </c>
      <c r="C144" s="268" t="s">
        <v>29</v>
      </c>
      <c r="D144" s="268"/>
      <c r="E144" s="37">
        <v>0</v>
      </c>
      <c r="F144" s="41">
        <f>'São Miguel do Araguaia'!C131</f>
        <v>10664.28</v>
      </c>
      <c r="G144" s="41">
        <f>F144*E144</f>
        <v>0</v>
      </c>
      <c r="H144" s="41">
        <f>G144*12</f>
        <v>0</v>
      </c>
    </row>
    <row r="145" spans="1:9" ht="12.75" customHeight="1">
      <c r="A145" s="267"/>
      <c r="B145" s="270"/>
      <c r="C145" s="268" t="s">
        <v>30</v>
      </c>
      <c r="D145" s="268"/>
      <c r="E145" s="37">
        <v>1</v>
      </c>
      <c r="F145" s="41">
        <f>'São Miguel do Araguaia'!C130</f>
        <v>5512.07</v>
      </c>
      <c r="G145" s="41">
        <f>F145*E145</f>
        <v>5512.07</v>
      </c>
      <c r="H145" s="41">
        <f>G145*12</f>
        <v>66144.84</v>
      </c>
    </row>
    <row r="146" spans="1:9" ht="12.75" customHeight="1">
      <c r="A146" s="267"/>
      <c r="B146" s="270"/>
      <c r="C146" s="271" t="s">
        <v>31</v>
      </c>
      <c r="D146" s="271"/>
      <c r="E146" s="271"/>
      <c r="F146" s="271"/>
      <c r="G146" s="40">
        <f>SUM(G144:G145)</f>
        <v>5512.07</v>
      </c>
      <c r="H146" s="40">
        <f>SUM(H144:H145)</f>
        <v>66144.84</v>
      </c>
      <c r="I146" s="39"/>
    </row>
    <row r="147" spans="1:9" ht="12.75" customHeight="1">
      <c r="A147" s="267">
        <v>41</v>
      </c>
      <c r="B147" s="270" t="s">
        <v>71</v>
      </c>
      <c r="C147" s="268" t="s">
        <v>29</v>
      </c>
      <c r="D147" s="268"/>
      <c r="E147" s="37">
        <v>0</v>
      </c>
      <c r="F147" s="41">
        <f>Jussara!C131</f>
        <v>10607.46</v>
      </c>
      <c r="G147" s="41">
        <f>F147*E147</f>
        <v>0</v>
      </c>
      <c r="H147" s="41">
        <f>G147*12</f>
        <v>0</v>
      </c>
    </row>
    <row r="148" spans="1:9" ht="12.75" customHeight="1">
      <c r="A148" s="267"/>
      <c r="B148" s="270"/>
      <c r="C148" s="268" t="s">
        <v>30</v>
      </c>
      <c r="D148" s="268"/>
      <c r="E148" s="37">
        <v>1</v>
      </c>
      <c r="F148" s="41">
        <f>Jussara!C130</f>
        <v>5482.7</v>
      </c>
      <c r="G148" s="41">
        <f>F148*E148</f>
        <v>5482.7</v>
      </c>
      <c r="H148" s="41">
        <f>G148*12</f>
        <v>65792.399999999994</v>
      </c>
    </row>
    <row r="149" spans="1:9" ht="12.75" customHeight="1">
      <c r="A149" s="267"/>
      <c r="B149" s="270"/>
      <c r="C149" s="271" t="s">
        <v>31</v>
      </c>
      <c r="D149" s="271"/>
      <c r="E149" s="271"/>
      <c r="F149" s="271"/>
      <c r="G149" s="40">
        <f>SUM(G147:G148)</f>
        <v>5482.7</v>
      </c>
      <c r="H149" s="40">
        <f>SUM(H147:H148)</f>
        <v>65792.399999999994</v>
      </c>
      <c r="I149" s="39"/>
    </row>
    <row r="150" spans="1:9" ht="12.75" customHeight="1">
      <c r="A150" s="267">
        <v>42</v>
      </c>
      <c r="B150" s="270" t="s">
        <v>72</v>
      </c>
      <c r="C150" s="268" t="s">
        <v>29</v>
      </c>
      <c r="D150" s="268"/>
      <c r="E150" s="37">
        <v>0</v>
      </c>
      <c r="F150" s="41">
        <f>Itapuranga!C131</f>
        <v>10897.76</v>
      </c>
      <c r="G150" s="41">
        <f>F150*E150</f>
        <v>0</v>
      </c>
      <c r="H150" s="41">
        <f>G150*12</f>
        <v>0</v>
      </c>
    </row>
    <row r="151" spans="1:9" ht="12.75" customHeight="1">
      <c r="A151" s="267"/>
      <c r="B151" s="270"/>
      <c r="C151" s="268" t="s">
        <v>30</v>
      </c>
      <c r="D151" s="268"/>
      <c r="E151" s="37">
        <v>2</v>
      </c>
      <c r="F151" s="41">
        <f>Itapuranga!C130</f>
        <v>5632.75</v>
      </c>
      <c r="G151" s="41">
        <f>F151*E151</f>
        <v>11265.5</v>
      </c>
      <c r="H151" s="41">
        <f>G151*12</f>
        <v>135186</v>
      </c>
    </row>
    <row r="152" spans="1:9" ht="12.75" customHeight="1">
      <c r="A152" s="267"/>
      <c r="B152" s="270"/>
      <c r="C152" s="271" t="s">
        <v>31</v>
      </c>
      <c r="D152" s="271"/>
      <c r="E152" s="271"/>
      <c r="F152" s="271"/>
      <c r="G152" s="40">
        <f>SUM(G150:G151)</f>
        <v>11265.5</v>
      </c>
      <c r="H152" s="40">
        <f>SUM(H150:H151)</f>
        <v>135186</v>
      </c>
      <c r="I152" s="39"/>
    </row>
    <row r="153" spans="1:9" ht="12.75" customHeight="1">
      <c r="A153" s="267">
        <v>43</v>
      </c>
      <c r="B153" s="270" t="s">
        <v>73</v>
      </c>
      <c r="C153" s="268" t="s">
        <v>29</v>
      </c>
      <c r="D153" s="268"/>
      <c r="E153" s="37">
        <v>0</v>
      </c>
      <c r="F153" s="41">
        <f>Piracanjuba!C131</f>
        <v>10897.76</v>
      </c>
      <c r="G153" s="41">
        <f>F153*E153</f>
        <v>0</v>
      </c>
      <c r="H153" s="41">
        <f>G153*12</f>
        <v>0</v>
      </c>
    </row>
    <row r="154" spans="1:9" ht="12.75" customHeight="1">
      <c r="A154" s="267"/>
      <c r="B154" s="270"/>
      <c r="C154" s="268" t="s">
        <v>30</v>
      </c>
      <c r="D154" s="268"/>
      <c r="E154" s="37">
        <v>1</v>
      </c>
      <c r="F154" s="41">
        <f>Piracanjuba!C130</f>
        <v>5632.75</v>
      </c>
      <c r="G154" s="41">
        <f>F154*E154</f>
        <v>5632.75</v>
      </c>
      <c r="H154" s="41">
        <f>G154*12</f>
        <v>67593</v>
      </c>
    </row>
    <row r="155" spans="1:9" ht="12.75" customHeight="1">
      <c r="A155" s="267"/>
      <c r="B155" s="270"/>
      <c r="C155" s="271" t="s">
        <v>31</v>
      </c>
      <c r="D155" s="271"/>
      <c r="E155" s="271"/>
      <c r="F155" s="271"/>
      <c r="G155" s="40">
        <f>SUM(G153:G154)</f>
        <v>5632.75</v>
      </c>
      <c r="H155" s="40">
        <f>SUM(H153:H154)</f>
        <v>67593</v>
      </c>
      <c r="I155" s="39"/>
    </row>
    <row r="156" spans="1:9" ht="12.75" customHeight="1">
      <c r="A156" s="267">
        <v>44</v>
      </c>
      <c r="B156" s="270" t="s">
        <v>74</v>
      </c>
      <c r="C156" s="268" t="s">
        <v>29</v>
      </c>
      <c r="D156" s="268"/>
      <c r="E156" s="37">
        <v>0</v>
      </c>
      <c r="F156" s="41">
        <f>Luziânia!C131</f>
        <v>10664.28</v>
      </c>
      <c r="G156" s="41">
        <f>F156*E156</f>
        <v>0</v>
      </c>
      <c r="H156" s="41">
        <f>G156*12</f>
        <v>0</v>
      </c>
    </row>
    <row r="157" spans="1:9" ht="12.75" customHeight="1">
      <c r="A157" s="267"/>
      <c r="B157" s="270"/>
      <c r="C157" s="268" t="s">
        <v>30</v>
      </c>
      <c r="D157" s="268"/>
      <c r="E157" s="37">
        <v>2</v>
      </c>
      <c r="F157" s="41">
        <f>Luziânia!C130</f>
        <v>5512.07</v>
      </c>
      <c r="G157" s="41">
        <f>F157*E157</f>
        <v>11024.14</v>
      </c>
      <c r="H157" s="41">
        <f>G157*12</f>
        <v>132289.68</v>
      </c>
    </row>
    <row r="158" spans="1:9" ht="12.75" customHeight="1">
      <c r="A158" s="267"/>
      <c r="B158" s="270"/>
      <c r="C158" s="271" t="s">
        <v>31</v>
      </c>
      <c r="D158" s="271"/>
      <c r="E158" s="271"/>
      <c r="F158" s="271"/>
      <c r="G158" s="40">
        <f>SUM(G156:G157)</f>
        <v>11024.14</v>
      </c>
      <c r="H158" s="40">
        <f>SUM(H156:H157)</f>
        <v>132289.68</v>
      </c>
      <c r="I158" s="39"/>
    </row>
    <row r="159" spans="1:9" ht="12.75" customHeight="1">
      <c r="A159" s="267">
        <v>45</v>
      </c>
      <c r="B159" s="270" t="s">
        <v>75</v>
      </c>
      <c r="C159" s="268" t="s">
        <v>29</v>
      </c>
      <c r="D159" s="268"/>
      <c r="E159" s="37">
        <v>0</v>
      </c>
      <c r="F159" s="41">
        <f>Formosa!C131</f>
        <v>10664.28</v>
      </c>
      <c r="G159" s="41">
        <f>F159*E159</f>
        <v>0</v>
      </c>
      <c r="H159" s="41">
        <f>G159*12</f>
        <v>0</v>
      </c>
    </row>
    <row r="160" spans="1:9" ht="12.75" customHeight="1">
      <c r="A160" s="267"/>
      <c r="B160" s="270"/>
      <c r="C160" s="268" t="s">
        <v>30</v>
      </c>
      <c r="D160" s="268"/>
      <c r="E160" s="37">
        <v>2</v>
      </c>
      <c r="F160" s="41">
        <f>Formosa!C130</f>
        <v>5512.07</v>
      </c>
      <c r="G160" s="41">
        <f>F160*E160</f>
        <v>11024.14</v>
      </c>
      <c r="H160" s="41">
        <f>G160*12</f>
        <v>132289.68</v>
      </c>
    </row>
    <row r="161" spans="1:9" ht="12.75" customHeight="1">
      <c r="A161" s="267"/>
      <c r="B161" s="270"/>
      <c r="C161" s="271" t="s">
        <v>31</v>
      </c>
      <c r="D161" s="271"/>
      <c r="E161" s="271"/>
      <c r="F161" s="271"/>
      <c r="G161" s="40">
        <f>SUM(G159:G160)</f>
        <v>11024.14</v>
      </c>
      <c r="H161" s="40">
        <f>SUM(H159:H160)</f>
        <v>132289.68</v>
      </c>
      <c r="I161" s="39"/>
    </row>
    <row r="162" spans="1:9" ht="12.75" customHeight="1">
      <c r="A162" s="267">
        <v>46</v>
      </c>
      <c r="B162" s="270" t="s">
        <v>76</v>
      </c>
      <c r="C162" s="268" t="s">
        <v>29</v>
      </c>
      <c r="D162" s="268"/>
      <c r="E162" s="37">
        <v>0</v>
      </c>
      <c r="F162" s="41">
        <f>Posse!C131</f>
        <v>10664.28</v>
      </c>
      <c r="G162" s="41">
        <f>F162*E162</f>
        <v>0</v>
      </c>
      <c r="H162" s="41">
        <f>G162*12</f>
        <v>0</v>
      </c>
    </row>
    <row r="163" spans="1:9" ht="12.75" customHeight="1">
      <c r="A163" s="267"/>
      <c r="B163" s="270"/>
      <c r="C163" s="268" t="s">
        <v>30</v>
      </c>
      <c r="D163" s="268"/>
      <c r="E163" s="37">
        <v>1</v>
      </c>
      <c r="F163" s="41">
        <f>Posse!C130</f>
        <v>5512.07</v>
      </c>
      <c r="G163" s="41">
        <f>F163*E163</f>
        <v>5512.07</v>
      </c>
      <c r="H163" s="41">
        <f>G163*12</f>
        <v>66144.84</v>
      </c>
    </row>
    <row r="164" spans="1:9" ht="12.75" customHeight="1">
      <c r="A164" s="267"/>
      <c r="B164" s="270"/>
      <c r="C164" s="271" t="s">
        <v>31</v>
      </c>
      <c r="D164" s="271"/>
      <c r="E164" s="271"/>
      <c r="F164" s="271"/>
      <c r="G164" s="40">
        <f>SUM(G162:G163)</f>
        <v>5512.07</v>
      </c>
      <c r="H164" s="40">
        <f>SUM(H162:H163)</f>
        <v>66144.84</v>
      </c>
      <c r="I164" s="39"/>
    </row>
    <row r="165" spans="1:9" ht="12.75" customHeight="1">
      <c r="A165" s="267">
        <v>47</v>
      </c>
      <c r="B165" s="270" t="s">
        <v>77</v>
      </c>
      <c r="C165" s="268" t="s">
        <v>29</v>
      </c>
      <c r="D165" s="268"/>
      <c r="E165" s="37">
        <v>0</v>
      </c>
      <c r="F165" s="41">
        <f>'Padre Bernardo'!C131</f>
        <v>10551.26</v>
      </c>
      <c r="G165" s="41">
        <f>F165*E165</f>
        <v>0</v>
      </c>
      <c r="H165" s="41">
        <f>G165*12</f>
        <v>0</v>
      </c>
    </row>
    <row r="166" spans="1:9" ht="12.75" customHeight="1">
      <c r="A166" s="267"/>
      <c r="B166" s="270"/>
      <c r="C166" s="268" t="s">
        <v>30</v>
      </c>
      <c r="D166" s="268"/>
      <c r="E166" s="37">
        <v>1</v>
      </c>
      <c r="F166" s="41">
        <f>'Padre Bernardo'!C130</f>
        <v>5453.65</v>
      </c>
      <c r="G166" s="41">
        <f>F166*E166</f>
        <v>5453.65</v>
      </c>
      <c r="H166" s="41">
        <f>G166*12</f>
        <v>65443.799999999996</v>
      </c>
    </row>
    <row r="167" spans="1:9" ht="12.75" customHeight="1">
      <c r="A167" s="267"/>
      <c r="B167" s="270"/>
      <c r="C167" s="271" t="s">
        <v>31</v>
      </c>
      <c r="D167" s="271"/>
      <c r="E167" s="271"/>
      <c r="F167" s="271"/>
      <c r="G167" s="40">
        <f>SUM(G165:G166)</f>
        <v>5453.65</v>
      </c>
      <c r="H167" s="40">
        <f>SUM(H165:H166)</f>
        <v>65443.799999999996</v>
      </c>
      <c r="I167" s="39"/>
    </row>
    <row r="168" spans="1:9" ht="12.75" customHeight="1">
      <c r="A168" s="267">
        <v>48</v>
      </c>
      <c r="B168" s="270" t="s">
        <v>78</v>
      </c>
      <c r="C168" s="268" t="s">
        <v>29</v>
      </c>
      <c r="D168" s="268"/>
      <c r="E168" s="37">
        <v>0</v>
      </c>
      <c r="F168" s="41">
        <f>'Novo Gama'!C132</f>
        <v>12150.2</v>
      </c>
      <c r="G168" s="41">
        <f>F168*E168</f>
        <v>0</v>
      </c>
      <c r="H168" s="41">
        <f>G168*12</f>
        <v>0</v>
      </c>
    </row>
    <row r="169" spans="1:9" ht="12.75" customHeight="1">
      <c r="A169" s="267"/>
      <c r="B169" s="270"/>
      <c r="C169" s="268" t="s">
        <v>79</v>
      </c>
      <c r="D169" s="268"/>
      <c r="E169" s="37">
        <v>1</v>
      </c>
      <c r="F169" s="41">
        <f>'Novo Gama'!C131</f>
        <v>10897.76</v>
      </c>
      <c r="G169" s="41">
        <f>F169*E169</f>
        <v>10897.76</v>
      </c>
      <c r="H169" s="41">
        <f>G169*12</f>
        <v>130773.12</v>
      </c>
    </row>
    <row r="170" spans="1:9" ht="12.75" customHeight="1">
      <c r="A170" s="267"/>
      <c r="B170" s="270"/>
      <c r="C170" s="268" t="s">
        <v>30</v>
      </c>
      <c r="D170" s="268"/>
      <c r="E170" s="37">
        <v>1</v>
      </c>
      <c r="F170" s="41">
        <f>'Novo Gama'!C130</f>
        <v>5632.75</v>
      </c>
      <c r="G170" s="41">
        <f>F170*E170</f>
        <v>5632.75</v>
      </c>
      <c r="H170" s="41">
        <f>G170*12</f>
        <v>67593</v>
      </c>
    </row>
    <row r="171" spans="1:9" ht="12.75" customHeight="1">
      <c r="A171" s="267"/>
      <c r="B171" s="270"/>
      <c r="C171" s="271" t="s">
        <v>31</v>
      </c>
      <c r="D171" s="271"/>
      <c r="E171" s="271"/>
      <c r="F171" s="271"/>
      <c r="G171" s="40">
        <f>SUM(G168:G170)</f>
        <v>16530.510000000002</v>
      </c>
      <c r="H171" s="40">
        <f>SUM(H168:H170)</f>
        <v>198366.12</v>
      </c>
      <c r="I171" s="39"/>
    </row>
    <row r="172" spans="1:9" ht="12.75" customHeight="1">
      <c r="A172" s="267">
        <v>49</v>
      </c>
      <c r="B172" s="270" t="s">
        <v>80</v>
      </c>
      <c r="C172" s="268" t="s">
        <v>29</v>
      </c>
      <c r="D172" s="268"/>
      <c r="E172" s="37">
        <v>0</v>
      </c>
      <c r="F172" s="41">
        <f>'Cidade Ocidental'!C131</f>
        <v>10551.26</v>
      </c>
      <c r="G172" s="41">
        <f>F172*E172</f>
        <v>0</v>
      </c>
      <c r="H172" s="41">
        <f>G172*12</f>
        <v>0</v>
      </c>
    </row>
    <row r="173" spans="1:9" ht="12.75" customHeight="1">
      <c r="A173" s="267"/>
      <c r="B173" s="270"/>
      <c r="C173" s="268" t="s">
        <v>30</v>
      </c>
      <c r="D173" s="268"/>
      <c r="E173" s="37">
        <v>1</v>
      </c>
      <c r="F173" s="41">
        <f>'Cidade Ocidental'!C130</f>
        <v>5453.65</v>
      </c>
      <c r="G173" s="41">
        <f>F173*E173</f>
        <v>5453.65</v>
      </c>
      <c r="H173" s="41">
        <f>G173*12</f>
        <v>65443.799999999996</v>
      </c>
    </row>
    <row r="174" spans="1:9" ht="12.75" customHeight="1">
      <c r="A174" s="267"/>
      <c r="B174" s="270"/>
      <c r="C174" s="271" t="s">
        <v>31</v>
      </c>
      <c r="D174" s="271"/>
      <c r="E174" s="271"/>
      <c r="F174" s="271"/>
      <c r="G174" s="40">
        <f>SUM(G172:G173)</f>
        <v>5453.65</v>
      </c>
      <c r="H174" s="40">
        <f>SUM(H172:H173)</f>
        <v>65443.799999999996</v>
      </c>
      <c r="I174" s="39"/>
    </row>
    <row r="175" spans="1:9" ht="12.75" customHeight="1">
      <c r="A175" s="267">
        <v>50</v>
      </c>
      <c r="B175" s="270" t="s">
        <v>81</v>
      </c>
      <c r="C175" s="268" t="s">
        <v>29</v>
      </c>
      <c r="D175" s="268"/>
      <c r="E175" s="37">
        <v>0</v>
      </c>
      <c r="F175" s="41">
        <f>'Valparaíso de Goiás'!C131</f>
        <v>10897.76</v>
      </c>
      <c r="G175" s="41">
        <f>F175*E175</f>
        <v>0</v>
      </c>
      <c r="H175" s="41">
        <f>G175*12</f>
        <v>0</v>
      </c>
    </row>
    <row r="176" spans="1:9" ht="12.75" customHeight="1">
      <c r="A176" s="267"/>
      <c r="B176" s="270"/>
      <c r="C176" s="268" t="s">
        <v>30</v>
      </c>
      <c r="D176" s="268"/>
      <c r="E176" s="37">
        <v>1</v>
      </c>
      <c r="F176" s="41">
        <f>'Valparaíso de Goiás'!C130</f>
        <v>5632.75</v>
      </c>
      <c r="G176" s="41">
        <f>F176*E176</f>
        <v>5632.75</v>
      </c>
      <c r="H176" s="41">
        <f>G176*12</f>
        <v>67593</v>
      </c>
    </row>
    <row r="177" spans="1:9" ht="12.75" customHeight="1">
      <c r="A177" s="267"/>
      <c r="B177" s="270"/>
      <c r="C177" s="271" t="s">
        <v>31</v>
      </c>
      <c r="D177" s="271"/>
      <c r="E177" s="271"/>
      <c r="F177" s="271"/>
      <c r="G177" s="40">
        <f>SUM(G175:G176)</f>
        <v>5632.75</v>
      </c>
      <c r="H177" s="40">
        <f>SUM(H175:H176)</f>
        <v>67593</v>
      </c>
      <c r="I177" s="39"/>
    </row>
    <row r="178" spans="1:9" ht="12.75" customHeight="1">
      <c r="A178" s="267">
        <v>51</v>
      </c>
      <c r="B178" s="270" t="s">
        <v>82</v>
      </c>
      <c r="C178" s="268" t="s">
        <v>29</v>
      </c>
      <c r="D178" s="268"/>
      <c r="E178" s="37">
        <v>0</v>
      </c>
      <c r="F178" s="41">
        <f>Cristalina!C131</f>
        <v>10897.76</v>
      </c>
      <c r="G178" s="41">
        <f>F178*E178</f>
        <v>0</v>
      </c>
      <c r="H178" s="41">
        <f>G178*12</f>
        <v>0</v>
      </c>
    </row>
    <row r="179" spans="1:9" ht="12.75" customHeight="1">
      <c r="A179" s="267"/>
      <c r="B179" s="270"/>
      <c r="C179" s="268" t="s">
        <v>30</v>
      </c>
      <c r="D179" s="268"/>
      <c r="E179" s="37">
        <v>1</v>
      </c>
      <c r="F179" s="41">
        <f>Cristalina!C130</f>
        <v>5632.75</v>
      </c>
      <c r="G179" s="41">
        <f>F179*E179</f>
        <v>5632.75</v>
      </c>
      <c r="H179" s="41">
        <f>G179*12</f>
        <v>67593</v>
      </c>
    </row>
    <row r="180" spans="1:9" ht="12.75" customHeight="1">
      <c r="A180" s="267"/>
      <c r="B180" s="270"/>
      <c r="C180" s="271" t="s">
        <v>31</v>
      </c>
      <c r="D180" s="271"/>
      <c r="E180" s="271"/>
      <c r="F180" s="271"/>
      <c r="G180" s="40">
        <f>SUM(G178:G179)</f>
        <v>5632.75</v>
      </c>
      <c r="H180" s="40">
        <f>SUM(H178:H179)</f>
        <v>67593</v>
      </c>
      <c r="I180" s="39"/>
    </row>
    <row r="181" spans="1:9" ht="12.75" customHeight="1">
      <c r="A181" s="267">
        <v>52</v>
      </c>
      <c r="B181" s="270" t="s">
        <v>83</v>
      </c>
      <c r="C181" s="268" t="s">
        <v>29</v>
      </c>
      <c r="D181" s="268"/>
      <c r="E181" s="37">
        <v>0</v>
      </c>
      <c r="F181" s="41">
        <f>Planaltina!C131</f>
        <v>10897.76</v>
      </c>
      <c r="G181" s="41">
        <f>F181*E181</f>
        <v>0</v>
      </c>
      <c r="H181" s="41">
        <f>G181*12</f>
        <v>0</v>
      </c>
    </row>
    <row r="182" spans="1:9" ht="12.75" customHeight="1">
      <c r="A182" s="267"/>
      <c r="B182" s="270"/>
      <c r="C182" s="268" t="s">
        <v>30</v>
      </c>
      <c r="D182" s="268"/>
      <c r="E182" s="37">
        <v>1</v>
      </c>
      <c r="F182" s="41">
        <f>Planaltina!C130</f>
        <v>5632.75</v>
      </c>
      <c r="G182" s="41">
        <f>F182*E182</f>
        <v>5632.75</v>
      </c>
      <c r="H182" s="41">
        <f>G182*12</f>
        <v>67593</v>
      </c>
    </row>
    <row r="183" spans="1:9" ht="12.75" customHeight="1">
      <c r="A183" s="267"/>
      <c r="B183" s="270"/>
      <c r="C183" s="271" t="s">
        <v>31</v>
      </c>
      <c r="D183" s="271"/>
      <c r="E183" s="271"/>
      <c r="F183" s="271"/>
      <c r="G183" s="40">
        <f>SUM(G181:G182)</f>
        <v>5632.75</v>
      </c>
      <c r="H183" s="40">
        <f>SUM(H181:H182)</f>
        <v>67593</v>
      </c>
      <c r="I183" s="39"/>
    </row>
    <row r="184" spans="1:9" ht="12.75" customHeight="1">
      <c r="A184" s="267">
        <v>53</v>
      </c>
      <c r="B184" s="270" t="s">
        <v>84</v>
      </c>
      <c r="C184" s="268" t="s">
        <v>29</v>
      </c>
      <c r="D184" s="268"/>
      <c r="E184" s="37">
        <v>0</v>
      </c>
      <c r="F184" s="41">
        <f>'Águas Lindas de Goiás'!C131</f>
        <v>10897.76</v>
      </c>
      <c r="G184" s="41">
        <f>F184*E184</f>
        <v>0</v>
      </c>
      <c r="H184" s="41">
        <f>G184*12</f>
        <v>0</v>
      </c>
    </row>
    <row r="185" spans="1:9" ht="12.75" customHeight="1">
      <c r="A185" s="267"/>
      <c r="B185" s="270"/>
      <c r="C185" s="268" t="s">
        <v>30</v>
      </c>
      <c r="D185" s="268"/>
      <c r="E185" s="37">
        <v>1</v>
      </c>
      <c r="F185" s="41">
        <f>'Águas Lindas de Goiás'!C130</f>
        <v>5632.75</v>
      </c>
      <c r="G185" s="41">
        <f>F185*E185</f>
        <v>5632.75</v>
      </c>
      <c r="H185" s="41">
        <f>G185*12</f>
        <v>67593</v>
      </c>
    </row>
    <row r="186" spans="1:9" ht="12.75" customHeight="1">
      <c r="A186" s="267"/>
      <c r="B186" s="270"/>
      <c r="C186" s="271" t="s">
        <v>31</v>
      </c>
      <c r="D186" s="271"/>
      <c r="E186" s="271"/>
      <c r="F186" s="271"/>
      <c r="G186" s="40">
        <f>SUM(G184:G185)</f>
        <v>5632.75</v>
      </c>
      <c r="H186" s="40">
        <f>SUM(H184:H185)</f>
        <v>67593</v>
      </c>
      <c r="I186" s="39"/>
    </row>
    <row r="187" spans="1:9" ht="12.75" customHeight="1">
      <c r="A187" s="267">
        <v>54</v>
      </c>
      <c r="B187" s="270" t="s">
        <v>85</v>
      </c>
      <c r="C187" s="268" t="s">
        <v>29</v>
      </c>
      <c r="D187" s="268"/>
      <c r="E187" s="37">
        <v>0</v>
      </c>
      <c r="F187" s="41">
        <f>'Santo Antônio do Descoberto'!C131</f>
        <v>10551.26</v>
      </c>
      <c r="G187" s="41">
        <f>F187*E187</f>
        <v>0</v>
      </c>
      <c r="H187" s="41">
        <f>G187*12</f>
        <v>0</v>
      </c>
    </row>
    <row r="188" spans="1:9" ht="12.75" customHeight="1">
      <c r="A188" s="267"/>
      <c r="B188" s="270"/>
      <c r="C188" s="268" t="s">
        <v>30</v>
      </c>
      <c r="D188" s="268"/>
      <c r="E188" s="37">
        <v>1</v>
      </c>
      <c r="F188" s="41">
        <f>'Santo Antônio do Descoberto'!C130</f>
        <v>5453.65</v>
      </c>
      <c r="G188" s="41">
        <f>F188*E188</f>
        <v>5453.65</v>
      </c>
      <c r="H188" s="41">
        <f>G188*12</f>
        <v>65443.799999999996</v>
      </c>
    </row>
    <row r="189" spans="1:9" ht="12.75" customHeight="1">
      <c r="A189" s="267"/>
      <c r="B189" s="270"/>
      <c r="C189" s="271" t="s">
        <v>31</v>
      </c>
      <c r="D189" s="271"/>
      <c r="E189" s="271"/>
      <c r="F189" s="271"/>
      <c r="G189" s="40">
        <f>SUM(G187:G188)</f>
        <v>5453.65</v>
      </c>
      <c r="H189" s="40">
        <f>SUM(H187:H188)</f>
        <v>65443.799999999996</v>
      </c>
      <c r="I189" s="39"/>
    </row>
    <row r="190" spans="1:9">
      <c r="E190" s="44"/>
    </row>
    <row r="191" spans="1:9" ht="12.75" customHeight="1">
      <c r="A191" s="272" t="s">
        <v>86</v>
      </c>
      <c r="B191" s="272"/>
      <c r="C191" s="272"/>
      <c r="D191" s="272"/>
      <c r="E191" s="272"/>
      <c r="F191" s="272"/>
      <c r="G191" s="272"/>
      <c r="H191" s="272"/>
    </row>
    <row r="192" spans="1:9" ht="12.75" customHeight="1">
      <c r="A192" s="273" t="s">
        <v>87</v>
      </c>
      <c r="B192" s="273"/>
      <c r="C192" s="273"/>
      <c r="D192" s="273"/>
      <c r="E192" s="273"/>
      <c r="F192" s="273"/>
      <c r="G192" s="273"/>
      <c r="H192" s="273"/>
    </row>
    <row r="193" spans="1:8" ht="13.5" customHeight="1">
      <c r="A193" s="274" t="s">
        <v>88</v>
      </c>
      <c r="B193" s="274"/>
      <c r="C193" s="274"/>
      <c r="D193" s="274"/>
      <c r="E193" s="274"/>
      <c r="F193" s="274"/>
      <c r="G193" s="274"/>
      <c r="H193" s="274"/>
    </row>
  </sheetData>
  <mergeCells count="297">
    <mergeCell ref="A191:H191"/>
    <mergeCell ref="A192:H192"/>
    <mergeCell ref="A193:H193"/>
    <mergeCell ref="A184:A186"/>
    <mergeCell ref="B184:B186"/>
    <mergeCell ref="C184:D184"/>
    <mergeCell ref="C185:D185"/>
    <mergeCell ref="C186:F186"/>
    <mergeCell ref="A187:A189"/>
    <mergeCell ref="B187:B189"/>
    <mergeCell ref="C187:D187"/>
    <mergeCell ref="C188:D188"/>
    <mergeCell ref="C189:F189"/>
    <mergeCell ref="A178:A180"/>
    <mergeCell ref="B178:B180"/>
    <mergeCell ref="C178:D178"/>
    <mergeCell ref="C179:D179"/>
    <mergeCell ref="C180:F180"/>
    <mergeCell ref="A181:A183"/>
    <mergeCell ref="B181:B183"/>
    <mergeCell ref="C181:D181"/>
    <mergeCell ref="C182:D182"/>
    <mergeCell ref="C183:F183"/>
    <mergeCell ref="A172:A174"/>
    <mergeCell ref="B172:B174"/>
    <mergeCell ref="C172:D172"/>
    <mergeCell ref="C173:D173"/>
    <mergeCell ref="C174:F174"/>
    <mergeCell ref="A175:A177"/>
    <mergeCell ref="B175:B177"/>
    <mergeCell ref="C175:D175"/>
    <mergeCell ref="C176:D176"/>
    <mergeCell ref="C177:F177"/>
    <mergeCell ref="A165:A167"/>
    <mergeCell ref="B165:B167"/>
    <mergeCell ref="C165:D165"/>
    <mergeCell ref="C166:D166"/>
    <mergeCell ref="C167:F167"/>
    <mergeCell ref="A168:A171"/>
    <mergeCell ref="B168:B171"/>
    <mergeCell ref="C168:D168"/>
    <mergeCell ref="C169:D169"/>
    <mergeCell ref="C170:D170"/>
    <mergeCell ref="C171:F171"/>
    <mergeCell ref="A159:A161"/>
    <mergeCell ref="B159:B161"/>
    <mergeCell ref="C159:D159"/>
    <mergeCell ref="C160:D160"/>
    <mergeCell ref="C161:F161"/>
    <mergeCell ref="A162:A164"/>
    <mergeCell ref="B162:B164"/>
    <mergeCell ref="C162:D162"/>
    <mergeCell ref="C163:D163"/>
    <mergeCell ref="C164:F164"/>
    <mergeCell ref="A153:A155"/>
    <mergeCell ref="B153:B155"/>
    <mergeCell ref="C153:D153"/>
    <mergeCell ref="C154:D154"/>
    <mergeCell ref="C155:F155"/>
    <mergeCell ref="A156:A158"/>
    <mergeCell ref="B156:B158"/>
    <mergeCell ref="C156:D156"/>
    <mergeCell ref="C157:D157"/>
    <mergeCell ref="C158:F158"/>
    <mergeCell ref="A147:A149"/>
    <mergeCell ref="B147:B149"/>
    <mergeCell ref="C147:D147"/>
    <mergeCell ref="C148:D148"/>
    <mergeCell ref="C149:F149"/>
    <mergeCell ref="A150:A152"/>
    <mergeCell ref="B150:B152"/>
    <mergeCell ref="C150:D150"/>
    <mergeCell ref="C151:D151"/>
    <mergeCell ref="C152:F152"/>
    <mergeCell ref="A141:A143"/>
    <mergeCell ref="B141:B143"/>
    <mergeCell ref="C141:D141"/>
    <mergeCell ref="C142:D142"/>
    <mergeCell ref="C143:F143"/>
    <mergeCell ref="A144:A146"/>
    <mergeCell ref="B144:B146"/>
    <mergeCell ref="C144:D144"/>
    <mergeCell ref="C145:D145"/>
    <mergeCell ref="C146:F146"/>
    <mergeCell ref="A135:A137"/>
    <mergeCell ref="B135:B137"/>
    <mergeCell ref="C135:D135"/>
    <mergeCell ref="C136:D136"/>
    <mergeCell ref="C137:F137"/>
    <mergeCell ref="A138:A140"/>
    <mergeCell ref="B138:B140"/>
    <mergeCell ref="C138:D138"/>
    <mergeCell ref="C139:D139"/>
    <mergeCell ref="C140:F140"/>
    <mergeCell ref="A129:A131"/>
    <mergeCell ref="B129:B131"/>
    <mergeCell ref="C129:D129"/>
    <mergeCell ref="C130:D130"/>
    <mergeCell ref="C131:F131"/>
    <mergeCell ref="A132:A134"/>
    <mergeCell ref="B132:B134"/>
    <mergeCell ref="C132:D132"/>
    <mergeCell ref="C133:D133"/>
    <mergeCell ref="C134:F134"/>
    <mergeCell ref="A123:A125"/>
    <mergeCell ref="B123:B125"/>
    <mergeCell ref="C123:D123"/>
    <mergeCell ref="C124:D124"/>
    <mergeCell ref="C125:F125"/>
    <mergeCell ref="A126:A128"/>
    <mergeCell ref="B126:B128"/>
    <mergeCell ref="C126:D126"/>
    <mergeCell ref="C127:D127"/>
    <mergeCell ref="C128:F128"/>
    <mergeCell ref="A117:A119"/>
    <mergeCell ref="B117:B119"/>
    <mergeCell ref="C117:D117"/>
    <mergeCell ref="C118:D118"/>
    <mergeCell ref="C119:F119"/>
    <mergeCell ref="A120:A122"/>
    <mergeCell ref="B120:B122"/>
    <mergeCell ref="C120:D120"/>
    <mergeCell ref="C121:D121"/>
    <mergeCell ref="C122:F122"/>
    <mergeCell ref="A111:A113"/>
    <mergeCell ref="B111:B113"/>
    <mergeCell ref="C111:D111"/>
    <mergeCell ref="C112:D112"/>
    <mergeCell ref="C113:F113"/>
    <mergeCell ref="A114:A116"/>
    <mergeCell ref="B114:B116"/>
    <mergeCell ref="C114:D114"/>
    <mergeCell ref="C115:D115"/>
    <mergeCell ref="C116:F116"/>
    <mergeCell ref="A105:A107"/>
    <mergeCell ref="B105:B107"/>
    <mergeCell ref="C105:D105"/>
    <mergeCell ref="C106:D106"/>
    <mergeCell ref="C107:F107"/>
    <mergeCell ref="A108:A110"/>
    <mergeCell ref="B108:B110"/>
    <mergeCell ref="C108:D108"/>
    <mergeCell ref="C109:D109"/>
    <mergeCell ref="C110:F110"/>
    <mergeCell ref="A99:A101"/>
    <mergeCell ref="B99:B101"/>
    <mergeCell ref="C99:D99"/>
    <mergeCell ref="C100:D100"/>
    <mergeCell ref="C101:F101"/>
    <mergeCell ref="A102:A104"/>
    <mergeCell ref="B102:B104"/>
    <mergeCell ref="C102:D102"/>
    <mergeCell ref="C103:D103"/>
    <mergeCell ref="C104:F104"/>
    <mergeCell ref="A93:A95"/>
    <mergeCell ref="B93:B95"/>
    <mergeCell ref="C93:D93"/>
    <mergeCell ref="C94:D94"/>
    <mergeCell ref="C95:F95"/>
    <mergeCell ref="A96:A98"/>
    <mergeCell ref="B96:B98"/>
    <mergeCell ref="C96:D96"/>
    <mergeCell ref="C97:D97"/>
    <mergeCell ref="C98:F98"/>
    <mergeCell ref="A87:A89"/>
    <mergeCell ref="B87:B89"/>
    <mergeCell ref="C87:D87"/>
    <mergeCell ref="C88:D88"/>
    <mergeCell ref="C89:F89"/>
    <mergeCell ref="A90:A92"/>
    <mergeCell ref="B90:B92"/>
    <mergeCell ref="C90:D90"/>
    <mergeCell ref="C91:D91"/>
    <mergeCell ref="C92:F92"/>
    <mergeCell ref="A81:A83"/>
    <mergeCell ref="B81:B83"/>
    <mergeCell ref="C81:D81"/>
    <mergeCell ref="C82:D82"/>
    <mergeCell ref="C83:F83"/>
    <mergeCell ref="A84:A86"/>
    <mergeCell ref="B84:B86"/>
    <mergeCell ref="C84:D84"/>
    <mergeCell ref="C85:D85"/>
    <mergeCell ref="C86:F86"/>
    <mergeCell ref="A75:A77"/>
    <mergeCell ref="B75:B77"/>
    <mergeCell ref="C75:D75"/>
    <mergeCell ref="C76:D76"/>
    <mergeCell ref="C77:F77"/>
    <mergeCell ref="A78:A80"/>
    <mergeCell ref="B78:B80"/>
    <mergeCell ref="C78:D78"/>
    <mergeCell ref="C79:D79"/>
    <mergeCell ref="C80:F80"/>
    <mergeCell ref="A69:A71"/>
    <mergeCell ref="B69:B71"/>
    <mergeCell ref="C69:D69"/>
    <mergeCell ref="C70:D70"/>
    <mergeCell ref="C71:F71"/>
    <mergeCell ref="A72:A74"/>
    <mergeCell ref="B72:B74"/>
    <mergeCell ref="C72:D72"/>
    <mergeCell ref="C73:D73"/>
    <mergeCell ref="C74:F74"/>
    <mergeCell ref="A63:A65"/>
    <mergeCell ref="B63:B65"/>
    <mergeCell ref="C63:D63"/>
    <mergeCell ref="C64:D64"/>
    <mergeCell ref="C65:F65"/>
    <mergeCell ref="A66:A68"/>
    <mergeCell ref="B66:B68"/>
    <mergeCell ref="C66:D66"/>
    <mergeCell ref="C67:D67"/>
    <mergeCell ref="C68:F68"/>
    <mergeCell ref="A57:A59"/>
    <mergeCell ref="B57:B59"/>
    <mergeCell ref="C57:D57"/>
    <mergeCell ref="C58:D58"/>
    <mergeCell ref="C59:F59"/>
    <mergeCell ref="A60:A62"/>
    <mergeCell ref="B60:B62"/>
    <mergeCell ref="C60:D60"/>
    <mergeCell ref="C61:D61"/>
    <mergeCell ref="C62:F62"/>
    <mergeCell ref="A51:A53"/>
    <mergeCell ref="B51:B53"/>
    <mergeCell ref="C51:D51"/>
    <mergeCell ref="C52:D52"/>
    <mergeCell ref="C53:F53"/>
    <mergeCell ref="A54:A56"/>
    <mergeCell ref="B54:B56"/>
    <mergeCell ref="C54:D54"/>
    <mergeCell ref="C55:D55"/>
    <mergeCell ref="C56:F56"/>
    <mergeCell ref="A45:A47"/>
    <mergeCell ref="B45:B47"/>
    <mergeCell ref="C45:D45"/>
    <mergeCell ref="C46:D46"/>
    <mergeCell ref="C47:F47"/>
    <mergeCell ref="A48:A50"/>
    <mergeCell ref="B48:B50"/>
    <mergeCell ref="C48:D48"/>
    <mergeCell ref="C49:D49"/>
    <mergeCell ref="C50:F50"/>
    <mergeCell ref="A39:A41"/>
    <mergeCell ref="B39:B41"/>
    <mergeCell ref="C39:D39"/>
    <mergeCell ref="C40:D40"/>
    <mergeCell ref="C41:F41"/>
    <mergeCell ref="A42:A44"/>
    <mergeCell ref="B42:B44"/>
    <mergeCell ref="C42:D42"/>
    <mergeCell ref="C43:D43"/>
    <mergeCell ref="C44:F44"/>
    <mergeCell ref="A33:A35"/>
    <mergeCell ref="B33:B35"/>
    <mergeCell ref="C33:D33"/>
    <mergeCell ref="C34:D34"/>
    <mergeCell ref="C35:F35"/>
    <mergeCell ref="A36:A38"/>
    <mergeCell ref="B36:B38"/>
    <mergeCell ref="C36:D36"/>
    <mergeCell ref="C37:D37"/>
    <mergeCell ref="C38:F38"/>
    <mergeCell ref="B24:H24"/>
    <mergeCell ref="A25:H25"/>
    <mergeCell ref="B26:D26"/>
    <mergeCell ref="A27:A29"/>
    <mergeCell ref="B27:B29"/>
    <mergeCell ref="C27:D27"/>
    <mergeCell ref="C28:D28"/>
    <mergeCell ref="C29:F29"/>
    <mergeCell ref="A30:A32"/>
    <mergeCell ref="B30:B32"/>
    <mergeCell ref="C30:D30"/>
    <mergeCell ref="C31:D31"/>
    <mergeCell ref="C32:F32"/>
    <mergeCell ref="A12:H13"/>
    <mergeCell ref="A15:H15"/>
    <mergeCell ref="A16:H16"/>
    <mergeCell ref="A17:A23"/>
    <mergeCell ref="B17:E17"/>
    <mergeCell ref="B18:E18"/>
    <mergeCell ref="B19:E19"/>
    <mergeCell ref="B20:E20"/>
    <mergeCell ref="B21:E21"/>
    <mergeCell ref="B22:E22"/>
    <mergeCell ref="B23:E23"/>
    <mergeCell ref="A1:H1"/>
    <mergeCell ref="A2:H3"/>
    <mergeCell ref="A4:H4"/>
    <mergeCell ref="A5:H5"/>
    <mergeCell ref="A6:E6"/>
    <mergeCell ref="G6:H6"/>
    <mergeCell ref="A8:H8"/>
    <mergeCell ref="A9:H9"/>
    <mergeCell ref="A11:H11"/>
  </mergeCells>
  <pageMargins left="0.51180555555555596" right="0.51180555555555596" top="0.78749999999999998" bottom="0.78749999999999998" header="0.511811023622047" footer="0.511811023622047"/>
  <pageSetup paperSize="9" scale="64" orientation="portrait" horizontalDpi="300" verticalDpi="300"/>
  <rowBreaks count="2" manualBreakCount="2">
    <brk id="68" max="16383" man="1"/>
    <brk id="1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view="pageBreakPreview" zoomScaleNormal="100" workbookViewId="0">
      <selection activeCell="A21" sqref="A21"/>
    </sheetView>
  </sheetViews>
  <sheetFormatPr defaultColWidth="11.5703125" defaultRowHeight="12.75"/>
  <cols>
    <col min="1" max="1" width="7.5703125" customWidth="1"/>
    <col min="2" max="2" width="23.5703125" customWidth="1"/>
    <col min="3" max="3" width="10.7109375" customWidth="1"/>
    <col min="4" max="4" width="6.85546875" customWidth="1"/>
    <col min="5" max="5" width="8.7109375" hidden="1" customWidth="1"/>
    <col min="6" max="7" width="10" hidden="1" customWidth="1"/>
    <col min="8" max="8" width="9.85546875" hidden="1" customWidth="1"/>
    <col min="9" max="9" width="9.85546875" customWidth="1"/>
    <col min="10" max="10" width="9.140625" customWidth="1"/>
    <col min="11" max="1024" width="8.5703125" customWidth="1"/>
  </cols>
  <sheetData>
    <row r="1" spans="1:10" ht="15">
      <c r="A1" s="275" t="s">
        <v>89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0">
      <c r="A2" s="45"/>
      <c r="B2" s="46"/>
      <c r="C2" s="45"/>
      <c r="D2" s="45"/>
      <c r="E2" s="45"/>
      <c r="F2" s="45"/>
      <c r="G2" s="45"/>
      <c r="H2" s="45"/>
      <c r="I2" s="45"/>
      <c r="J2" s="45"/>
    </row>
    <row r="3" spans="1:10">
      <c r="A3" s="276" t="s">
        <v>90</v>
      </c>
      <c r="B3" s="276"/>
      <c r="C3" s="276"/>
      <c r="D3" s="276"/>
      <c r="E3" s="276"/>
      <c r="F3" s="276"/>
      <c r="G3" s="276"/>
      <c r="H3" s="276"/>
      <c r="I3" s="276"/>
      <c r="J3" s="276"/>
    </row>
    <row r="4" spans="1:10" ht="41.85">
      <c r="A4" s="47" t="s">
        <v>91</v>
      </c>
      <c r="B4" s="47" t="s">
        <v>92</v>
      </c>
      <c r="C4" s="47" t="s">
        <v>93</v>
      </c>
      <c r="D4" s="47" t="s">
        <v>94</v>
      </c>
      <c r="E4" s="48" t="s">
        <v>95</v>
      </c>
      <c r="F4" s="48" t="s">
        <v>96</v>
      </c>
      <c r="G4" s="48" t="s">
        <v>97</v>
      </c>
      <c r="H4" s="49" t="s">
        <v>98</v>
      </c>
      <c r="I4" s="49" t="s">
        <v>99</v>
      </c>
      <c r="J4" s="49" t="s">
        <v>13</v>
      </c>
    </row>
    <row r="5" spans="1:10">
      <c r="A5" s="50">
        <v>1</v>
      </c>
      <c r="B5" s="51" t="s">
        <v>100</v>
      </c>
      <c r="C5" s="50" t="s">
        <v>101</v>
      </c>
      <c r="D5" s="52">
        <v>2</v>
      </c>
      <c r="E5" s="53">
        <v>85</v>
      </c>
      <c r="F5" s="53">
        <v>65</v>
      </c>
      <c r="G5" s="53">
        <v>99</v>
      </c>
      <c r="H5" s="53">
        <v>83.27</v>
      </c>
      <c r="I5" s="54">
        <v>65.77</v>
      </c>
      <c r="J5" s="54">
        <f>D5*I5/12</f>
        <v>10.961666666666666</v>
      </c>
    </row>
    <row r="6" spans="1:10">
      <c r="A6" s="50">
        <v>2</v>
      </c>
      <c r="B6" s="51" t="s">
        <v>102</v>
      </c>
      <c r="C6" s="50" t="s">
        <v>101</v>
      </c>
      <c r="D6" s="52">
        <v>2</v>
      </c>
      <c r="E6" s="53">
        <v>59.99</v>
      </c>
      <c r="F6" s="53">
        <v>71</v>
      </c>
      <c r="G6" s="53">
        <v>78.900000000000006</v>
      </c>
      <c r="H6" s="53">
        <v>63.39</v>
      </c>
      <c r="I6" s="54">
        <v>41.64</v>
      </c>
      <c r="J6" s="54">
        <f>D6*I6/12</f>
        <v>6.94</v>
      </c>
    </row>
    <row r="7" spans="1:10">
      <c r="A7" s="50">
        <v>3</v>
      </c>
      <c r="B7" s="51" t="s">
        <v>103</v>
      </c>
      <c r="C7" s="50" t="s">
        <v>101</v>
      </c>
      <c r="D7" s="52">
        <v>1</v>
      </c>
      <c r="E7" s="53">
        <v>32.72</v>
      </c>
      <c r="F7" s="53">
        <v>59.9</v>
      </c>
      <c r="G7" s="53">
        <v>45</v>
      </c>
      <c r="H7" s="53">
        <v>37.99</v>
      </c>
      <c r="I7" s="54">
        <v>21.81</v>
      </c>
      <c r="J7" s="54">
        <f>D7*I7/12</f>
        <v>1.8174999999999999</v>
      </c>
    </row>
    <row r="8" spans="1:10">
      <c r="A8" s="50">
        <v>4</v>
      </c>
      <c r="B8" s="51" t="s">
        <v>104</v>
      </c>
      <c r="C8" s="50" t="s">
        <v>105</v>
      </c>
      <c r="D8" s="52">
        <v>1</v>
      </c>
      <c r="E8" s="53">
        <v>152</v>
      </c>
      <c r="F8" s="53">
        <v>169.9</v>
      </c>
      <c r="G8" s="53">
        <v>99.9</v>
      </c>
      <c r="H8" s="53">
        <v>162.44</v>
      </c>
      <c r="I8" s="54">
        <v>109.31</v>
      </c>
      <c r="J8" s="54">
        <f>D8*I8/12</f>
        <v>9.1091666666666669</v>
      </c>
    </row>
    <row r="9" spans="1:10">
      <c r="A9" s="50">
        <v>5</v>
      </c>
      <c r="B9" s="51" t="s">
        <v>106</v>
      </c>
      <c r="C9" s="50" t="s">
        <v>105</v>
      </c>
      <c r="D9" s="52">
        <v>2</v>
      </c>
      <c r="E9" s="53">
        <v>10</v>
      </c>
      <c r="F9" s="53">
        <v>13.35</v>
      </c>
      <c r="G9" s="53">
        <v>8.31</v>
      </c>
      <c r="H9" s="53">
        <v>9.0500000000000007</v>
      </c>
      <c r="I9" s="54">
        <v>13.19</v>
      </c>
      <c r="J9" s="54">
        <f>D9*I9/12</f>
        <v>2.1983333333333333</v>
      </c>
    </row>
    <row r="10" spans="1:10">
      <c r="A10" s="50">
        <v>6</v>
      </c>
      <c r="B10" s="51" t="s">
        <v>107</v>
      </c>
      <c r="C10" s="50" t="s">
        <v>101</v>
      </c>
      <c r="D10" s="52">
        <v>1</v>
      </c>
      <c r="E10" s="53">
        <v>147.30000000000001</v>
      </c>
      <c r="F10" s="53">
        <v>180</v>
      </c>
      <c r="G10" s="53">
        <v>173.5</v>
      </c>
      <c r="H10" s="53">
        <v>119.82</v>
      </c>
      <c r="I10" s="54">
        <v>114.05</v>
      </c>
      <c r="J10" s="54">
        <f>D10*I10/12</f>
        <v>9.5041666666666664</v>
      </c>
    </row>
    <row r="11" spans="1:10">
      <c r="A11" s="50">
        <v>7</v>
      </c>
      <c r="B11" s="51" t="s">
        <v>108</v>
      </c>
      <c r="C11" s="50" t="s">
        <v>101</v>
      </c>
      <c r="D11" s="52">
        <v>1</v>
      </c>
      <c r="E11" s="53">
        <v>9.92</v>
      </c>
      <c r="F11" s="53">
        <v>5.9</v>
      </c>
      <c r="G11" s="53">
        <v>6.45</v>
      </c>
      <c r="H11" s="53">
        <v>10.8</v>
      </c>
      <c r="I11" s="54">
        <v>2.99</v>
      </c>
      <c r="J11" s="54">
        <f>D11*I11/12</f>
        <v>0.24916666666666668</v>
      </c>
    </row>
    <row r="12" spans="1:10">
      <c r="A12" s="50">
        <v>8</v>
      </c>
      <c r="B12" s="51" t="s">
        <v>109</v>
      </c>
      <c r="C12" s="50" t="s">
        <v>101</v>
      </c>
      <c r="D12" s="52">
        <v>1</v>
      </c>
      <c r="E12" s="53">
        <v>11.86</v>
      </c>
      <c r="F12" s="53">
        <v>5.88</v>
      </c>
      <c r="G12" s="53">
        <v>19.899999999999999</v>
      </c>
      <c r="H12" s="53">
        <v>8.91</v>
      </c>
      <c r="I12" s="54">
        <v>10.84</v>
      </c>
      <c r="J12" s="54">
        <f>I12*D12/12</f>
        <v>0.90333333333333332</v>
      </c>
    </row>
    <row r="13" spans="1:10">
      <c r="A13" s="277" t="s">
        <v>110</v>
      </c>
      <c r="B13" s="277"/>
      <c r="C13" s="277"/>
      <c r="D13" s="277"/>
      <c r="E13" s="277"/>
      <c r="F13" s="277"/>
      <c r="G13" s="277"/>
      <c r="H13" s="277"/>
      <c r="I13" s="277"/>
      <c r="J13" s="55">
        <f>SUM(J5:J12)</f>
        <v>41.683333333333337</v>
      </c>
    </row>
    <row r="14" spans="1:10">
      <c r="A14" s="56"/>
      <c r="B14" s="56"/>
      <c r="C14" s="56"/>
      <c r="D14" s="56"/>
      <c r="E14" s="56"/>
      <c r="F14" s="56"/>
      <c r="G14" s="56"/>
      <c r="H14" s="56"/>
      <c r="I14" s="56"/>
      <c r="J14" s="56"/>
    </row>
    <row r="15" spans="1:10">
      <c r="A15" s="276" t="s">
        <v>111</v>
      </c>
      <c r="B15" s="276"/>
      <c r="C15" s="276"/>
      <c r="D15" s="276"/>
      <c r="E15" s="276"/>
      <c r="F15" s="276"/>
      <c r="G15" s="276"/>
      <c r="H15" s="276"/>
      <c r="I15" s="276"/>
      <c r="J15" s="276"/>
    </row>
    <row r="16" spans="1:10" ht="41.85">
      <c r="A16" s="47" t="s">
        <v>91</v>
      </c>
      <c r="B16" s="47" t="s">
        <v>92</v>
      </c>
      <c r="C16" s="47" t="s">
        <v>93</v>
      </c>
      <c r="D16" s="47" t="s">
        <v>94</v>
      </c>
      <c r="E16" s="48" t="s">
        <v>112</v>
      </c>
      <c r="F16" s="48" t="s">
        <v>96</v>
      </c>
      <c r="G16" s="48" t="s">
        <v>97</v>
      </c>
      <c r="H16" s="49" t="s">
        <v>98</v>
      </c>
      <c r="I16" s="49" t="s">
        <v>99</v>
      </c>
      <c r="J16" s="49" t="s">
        <v>13</v>
      </c>
    </row>
    <row r="17" spans="1:10">
      <c r="A17" s="50">
        <v>1</v>
      </c>
      <c r="B17" s="51" t="s">
        <v>113</v>
      </c>
      <c r="C17" s="50" t="s">
        <v>101</v>
      </c>
      <c r="D17" s="52">
        <v>2</v>
      </c>
      <c r="E17" s="53">
        <v>12.94</v>
      </c>
      <c r="F17" s="53">
        <v>10.57</v>
      </c>
      <c r="G17" s="53">
        <v>11.25</v>
      </c>
      <c r="H17" s="53">
        <v>15.5</v>
      </c>
      <c r="I17" s="54">
        <v>11.86</v>
      </c>
      <c r="J17" s="54">
        <f>(I17*D17)/12</f>
        <v>1.9766666666666666</v>
      </c>
    </row>
    <row r="18" spans="1:10">
      <c r="A18" s="50">
        <v>2</v>
      </c>
      <c r="B18" s="51" t="s">
        <v>114</v>
      </c>
      <c r="C18" s="50" t="s">
        <v>101</v>
      </c>
      <c r="D18" s="52">
        <v>1</v>
      </c>
      <c r="E18" s="53">
        <v>46</v>
      </c>
      <c r="F18" s="53">
        <v>54</v>
      </c>
      <c r="G18" s="53">
        <v>59.9</v>
      </c>
      <c r="H18" s="53">
        <v>22.8</v>
      </c>
      <c r="I18" s="54">
        <v>25.41</v>
      </c>
      <c r="J18" s="54">
        <f>I18*D18/12</f>
        <v>2.1175000000000002</v>
      </c>
    </row>
    <row r="19" spans="1:10">
      <c r="A19" s="50">
        <v>3</v>
      </c>
      <c r="B19" s="51" t="s">
        <v>115</v>
      </c>
      <c r="C19" s="50" t="s">
        <v>101</v>
      </c>
      <c r="D19" s="52">
        <v>1</v>
      </c>
      <c r="E19" s="53">
        <v>39.9</v>
      </c>
      <c r="F19" s="53">
        <v>29.9</v>
      </c>
      <c r="G19" s="53">
        <v>25.9</v>
      </c>
      <c r="H19" s="53">
        <v>59.48</v>
      </c>
      <c r="I19" s="54">
        <v>16.52</v>
      </c>
      <c r="J19" s="54">
        <f>I19*D19/12</f>
        <v>1.3766666666666667</v>
      </c>
    </row>
    <row r="20" spans="1:10">
      <c r="A20" s="50">
        <v>4</v>
      </c>
      <c r="B20" s="51" t="s">
        <v>116</v>
      </c>
      <c r="C20" s="50" t="s">
        <v>101</v>
      </c>
      <c r="D20" s="52">
        <v>1</v>
      </c>
      <c r="E20" s="53">
        <v>46.8</v>
      </c>
      <c r="F20" s="53">
        <v>58.49</v>
      </c>
      <c r="G20" s="53">
        <v>58.88</v>
      </c>
      <c r="H20" s="53">
        <v>47.68</v>
      </c>
      <c r="I20" s="54">
        <v>56.79</v>
      </c>
      <c r="J20" s="54">
        <f>I20*D20/12</f>
        <v>4.7324999999999999</v>
      </c>
    </row>
    <row r="21" spans="1:10">
      <c r="A21" s="277" t="s">
        <v>117</v>
      </c>
      <c r="B21" s="277"/>
      <c r="C21" s="277"/>
      <c r="D21" s="277"/>
      <c r="E21" s="277"/>
      <c r="F21" s="277"/>
      <c r="G21" s="277"/>
      <c r="H21" s="277"/>
      <c r="I21" s="277"/>
      <c r="J21" s="57">
        <f>SUM(J17:J20)</f>
        <v>10.203333333333333</v>
      </c>
    </row>
  </sheetData>
  <mergeCells count="5">
    <mergeCell ref="A1:J1"/>
    <mergeCell ref="A3:J3"/>
    <mergeCell ref="A13:I13"/>
    <mergeCell ref="A15:J15"/>
    <mergeCell ref="A21:I21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6"/>
  <sheetViews>
    <sheetView showGridLines="0" view="pageBreakPreview" zoomScaleNormal="100" workbookViewId="0">
      <selection activeCell="D7" sqref="D7"/>
    </sheetView>
  </sheetViews>
  <sheetFormatPr defaultColWidth="11.5703125" defaultRowHeight="12.75"/>
  <cols>
    <col min="1" max="1" width="69.5703125" customWidth="1"/>
    <col min="2" max="4" width="12.42578125" customWidth="1"/>
    <col min="5" max="5" width="15.85546875" customWidth="1"/>
    <col min="6" max="1022" width="11.28515625" customWidth="1"/>
    <col min="1023" max="1023" width="9" customWidth="1"/>
  </cols>
  <sheetData>
    <row r="1" spans="1:5" ht="13.9">
      <c r="A1" s="58"/>
      <c r="B1" s="58"/>
      <c r="C1" s="58"/>
      <c r="D1" s="58"/>
      <c r="E1" s="58"/>
    </row>
    <row r="2" spans="1:5" ht="13.9">
      <c r="A2" s="58"/>
      <c r="B2" s="58"/>
      <c r="C2" s="58"/>
      <c r="D2" s="58"/>
      <c r="E2" s="58"/>
    </row>
    <row r="3" spans="1:5" ht="13.9">
      <c r="A3" s="278" t="s">
        <v>118</v>
      </c>
      <c r="B3" s="278"/>
      <c r="C3" s="278"/>
      <c r="D3" s="278"/>
      <c r="E3" s="278"/>
    </row>
    <row r="4" spans="1:5" ht="13.9">
      <c r="A4" s="58"/>
      <c r="B4" s="58"/>
      <c r="C4" s="58"/>
      <c r="D4" s="58"/>
      <c r="E4" s="58"/>
    </row>
    <row r="5" spans="1:5" ht="35.1">
      <c r="A5" s="59" t="s">
        <v>119</v>
      </c>
      <c r="B5" s="60" t="s">
        <v>120</v>
      </c>
      <c r="C5" s="60" t="s">
        <v>121</v>
      </c>
      <c r="D5" s="61" t="s">
        <v>122</v>
      </c>
      <c r="E5" s="62" t="s">
        <v>13</v>
      </c>
    </row>
    <row r="6" spans="1:5">
      <c r="A6" s="63" t="s">
        <v>123</v>
      </c>
      <c r="B6" s="64">
        <v>26</v>
      </c>
      <c r="C6" s="65">
        <v>25</v>
      </c>
      <c r="D6" s="66">
        <f>(B6*C6)*8.5%</f>
        <v>55.250000000000007</v>
      </c>
      <c r="E6" s="65">
        <f>(C6*B6)-D6</f>
        <v>594.75</v>
      </c>
    </row>
    <row r="7" spans="1:5">
      <c r="A7" s="63" t="s">
        <v>124</v>
      </c>
      <c r="B7" s="64">
        <v>15</v>
      </c>
      <c r="C7" s="65">
        <v>25</v>
      </c>
      <c r="D7" s="66">
        <f>(B7*C7)*8.5%</f>
        <v>31.875000000000004</v>
      </c>
      <c r="E7" s="65">
        <f>(C7*B7)-D7</f>
        <v>343.125</v>
      </c>
    </row>
    <row r="8" spans="1:5">
      <c r="A8" s="63" t="s">
        <v>125</v>
      </c>
      <c r="B8" s="64">
        <v>15</v>
      </c>
      <c r="C8" s="65">
        <v>25</v>
      </c>
      <c r="D8" s="66">
        <f>(B8*C8)*8.5%</f>
        <v>31.875000000000004</v>
      </c>
      <c r="E8" s="65">
        <f>(C8*B8)-D8</f>
        <v>343.125</v>
      </c>
    </row>
    <row r="9" spans="1:5">
      <c r="A9" s="67"/>
      <c r="B9" s="67"/>
      <c r="C9" s="67"/>
      <c r="D9" s="67"/>
      <c r="E9" s="68"/>
    </row>
    <row r="11" spans="1:5">
      <c r="A11" s="279" t="s">
        <v>126</v>
      </c>
      <c r="B11" s="279"/>
      <c r="C11" s="279"/>
      <c r="D11" s="279"/>
      <c r="E11" s="279"/>
    </row>
    <row r="12" spans="1:5" ht="14.1" customHeight="1">
      <c r="A12" s="280" t="s">
        <v>127</v>
      </c>
      <c r="B12" s="280"/>
      <c r="C12" s="280"/>
      <c r="D12" s="280"/>
      <c r="E12" s="280"/>
    </row>
    <row r="13" spans="1:5">
      <c r="A13" s="280"/>
      <c r="B13" s="280"/>
      <c r="C13" s="280"/>
      <c r="D13" s="280"/>
      <c r="E13" s="280"/>
    </row>
    <row r="14" spans="1:5">
      <c r="A14" s="280"/>
      <c r="B14" s="280"/>
      <c r="C14" s="280"/>
      <c r="D14" s="280"/>
      <c r="E14" s="280"/>
    </row>
    <row r="15" spans="1:5">
      <c r="A15" s="280"/>
      <c r="B15" s="280"/>
      <c r="C15" s="280"/>
      <c r="D15" s="280"/>
      <c r="E15" s="280"/>
    </row>
    <row r="16" spans="1:5">
      <c r="A16" s="280"/>
      <c r="B16" s="280"/>
      <c r="C16" s="280"/>
      <c r="D16" s="280"/>
      <c r="E16" s="280"/>
    </row>
    <row r="17" spans="1:5">
      <c r="A17" s="280"/>
      <c r="B17" s="280"/>
      <c r="C17" s="280"/>
      <c r="D17" s="280"/>
      <c r="E17" s="280"/>
    </row>
    <row r="18" spans="1:5">
      <c r="A18" s="280"/>
      <c r="B18" s="280"/>
      <c r="C18" s="280"/>
      <c r="D18" s="280"/>
      <c r="E18" s="280"/>
    </row>
    <row r="19" spans="1:5">
      <c r="A19" s="69" t="s">
        <v>128</v>
      </c>
      <c r="B19" s="70"/>
      <c r="C19" s="281">
        <v>2.8E-3</v>
      </c>
      <c r="D19" s="281"/>
      <c r="E19" s="281"/>
    </row>
    <row r="20" spans="1:5">
      <c r="A20" s="31"/>
      <c r="B20" s="31"/>
      <c r="C20" s="31"/>
      <c r="D20" s="31"/>
    </row>
    <row r="21" spans="1:5">
      <c r="A21" s="31"/>
      <c r="B21" s="31"/>
      <c r="C21" s="31"/>
      <c r="D21" s="31"/>
    </row>
    <row r="22" spans="1:5">
      <c r="A22" s="279" t="s">
        <v>129</v>
      </c>
      <c r="B22" s="279"/>
      <c r="C22" s="279"/>
      <c r="D22" s="279"/>
      <c r="E22" s="279"/>
    </row>
    <row r="23" spans="1:5">
      <c r="A23" s="71" t="s">
        <v>130</v>
      </c>
      <c r="B23" s="72"/>
      <c r="C23" s="73"/>
      <c r="D23" s="282">
        <v>0.51670000000000005</v>
      </c>
      <c r="E23" s="282"/>
    </row>
    <row r="24" spans="1:5">
      <c r="A24" s="71" t="s">
        <v>131</v>
      </c>
      <c r="B24" s="72"/>
      <c r="C24" s="73"/>
      <c r="D24" s="283">
        <v>1.4999999999999999E-2</v>
      </c>
      <c r="E24" s="283"/>
    </row>
    <row r="25" spans="1:5">
      <c r="A25" s="71" t="s">
        <v>132</v>
      </c>
      <c r="B25" s="72"/>
      <c r="C25" s="73"/>
      <c r="D25" s="283">
        <v>0.89880000000000004</v>
      </c>
      <c r="E25" s="283"/>
    </row>
    <row r="26" spans="1:5">
      <c r="A26" s="71" t="s">
        <v>133</v>
      </c>
      <c r="B26" s="72"/>
      <c r="C26" s="73"/>
      <c r="D26" s="284">
        <v>5</v>
      </c>
      <c r="E26" s="284"/>
    </row>
    <row r="27" spans="1:5">
      <c r="A27" s="31"/>
      <c r="B27" s="31"/>
      <c r="C27" s="31"/>
      <c r="D27" s="31"/>
    </row>
    <row r="28" spans="1:5">
      <c r="A28" s="31"/>
      <c r="B28" s="31"/>
      <c r="C28" s="31"/>
      <c r="D28" s="31"/>
    </row>
    <row r="29" spans="1:5">
      <c r="A29" s="279" t="s">
        <v>134</v>
      </c>
      <c r="B29" s="279"/>
      <c r="C29" s="279"/>
      <c r="D29" s="279"/>
      <c r="E29" s="279"/>
    </row>
    <row r="30" spans="1:5">
      <c r="A30" s="71" t="s">
        <v>135</v>
      </c>
      <c r="B30" s="72"/>
      <c r="C30" s="73"/>
      <c r="D30" s="285">
        <v>0.69130000000000003</v>
      </c>
      <c r="E30" s="285"/>
    </row>
    <row r="31" spans="1:5">
      <c r="A31" s="31"/>
      <c r="B31" s="31"/>
      <c r="C31" s="31"/>
      <c r="D31" s="31"/>
    </row>
    <row r="32" spans="1:5">
      <c r="A32" s="31"/>
      <c r="B32" s="31"/>
      <c r="C32" s="31"/>
      <c r="D32" s="31"/>
    </row>
    <row r="33" spans="1:5">
      <c r="A33" s="286" t="s">
        <v>136</v>
      </c>
      <c r="B33" s="286"/>
      <c r="C33" s="286"/>
      <c r="D33" s="286"/>
      <c r="E33" s="286"/>
    </row>
    <row r="34" spans="1:5">
      <c r="A34" s="74" t="s">
        <v>137</v>
      </c>
      <c r="B34" s="75"/>
      <c r="C34" s="76"/>
      <c r="D34" s="287" t="s">
        <v>138</v>
      </c>
      <c r="E34" s="287"/>
    </row>
    <row r="35" spans="1:5">
      <c r="A35" s="288" t="s">
        <v>139</v>
      </c>
      <c r="B35" s="288"/>
      <c r="C35" s="77"/>
      <c r="D35" s="289">
        <f>Goiânia!D38+Goiânia!D38+(Goiânia!D38/3)</f>
        <v>5535.833333333333</v>
      </c>
      <c r="E35" s="289"/>
    </row>
    <row r="36" spans="1:5">
      <c r="A36" s="288" t="s">
        <v>140</v>
      </c>
      <c r="B36" s="288"/>
      <c r="C36" s="77"/>
      <c r="D36" s="289">
        <f>Goiânia!C54</f>
        <v>970.08888888888907</v>
      </c>
      <c r="E36" s="289"/>
    </row>
    <row r="37" spans="1:5">
      <c r="A37" s="288" t="s">
        <v>141</v>
      </c>
      <c r="B37" s="288"/>
      <c r="C37" s="77"/>
      <c r="D37" s="289">
        <f>Goiânia!B58</f>
        <v>0</v>
      </c>
      <c r="E37" s="289"/>
    </row>
    <row r="38" spans="1:5">
      <c r="A38" s="290" t="s">
        <v>142</v>
      </c>
      <c r="B38" s="290"/>
      <c r="C38" s="78"/>
      <c r="D38" s="287">
        <f>SUM(D35:D37)</f>
        <v>6505.9222222222224</v>
      </c>
      <c r="E38" s="287"/>
    </row>
    <row r="39" spans="1:5">
      <c r="A39" s="79"/>
      <c r="B39" s="79"/>
      <c r="C39" s="79"/>
      <c r="D39" s="79"/>
    </row>
    <row r="40" spans="1:5">
      <c r="A40" s="80" t="s">
        <v>143</v>
      </c>
      <c r="B40" s="81"/>
      <c r="C40" s="82"/>
      <c r="D40" s="291">
        <v>0.1012</v>
      </c>
      <c r="E40" s="291"/>
    </row>
    <row r="41" spans="1:5">
      <c r="A41" s="83" t="s">
        <v>144</v>
      </c>
      <c r="B41" s="84"/>
      <c r="C41" s="85"/>
      <c r="D41" s="292">
        <v>3.2000000000000002E-3</v>
      </c>
      <c r="E41" s="292"/>
    </row>
    <row r="42" spans="1:5" ht="21.6" customHeight="1"/>
    <row r="43" spans="1:5" ht="13.7" customHeight="1">
      <c r="A43" s="293" t="s">
        <v>145</v>
      </c>
      <c r="B43" s="293"/>
      <c r="C43" s="293"/>
      <c r="D43" s="86"/>
    </row>
    <row r="44" spans="1:5" ht="25.15" customHeight="1">
      <c r="A44" s="294" t="s">
        <v>146</v>
      </c>
      <c r="B44" s="294"/>
      <c r="C44" s="294"/>
      <c r="D44" s="294"/>
      <c r="E44" s="294"/>
    </row>
    <row r="45" spans="1:5" ht="49.15" customHeight="1">
      <c r="A45" s="295" t="s">
        <v>147</v>
      </c>
      <c r="B45" s="295"/>
      <c r="C45" s="295"/>
      <c r="D45" s="295"/>
      <c r="E45" s="295"/>
    </row>
    <row r="46" spans="1:5" ht="25.9" customHeight="1">
      <c r="A46" s="296" t="s">
        <v>148</v>
      </c>
      <c r="B46" s="296"/>
      <c r="C46" s="296"/>
      <c r="D46" s="296"/>
      <c r="E46" s="296"/>
    </row>
    <row r="47" spans="1:5" ht="25.9" customHeight="1">
      <c r="A47" s="296" t="s">
        <v>149</v>
      </c>
      <c r="B47" s="296"/>
      <c r="C47" s="296"/>
      <c r="D47" s="296"/>
      <c r="E47" s="296"/>
    </row>
    <row r="48" spans="1:5" ht="38.1" customHeight="1">
      <c r="A48" s="296" t="s">
        <v>150</v>
      </c>
      <c r="B48" s="296"/>
      <c r="C48" s="296"/>
      <c r="D48" s="296"/>
      <c r="E48" s="296"/>
    </row>
    <row r="49" spans="1:5" ht="25.9" customHeight="1">
      <c r="A49" s="296" t="s">
        <v>151</v>
      </c>
      <c r="B49" s="296"/>
      <c r="C49" s="296"/>
      <c r="D49" s="296"/>
      <c r="E49" s="296"/>
    </row>
    <row r="50" spans="1:5" ht="49.7" customHeight="1">
      <c r="A50" s="296" t="s">
        <v>152</v>
      </c>
      <c r="B50" s="296"/>
      <c r="C50" s="296"/>
      <c r="D50" s="296"/>
      <c r="E50" s="296"/>
    </row>
    <row r="51" spans="1:5" ht="49.7" customHeight="1">
      <c r="A51" s="296" t="s">
        <v>153</v>
      </c>
      <c r="B51" s="296"/>
      <c r="C51" s="296"/>
      <c r="D51" s="296"/>
      <c r="E51" s="296"/>
    </row>
    <row r="52" spans="1:5">
      <c r="A52" s="87"/>
    </row>
    <row r="53" spans="1:5" ht="21.75" customHeight="1">
      <c r="A53" s="296" t="s">
        <v>154</v>
      </c>
      <c r="B53" s="296"/>
      <c r="C53" s="296"/>
      <c r="D53" s="296"/>
      <c r="E53" s="296"/>
    </row>
    <row r="54" spans="1:5" ht="38.1" customHeight="1">
      <c r="A54" s="295" t="s">
        <v>155</v>
      </c>
      <c r="B54" s="295"/>
      <c r="C54" s="295"/>
      <c r="D54" s="295"/>
      <c r="E54" s="295"/>
    </row>
    <row r="55" spans="1:5" ht="25.9" customHeight="1">
      <c r="A55" s="296" t="s">
        <v>156</v>
      </c>
      <c r="B55" s="296"/>
      <c r="C55" s="296"/>
      <c r="D55" s="296"/>
      <c r="E55" s="296"/>
    </row>
    <row r="56" spans="1:5" ht="49.7" customHeight="1">
      <c r="A56" s="296" t="s">
        <v>157</v>
      </c>
      <c r="B56" s="296"/>
      <c r="C56" s="296"/>
      <c r="D56" s="296"/>
      <c r="E56" s="296"/>
    </row>
    <row r="57" spans="1:5" ht="25.35" customHeight="1">
      <c r="A57" s="295" t="s">
        <v>158</v>
      </c>
      <c r="B57" s="295"/>
      <c r="C57" s="295"/>
      <c r="D57" s="295"/>
      <c r="E57" s="295"/>
    </row>
    <row r="58" spans="1:5" ht="13.35" customHeight="1">
      <c r="A58" s="295" t="s">
        <v>159</v>
      </c>
      <c r="B58" s="295"/>
      <c r="C58" s="295"/>
      <c r="D58" s="295"/>
      <c r="E58" s="295"/>
    </row>
    <row r="59" spans="1:5" ht="13.35" customHeight="1">
      <c r="A59" s="295" t="s">
        <v>160</v>
      </c>
      <c r="B59" s="295"/>
      <c r="C59" s="295"/>
      <c r="D59" s="295"/>
      <c r="E59" s="295"/>
    </row>
    <row r="60" spans="1:5" ht="25.9" customHeight="1">
      <c r="A60" s="295" t="s">
        <v>161</v>
      </c>
      <c r="B60" s="295"/>
      <c r="C60" s="295"/>
      <c r="D60" s="295"/>
      <c r="E60" s="295"/>
    </row>
    <row r="61" spans="1:5" ht="37.35" customHeight="1">
      <c r="A61" s="295" t="s">
        <v>162</v>
      </c>
      <c r="B61" s="295"/>
      <c r="C61" s="295"/>
      <c r="D61" s="295"/>
      <c r="E61" s="295"/>
    </row>
    <row r="62" spans="1:5" ht="62.65" customHeight="1">
      <c r="A62" s="295" t="s">
        <v>163</v>
      </c>
      <c r="B62" s="295"/>
      <c r="C62" s="295"/>
      <c r="D62" s="295"/>
      <c r="E62" s="295"/>
    </row>
    <row r="63" spans="1:5" ht="21.2" customHeight="1">
      <c r="A63" s="295" t="s">
        <v>164</v>
      </c>
      <c r="B63" s="295"/>
      <c r="C63" s="295"/>
      <c r="D63" s="295"/>
      <c r="E63" s="295"/>
    </row>
    <row r="64" spans="1:5" ht="47.85" customHeight="1">
      <c r="A64" s="296" t="s">
        <v>165</v>
      </c>
      <c r="B64" s="296"/>
      <c r="C64" s="296"/>
      <c r="D64" s="296"/>
      <c r="E64" s="296"/>
    </row>
    <row r="65" spans="1:5" ht="38.1" customHeight="1">
      <c r="A65" s="296" t="s">
        <v>166</v>
      </c>
      <c r="B65" s="296"/>
      <c r="C65" s="296"/>
      <c r="D65" s="296"/>
      <c r="E65" s="296"/>
    </row>
    <row r="66" spans="1:5" ht="49.15" customHeight="1">
      <c r="A66" s="294" t="s">
        <v>167</v>
      </c>
      <c r="B66" s="294"/>
      <c r="C66" s="294"/>
      <c r="D66" s="294"/>
      <c r="E66" s="294"/>
    </row>
  </sheetData>
  <mergeCells count="46">
    <mergeCell ref="A62:E62"/>
    <mergeCell ref="A63:E63"/>
    <mergeCell ref="A64:E64"/>
    <mergeCell ref="A65:E65"/>
    <mergeCell ref="A66:E66"/>
    <mergeCell ref="A57:E57"/>
    <mergeCell ref="A58:E58"/>
    <mergeCell ref="A59:E59"/>
    <mergeCell ref="A60:E60"/>
    <mergeCell ref="A61:E61"/>
    <mergeCell ref="A51:E51"/>
    <mergeCell ref="A53:E53"/>
    <mergeCell ref="A54:E54"/>
    <mergeCell ref="A55:E55"/>
    <mergeCell ref="A56:E56"/>
    <mergeCell ref="A46:E46"/>
    <mergeCell ref="A47:E47"/>
    <mergeCell ref="A48:E48"/>
    <mergeCell ref="A49:E49"/>
    <mergeCell ref="A50:E50"/>
    <mergeCell ref="D40:E40"/>
    <mergeCell ref="D41:E41"/>
    <mergeCell ref="A43:C43"/>
    <mergeCell ref="A44:E44"/>
    <mergeCell ref="A45:E45"/>
    <mergeCell ref="A36:B36"/>
    <mergeCell ref="D36:E36"/>
    <mergeCell ref="A37:B37"/>
    <mergeCell ref="D37:E37"/>
    <mergeCell ref="A38:B38"/>
    <mergeCell ref="D38:E38"/>
    <mergeCell ref="D30:E30"/>
    <mergeCell ref="A33:E33"/>
    <mergeCell ref="D34:E34"/>
    <mergeCell ref="A35:B35"/>
    <mergeCell ref="D35:E35"/>
    <mergeCell ref="D23:E23"/>
    <mergeCell ref="D24:E24"/>
    <mergeCell ref="D25:E25"/>
    <mergeCell ref="D26:E26"/>
    <mergeCell ref="A29:E29"/>
    <mergeCell ref="A3:E3"/>
    <mergeCell ref="A11:E11"/>
    <mergeCell ref="A12:E18"/>
    <mergeCell ref="C19:E19"/>
    <mergeCell ref="A22:E22"/>
  </mergeCells>
  <pageMargins left="0.78749999999999998" right="0.78749999999999998" top="0.78749999999999998" bottom="0.78749999999999998" header="0.511811023622047" footer="0.511811023622047"/>
  <pageSetup paperSize="9" scale="6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4"/>
  <sheetViews>
    <sheetView showGridLines="0" view="pageBreakPreview" topLeftCell="A49" zoomScaleNormal="100" workbookViewId="0">
      <selection activeCell="B58" sqref="B58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299" t="s">
        <v>170</v>
      </c>
      <c r="C4" s="299"/>
      <c r="D4" s="299"/>
    </row>
    <row r="5" spans="1:4" ht="13.9">
      <c r="A5" s="89" t="s">
        <v>171</v>
      </c>
      <c r="B5" s="300"/>
      <c r="C5" s="300"/>
      <c r="D5" s="300"/>
    </row>
    <row r="6" spans="1:4" ht="13.9">
      <c r="A6" s="89" t="s">
        <v>172</v>
      </c>
      <c r="B6" s="301"/>
      <c r="C6" s="301"/>
      <c r="D6" s="301"/>
    </row>
    <row r="7" spans="1:4" ht="13.9">
      <c r="A7" s="89"/>
      <c r="B7" s="88"/>
      <c r="C7" s="88"/>
      <c r="D7" s="25"/>
    </row>
    <row r="8" spans="1:4" ht="13.9">
      <c r="A8" s="90" t="s">
        <v>173</v>
      </c>
      <c r="B8" s="91"/>
      <c r="C8" s="92"/>
      <c r="D8" s="25"/>
    </row>
    <row r="9" spans="1:4" ht="13.9">
      <c r="A9" s="93" t="s">
        <v>174</v>
      </c>
      <c r="B9" s="302"/>
      <c r="C9" s="302"/>
      <c r="D9" s="302"/>
    </row>
    <row r="10" spans="1:4" ht="13.9">
      <c r="A10" s="93" t="s">
        <v>175</v>
      </c>
      <c r="B10" s="303" t="s">
        <v>176</v>
      </c>
      <c r="C10" s="303"/>
      <c r="D10" s="303"/>
    </row>
    <row r="11" spans="1:4" ht="15">
      <c r="A11" s="94" t="s">
        <v>177</v>
      </c>
      <c r="B11" s="303">
        <v>2023</v>
      </c>
      <c r="C11" s="303"/>
      <c r="D11" s="303"/>
    </row>
    <row r="12" spans="1:4" ht="13.9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37.35">
      <c r="A15" s="98" t="s">
        <v>180</v>
      </c>
      <c r="B15" s="98" t="s">
        <v>181</v>
      </c>
      <c r="C15" s="98" t="s">
        <v>182</v>
      </c>
      <c r="D15" s="98" t="s">
        <v>183</v>
      </c>
    </row>
    <row r="16" spans="1:4" ht="49.35">
      <c r="A16" s="99" t="s">
        <v>184</v>
      </c>
      <c r="B16" s="100" t="s">
        <v>185</v>
      </c>
      <c r="C16" s="101">
        <f>Resumo!F21</f>
        <v>334</v>
      </c>
      <c r="D16" s="101">
        <f>Resumo!F22</f>
        <v>80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3.9">
      <c r="A21" s="104" t="s">
        <v>188</v>
      </c>
      <c r="B21" s="304" t="s">
        <v>189</v>
      </c>
      <c r="C21" s="304"/>
      <c r="D21" s="304"/>
    </row>
    <row r="22" spans="1:4" ht="13.9">
      <c r="A22" s="104" t="s">
        <v>190</v>
      </c>
      <c r="B22" s="304" t="s">
        <v>191</v>
      </c>
      <c r="C22" s="304"/>
      <c r="D22" s="304"/>
    </row>
    <row r="23" spans="1:4" ht="15">
      <c r="A23" s="105" t="s">
        <v>192</v>
      </c>
      <c r="B23" s="307">
        <v>1825</v>
      </c>
      <c r="C23" s="307"/>
      <c r="D23" s="307"/>
    </row>
    <row r="24" spans="1:4" ht="13.9">
      <c r="A24" s="106" t="s">
        <v>193</v>
      </c>
      <c r="B24" s="304" t="s">
        <v>194</v>
      </c>
      <c r="C24" s="304"/>
      <c r="D24" s="304"/>
    </row>
    <row r="25" spans="1:4" ht="13.9">
      <c r="A25" s="106" t="s">
        <v>195</v>
      </c>
      <c r="B25" s="304" t="s">
        <v>196</v>
      </c>
      <c r="C25" s="304"/>
      <c r="D25" s="304"/>
    </row>
    <row r="26" spans="1:4" ht="13.9">
      <c r="A26" s="106" t="s">
        <v>197</v>
      </c>
      <c r="B26" s="304"/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182</v>
      </c>
      <c r="D28" s="111" t="s">
        <v>183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116">
        <f>B23</f>
        <v>1825</v>
      </c>
      <c r="C31" s="117">
        <f>B31</f>
        <v>1825</v>
      </c>
      <c r="D31" s="117">
        <f>B31</f>
        <v>1825</v>
      </c>
    </row>
    <row r="32" spans="1:4" ht="13.9">
      <c r="A32" s="115" t="s">
        <v>204</v>
      </c>
      <c r="B32" s="118">
        <v>0.3</v>
      </c>
      <c r="C32" s="119">
        <f>C31*B32</f>
        <v>547.5</v>
      </c>
      <c r="D32" s="119">
        <f>D31*B32</f>
        <v>547.5</v>
      </c>
    </row>
    <row r="33" spans="1:4" ht="13.9">
      <c r="A33" s="115" t="s">
        <v>205</v>
      </c>
      <c r="B33" s="120"/>
      <c r="C33" s="119"/>
      <c r="D33" s="119"/>
    </row>
    <row r="34" spans="1:4" ht="13.9">
      <c r="A34" s="115" t="s">
        <v>206</v>
      </c>
      <c r="B34" s="121"/>
      <c r="C34" s="119">
        <v>0</v>
      </c>
      <c r="D34" s="119">
        <v>0</v>
      </c>
    </row>
    <row r="35" spans="1:4" ht="13.9">
      <c r="A35" s="115" t="s">
        <v>207</v>
      </c>
      <c r="B35" s="121"/>
      <c r="C35" s="119">
        <v>0</v>
      </c>
      <c r="D35" s="119">
        <v>0</v>
      </c>
    </row>
    <row r="36" spans="1:4" ht="13.9">
      <c r="A36" s="122" t="s">
        <v>208</v>
      </c>
      <c r="B36" s="123"/>
      <c r="C36" s="119">
        <v>0</v>
      </c>
      <c r="D36" s="119">
        <v>0</v>
      </c>
    </row>
    <row r="37" spans="1:4" ht="13.9">
      <c r="A37" s="115" t="s">
        <v>209</v>
      </c>
      <c r="B37" s="124"/>
      <c r="C37" s="125">
        <f>(SUM(C31:C36))/220*1.5</f>
        <v>16.176136363636363</v>
      </c>
      <c r="D37" s="125">
        <f>(SUM(D31:D36))/220*2</f>
        <v>21.568181818181817</v>
      </c>
    </row>
    <row r="38" spans="1:4" ht="13.9">
      <c r="A38" s="126" t="s">
        <v>128</v>
      </c>
      <c r="B38" s="127"/>
      <c r="C38" s="128">
        <f>C37</f>
        <v>16.176136363636363</v>
      </c>
      <c r="D38" s="128">
        <f>D37</f>
        <v>21.568181818181817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1.3480113636363635</v>
      </c>
      <c r="D42" s="132">
        <f>B42*D38</f>
        <v>1.7973484848484846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0.44933712121212116</v>
      </c>
      <c r="D43" s="132">
        <f>B43*D38</f>
        <v>0.59911616161616155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1.7973484848484846</v>
      </c>
      <c r="D44" s="135">
        <f>SUM(D42:D43)</f>
        <v>2.3964646464646462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3.5946969696969697</v>
      </c>
      <c r="D46" s="137">
        <f>B46*(D38+D44)</f>
        <v>4.7929292929292933</v>
      </c>
    </row>
    <row r="47" spans="1:4" ht="13.9">
      <c r="A47" s="115" t="s">
        <v>217</v>
      </c>
      <c r="B47" s="131">
        <v>2.5000000000000001E-2</v>
      </c>
      <c r="C47" s="137">
        <f>B47*(C38+C44)</f>
        <v>0.44933712121212122</v>
      </c>
      <c r="D47" s="137">
        <f>B47*(D38+D44)</f>
        <v>0.59911616161616166</v>
      </c>
    </row>
    <row r="48" spans="1:4" ht="13.9">
      <c r="A48" s="115" t="s">
        <v>218</v>
      </c>
      <c r="B48" s="131">
        <v>4.2299999999999997E-2</v>
      </c>
      <c r="C48" s="137">
        <f>B48*(C38+C44)</f>
        <v>0.76027840909090905</v>
      </c>
      <c r="D48" s="137">
        <f>B48*(D38+D44)</f>
        <v>1.0137045454545452</v>
      </c>
    </row>
    <row r="49" spans="1:4" ht="13.9">
      <c r="A49" s="115" t="s">
        <v>219</v>
      </c>
      <c r="B49" s="131">
        <v>1.4999999999999999E-2</v>
      </c>
      <c r="C49" s="137">
        <f>B49*(C38+C44)</f>
        <v>0.26960227272727272</v>
      </c>
      <c r="D49" s="137">
        <f>B49*(D38+D44)</f>
        <v>0.35946969696969694</v>
      </c>
    </row>
    <row r="50" spans="1:4" ht="13.9">
      <c r="A50" s="115" t="s">
        <v>220</v>
      </c>
      <c r="B50" s="131">
        <v>0.01</v>
      </c>
      <c r="C50" s="137">
        <f>B50*(C38+C44)</f>
        <v>0.17973484848484847</v>
      </c>
      <c r="D50" s="137">
        <f>B50*(D38+D44)</f>
        <v>0.23964646464646464</v>
      </c>
    </row>
    <row r="51" spans="1:4" ht="13.9">
      <c r="A51" s="115" t="s">
        <v>221</v>
      </c>
      <c r="B51" s="131">
        <v>6.0000000000000001E-3</v>
      </c>
      <c r="C51" s="137">
        <f>B51*(C38+C44)</f>
        <v>0.10784090909090908</v>
      </c>
      <c r="D51" s="137">
        <f>B51*(D38+D44)</f>
        <v>0.1437878787878788</v>
      </c>
    </row>
    <row r="52" spans="1:4" ht="13.9">
      <c r="A52" s="115" t="s">
        <v>222</v>
      </c>
      <c r="B52" s="131">
        <v>2E-3</v>
      </c>
      <c r="C52" s="137">
        <f>B52*(C38+C44)</f>
        <v>3.5946969696969699E-2</v>
      </c>
      <c r="D52" s="137">
        <f>B52*(D38+D44)</f>
        <v>4.7929292929292926E-2</v>
      </c>
    </row>
    <row r="53" spans="1:4" ht="13.9">
      <c r="A53" s="115" t="s">
        <v>223</v>
      </c>
      <c r="B53" s="131">
        <v>0.08</v>
      </c>
      <c r="C53" s="137">
        <f>B53*(C38+C44)</f>
        <v>1.4378787878787878</v>
      </c>
      <c r="D53" s="137">
        <f>B53*(D38+D44)</f>
        <v>1.9171717171717171</v>
      </c>
    </row>
    <row r="54" spans="1:4" ht="13.9">
      <c r="A54" s="133" t="s">
        <v>128</v>
      </c>
      <c r="B54" s="134">
        <f>SUM(B46:B53)</f>
        <v>0.38030000000000003</v>
      </c>
      <c r="C54" s="138">
        <f>SUM(C46:C53)</f>
        <v>6.8353162878787872</v>
      </c>
      <c r="D54" s="138">
        <f>SUM(D46:D53)</f>
        <v>9.1137550505050502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225</v>
      </c>
      <c r="B56" s="141">
        <v>0</v>
      </c>
      <c r="C56" s="142">
        <v>0</v>
      </c>
      <c r="D56" s="142">
        <v>0</v>
      </c>
    </row>
    <row r="57" spans="1:4" ht="13.9">
      <c r="A57" s="115" t="s">
        <v>226</v>
      </c>
      <c r="B57" s="141">
        <v>0</v>
      </c>
      <c r="C57" s="142">
        <v>0</v>
      </c>
      <c r="D57" s="142">
        <v>0</v>
      </c>
    </row>
    <row r="58" spans="1:4" ht="13.9">
      <c r="A58" s="115" t="s">
        <v>227</v>
      </c>
      <c r="B58" s="143"/>
      <c r="C58" s="142">
        <v>0</v>
      </c>
      <c r="D58" s="142">
        <v>0</v>
      </c>
    </row>
    <row r="59" spans="1:4" ht="13.9">
      <c r="A59" s="115" t="s">
        <v>228</v>
      </c>
      <c r="B59" s="143">
        <v>0</v>
      </c>
      <c r="C59" s="142">
        <v>0</v>
      </c>
      <c r="D59" s="142">
        <v>0</v>
      </c>
    </row>
    <row r="60" spans="1:4" ht="13.9">
      <c r="A60" s="115" t="s">
        <v>229</v>
      </c>
      <c r="B60" s="144">
        <v>0</v>
      </c>
      <c r="C60" s="142">
        <v>0</v>
      </c>
      <c r="D60" s="142">
        <v>0</v>
      </c>
    </row>
    <row r="61" spans="1:4" ht="13.9">
      <c r="A61" s="115" t="s">
        <v>230</v>
      </c>
      <c r="B61" s="144">
        <v>0</v>
      </c>
      <c r="C61" s="142">
        <v>0</v>
      </c>
      <c r="D61" s="142">
        <v>0</v>
      </c>
    </row>
    <row r="62" spans="1:4" ht="13.9">
      <c r="A62" s="133" t="s">
        <v>128</v>
      </c>
      <c r="B62" s="145"/>
      <c r="C62" s="146">
        <f>SUM(C56:C61)</f>
        <v>0</v>
      </c>
      <c r="D62" s="146">
        <f>SUM(D56:D61)</f>
        <v>0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1.7973484848484846</v>
      </c>
      <c r="D64" s="151">
        <f>D44</f>
        <v>2.3964646464646462</v>
      </c>
    </row>
    <row r="65" spans="1:6" ht="13.9">
      <c r="A65" s="152" t="s">
        <v>233</v>
      </c>
      <c r="B65" s="153">
        <f>B54</f>
        <v>0.38030000000000003</v>
      </c>
      <c r="C65" s="132">
        <f>C54</f>
        <v>6.8353162878787872</v>
      </c>
      <c r="D65" s="132">
        <f>D54</f>
        <v>9.1137550505050502</v>
      </c>
    </row>
    <row r="66" spans="1:6" ht="13.9">
      <c r="A66" s="152" t="s">
        <v>234</v>
      </c>
      <c r="B66" s="154">
        <v>0</v>
      </c>
      <c r="C66" s="132">
        <f>C62</f>
        <v>0</v>
      </c>
      <c r="D66" s="132">
        <f>D62</f>
        <v>0</v>
      </c>
    </row>
    <row r="67" spans="1:6" ht="13.9">
      <c r="A67" s="126" t="s">
        <v>128</v>
      </c>
      <c r="B67" s="155"/>
      <c r="C67" s="156">
        <f>SUM(C64:C66)</f>
        <v>8.6326647727272725</v>
      </c>
      <c r="D67" s="156">
        <f>SUM(D64:D66)</f>
        <v>11.510219696969695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6.740056818181818E-2</v>
      </c>
      <c r="D71" s="132">
        <f>B71*D38</f>
        <v>8.9867424242424235E-2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5.3920454545454541E-3</v>
      </c>
      <c r="D72" s="132">
        <f>B72*D38</f>
        <v>7.189393939393939E-3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0.31453598484848483</v>
      </c>
      <c r="D74" s="132">
        <f>B74*D38</f>
        <v>0.4193813131313131</v>
      </c>
    </row>
    <row r="75" spans="1:6" ht="25.35">
      <c r="A75" s="115" t="s">
        <v>241</v>
      </c>
      <c r="B75" s="161">
        <f>B54*B74</f>
        <v>7.3947222222222227E-3</v>
      </c>
      <c r="C75" s="132">
        <f>B75*C38</f>
        <v>0.11961803503787879</v>
      </c>
      <c r="D75" s="132">
        <f>B75*D38</f>
        <v>0.15949071338383838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0.55645909090909074</v>
      </c>
      <c r="D76" s="132">
        <f>B76*D38</f>
        <v>0.74194545454545435</v>
      </c>
    </row>
    <row r="77" spans="1:6" ht="13.9">
      <c r="A77" s="126" t="s">
        <v>128</v>
      </c>
      <c r="B77" s="165">
        <f>SUM(B71:B76)</f>
        <v>6.5739166666666654E-2</v>
      </c>
      <c r="C77" s="156">
        <f>SUM(C71:C76)</f>
        <v>1.063405724431818</v>
      </c>
      <c r="D77" s="156">
        <f>SUM(D71:D76)</f>
        <v>1.417874299242424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2.1560172383996208</v>
      </c>
      <c r="D81" s="137">
        <f>B81*(D38+D67+D77)</f>
        <v>2.8746896511994948</v>
      </c>
    </row>
    <row r="82" spans="1:4" ht="13.9">
      <c r="A82" s="115" t="s">
        <v>246</v>
      </c>
      <c r="B82" s="170">
        <v>2.8E-3</v>
      </c>
      <c r="C82" s="137">
        <f>B82*(C38+C67+C77)</f>
        <v>7.2442179210227262E-2</v>
      </c>
      <c r="D82" s="137">
        <f>B82*(D38+D67+D77)</f>
        <v>9.6589572280303029E-2</v>
      </c>
    </row>
    <row r="83" spans="1:4" ht="13.9">
      <c r="A83" s="115" t="s">
        <v>247</v>
      </c>
      <c r="B83" s="170">
        <f>'Memória de Cálculo'!D18/30/12*'Memória de Cálculo'!D18*'Memória de Cálculo'!D18</f>
        <v>0</v>
      </c>
      <c r="C83" s="137">
        <f>B83*(C38+C67+C77)</f>
        <v>0</v>
      </c>
      <c r="D83" s="137">
        <f>B83*(D38+D67+D77)</f>
        <v>0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8.6133333333333326E-2</v>
      </c>
      <c r="C87" s="156">
        <f>SUM(C81:C86)</f>
        <v>2.228459417609848</v>
      </c>
      <c r="D87" s="156">
        <f>SUM(D81:D86)</f>
        <v>2.9712792234797978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252</v>
      </c>
      <c r="B89" s="174">
        <v>0.5</v>
      </c>
      <c r="C89" s="175">
        <v>0</v>
      </c>
      <c r="D89" s="176">
        <v>0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0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8.6133333333333326E-2</v>
      </c>
      <c r="C93" s="175">
        <f>C87</f>
        <v>2.228459417609848</v>
      </c>
      <c r="D93" s="175">
        <f>D87</f>
        <v>2.9712792234797978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0</v>
      </c>
    </row>
    <row r="95" spans="1:4" ht="13.9">
      <c r="A95" s="126" t="s">
        <v>128</v>
      </c>
      <c r="B95" s="180"/>
      <c r="C95" s="156">
        <f>SUM(C93:C94)</f>
        <v>2.228459417609848</v>
      </c>
      <c r="D95" s="156">
        <f>SUM(D93:D94)</f>
        <v>2.9712792234797978</v>
      </c>
    </row>
    <row r="96" spans="1:4">
      <c r="A96" s="166"/>
      <c r="B96" s="181"/>
      <c r="C96" s="167"/>
      <c r="D96" s="25"/>
    </row>
    <row r="97" spans="1:4" ht="16.7" customHeight="1">
      <c r="A97" s="305" t="s">
        <v>256</v>
      </c>
      <c r="B97" s="305"/>
      <c r="C97" s="305"/>
      <c r="D97" s="305"/>
    </row>
    <row r="98" spans="1:4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4" ht="13.9">
      <c r="A99" s="115" t="s">
        <v>259</v>
      </c>
      <c r="B99" s="182">
        <v>0</v>
      </c>
      <c r="C99" s="183">
        <f>B99</f>
        <v>0</v>
      </c>
      <c r="D99" s="183">
        <f>B99</f>
        <v>0</v>
      </c>
    </row>
    <row r="100" spans="1:4" ht="13.9">
      <c r="A100" s="115" t="s">
        <v>260</v>
      </c>
      <c r="B100" s="182">
        <v>0</v>
      </c>
      <c r="C100" s="183">
        <f>B100</f>
        <v>0</v>
      </c>
      <c r="D100" s="183">
        <f>B100</f>
        <v>0</v>
      </c>
    </row>
    <row r="101" spans="1:4" ht="13.9">
      <c r="A101" s="115" t="s">
        <v>261</v>
      </c>
      <c r="B101" s="182">
        <v>0</v>
      </c>
      <c r="C101" s="183">
        <f>B101</f>
        <v>0</v>
      </c>
      <c r="D101" s="183">
        <f>B101</f>
        <v>0</v>
      </c>
    </row>
    <row r="102" spans="1:4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4" ht="13.9">
      <c r="A103" s="184" t="s">
        <v>128</v>
      </c>
      <c r="B103" s="156">
        <f>SUM(B99:B102)</f>
        <v>0</v>
      </c>
      <c r="C103" s="156">
        <f>SUM(C99:C102)</f>
        <v>0</v>
      </c>
      <c r="D103" s="156">
        <f>SUM(D99:D102)</f>
        <v>0</v>
      </c>
    </row>
    <row r="104" spans="1:4" ht="13.9">
      <c r="A104" s="157"/>
      <c r="B104" s="185"/>
      <c r="C104" s="109"/>
      <c r="D104" s="25"/>
    </row>
    <row r="105" spans="1:4" ht="16.7" customHeight="1">
      <c r="A105" s="305" t="s">
        <v>263</v>
      </c>
      <c r="B105" s="305"/>
      <c r="C105" s="305"/>
      <c r="D105" s="305"/>
    </row>
    <row r="106" spans="1:4" ht="13.9">
      <c r="A106" s="112" t="s">
        <v>264</v>
      </c>
      <c r="B106" s="186" t="s">
        <v>212</v>
      </c>
      <c r="C106" s="114" t="s">
        <v>138</v>
      </c>
      <c r="D106" s="114" t="s">
        <v>138</v>
      </c>
    </row>
    <row r="107" spans="1:4" ht="13.9">
      <c r="A107" s="115" t="s">
        <v>265</v>
      </c>
      <c r="B107" s="164">
        <v>3.2000000000000001E-2</v>
      </c>
      <c r="C107" s="151">
        <f>B107*(C38+C67+C77+C95+C103)</f>
        <v>0.89922132090896956</v>
      </c>
      <c r="D107" s="151">
        <f>B107*(D38+D67+D77+D95+D103)</f>
        <v>1.1989617612119596</v>
      </c>
    </row>
    <row r="108" spans="1:4" ht="13.9">
      <c r="A108" s="115" t="s">
        <v>266</v>
      </c>
      <c r="B108" s="164">
        <v>3.5799999999999998E-2</v>
      </c>
      <c r="C108" s="132">
        <f>B108*(C38+C67+C77+C95+C103+C107)</f>
        <v>1.0381959760554509</v>
      </c>
      <c r="D108" s="132">
        <f>B108*(D38+D67+D77+D95+D103+D107)</f>
        <v>1.384261301407268</v>
      </c>
    </row>
    <row r="109" spans="1:4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2.8443286582041387</v>
      </c>
      <c r="D109" s="132">
        <f>((D38+D67+D77+D95+D103+D107+D108)/(1-B109))*B109</f>
        <v>3.7924382109388524</v>
      </c>
    </row>
    <row r="110" spans="1:4" ht="13.9">
      <c r="A110" s="187" t="s">
        <v>268</v>
      </c>
      <c r="B110" s="161">
        <v>6.4999999999999997E-3</v>
      </c>
      <c r="C110" s="188">
        <f>((C38+C67+C77+C95+C103+C107+C108)/(1-B109))*B110</f>
        <v>0.21373567951823008</v>
      </c>
      <c r="D110" s="188">
        <f>((D38+D67+D77+D95+D103+D107+D108)/(1-B109))*B110</f>
        <v>0.28498090602430687</v>
      </c>
    </row>
    <row r="111" spans="1:4" ht="13.9">
      <c r="A111" s="187" t="s">
        <v>269</v>
      </c>
      <c r="B111" s="161">
        <v>0.03</v>
      </c>
      <c r="C111" s="188">
        <f>((C38+C67+C77+C95+C103+C107+C108)/(1-B109))*B111</f>
        <v>0.98647236700721574</v>
      </c>
      <c r="D111" s="188">
        <f>((D38+D67+D77+D95+D103+D107+D108)/(1-B109))*B111</f>
        <v>1.3152964893429546</v>
      </c>
    </row>
    <row r="112" spans="1:4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1.6441206116786931</v>
      </c>
      <c r="D113" s="188">
        <f>((D38+D67+D77+D95+D103+D107+D108)/(1-B109))*B113</f>
        <v>2.1921608155715915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4.7817459551685593</v>
      </c>
      <c r="D115" s="156">
        <f>SUM(D107:D109)</f>
        <v>6.3756612735580802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16.176136363636363</v>
      </c>
      <c r="D119" s="145">
        <f>D38</f>
        <v>21.568181818181817</v>
      </c>
    </row>
    <row r="120" spans="1:4" ht="16.7" customHeight="1">
      <c r="A120" s="310" t="s">
        <v>276</v>
      </c>
      <c r="B120" s="310"/>
      <c r="C120" s="145">
        <f>C67</f>
        <v>8.6326647727272725</v>
      </c>
      <c r="D120" s="145">
        <f>D67</f>
        <v>11.510219696969695</v>
      </c>
    </row>
    <row r="121" spans="1:4" ht="16.7" customHeight="1">
      <c r="A121" s="310" t="s">
        <v>277</v>
      </c>
      <c r="B121" s="310"/>
      <c r="C121" s="145">
        <f>C77</f>
        <v>1.063405724431818</v>
      </c>
      <c r="D121" s="145">
        <f>D77</f>
        <v>1.417874299242424</v>
      </c>
    </row>
    <row r="122" spans="1:4" ht="16.7" customHeight="1">
      <c r="A122" s="310" t="s">
        <v>278</v>
      </c>
      <c r="B122" s="310"/>
      <c r="C122" s="145">
        <f>C95</f>
        <v>2.228459417609848</v>
      </c>
      <c r="D122" s="145">
        <f>D95</f>
        <v>2.9712792234797978</v>
      </c>
    </row>
    <row r="123" spans="1:4" ht="16.7" customHeight="1">
      <c r="A123" s="310" t="s">
        <v>279</v>
      </c>
      <c r="B123" s="310"/>
      <c r="C123" s="145">
        <f>C103</f>
        <v>0</v>
      </c>
      <c r="D123" s="145">
        <f>D103</f>
        <v>0</v>
      </c>
    </row>
    <row r="124" spans="1:4" ht="16.7" customHeight="1">
      <c r="A124" s="311" t="s">
        <v>280</v>
      </c>
      <c r="B124" s="311"/>
      <c r="C124" s="195">
        <f>SUM(C119:C123)</f>
        <v>28.100666278405299</v>
      </c>
      <c r="D124" s="195">
        <f>SUM(D119:D123)</f>
        <v>37.467555037873737</v>
      </c>
    </row>
    <row r="125" spans="1:4" ht="16.7" customHeight="1">
      <c r="A125" s="310" t="s">
        <v>281</v>
      </c>
      <c r="B125" s="310"/>
      <c r="C125" s="145">
        <f>C115</f>
        <v>4.7817459551685593</v>
      </c>
      <c r="D125" s="145">
        <f>D115</f>
        <v>6.3756612735580802</v>
      </c>
    </row>
    <row r="126" spans="1:4" ht="13.9">
      <c r="A126" s="196" t="s">
        <v>282</v>
      </c>
      <c r="B126" s="197"/>
      <c r="C126" s="198">
        <f>ROUND(C119+C120+C121+C122+C123+C125,2)</f>
        <v>32.880000000000003</v>
      </c>
      <c r="D126" s="198">
        <f>ROUND(D119+D120+D121+D122+D123+D125,2)</f>
        <v>43.84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285</v>
      </c>
      <c r="C129" s="201" t="s">
        <v>286</v>
      </c>
      <c r="D129" s="200" t="s">
        <v>287</v>
      </c>
    </row>
    <row r="130" spans="1:4" ht="13.9">
      <c r="A130" s="202" t="s">
        <v>288</v>
      </c>
      <c r="B130" s="203">
        <f>C16</f>
        <v>334</v>
      </c>
      <c r="C130" s="204">
        <f>C126</f>
        <v>32.880000000000003</v>
      </c>
      <c r="D130" s="205">
        <f>B130*C130</f>
        <v>10981.92</v>
      </c>
    </row>
    <row r="131" spans="1:4" ht="13.9">
      <c r="A131" s="202" t="s">
        <v>289</v>
      </c>
      <c r="B131" s="203">
        <f>D16</f>
        <v>80</v>
      </c>
      <c r="C131" s="204">
        <f>D126</f>
        <v>43.84</v>
      </c>
      <c r="D131" s="205">
        <f>B131*C131</f>
        <v>3507.2000000000003</v>
      </c>
    </row>
    <row r="132" spans="1:4" ht="16.5" customHeight="1">
      <c r="A132" s="313" t="s">
        <v>290</v>
      </c>
      <c r="B132" s="313"/>
      <c r="C132" s="206"/>
      <c r="D132" s="205">
        <f>SUM(D130:D131)</f>
        <v>14489.12</v>
      </c>
    </row>
    <row r="133" spans="1:4" ht="13.9">
      <c r="A133" s="157"/>
      <c r="B133" s="185"/>
      <c r="C133" s="109"/>
      <c r="D133" s="199"/>
    </row>
    <row r="134" spans="1:4">
      <c r="D134" s="7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landscape" horizontalDpi="300" verticalDpi="300"/>
  <rowBreaks count="1" manualBreakCount="1"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4"/>
  <sheetViews>
    <sheetView showGridLines="0" view="pageBreakPreview" topLeftCell="A112" zoomScaleNormal="100" workbookViewId="0">
      <selection activeCell="A65" sqref="A65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1" width="11.28515625" customWidth="1"/>
    <col min="1022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5">
        <f>'Horas Extras'!B5:D5</f>
        <v>0</v>
      </c>
      <c r="C5" s="315"/>
      <c r="D5" s="315"/>
    </row>
    <row r="6" spans="1:4" ht="13.9">
      <c r="A6" s="89" t="s">
        <v>172</v>
      </c>
      <c r="B6" s="316">
        <f>'Horas Extras'!B6:D6</f>
        <v>0</v>
      </c>
      <c r="C6" s="316"/>
      <c r="D6" s="316"/>
    </row>
    <row r="7" spans="1:4" ht="13.9">
      <c r="A7" s="89"/>
      <c r="B7" s="88"/>
      <c r="C7" s="88"/>
      <c r="D7" s="25"/>
    </row>
    <row r="8" spans="1:4" ht="13.9">
      <c r="A8" s="90" t="s">
        <v>173</v>
      </c>
      <c r="B8" s="91"/>
      <c r="C8" s="92"/>
      <c r="D8" s="25"/>
    </row>
    <row r="9" spans="1:4" ht="14.1">
      <c r="A9" s="93" t="s">
        <v>174</v>
      </c>
      <c r="B9" s="317"/>
      <c r="C9" s="317"/>
      <c r="D9" s="317"/>
    </row>
    <row r="10" spans="1:4" ht="14.1">
      <c r="A10" s="93" t="s">
        <v>175</v>
      </c>
      <c r="B10" s="303" t="s">
        <v>291</v>
      </c>
      <c r="C10" s="303"/>
      <c r="D10" s="303"/>
    </row>
    <row r="11" spans="1:4" ht="15.6">
      <c r="A11" s="94" t="s">
        <v>177</v>
      </c>
      <c r="B11" s="303">
        <v>2023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25.35">
      <c r="A15" s="98" t="s">
        <v>180</v>
      </c>
      <c r="B15" s="98" t="s">
        <v>181</v>
      </c>
      <c r="C15" s="98" t="s">
        <v>292</v>
      </c>
      <c r="D15" s="98" t="s">
        <v>293</v>
      </c>
    </row>
    <row r="16" spans="1:4" ht="49.35">
      <c r="A16" s="99" t="s">
        <v>184</v>
      </c>
      <c r="B16" s="100" t="s">
        <v>294</v>
      </c>
      <c r="C16" s="101">
        <f>Resumo!E28</f>
        <v>26</v>
      </c>
      <c r="D16" s="101">
        <f>Resumo!E27</f>
        <v>1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.6">
      <c r="A23" s="105" t="s">
        <v>192</v>
      </c>
      <c r="B23" s="307"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295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4.1">
      <c r="A31" s="115" t="s">
        <v>298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4.1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4.1">
      <c r="A33" s="115" t="s">
        <v>205</v>
      </c>
      <c r="B33" s="120"/>
      <c r="C33" s="209"/>
      <c r="D33" s="209"/>
    </row>
    <row r="34" spans="1:4" ht="14.1">
      <c r="A34" s="115" t="s">
        <v>206</v>
      </c>
      <c r="B34" s="121"/>
      <c r="C34" s="209">
        <v>0</v>
      </c>
      <c r="D34" s="209">
        <v>0</v>
      </c>
    </row>
    <row r="35" spans="1:4" ht="14.1">
      <c r="A35" s="115" t="s">
        <v>207</v>
      </c>
      <c r="B35" s="121"/>
      <c r="C35" s="209">
        <v>0</v>
      </c>
      <c r="D35" s="209">
        <v>0</v>
      </c>
    </row>
    <row r="36" spans="1:4" ht="14.1">
      <c r="A36" s="122" t="s">
        <v>208</v>
      </c>
      <c r="B36" s="123"/>
      <c r="C36" s="209">
        <v>0</v>
      </c>
      <c r="D36" s="209">
        <v>0</v>
      </c>
    </row>
    <row r="37" spans="1:4" ht="14.1">
      <c r="A37" s="115" t="s">
        <v>209</v>
      </c>
      <c r="B37" s="124"/>
      <c r="C37" s="209">
        <v>0</v>
      </c>
      <c r="D37" s="209">
        <v>0</v>
      </c>
    </row>
    <row r="38" spans="1:4" ht="14.1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4.1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4.1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4.1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4.1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4.1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4.1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4.1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4.1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4.1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4.1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4.1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4.1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4.1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4.3</v>
      </c>
      <c r="C56" s="210">
        <f>(B56*26*2)-(C31*0.06)</f>
        <v>114.1</v>
      </c>
      <c r="D56" s="210">
        <f>(B56*15*2)-(D31*0.06)</f>
        <v>19.5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735.82425083333339</v>
      </c>
      <c r="D62" s="215">
        <f>SUM(D56:D61)</f>
        <v>389.59925083333331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306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5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5" ht="13.9">
      <c r="A66" s="152" t="s">
        <v>234</v>
      </c>
      <c r="B66" s="154">
        <v>0</v>
      </c>
      <c r="C66" s="132">
        <f>C62</f>
        <v>735.82425083333339</v>
      </c>
      <c r="D66" s="132">
        <f>D62</f>
        <v>389.59925083333331</v>
      </c>
    </row>
    <row r="67" spans="1:5" ht="13.9">
      <c r="A67" s="126" t="s">
        <v>128</v>
      </c>
      <c r="B67" s="155"/>
      <c r="C67" s="156">
        <f>SUM(C64:C66)</f>
        <v>1969.5242508333336</v>
      </c>
      <c r="D67" s="156">
        <f>SUM(D64:D66)</f>
        <v>1623.2992508333336</v>
      </c>
    </row>
    <row r="68" spans="1:5" ht="13.9">
      <c r="A68" s="157"/>
      <c r="B68" s="109"/>
      <c r="C68" s="109"/>
      <c r="D68" s="25"/>
    </row>
    <row r="69" spans="1:5" ht="16.7" customHeight="1">
      <c r="A69" s="305" t="s">
        <v>235</v>
      </c>
      <c r="B69" s="305"/>
      <c r="C69" s="305"/>
      <c r="D69" s="305"/>
    </row>
    <row r="70" spans="1:5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5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5" ht="14.1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5" ht="14.1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5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5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E75" s="163"/>
    </row>
    <row r="76" spans="1:5" ht="14.1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5" ht="14.1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5">
      <c r="A78" s="166"/>
      <c r="B78" s="167"/>
      <c r="C78" s="167"/>
      <c r="D78" s="25"/>
    </row>
    <row r="79" spans="1:5" ht="16.7" customHeight="1">
      <c r="A79" s="305" t="s">
        <v>243</v>
      </c>
      <c r="B79" s="305"/>
      <c r="C79" s="305"/>
      <c r="D79" s="305"/>
    </row>
    <row r="80" spans="1:5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7" ht="13.9">
      <c r="A81" s="115" t="s">
        <v>245</v>
      </c>
      <c r="B81" s="131">
        <f>1/12</f>
        <v>8.3333333333333329E-2</v>
      </c>
      <c r="C81" s="137">
        <f>B81*(C38+C67+C77)</f>
        <v>374.78525006944449</v>
      </c>
      <c r="D81" s="137">
        <f>B81*(D38+D67+D77)</f>
        <v>345.93316673611116</v>
      </c>
    </row>
    <row r="82" spans="1:7" ht="13.9">
      <c r="A82" s="115" t="s">
        <v>246</v>
      </c>
      <c r="B82" s="170">
        <v>2.8E-3</v>
      </c>
      <c r="C82" s="137">
        <f>B82*(C38+C67+C77)</f>
        <v>12.592784402333336</v>
      </c>
      <c r="D82" s="137">
        <f>B82*(D38+D67+D77)</f>
        <v>11.623354402333335</v>
      </c>
    </row>
    <row r="83" spans="1:7" ht="13.9">
      <c r="A83" s="115" t="s">
        <v>247</v>
      </c>
      <c r="B83" s="170">
        <v>2.0000000000000001E-4</v>
      </c>
      <c r="C83" s="137">
        <f>B83*(C38+C67+C77)</f>
        <v>0.89948460016666687</v>
      </c>
      <c r="D83" s="137">
        <f>B83*(D38+D67+D77)</f>
        <v>0.83023960016666687</v>
      </c>
    </row>
    <row r="84" spans="1:7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7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7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7" ht="13.9">
      <c r="A87" s="126" t="s">
        <v>128</v>
      </c>
      <c r="B87" s="171">
        <f>SUM(B81:B86)</f>
        <v>8.6333333333333331E-2</v>
      </c>
      <c r="C87" s="156">
        <f>SUM(C81:C86)</f>
        <v>388.27751907194448</v>
      </c>
      <c r="D87" s="156">
        <f>SUM(D81:D86)</f>
        <v>358.3867607386112</v>
      </c>
    </row>
    <row r="88" spans="1:7" ht="13.9">
      <c r="A88" s="168" t="s">
        <v>251</v>
      </c>
      <c r="B88" s="169" t="s">
        <v>212</v>
      </c>
      <c r="C88" s="130" t="s">
        <v>138</v>
      </c>
      <c r="D88" s="130" t="s">
        <v>138</v>
      </c>
      <c r="G88" s="216"/>
    </row>
    <row r="89" spans="1:7" ht="25.35">
      <c r="A89" s="173" t="s">
        <v>252</v>
      </c>
      <c r="B89" s="174">
        <v>0.5</v>
      </c>
      <c r="C89" s="175">
        <v>0</v>
      </c>
      <c r="D89" s="175">
        <f>(D38/220)*15*1.5/2</f>
        <v>121.32102272727272</v>
      </c>
    </row>
    <row r="90" spans="1:7" ht="14.1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7" ht="13.9">
      <c r="A91" s="177"/>
      <c r="B91" s="178"/>
      <c r="C91" s="109"/>
      <c r="D91" s="109"/>
    </row>
    <row r="92" spans="1:7" ht="14.1">
      <c r="A92" s="158" t="s">
        <v>253</v>
      </c>
      <c r="B92" s="217" t="s">
        <v>212</v>
      </c>
      <c r="C92" s="160" t="s">
        <v>138</v>
      </c>
      <c r="D92" s="160" t="s">
        <v>138</v>
      </c>
    </row>
    <row r="93" spans="1:7" ht="14.1">
      <c r="A93" s="173" t="s">
        <v>254</v>
      </c>
      <c r="B93" s="174">
        <f>B87</f>
        <v>8.6333333333333331E-2</v>
      </c>
      <c r="C93" s="175">
        <f>C87</f>
        <v>388.27751907194448</v>
      </c>
      <c r="D93" s="175">
        <f>D87</f>
        <v>358.3867607386112</v>
      </c>
    </row>
    <row r="94" spans="1:7" ht="14.1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7" ht="14.1">
      <c r="A95" s="126" t="s">
        <v>128</v>
      </c>
      <c r="B95" s="180"/>
      <c r="C95" s="156">
        <f>SUM(C93:C94)</f>
        <v>388.27751907194448</v>
      </c>
      <c r="D95" s="156">
        <f>SUM(D93:D94)</f>
        <v>479.70778346588395</v>
      </c>
    </row>
    <row r="96" spans="1:7">
      <c r="A96" s="166"/>
      <c r="B96" s="181"/>
      <c r="C96" s="167"/>
      <c r="D96" s="25"/>
    </row>
    <row r="97" spans="1:4" ht="16.7" customHeight="1">
      <c r="A97" s="305" t="s">
        <v>256</v>
      </c>
      <c r="B97" s="305"/>
      <c r="C97" s="305"/>
      <c r="D97" s="305"/>
    </row>
    <row r="98" spans="1:4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4" ht="13.9">
      <c r="A99" s="115" t="s">
        <v>259</v>
      </c>
      <c r="B99" s="218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4" ht="13.9">
      <c r="A100" s="115" t="s">
        <v>260</v>
      </c>
      <c r="B100" s="218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4" ht="13.9">
      <c r="A101" s="115" t="s">
        <v>261</v>
      </c>
      <c r="B101" s="218"/>
      <c r="C101" s="183">
        <f>B101</f>
        <v>0</v>
      </c>
      <c r="D101" s="183">
        <f>B101</f>
        <v>0</v>
      </c>
    </row>
    <row r="102" spans="1:4" ht="13.9">
      <c r="A102" s="115" t="s">
        <v>262</v>
      </c>
      <c r="B102" s="218">
        <v>0</v>
      </c>
      <c r="C102" s="132">
        <f>B102</f>
        <v>0</v>
      </c>
      <c r="D102" s="132">
        <f>B102</f>
        <v>0</v>
      </c>
    </row>
    <row r="103" spans="1:4" ht="13.9">
      <c r="A103" s="184" t="s">
        <v>128</v>
      </c>
      <c r="B103" s="219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4" ht="13.9">
      <c r="A104" s="157"/>
      <c r="B104" s="220"/>
      <c r="C104" s="109"/>
      <c r="D104" s="25"/>
    </row>
    <row r="105" spans="1:4" ht="16.7" customHeight="1">
      <c r="A105" s="305" t="s">
        <v>263</v>
      </c>
      <c r="B105" s="305"/>
      <c r="C105" s="305"/>
      <c r="D105" s="305"/>
    </row>
    <row r="106" spans="1:4" ht="13.9">
      <c r="A106" s="112" t="s">
        <v>264</v>
      </c>
      <c r="B106" s="186" t="s">
        <v>212</v>
      </c>
      <c r="C106" s="114" t="s">
        <v>138</v>
      </c>
      <c r="D106" s="114" t="s">
        <v>138</v>
      </c>
    </row>
    <row r="107" spans="1:4" ht="13.9">
      <c r="A107" s="115" t="s">
        <v>265</v>
      </c>
      <c r="B107" s="164">
        <v>3.2000000000000001E-2</v>
      </c>
      <c r="C107" s="151">
        <f>B107*(C38+C67+C77+C95+C103)</f>
        <v>158.00278997030225</v>
      </c>
      <c r="D107" s="151">
        <f>B107*(D38+D67+D77+D95+D103)</f>
        <v>149.68610509757497</v>
      </c>
    </row>
    <row r="108" spans="1:4" ht="13.9">
      <c r="A108" s="115" t="s">
        <v>266</v>
      </c>
      <c r="B108" s="164">
        <v>3.5799999999999998E-2</v>
      </c>
      <c r="C108" s="132">
        <f>B108*(C38+C67+C77+C95+C103+C107)</f>
        <v>182.42212116021244</v>
      </c>
      <c r="D108" s="132">
        <f>B108*(D38+D67+D77+D95+D103+D107)</f>
        <v>172.82009264040516</v>
      </c>
    </row>
    <row r="109" spans="1:4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499.77892331829531</v>
      </c>
      <c r="D109" s="132">
        <f>((D38+D67+D77+D95+D103+D107+D108)/(1-B109))*B109</f>
        <v>473.47240169263011</v>
      </c>
    </row>
    <row r="110" spans="1:4" ht="13.9">
      <c r="A110" s="187" t="s">
        <v>268</v>
      </c>
      <c r="B110" s="161">
        <v>6.4999999999999997E-3</v>
      </c>
      <c r="C110" s="188">
        <f>((C38+C67+C77+C95+C103+C107+C108)/(1-B109))*B110</f>
        <v>37.55564163663491</v>
      </c>
      <c r="D110" s="188">
        <f>((D38+D67+D77+D95+D103+D107+D108)/(1-B109))*B110</f>
        <v>35.578850994243879</v>
      </c>
    </row>
    <row r="111" spans="1:4" ht="13.9">
      <c r="A111" s="187" t="s">
        <v>269</v>
      </c>
      <c r="B111" s="161">
        <v>0.03</v>
      </c>
      <c r="C111" s="188">
        <f>((C38+C67+C77+C95+C103+C107+C108)/(1-B109))*B111</f>
        <v>173.33373063062265</v>
      </c>
      <c r="D111" s="188">
        <f>((D38+D67+D77+D95+D103+D107+D108)/(1-B109))*B111</f>
        <v>164.21008151189483</v>
      </c>
    </row>
    <row r="112" spans="1:4" ht="13.9">
      <c r="A112" s="187" t="s">
        <v>270</v>
      </c>
      <c r="B112" s="189"/>
      <c r="C112" s="190"/>
      <c r="D112" s="190"/>
    </row>
    <row r="113" spans="1:5" ht="25.35">
      <c r="A113" s="187" t="s">
        <v>271</v>
      </c>
      <c r="B113" s="161">
        <v>0.05</v>
      </c>
      <c r="C113" s="188">
        <f>((C38+C67+C77+C95+C103+C107+C108)/(1-B109))*B113</f>
        <v>288.88955105103781</v>
      </c>
      <c r="D113" s="188">
        <f>((D38+D67+D77+D95+D103+D107+D108)/(1-B109))*B113</f>
        <v>273.68346918649144</v>
      </c>
    </row>
    <row r="114" spans="1:5" ht="13.9">
      <c r="A114" s="187" t="s">
        <v>272</v>
      </c>
      <c r="B114" s="191"/>
      <c r="C114" s="192"/>
      <c r="D114" s="192"/>
    </row>
    <row r="115" spans="1:5" ht="13.9">
      <c r="A115" s="184" t="s">
        <v>128</v>
      </c>
      <c r="B115" s="193"/>
      <c r="C115" s="156">
        <f>SUM(C107:C109)</f>
        <v>840.20383444881008</v>
      </c>
      <c r="D115" s="156">
        <f>SUM(D107:D109)</f>
        <v>795.9785994306103</v>
      </c>
    </row>
    <row r="116" spans="1:5">
      <c r="A116" s="166"/>
      <c r="B116" s="181"/>
      <c r="C116" s="167"/>
      <c r="D116" s="25"/>
    </row>
    <row r="117" spans="1:5" ht="16.7" customHeight="1">
      <c r="A117" s="308" t="s">
        <v>273</v>
      </c>
      <c r="B117" s="308"/>
      <c r="C117" s="308"/>
      <c r="D117" s="308"/>
    </row>
    <row r="118" spans="1:5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5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5" ht="16.7" customHeight="1">
      <c r="A120" s="310" t="s">
        <v>276</v>
      </c>
      <c r="B120" s="310"/>
      <c r="C120" s="145">
        <f>C67</f>
        <v>1969.5242508333336</v>
      </c>
      <c r="D120" s="145">
        <f>D67</f>
        <v>1623.2992508333336</v>
      </c>
      <c r="E120" s="221"/>
    </row>
    <row r="121" spans="1:5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  <c r="E121" s="222"/>
    </row>
    <row r="122" spans="1:5" ht="16.7" customHeight="1">
      <c r="A122" s="310" t="s">
        <v>278</v>
      </c>
      <c r="B122" s="310"/>
      <c r="C122" s="145">
        <f>C95</f>
        <v>388.27751907194448</v>
      </c>
      <c r="D122" s="145">
        <f>D95</f>
        <v>479.70778346588395</v>
      </c>
    </row>
    <row r="123" spans="1:5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5" ht="16.7" customHeight="1">
      <c r="A124" s="311" t="s">
        <v>280</v>
      </c>
      <c r="B124" s="311"/>
      <c r="C124" s="195">
        <f>SUM(C119:C123)</f>
        <v>4937.5871865719455</v>
      </c>
      <c r="D124" s="195">
        <f>SUM(D119:D123)</f>
        <v>4677.6907842992177</v>
      </c>
    </row>
    <row r="125" spans="1:5" ht="16.7" customHeight="1">
      <c r="A125" s="310" t="s">
        <v>281</v>
      </c>
      <c r="B125" s="310"/>
      <c r="C125" s="145">
        <f>C115</f>
        <v>840.20383444881008</v>
      </c>
      <c r="D125" s="145">
        <f>D115</f>
        <v>795.9785994306103</v>
      </c>
    </row>
    <row r="126" spans="1:5" ht="14.1">
      <c r="A126" s="196" t="s">
        <v>282</v>
      </c>
      <c r="B126" s="197"/>
      <c r="C126" s="198">
        <f>ROUND(C119+C120+C121+C122+C123+C125,2)</f>
        <v>5777.79</v>
      </c>
      <c r="D126" s="198">
        <f>ROUND(D119+D120+D121+D122+D123+D125,2)</f>
        <v>5473.67</v>
      </c>
    </row>
    <row r="127" spans="1:5" ht="13.9">
      <c r="A127" s="157"/>
      <c r="B127" s="185"/>
      <c r="C127" s="109"/>
      <c r="D127" s="199"/>
    </row>
    <row r="128" spans="1:5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3.1" customHeight="1">
      <c r="A130" s="223" t="s">
        <v>309</v>
      </c>
      <c r="B130" s="203">
        <f>C16</f>
        <v>26</v>
      </c>
      <c r="C130" s="204">
        <f>C126</f>
        <v>5777.79</v>
      </c>
      <c r="D130" s="205">
        <f>B130*C130</f>
        <v>150222.54</v>
      </c>
    </row>
    <row r="131" spans="1:4" ht="23.1" customHeight="1">
      <c r="A131" s="223" t="s">
        <v>310</v>
      </c>
      <c r="B131" s="203">
        <f>D16</f>
        <v>1</v>
      </c>
      <c r="C131" s="204">
        <f>D126*2</f>
        <v>10947.34</v>
      </c>
      <c r="D131" s="205">
        <f>B131*C131</f>
        <v>10947.34</v>
      </c>
    </row>
    <row r="132" spans="1:4" ht="16.5" customHeight="1">
      <c r="A132" s="313" t="s">
        <v>290</v>
      </c>
      <c r="B132" s="313"/>
      <c r="C132" s="206"/>
      <c r="D132" s="205">
        <f>SUM(D130:D131)</f>
        <v>161169.88</v>
      </c>
    </row>
    <row r="133" spans="1:4" ht="13.9">
      <c r="A133" s="157"/>
      <c r="B133" s="185"/>
      <c r="C133" s="109"/>
      <c r="D133" s="199"/>
    </row>
    <row r="134" spans="1:4">
      <c r="D134" s="7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4"/>
  <sheetViews>
    <sheetView showGridLines="0" view="pageBreakPreview" topLeftCell="A49" zoomScaleNormal="100" workbookViewId="0">
      <selection activeCell="B4" sqref="B4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'Horas Extras'!B5:D5</f>
        <v>0</v>
      </c>
      <c r="C5" s="314"/>
      <c r="D5" s="314"/>
    </row>
    <row r="6" spans="1:4" ht="13.9">
      <c r="A6" s="89" t="s">
        <v>172</v>
      </c>
      <c r="B6" s="314">
        <f>'Horas Extras'!B6:D6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03" t="s">
        <v>311</v>
      </c>
      <c r="C10" s="303"/>
      <c r="D10" s="303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101">
        <f>Resumo!E31</f>
        <v>1</v>
      </c>
      <c r="D16" s="101">
        <f>Resumo!E30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Jataí!B23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Jataí!$B59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4.1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4"/>
  <sheetViews>
    <sheetView showGridLines="0" view="pageBreakPreview" topLeftCell="A46" zoomScaleNormal="100" workbookViewId="0">
      <selection activeCell="B4" sqref="B4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Acreúna!B5</f>
        <v>0</v>
      </c>
      <c r="C5" s="314"/>
      <c r="D5" s="314"/>
    </row>
    <row r="6" spans="1:4" ht="13.9">
      <c r="A6" s="89" t="s">
        <v>172</v>
      </c>
      <c r="B6" s="314">
        <f>Acreúna!B6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03" t="s">
        <v>317</v>
      </c>
      <c r="C10" s="303"/>
      <c r="D10" s="303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3">
        <v>12</v>
      </c>
      <c r="C12" s="303"/>
      <c r="D12" s="303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Resumo!E34</f>
        <v>2</v>
      </c>
      <c r="D16" s="231">
        <f>Resumo!E33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192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320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4.1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4.1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5512.07</v>
      </c>
      <c r="D130" s="205">
        <f>C130*B130</f>
        <v>11024.14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11024.14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4"/>
  <sheetViews>
    <sheetView showGridLines="0" view="pageBreakPreview" topLeftCell="A49" zoomScaleNormal="100" workbookViewId="0">
      <selection activeCell="B4" sqref="B4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Anicuns!B5</f>
        <v>0</v>
      </c>
      <c r="C5" s="314"/>
      <c r="D5" s="314"/>
    </row>
    <row r="6" spans="1:4" ht="13.9">
      <c r="A6" s="89" t="s">
        <v>172</v>
      </c>
      <c r="B6" s="314">
        <f>Anicuns!B6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03" t="s">
        <v>321</v>
      </c>
      <c r="C10" s="303"/>
      <c r="D10" s="303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Resumo!E37</f>
        <v>4</v>
      </c>
      <c r="D16" s="231">
        <f>Resumo!E36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322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4.3</v>
      </c>
      <c r="C56" s="210">
        <f>(B56*26*2)-(C31*0.06)</f>
        <v>114.1</v>
      </c>
      <c r="D56" s="210">
        <f>(B56*15*2)-(D31*0.06)</f>
        <v>19.5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735.82425083333339</v>
      </c>
      <c r="D62" s="215">
        <f>SUM(D56:D61)</f>
        <v>389.59925083333331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735.82425083333339</v>
      </c>
      <c r="D66" s="132">
        <f>D62</f>
        <v>389.59925083333331</v>
      </c>
    </row>
    <row r="67" spans="1:6" ht="13.9">
      <c r="A67" s="126" t="s">
        <v>128</v>
      </c>
      <c r="B67" s="155"/>
      <c r="C67" s="156">
        <f>SUM(C64:C66)</f>
        <v>1969.5242508333336</v>
      </c>
      <c r="D67" s="156">
        <f>SUM(D64:D66)</f>
        <v>1623.2992508333336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4.1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374.78525006944449</v>
      </c>
      <c r="D81" s="137">
        <f>B81*(D38+D67+D77)</f>
        <v>345.93316673611116</v>
      </c>
    </row>
    <row r="82" spans="1:4" ht="13.9">
      <c r="A82" s="115" t="s">
        <v>246</v>
      </c>
      <c r="B82" s="170">
        <v>2.8E-3</v>
      </c>
      <c r="C82" s="137">
        <f>B82*(C38+C67+C77)</f>
        <v>12.592784402333336</v>
      </c>
      <c r="D82" s="137">
        <f>B82*(D38+D67+D77)</f>
        <v>11.623354402333335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0.89948460016666687</v>
      </c>
      <c r="D83" s="137">
        <f>B83*(D38+D67+D77)</f>
        <v>0.83023960016666687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388.27751907194448</v>
      </c>
      <c r="D87" s="156">
        <f>SUM(D81:D86)</f>
        <v>358.3867607386112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388.27751907194448</v>
      </c>
      <c r="D93" s="175">
        <f>D87</f>
        <v>358.3867607386112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388.27751907194448</v>
      </c>
      <c r="D95" s="156">
        <f>SUM(D93:D94)</f>
        <v>479.70778346588395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4.1">
      <c r="A107" s="115" t="s">
        <v>265</v>
      </c>
      <c r="B107" s="164">
        <v>3.2000000000000001E-2</v>
      </c>
      <c r="C107" s="151">
        <f>B107*(C38+C67+C77+C95+C103)</f>
        <v>158.00278997030225</v>
      </c>
      <c r="D107" s="151">
        <f>B107*(D38+D67+D77+D95+D103)</f>
        <v>149.68610509757497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182.42212116021244</v>
      </c>
      <c r="D108" s="132">
        <f>B108*(D38+D67+D77+D95+D103+D107)</f>
        <v>172.82009264040516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375.99122067189461</v>
      </c>
      <c r="D109" s="132">
        <f>((D38+D67+D77+D95+D103+D107+D108)/(1-B109))*B109</f>
        <v>356.20042775090917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36.751021569433306</v>
      </c>
      <c r="D110" s="188">
        <f>((D38+D67+D77+D95+D103+D107+D108)/(1-B109))*B110</f>
        <v>34.816583163622695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169.62009955123062</v>
      </c>
      <c r="D111" s="188">
        <f>((D38+D67+D77+D95+D103+D107+D108)/(1-B109))*B111</f>
        <v>160.69192229364322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169.62009955123062</v>
      </c>
      <c r="D113" s="188">
        <f>((D38+D67+D77+D95+D103+D107+D108)/(1-B109))*B113</f>
        <v>160.69192229364322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716.41613180240938</v>
      </c>
      <c r="D115" s="156">
        <f>SUM(D107:D109)</f>
        <v>678.70662548888936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1969.5242508333336</v>
      </c>
      <c r="D120" s="145">
        <f>D67</f>
        <v>1623.2992508333336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388.27751907194448</v>
      </c>
      <c r="D122" s="145">
        <f>D95</f>
        <v>479.70778346588395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4937.5871865719455</v>
      </c>
      <c r="D124" s="195">
        <f>SUM(D119:D123)</f>
        <v>4677.6907842992177</v>
      </c>
    </row>
    <row r="125" spans="1:4" ht="16.7" customHeight="1">
      <c r="A125" s="310" t="s">
        <v>281</v>
      </c>
      <c r="B125" s="310"/>
      <c r="C125" s="145">
        <f>C115</f>
        <v>716.41613180240938</v>
      </c>
      <c r="D125" s="145">
        <f>D115</f>
        <v>678.70662548888936</v>
      </c>
    </row>
    <row r="126" spans="1:4" ht="13.9">
      <c r="A126" s="196" t="s">
        <v>282</v>
      </c>
      <c r="B126" s="197"/>
      <c r="C126" s="198">
        <f>ROUND(C119+C120+C121+C122+C123+C125,2)</f>
        <v>5654</v>
      </c>
      <c r="D126" s="198">
        <f>ROUND(D119+D120+D121+D122+D123+D125,2)</f>
        <v>5356.4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4</v>
      </c>
      <c r="C130" s="204">
        <f>C126</f>
        <v>5654</v>
      </c>
      <c r="D130" s="205">
        <f>C130*B130</f>
        <v>22616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10712.8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22616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'Aparecida de Goiânia'!B5:D5</f>
        <v>0</v>
      </c>
      <c r="C5" s="314"/>
      <c r="D5" s="314"/>
    </row>
    <row r="6" spans="1:4" ht="13.9">
      <c r="A6" s="89" t="s">
        <v>172</v>
      </c>
      <c r="B6" s="314">
        <f>'Aparecida de Goiânia'!B6:D6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03" t="s">
        <v>323</v>
      </c>
      <c r="C10" s="303"/>
      <c r="D10" s="303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3">
        <v>12</v>
      </c>
      <c r="C12" s="303"/>
      <c r="D12" s="303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Resumo!E40</f>
        <v>1</v>
      </c>
      <c r="D16" s="231">
        <f>Resumo!E39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4.3</v>
      </c>
      <c r="C56" s="210">
        <f>(B56*26*2)-(C31*0.06)</f>
        <v>114.1</v>
      </c>
      <c r="D56" s="210">
        <f>(B56*15*2)-(D31*0.06)</f>
        <v>19.5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735.82425083333339</v>
      </c>
      <c r="D62" s="215">
        <f>SUM(D56:D61)</f>
        <v>389.59925083333331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735.82425083333339</v>
      </c>
      <c r="D66" s="132">
        <f>D62</f>
        <v>389.59925083333331</v>
      </c>
    </row>
    <row r="67" spans="1:6" ht="13.9">
      <c r="A67" s="126" t="s">
        <v>128</v>
      </c>
      <c r="B67" s="155"/>
      <c r="C67" s="156">
        <f>SUM(C64:C66)</f>
        <v>1969.5242508333336</v>
      </c>
      <c r="D67" s="156">
        <f>SUM(D64:D66)</f>
        <v>1623.2992508333336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374.78525006944449</v>
      </c>
      <c r="D81" s="137">
        <f>B81*(D38+D67+D77)</f>
        <v>345.93316673611116</v>
      </c>
    </row>
    <row r="82" spans="1:4" ht="13.9">
      <c r="A82" s="115" t="s">
        <v>246</v>
      </c>
      <c r="B82" s="170">
        <v>2.8E-3</v>
      </c>
      <c r="C82" s="137">
        <f>B82*(C38+C67+C77)</f>
        <v>12.592784402333336</v>
      </c>
      <c r="D82" s="137">
        <f>B82*(D38+D67+D77)</f>
        <v>11.623354402333335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0.89948460016666687</v>
      </c>
      <c r="D83" s="137">
        <f>B83*(D38+D67+D77)</f>
        <v>0.83023960016666687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388.27751907194448</v>
      </c>
      <c r="D87" s="156">
        <f>SUM(D81:D86)</f>
        <v>358.3867607386112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388.27751907194448</v>
      </c>
      <c r="D93" s="175">
        <f>D87</f>
        <v>358.3867607386112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388.27751907194448</v>
      </c>
      <c r="D95" s="156">
        <f>SUM(D93:D94)</f>
        <v>479.70778346588395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158.00278997030225</v>
      </c>
      <c r="D107" s="151">
        <f>B107*(D38+D67+D77+D95+D103)</f>
        <v>149.68610509757497</v>
      </c>
    </row>
    <row r="108" spans="1:5" ht="13.9">
      <c r="A108" s="115" t="s">
        <v>266</v>
      </c>
      <c r="B108" s="164">
        <v>3.5799999999999998E-2</v>
      </c>
      <c r="C108" s="132">
        <f>B108*(C38+C67+C77+C95+C103+C107)</f>
        <v>182.42212116021244</v>
      </c>
      <c r="D108" s="132">
        <f>B108*(D38+D67+D77+D95+D103+D107)</f>
        <v>172.82009264040516</v>
      </c>
      <c r="E108" s="39"/>
    </row>
    <row r="109" spans="1:5" ht="13.9">
      <c r="A109" s="115" t="s">
        <v>267</v>
      </c>
      <c r="B109" s="161">
        <f>SUM(B110:B114)</f>
        <v>5.6499999999999995E-2</v>
      </c>
      <c r="C109" s="132">
        <f>((C38+C67+C77+C95+C103+C107+C108)/(1-B109))*B109</f>
        <v>316.0653773398929</v>
      </c>
      <c r="D109" s="132">
        <f>((D38+D67+D77+D95+D103+D107+D108)/(1-B109))*B109</f>
        <v>299.42886007959896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36.361503587775289</v>
      </c>
      <c r="D110" s="188">
        <f>((D38+D67+D77+D95+D103+D107+D108)/(1-B109))*B110</f>
        <v>34.447567973759178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167.82232425127057</v>
      </c>
      <c r="D111" s="188">
        <f>((D38+D67+D77+D95+D103+D107+D108)/(1-B109))*B111</f>
        <v>158.9887752635039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0.02</v>
      </c>
      <c r="C113" s="188">
        <f>((C38+C67+C77+C95+C103+C107+C108)/(1-B109))*B113</f>
        <v>111.88154950084706</v>
      </c>
      <c r="D113" s="188">
        <f>((D38+D67+D77+D95+D103+D107+D108)/(1-B109))*B113</f>
        <v>105.99251684233593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656.49028847040768</v>
      </c>
      <c r="D115" s="156">
        <f>SUM(D107:D109)</f>
        <v>621.93505781757904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1969.5242508333336</v>
      </c>
      <c r="D120" s="145">
        <f>D67</f>
        <v>1623.2992508333336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388.27751907194448</v>
      </c>
      <c r="D122" s="145">
        <f>D95</f>
        <v>479.70778346588395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4937.5871865719455</v>
      </c>
      <c r="D124" s="195">
        <f>SUM(D119:D123)</f>
        <v>4677.6907842992177</v>
      </c>
    </row>
    <row r="125" spans="1:4" ht="16.7" customHeight="1">
      <c r="A125" s="310" t="s">
        <v>281</v>
      </c>
      <c r="B125" s="310"/>
      <c r="C125" s="145">
        <f>C115</f>
        <v>656.49028847040768</v>
      </c>
      <c r="D125" s="145">
        <f>D115</f>
        <v>621.93505781757904</v>
      </c>
    </row>
    <row r="126" spans="1:4" ht="13.9">
      <c r="A126" s="196" t="s">
        <v>282</v>
      </c>
      <c r="B126" s="197"/>
      <c r="C126" s="198">
        <f>ROUND(C119+C120+C121+C122+C123+C125,2)</f>
        <v>5594.08</v>
      </c>
      <c r="D126" s="198">
        <f>ROUND(D119+D120+D121+D122+D123+D125,2)</f>
        <v>5299.63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5594.08</v>
      </c>
      <c r="D130" s="205">
        <f>C130*B130</f>
        <v>5594.08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10599.26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5594.08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4"/>
  <sheetViews>
    <sheetView showGridLines="0" view="pageBreakPreview" topLeftCell="A4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'Bela Vista de Goiás'!B5:D5</f>
        <v>0</v>
      </c>
      <c r="C5" s="314"/>
      <c r="D5" s="314"/>
    </row>
    <row r="6" spans="1:4" ht="13.9">
      <c r="A6" s="89" t="s">
        <v>172</v>
      </c>
      <c r="B6" s="314">
        <f>'Bela Vista de Goiás'!B6:D6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03" t="s">
        <v>324</v>
      </c>
      <c r="C10" s="303"/>
      <c r="D10" s="303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Resumo!E43</f>
        <v>1</v>
      </c>
      <c r="D16" s="231">
        <f>Resumo!E42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Jataí!B23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Jataí!$B59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4"/>
  <sheetViews>
    <sheetView showGridLines="0" view="pageBreakPreview" topLeftCell="A16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Caiapônia!B5</f>
        <v>0</v>
      </c>
      <c r="C5" s="314"/>
      <c r="D5" s="314"/>
    </row>
    <row r="6" spans="1:4" ht="13.9">
      <c r="A6" s="89" t="s">
        <v>172</v>
      </c>
      <c r="B6" s="314">
        <f>Caiapônia!B6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325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Resumo!E46</f>
        <v>2</v>
      </c>
      <c r="D16" s="231">
        <f>Resumo!E45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5512.07</v>
      </c>
      <c r="D130" s="205">
        <f>C130*B130</f>
        <v>11024.14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11024.14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4"/>
  <sheetViews>
    <sheetView showGridLines="0" view="pageBreakPreview" topLeftCell="A13" zoomScaleNormal="100" workbookViewId="0">
      <selection activeCell="D89" sqref="D89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Goiatuba!B5</f>
        <v>0</v>
      </c>
      <c r="C5" s="314"/>
      <c r="D5" s="314"/>
    </row>
    <row r="6" spans="1:4" ht="13.9">
      <c r="A6" s="89" t="s">
        <v>172</v>
      </c>
      <c r="B6" s="314">
        <f>Goiatuba!B6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326</v>
      </c>
      <c r="C10" s="319"/>
      <c r="D10" s="319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Resumo!E49</f>
        <v>2</v>
      </c>
      <c r="D16" s="231">
        <f>Resumo!E48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Jataí!B23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Jataí!$B59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6.1499999999999999E-2</v>
      </c>
      <c r="C109" s="132">
        <f>((C38+C67+C77+C95+C103+C107+C108)/(1-B109))*B109</f>
        <v>337.18615901480035</v>
      </c>
      <c r="D109" s="132">
        <f>((D38+D67+D77+D95+D103+D107+D108)/(1-B109))*B109</f>
        <v>326.17955017001094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35.637561521889467</v>
      </c>
      <c r="D110" s="188">
        <f>((D38+D67+D77+D95+D103+D107+D108)/(1-B109))*B110</f>
        <v>34.474261400082455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164.4810531779514</v>
      </c>
      <c r="D111" s="188">
        <f>((D38+D67+D77+D95+D103+D107+D108)/(1-B109))*B111</f>
        <v>159.11197569268825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2.5000000000000001E-2</v>
      </c>
      <c r="C113" s="188">
        <f>((C38+C67+C77+C95+C103+C107+C108)/(1-B109))*B113</f>
        <v>137.06754431495949</v>
      </c>
      <c r="D113" s="188">
        <f>((D38+D67+D77+D95+D103+D107+D108)/(1-B109))*B113</f>
        <v>132.59331307724023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669.06521935976843</v>
      </c>
      <c r="D115" s="156">
        <f>SUM(D107:D109)</f>
        <v>647.22523879039113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669.06521935976843</v>
      </c>
      <c r="D125" s="145">
        <f>D115</f>
        <v>647.22523879039113</v>
      </c>
    </row>
    <row r="126" spans="1:4" ht="13.9">
      <c r="A126" s="196" t="s">
        <v>282</v>
      </c>
      <c r="B126" s="197"/>
      <c r="C126" s="198">
        <f>ROUND(C119+C120+C121+C122+C123+C125,2)</f>
        <v>5482.7</v>
      </c>
      <c r="D126" s="198">
        <f>ROUND(D119+D120+D121+D122+D123+D125,2)</f>
        <v>5303.73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5482.7</v>
      </c>
      <c r="D130" s="205">
        <f>C130*B130</f>
        <v>10965.4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10607.46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10965.4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4"/>
  <sheetViews>
    <sheetView showGridLines="0" view="pageBreakPreview" topLeftCell="A16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Iporá!B5</f>
        <v>0</v>
      </c>
      <c r="C5" s="314"/>
      <c r="D5" s="314"/>
    </row>
    <row r="6" spans="1:4" ht="13.9">
      <c r="A6" s="89" t="s">
        <v>172</v>
      </c>
      <c r="B6" s="314">
        <f>Iporá!B6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327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Resumo!E52</f>
        <v>2</v>
      </c>
      <c r="D16" s="231">
        <f>Resumo!E51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3</v>
      </c>
      <c r="C56" s="210">
        <f>(B56*26*2)-(C31*0.06)</f>
        <v>46.5</v>
      </c>
      <c r="D56" s="210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668.22425083333337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668.22425083333337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1901.9242508333336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369.15191673611116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12.403504402333335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0.88596460016666678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382.44138573861119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382.44138573861119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382.44138573861119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155.65283370363559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179.70897915253244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370.39914900407376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36.204428098142543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167.09736045296557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167.09736045296557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705.76096186024188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1901.9242508333336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382.44138573861119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4864.1510532386119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705.76096186024188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5569.91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5569.91</v>
      </c>
      <c r="D130" s="205">
        <f>C130*B130</f>
        <v>11139.82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11139.82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Itumbiara!B5</f>
        <v>0</v>
      </c>
      <c r="C5" s="314"/>
      <c r="D5" s="314"/>
    </row>
    <row r="6" spans="1:4" ht="13.9">
      <c r="A6" s="89" t="s">
        <v>172</v>
      </c>
      <c r="B6" s="314">
        <f>Itumbiara!B6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329</v>
      </c>
      <c r="C10" s="319"/>
      <c r="D10" s="319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Resumo!E55</f>
        <v>2</v>
      </c>
      <c r="D16" s="231">
        <f>Resumo!E54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4.3</v>
      </c>
      <c r="C56" s="210">
        <f>(B56*26*2)-(C31*0.06)</f>
        <v>114.1</v>
      </c>
      <c r="D56" s="210">
        <f>(B56*15*2)-(D31*0.06)</f>
        <v>19.5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735.82425083333339</v>
      </c>
      <c r="D62" s="215">
        <f>SUM(D56:D61)</f>
        <v>389.59925083333331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735.82425083333339</v>
      </c>
      <c r="D66" s="132">
        <f>D62</f>
        <v>389.59925083333331</v>
      </c>
    </row>
    <row r="67" spans="1:6" ht="13.9">
      <c r="A67" s="126" t="s">
        <v>128</v>
      </c>
      <c r="B67" s="155"/>
      <c r="C67" s="156">
        <f>SUM(C64:C66)</f>
        <v>1969.5242508333336</v>
      </c>
      <c r="D67" s="156">
        <f>SUM(D64:D66)</f>
        <v>1623.2992508333336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4.1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374.78525006944449</v>
      </c>
      <c r="D81" s="137">
        <f>B81*(D38+D67+D77)</f>
        <v>345.93316673611116</v>
      </c>
    </row>
    <row r="82" spans="1:4" ht="13.9">
      <c r="A82" s="115" t="s">
        <v>246</v>
      </c>
      <c r="B82" s="170">
        <v>2.8E-3</v>
      </c>
      <c r="C82" s="137">
        <f>B82*(C38+C67+C77)</f>
        <v>12.592784402333336</v>
      </c>
      <c r="D82" s="137">
        <f>B82*(D38+D67+D77)</f>
        <v>11.623354402333335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0.89948460016666687</v>
      </c>
      <c r="D83" s="137">
        <f>B83*(D38+D67+D77)</f>
        <v>0.83023960016666687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388.27751907194448</v>
      </c>
      <c r="D87" s="156">
        <f>SUM(D81:D86)</f>
        <v>358.3867607386112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388.27751907194448</v>
      </c>
      <c r="D93" s="175">
        <f>D87</f>
        <v>358.3867607386112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388.27751907194448</v>
      </c>
      <c r="D95" s="156">
        <f>SUM(D93:D94)</f>
        <v>479.70778346588395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158.00278997030225</v>
      </c>
      <c r="D107" s="151">
        <f>B107*(D38+D67+D77+D95+D103)</f>
        <v>149.68610509757497</v>
      </c>
    </row>
    <row r="108" spans="1:5" ht="14.1">
      <c r="A108" s="115" t="s">
        <v>266</v>
      </c>
      <c r="B108" s="164">
        <v>3.5799999999999998E-2</v>
      </c>
      <c r="C108" s="132">
        <f>B108*(C38+C67+C77+C95+C103+C107)</f>
        <v>182.42212116021244</v>
      </c>
      <c r="D108" s="132">
        <f>B108*(D38+D67+D77+D95+D103+D107)</f>
        <v>172.82009264040516</v>
      </c>
      <c r="E108" s="39"/>
    </row>
    <row r="109" spans="1:5" ht="13.9">
      <c r="A109" s="115" t="s">
        <v>267</v>
      </c>
      <c r="B109" s="161">
        <f>SUM(B110:B114)</f>
        <v>7.6499999999999999E-2</v>
      </c>
      <c r="C109" s="132">
        <f>((C38+C67+C77+C95+C103+C107+C108)/(1-B109))*B109</f>
        <v>437.21486245180097</v>
      </c>
      <c r="D109" s="132">
        <f>((D38+D67+D77+D95+D103+D107+D108)/(1-B109))*B109</f>
        <v>414.20148254016851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37.148975241002695</v>
      </c>
      <c r="D110" s="188">
        <f>((D38+D67+D77+D95+D103+D107+D108)/(1-B109))*B110</f>
        <v>35.193590019752875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171.45680880462783</v>
      </c>
      <c r="D111" s="188">
        <f>((D38+D67+D77+D95+D103+D107+D108)/(1-B109))*B111</f>
        <v>162.43195393732097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0.04</v>
      </c>
      <c r="C113" s="188">
        <f>((C38+C67+C77+C95+C103+C107+C108)/(1-B109))*B113</f>
        <v>228.60907840617045</v>
      </c>
      <c r="D113" s="188">
        <f>((D38+D67+D77+D95+D103+D107+D108)/(1-B109))*B113</f>
        <v>216.57593858309465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777.63977358231568</v>
      </c>
      <c r="D115" s="156">
        <f>SUM(D107:D109)</f>
        <v>736.7076802781487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1969.5242508333336</v>
      </c>
      <c r="D120" s="145">
        <f>D67</f>
        <v>1623.2992508333336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388.27751907194448</v>
      </c>
      <c r="D122" s="145">
        <f>D95</f>
        <v>479.70778346588395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4937.5871865719455</v>
      </c>
      <c r="D124" s="195">
        <f>SUM(D119:D123)</f>
        <v>4677.6907842992177</v>
      </c>
    </row>
    <row r="125" spans="1:4" ht="16.7" customHeight="1">
      <c r="A125" s="310" t="s">
        <v>281</v>
      </c>
      <c r="B125" s="310"/>
      <c r="C125" s="145">
        <f>C115</f>
        <v>777.63977358231568</v>
      </c>
      <c r="D125" s="145">
        <f>D115</f>
        <v>736.7076802781487</v>
      </c>
    </row>
    <row r="126" spans="1:4" ht="13.9">
      <c r="A126" s="196" t="s">
        <v>282</v>
      </c>
      <c r="B126" s="197"/>
      <c r="C126" s="198">
        <f>ROUND(C119+C120+C121+C122+C123+C125,2)</f>
        <v>5715.23</v>
      </c>
      <c r="D126" s="198">
        <f>ROUND(D119+D120+D121+D122+D123+D125,2)</f>
        <v>5414.4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5715.23</v>
      </c>
      <c r="D130" s="205">
        <f>C130*B130</f>
        <v>11430.46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10828.8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11430.46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0" orientation="portrait" horizontalDpi="300" verticalDpi="300"/>
  <rowBreaks count="1" manualBreakCount="1">
    <brk id="6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4"/>
  <sheetViews>
    <sheetView showGridLines="0" view="pageBreakPreview" topLeftCell="A4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Jataí!B5</f>
        <v>0</v>
      </c>
      <c r="C5" s="314"/>
      <c r="D5" s="314"/>
    </row>
    <row r="6" spans="1:4" ht="13.9">
      <c r="A6" s="89" t="s">
        <v>172</v>
      </c>
      <c r="B6" s="314">
        <f>Jataí!B6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330</v>
      </c>
      <c r="C10" s="319"/>
      <c r="D10" s="319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Resumo!E58</f>
        <v>1</v>
      </c>
      <c r="D16" s="231">
        <f>Resumo!E57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Jataí!B23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Jataí!$B59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5512.07</v>
      </c>
      <c r="D130" s="205">
        <f>C130*B130</f>
        <v>5512.07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5512.07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34"/>
  <sheetViews>
    <sheetView showGridLines="0" view="pageBreakPreview" topLeftCell="A16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Mineiros!B5</f>
        <v>0</v>
      </c>
      <c r="C5" s="314"/>
      <c r="D5" s="314"/>
    </row>
    <row r="6" spans="1:4" ht="13.9">
      <c r="A6" s="89" t="s">
        <v>172</v>
      </c>
      <c r="B6" s="314">
        <f>Mineiros!B6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331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Resumo!E61</f>
        <v>1</v>
      </c>
      <c r="D16" s="231">
        <f>Resumo!E60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34"/>
  <sheetViews>
    <sheetView showGridLines="0" view="pageBreakPreview" topLeftCell="A13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Morrinhos!B5</f>
        <v>0</v>
      </c>
      <c r="C5" s="314"/>
      <c r="D5" s="314"/>
    </row>
    <row r="6" spans="1:4" ht="13.9">
      <c r="A6" s="89" t="s">
        <v>172</v>
      </c>
      <c r="B6" s="314">
        <f>Morrinhos!B6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332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Resumo!E64</f>
        <v>2</v>
      </c>
      <c r="D16" s="231">
        <f>Resumo!E63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5512.07</v>
      </c>
      <c r="D130" s="205">
        <f>C130*B130</f>
        <v>11024.14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11024.14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34"/>
  <sheetViews>
    <sheetView showGridLines="0" view="pageBreakPreview" topLeftCell="A16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'Palmeiras de Goiás'!B5:D5</f>
        <v>0</v>
      </c>
      <c r="C5" s="314"/>
      <c r="D5" s="314"/>
    </row>
    <row r="6" spans="1:4" ht="13.9">
      <c r="A6" s="89" t="s">
        <v>172</v>
      </c>
      <c r="B6" s="314">
        <f>'Palmeiras de Goiás'!B6:D6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333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Resumo!E67</f>
        <v>2</v>
      </c>
      <c r="D16" s="231">
        <f>Resumo!E66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5512.07</v>
      </c>
      <c r="D130" s="205">
        <f>C130*B130</f>
        <v>11024.14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11024.14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Pontalina!B5</f>
        <v>0</v>
      </c>
      <c r="C5" s="314"/>
      <c r="D5" s="314"/>
    </row>
    <row r="6" spans="1:4" ht="13.9">
      <c r="A6" s="89" t="s">
        <v>172</v>
      </c>
      <c r="B6" s="314">
        <f>Pontalina!B6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334</v>
      </c>
      <c r="C10" s="319"/>
      <c r="D10" s="319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Resumo!E70</f>
        <v>2</v>
      </c>
      <c r="D16" s="231">
        <f>Resumo!E69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192</v>
      </c>
      <c r="B23" s="307">
        <f>Jataí!B23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Jataí!$B59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5632.75</v>
      </c>
      <c r="D130" s="205">
        <f>C130*B130</f>
        <v>11265.5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11265.5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34"/>
  <sheetViews>
    <sheetView showGridLines="0" view="pageBreakPreview" topLeftCell="A22" zoomScaleNormal="100" workbookViewId="0">
      <selection activeCell="A89" sqref="A89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Quirinópolis!B5</f>
        <v>0</v>
      </c>
      <c r="C5" s="314"/>
      <c r="D5" s="314"/>
    </row>
    <row r="6" spans="1:4" ht="13.9">
      <c r="A6" s="89" t="s">
        <v>172</v>
      </c>
      <c r="B6" s="314">
        <f>Quirinópolis!B6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335</v>
      </c>
      <c r="C10" s="319"/>
      <c r="D10" s="319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Resumo!E73</f>
        <v>3</v>
      </c>
      <c r="D16" s="231">
        <f>Resumo!E72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336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3.7</v>
      </c>
      <c r="C56" s="210">
        <f>(B56*26*2)-(C31*0.06)</f>
        <v>82.9</v>
      </c>
      <c r="D56" s="210">
        <f>(B56*15*2)-(D31*0.06)</f>
        <v>1.5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704.62425083333335</v>
      </c>
      <c r="D62" s="215">
        <f>SUM(D56:D61)</f>
        <v>371.59925083333331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704.62425083333335</v>
      </c>
      <c r="D66" s="132">
        <f>D62</f>
        <v>371.59925083333331</v>
      </c>
    </row>
    <row r="67" spans="1:6" ht="13.9">
      <c r="A67" s="126" t="s">
        <v>128</v>
      </c>
      <c r="B67" s="155"/>
      <c r="C67" s="156">
        <f>SUM(C64:C66)</f>
        <v>1938.3242508333337</v>
      </c>
      <c r="D67" s="156">
        <f>SUM(D64:D66)</f>
        <v>1605.2992508333336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4.1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372.18525006944446</v>
      </c>
      <c r="D81" s="137">
        <f>B81*(D38+D67+D77)</f>
        <v>344.43316673611116</v>
      </c>
    </row>
    <row r="82" spans="1:4" ht="13.9">
      <c r="A82" s="115" t="s">
        <v>246</v>
      </c>
      <c r="B82" s="170">
        <v>2.8E-3</v>
      </c>
      <c r="C82" s="137">
        <f>B82*(C38+C67+C77)</f>
        <v>12.505424402333334</v>
      </c>
      <c r="D82" s="137">
        <f>B82*(D38+D67+D77)</f>
        <v>11.572954402333336</v>
      </c>
    </row>
    <row r="83" spans="1:4" ht="13.9">
      <c r="A83" s="115" t="s">
        <v>247</v>
      </c>
      <c r="B83" s="170">
        <v>2.0000000000000001E-4</v>
      </c>
      <c r="C83" s="137">
        <f>B83*(C38+C67+C77)</f>
        <v>0.89324460016666674</v>
      </c>
      <c r="D83" s="137">
        <f>B83*(D38+D67+D77)</f>
        <v>0.82663960016666682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385.58391907194448</v>
      </c>
      <c r="D87" s="156">
        <f>SUM(D81:D86)</f>
        <v>356.83276073861117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385.58391907194448</v>
      </c>
      <c r="D93" s="175">
        <f>D87</f>
        <v>356.83276073861117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385.58391907194448</v>
      </c>
      <c r="D95" s="156">
        <f>SUM(D93:D94)</f>
        <v>478.15378346588386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4.1">
      <c r="A107" s="115" t="s">
        <v>265</v>
      </c>
      <c r="B107" s="164">
        <v>3.2000000000000001E-2</v>
      </c>
      <c r="C107" s="151">
        <f>B107*(C38+C67+C77+C95+C103)</f>
        <v>156.91819477030222</v>
      </c>
      <c r="D107" s="151">
        <f>B107*(D38+D67+D77+D95+D103)</f>
        <v>149.06037709757496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181.16990177205241</v>
      </c>
      <c r="D108" s="132">
        <f>B108*(D38+D67+D77+D95+D103+D107)</f>
        <v>172.09765837800518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373.4102645175156</v>
      </c>
      <c r="D109" s="132">
        <f>((D38+D67+D77+D95+D103+D107+D108)/(1-B109))*B109</f>
        <v>354.71141458492127</v>
      </c>
    </row>
    <row r="110" spans="1:5" ht="14.1">
      <c r="A110" s="187" t="s">
        <v>268</v>
      </c>
      <c r="B110" s="161">
        <v>6.4999999999999997E-3</v>
      </c>
      <c r="C110" s="188">
        <f>((C38+C67+C77+C95+C103+C107+C108)/(1-B109))*B110</f>
        <v>36.498747659606785</v>
      </c>
      <c r="D110" s="188">
        <f>((D38+D67+D77+D95+D103+D107+D108)/(1-B109))*B110</f>
        <v>34.671040523338171</v>
      </c>
    </row>
    <row r="111" spans="1:5" ht="14.1">
      <c r="A111" s="187" t="s">
        <v>269</v>
      </c>
      <c r="B111" s="161">
        <v>0.03</v>
      </c>
      <c r="C111" s="188">
        <f>((C38+C67+C77+C95+C103+C107+C108)/(1-B109))*B111</f>
        <v>168.4557584289544</v>
      </c>
      <c r="D111" s="188">
        <f>((D38+D67+D77+D95+D103+D107+D108)/(1-B109))*B111</f>
        <v>160.02018703079153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168.4557584289544</v>
      </c>
      <c r="D113" s="188">
        <f>((D38+D67+D77+D95+D103+D107+D108)/(1-B109))*B113</f>
        <v>160.02018703079153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711.49836105987015</v>
      </c>
      <c r="D115" s="156">
        <f>SUM(D107:D109)</f>
        <v>675.86945006050144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1938.3242508333337</v>
      </c>
      <c r="D120" s="145">
        <f>D67</f>
        <v>1605.2992508333336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385.58391907194448</v>
      </c>
      <c r="D122" s="145">
        <f>D95</f>
        <v>478.15378346588386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4903.6935865719443</v>
      </c>
      <c r="D124" s="195">
        <f>SUM(D119:D123)</f>
        <v>4658.1367842992177</v>
      </c>
    </row>
    <row r="125" spans="1:4" ht="16.7" customHeight="1">
      <c r="A125" s="310" t="s">
        <v>281</v>
      </c>
      <c r="B125" s="310"/>
      <c r="C125" s="145">
        <f>C115</f>
        <v>711.49836105987015</v>
      </c>
      <c r="D125" s="145">
        <f>D115</f>
        <v>675.86945006050144</v>
      </c>
    </row>
    <row r="126" spans="1:4" ht="13.9">
      <c r="A126" s="196" t="s">
        <v>282</v>
      </c>
      <c r="B126" s="197"/>
      <c r="C126" s="198">
        <f>ROUND(C119+C120+C121+C122+C123+C125,2)</f>
        <v>5615.19</v>
      </c>
      <c r="D126" s="198">
        <f>ROUND(D119+D120+D121+D122+D123+D125,2)</f>
        <v>5334.01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3</v>
      </c>
      <c r="C130" s="204">
        <f>C126</f>
        <v>5615.19</v>
      </c>
      <c r="D130" s="205">
        <f>C130*B130</f>
        <v>16845.57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10668.02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16845.57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'Rio Verde'!B5:D5</f>
        <v>0</v>
      </c>
      <c r="C5" s="314"/>
      <c r="D5" s="314"/>
    </row>
    <row r="6" spans="1:4" ht="13.9">
      <c r="A6" s="89" t="s">
        <v>172</v>
      </c>
      <c r="B6" s="314">
        <f>'Rio Verde'!B6:D6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337</v>
      </c>
      <c r="C10" s="319"/>
      <c r="D10" s="319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Resumo!E76</f>
        <v>2</v>
      </c>
      <c r="D16" s="231">
        <f>Resumo!E75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Jataí!B23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Jataí!$B59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5632.75</v>
      </c>
      <c r="D130" s="205">
        <f>C130*B130</f>
        <v>11265.5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11265.5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34"/>
  <sheetViews>
    <sheetView showGridLines="0" view="pageBreakPreview" topLeftCell="A22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'Santa Helena de Goiás'!B5:D5</f>
        <v>0</v>
      </c>
      <c r="C5" s="314"/>
      <c r="D5" s="314"/>
    </row>
    <row r="6" spans="1:4" ht="13.9">
      <c r="A6" s="89" t="s">
        <v>172</v>
      </c>
      <c r="B6" s="314">
        <f>'Santa Helena de Goiás'!B6:D6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338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Resumo!E79</f>
        <v>1</v>
      </c>
      <c r="D16" s="231">
        <f>Resumo!E78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  <c r="E108" s="39"/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34"/>
  <sheetViews>
    <sheetView showGridLines="0" view="pageBreakPreview" topLeftCell="A4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'São Luiz de Montes Belos'!B5:D5</f>
        <v>0</v>
      </c>
      <c r="C5" s="314"/>
      <c r="D5" s="314"/>
    </row>
    <row r="6" spans="1:4" ht="13.9">
      <c r="A6" s="89" t="s">
        <v>172</v>
      </c>
      <c r="B6" s="314">
        <f>'São Luiz de Montes Belos'!B6:D6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339</v>
      </c>
      <c r="C10" s="319"/>
      <c r="D10" s="319"/>
    </row>
    <row r="11" spans="1:4" ht="15">
      <c r="A11" s="94" t="s">
        <v>177</v>
      </c>
      <c r="B11" s="303" t="s">
        <v>312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Resumo!E82</f>
        <v>1</v>
      </c>
      <c r="D16" s="231">
        <f>Resumo!E81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Jataí!B23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315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Jataí!$B59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34"/>
  <sheetViews>
    <sheetView showGridLines="0" view="pageBreakPreview" topLeftCell="A19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'São Simão'!B5:D5</f>
        <v>0</v>
      </c>
      <c r="C5" s="314"/>
      <c r="D5" s="314"/>
    </row>
    <row r="6" spans="1:4" ht="13.9">
      <c r="A6" s="89" t="s">
        <v>172</v>
      </c>
      <c r="B6" s="314">
        <f>'São Simão'!B6:D6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340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Resumo!E85</f>
        <v>2</v>
      </c>
      <c r="D16" s="231">
        <f>Resumo!E84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2.15</v>
      </c>
      <c r="C56" s="210">
        <f>(B56*26*2)-(C31*0.06)</f>
        <v>2.2999999999999972</v>
      </c>
      <c r="D56" s="210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624.02425083333333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624.02425083333333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1857.7242508333336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365.46858340277782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12.279744402333336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0.87712460016666682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378.62545240527783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378.62545240527783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378.62545240527783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154.11632383696889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177.93500168597242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487.48563495297316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36.631868522477752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169.07016241143577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281.78360401905968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819.53696047591438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1857.7242508333336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378.62545240527783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4816.1351199052779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819.53696047591438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5635.67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5635.67</v>
      </c>
      <c r="D130" s="205">
        <f>C130*B130</f>
        <v>11271.34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11271.34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34"/>
  <sheetViews>
    <sheetView showGridLines="0" view="pageBreakPreview" topLeftCell="A10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'Senador Canedo'!B5:D5</f>
        <v>0</v>
      </c>
      <c r="C5" s="314"/>
      <c r="D5" s="314"/>
    </row>
    <row r="6" spans="1:4" ht="13.9">
      <c r="A6" s="89" t="s">
        <v>172</v>
      </c>
      <c r="B6" s="314">
        <f>'Senador Canedo'!B6:D6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341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Resumo!E88</f>
        <v>1</v>
      </c>
      <c r="D16" s="231">
        <f>Resumo!E87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2.15</v>
      </c>
      <c r="C56" s="210">
        <f>(B56*26*2)-(C31*0.06)</f>
        <v>2.2999999999999972</v>
      </c>
      <c r="D56" s="210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624.02425083333333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624.02425083333333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1857.7242508333336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365.46858340277782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12.279744402333336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0.87712460016666682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378.62545240527783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378.62545240527783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378.62545240527783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154.11632383696889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177.93500168597242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487.48563495297316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36.631868522477752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169.07016241143577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281.78360401905968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819.53696047591438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1857.7242508333336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378.62545240527783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4816.1351199052779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819.53696047591438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5635.67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5635.67</v>
      </c>
      <c r="D130" s="205">
        <f>C130*B130</f>
        <v>5635.67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5635.67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34"/>
  <sheetViews>
    <sheetView showGridLines="0" view="pageBreakPreview" topLeftCell="A7" zoomScaleNormal="100" workbookViewId="0">
      <selection activeCell="B27" sqref="B27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Trindade!B5</f>
        <v>0</v>
      </c>
      <c r="C5" s="314"/>
      <c r="D5" s="314"/>
    </row>
    <row r="6" spans="1:4" ht="13.9">
      <c r="A6" s="89" t="s">
        <v>172</v>
      </c>
      <c r="B6" s="314">
        <f>Trindade!B6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342</v>
      </c>
      <c r="C10" s="319"/>
      <c r="D10" s="319"/>
    </row>
    <row r="11" spans="1:4" ht="15">
      <c r="A11" s="94" t="s">
        <v>177</v>
      </c>
      <c r="B11" s="319" t="s">
        <v>312</v>
      </c>
      <c r="C11" s="319"/>
      <c r="D11" s="319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Resumo!E91</f>
        <v>14</v>
      </c>
      <c r="D16" s="231">
        <f>Resumo!E90</f>
        <v>1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343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4</v>
      </c>
      <c r="C56" s="210">
        <f>(B56*26*2)-(C31*0.06)</f>
        <v>98.5</v>
      </c>
      <c r="D56" s="210">
        <f>(B56*15*2)-(D31*0.06)</f>
        <v>10.5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720.22425083333337</v>
      </c>
      <c r="D62" s="215">
        <f>SUM(D56:D61)</f>
        <v>380.59925083333331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720.22425083333337</v>
      </c>
      <c r="D66" s="132">
        <f>D62</f>
        <v>380.59925083333331</v>
      </c>
    </row>
    <row r="67" spans="1:6" ht="13.9">
      <c r="A67" s="126" t="s">
        <v>128</v>
      </c>
      <c r="B67" s="155"/>
      <c r="C67" s="156">
        <f>SUM(C64:C66)</f>
        <v>1953.9242508333336</v>
      </c>
      <c r="D67" s="156">
        <f>SUM(D64:D66)</f>
        <v>1614.2992508333336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373.48525006944448</v>
      </c>
      <c r="D81" s="137">
        <f>B81*(D38+D67+D77)</f>
        <v>345.18316673611116</v>
      </c>
    </row>
    <row r="82" spans="1:4" ht="13.9">
      <c r="A82" s="115" t="s">
        <v>246</v>
      </c>
      <c r="B82" s="170">
        <v>2.8E-3</v>
      </c>
      <c r="C82" s="137">
        <f>B82*(C38+C67+C77)</f>
        <v>12.549104402333334</v>
      </c>
      <c r="D82" s="137">
        <f>B82*(D38+D67+D77)</f>
        <v>11.598154402333336</v>
      </c>
    </row>
    <row r="83" spans="1:4" ht="13.9">
      <c r="A83" s="115" t="s">
        <v>247</v>
      </c>
      <c r="B83" s="170">
        <v>2.0000000000000001E-4</v>
      </c>
      <c r="C83" s="137">
        <f>B83*(C38+C67+C77)</f>
        <v>0.89636460016666686</v>
      </c>
      <c r="D83" s="137">
        <f>B83*(D38+D67+D77)</f>
        <v>0.82843960016666685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386.93071907194451</v>
      </c>
      <c r="D87" s="156">
        <f>SUM(D81:D86)</f>
        <v>357.60976073861116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386.93071907194451</v>
      </c>
      <c r="D93" s="175">
        <f>D87</f>
        <v>357.60976073861116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386.93071907194451</v>
      </c>
      <c r="D95" s="156">
        <f>SUM(D93:D94)</f>
        <v>478.93078346588391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4.1">
      <c r="A107" s="115" t="s">
        <v>265</v>
      </c>
      <c r="B107" s="164">
        <v>3.2000000000000001E-2</v>
      </c>
      <c r="C107" s="151">
        <f>B107*(C38+C67+C77+C95+C103)</f>
        <v>157.46049237030223</v>
      </c>
      <c r="D107" s="151">
        <f>B107*(D38+D67+D77+D95+D103)</f>
        <v>149.37324109757498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181.79601146613243</v>
      </c>
      <c r="D108" s="132">
        <f>B108*(D38+D67+D77+D95+D103+D107)</f>
        <v>172.45887550920517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374.70074259470516</v>
      </c>
      <c r="D109" s="132">
        <f>((D38+D67+D77+D95+D103+D107+D108)/(1-B109))*B109</f>
        <v>355.45592116791528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36.624884614520049</v>
      </c>
      <c r="D110" s="188">
        <f>((D38+D67+D77+D95+D103+D107+D108)/(1-B109))*B110</f>
        <v>34.743811843480437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169.03792899009252</v>
      </c>
      <c r="D111" s="188">
        <f>((D38+D67+D77+D95+D103+D107+D108)/(1-B109))*B111</f>
        <v>160.35605466221742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169.03792899009252</v>
      </c>
      <c r="D113" s="188">
        <f>((D38+D67+D77+D95+D103+D107+D108)/(1-B109))*B113</f>
        <v>160.35605466221742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713.95724643113977</v>
      </c>
      <c r="D115" s="156">
        <f>SUM(D107:D109)</f>
        <v>677.28803777469534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1953.9242508333336</v>
      </c>
      <c r="D120" s="145">
        <f>D67</f>
        <v>1614.2992508333336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386.93071907194451</v>
      </c>
      <c r="D122" s="145">
        <f>D95</f>
        <v>478.93078346588391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4920.6403865719449</v>
      </c>
      <c r="D124" s="195">
        <f>SUM(D119:D123)</f>
        <v>4667.9137842992177</v>
      </c>
    </row>
    <row r="125" spans="1:4" ht="16.7" customHeight="1">
      <c r="A125" s="310" t="s">
        <v>281</v>
      </c>
      <c r="B125" s="310"/>
      <c r="C125" s="145">
        <f>C115</f>
        <v>713.95724643113977</v>
      </c>
      <c r="D125" s="145">
        <f>D115</f>
        <v>677.28803777469534</v>
      </c>
    </row>
    <row r="126" spans="1:4" ht="13.9">
      <c r="A126" s="196" t="s">
        <v>282</v>
      </c>
      <c r="B126" s="197"/>
      <c r="C126" s="198">
        <f>ROUND(C119+C120+C121+C122+C123+C125,2)</f>
        <v>5634.6</v>
      </c>
      <c r="D126" s="198">
        <f>ROUND(D119+D120+D121+D122+D123+D125,2)</f>
        <v>5345.2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14</v>
      </c>
      <c r="C130" s="204">
        <f>C126</f>
        <v>5634.6</v>
      </c>
      <c r="D130" s="205">
        <f>C130*B130</f>
        <v>78884.400000000009</v>
      </c>
    </row>
    <row r="131" spans="1:4" ht="23.1" customHeight="1">
      <c r="A131" s="223" t="s">
        <v>310</v>
      </c>
      <c r="B131" s="203">
        <f>D16</f>
        <v>1</v>
      </c>
      <c r="C131" s="204">
        <f>D126*2</f>
        <v>10690.4</v>
      </c>
      <c r="D131" s="205">
        <f>C131*B131</f>
        <v>10690.4</v>
      </c>
    </row>
    <row r="132" spans="1:4" ht="16.5" customHeight="1">
      <c r="A132" s="313" t="s">
        <v>290</v>
      </c>
      <c r="B132" s="313"/>
      <c r="C132" s="206"/>
      <c r="D132" s="205">
        <f>SUM(D130:D131)</f>
        <v>89574.8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6" orientation="portrait" horizontalDpi="300" verticalDpi="300"/>
  <rowBreaks count="1" manualBreakCount="1">
    <brk id="6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34"/>
  <sheetViews>
    <sheetView showGridLines="0" view="pageBreakPreview" topLeftCell="A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Anápolis!B5</f>
        <v>0</v>
      </c>
      <c r="C5" s="314"/>
      <c r="D5" s="314"/>
    </row>
    <row r="6" spans="1:4" ht="13.9">
      <c r="A6" s="89" t="s">
        <v>172</v>
      </c>
      <c r="B6" s="314">
        <f>Anápolis!B6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344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Resumo!E94</f>
        <v>2</v>
      </c>
      <c r="D16" s="231">
        <f>Resumo!E93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2.9</v>
      </c>
      <c r="C56" s="210">
        <f>(B56*26*2)-(C31*0.06)</f>
        <v>41.299999999999983</v>
      </c>
      <c r="D56" s="210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663.02425083333333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663.02425083333333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1896.7242508333336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368.71858340277782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12.388944402333335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0.88492460016666685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381.99245240527779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381.99245240527779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381.99245240527779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155.4720678369689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179.50027592117243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5.6499999999999995E-2</v>
      </c>
      <c r="C109" s="132">
        <f>((C38+C67+C77+C95+C103+C107+C108)/(1-B109))*B109</f>
        <v>311.00297530151892</v>
      </c>
      <c r="D109" s="132">
        <f>((D38+D67+D77+D95+D103+D107+D108)/(1-B109))*B109</f>
        <v>298.07285953360599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35.779103353272092</v>
      </c>
      <c r="D110" s="188">
        <f>((D38+D67+D77+D95+D103+D107+D108)/(1-B109))*B110</f>
        <v>34.291567910945822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165.13432316894813</v>
      </c>
      <c r="D111" s="188">
        <f>((D38+D67+D77+D95+D103+D107+D108)/(1-B109))*B111</f>
        <v>158.26877497359609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0.02</v>
      </c>
      <c r="C113" s="188">
        <f>((C38+C67+C77+C95+C103+C107+C108)/(1-B109))*B113</f>
        <v>110.08954877929875</v>
      </c>
      <c r="D113" s="188">
        <f>((D38+D67+D77+D95+D103+D107+D108)/(1-B109))*B113</f>
        <v>105.51251664906408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645.97531905966025</v>
      </c>
      <c r="D115" s="156">
        <f>SUM(D107:D109)</f>
        <v>619.11854815398613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1896.7242508333336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381.99245240527779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4858.5021199052781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645.97531905966025</v>
      </c>
      <c r="D125" s="145">
        <f>D115</f>
        <v>619.11854815398613</v>
      </c>
    </row>
    <row r="126" spans="1:4" ht="13.9">
      <c r="A126" s="196" t="s">
        <v>282</v>
      </c>
      <c r="B126" s="197"/>
      <c r="C126" s="198">
        <f>ROUND(C119+C120+C121+C122+C123+C125,2)</f>
        <v>5504.48</v>
      </c>
      <c r="D126" s="198">
        <f>ROUND(D119+D120+D121+D122+D123+D125,2)</f>
        <v>5275.63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5504.48</v>
      </c>
      <c r="D130" s="205">
        <f>C130*B130</f>
        <v>11008.96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10551.26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11008.96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34"/>
  <sheetViews>
    <sheetView showGridLines="0" view="pageBreakPreview" topLeftCell="A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Catalão!B5</f>
        <v>0</v>
      </c>
      <c r="C5" s="314"/>
      <c r="D5" s="314"/>
    </row>
    <row r="6" spans="1:4" ht="13.9">
      <c r="A6" s="89" t="s">
        <v>172</v>
      </c>
      <c r="B6" s="314">
        <f>Catalão!B6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345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Resumo!E97</f>
        <v>2</v>
      </c>
      <c r="D16" s="231">
        <f>Resumo!E96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5512.07</v>
      </c>
      <c r="D130" s="205">
        <f>C130*B130</f>
        <v>11024.14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11024.14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34"/>
  <sheetViews>
    <sheetView showGridLines="0" view="pageBreakPreview" topLeftCell="A16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Ceres!B5</f>
        <v>0</v>
      </c>
      <c r="C5" s="314"/>
      <c r="D5" s="314"/>
    </row>
    <row r="6" spans="1:4" ht="13.9">
      <c r="A6" s="89" t="s">
        <v>172</v>
      </c>
      <c r="B6" s="314">
        <f>Ceres!B6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346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Resumo!E100</f>
        <v>1</v>
      </c>
      <c r="D16" s="231">
        <f>Resumo!E99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10">
        <v>0</v>
      </c>
      <c r="D56" s="210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5512.07</v>
      </c>
      <c r="D130" s="205">
        <f>C130*B130</f>
        <v>5512.07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5512.07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134"/>
  <sheetViews>
    <sheetView showGridLines="0" view="pageBreakPreview" topLeftCell="A10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Goianésia!B5</f>
        <v>0</v>
      </c>
      <c r="C5" s="314"/>
      <c r="D5" s="314"/>
    </row>
    <row r="6" spans="1:4" ht="13.9">
      <c r="A6" s="89" t="s">
        <v>172</v>
      </c>
      <c r="B6" s="314">
        <f>Goianésia!B6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347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Resumo!E103</f>
        <v>2</v>
      </c>
      <c r="D16" s="231">
        <f>Resumo!E102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5632.75</v>
      </c>
      <c r="D130" s="205">
        <f>C130*B130</f>
        <v>11265.5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11265.5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  <colBreaks count="1" manualBreakCount="1">
    <brk id="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34"/>
  <sheetViews>
    <sheetView showGridLines="0" view="pageBreakPreview" topLeftCell="A13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Goiás!B5</f>
        <v>0</v>
      </c>
      <c r="C5" s="314"/>
      <c r="D5" s="314"/>
    </row>
    <row r="6" spans="1:4" ht="13.9">
      <c r="A6" s="89" t="s">
        <v>172</v>
      </c>
      <c r="B6" s="314">
        <f>Goiás!B6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348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Resumo!E106</f>
        <v>2</v>
      </c>
      <c r="D16" s="231">
        <f>Resumo!E105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5632.75</v>
      </c>
      <c r="D130" s="205">
        <f>C130*B130</f>
        <v>11265.5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11265.5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34"/>
  <sheetViews>
    <sheetView showGridLines="0" view="pageBreakPreview" topLeftCell="A8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Uruaçu!B5</f>
        <v>0</v>
      </c>
      <c r="C5" s="314"/>
      <c r="D5" s="314"/>
    </row>
    <row r="6" spans="1:4" ht="13.9">
      <c r="A6" s="89" t="s">
        <v>172</v>
      </c>
      <c r="B6" s="314">
        <f>Uruaçu!B6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349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Resumo!E109</f>
        <v>2</v>
      </c>
      <c r="D16" s="231">
        <f>Resumo!E108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6.1499999999999999E-2</v>
      </c>
      <c r="C109" s="132">
        <f>((C38+C67+C77+C95+C103+C107+C108)/(1-B109))*B109</f>
        <v>337.18615901480035</v>
      </c>
      <c r="D109" s="132">
        <f>((D38+D67+D77+D95+D103+D107+D108)/(1-B109))*B109</f>
        <v>326.17955017001094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35.637561521889467</v>
      </c>
      <c r="D110" s="188">
        <f>((D38+D67+D77+D95+D103+D107+D108)/(1-B109))*B110</f>
        <v>34.474261400082455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164.4810531779514</v>
      </c>
      <c r="D111" s="188">
        <f>((D38+D67+D77+D95+D103+D107+D108)/(1-B109))*B111</f>
        <v>159.11197569268825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2.5000000000000001E-2</v>
      </c>
      <c r="C113" s="188">
        <f>((C38+C67+C77+C95+C103+C107+C108)/(1-B109))*B113</f>
        <v>137.06754431495949</v>
      </c>
      <c r="D113" s="188">
        <f>((D38+D67+D77+D95+D103+D107+D108)/(1-B109))*B113</f>
        <v>132.59331307724023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669.06521935976843</v>
      </c>
      <c r="D115" s="156">
        <f>SUM(D107:D109)</f>
        <v>647.22523879039113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669.06521935976843</v>
      </c>
      <c r="D125" s="145">
        <f>D115</f>
        <v>647.22523879039113</v>
      </c>
    </row>
    <row r="126" spans="1:4" ht="13.9">
      <c r="A126" s="196" t="s">
        <v>282</v>
      </c>
      <c r="B126" s="197"/>
      <c r="C126" s="198">
        <f>ROUND(C119+C120+C121+C122+C123+C125,2)</f>
        <v>5482.7</v>
      </c>
      <c r="D126" s="198">
        <f>ROUND(D119+D120+D121+D122+D123+D125,2)</f>
        <v>5303.73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5482.7</v>
      </c>
      <c r="D130" s="205">
        <f>C130*B130</f>
        <v>10965.4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10607.46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10965.4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34"/>
  <sheetViews>
    <sheetView showGridLines="0" view="pageBreakPreview" topLeftCell="A1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'Caldas Novas'!B5:D5</f>
        <v>0</v>
      </c>
      <c r="C5" s="314"/>
      <c r="D5" s="314"/>
    </row>
    <row r="6" spans="1:4" ht="13.9">
      <c r="A6" s="89" t="s">
        <v>172</v>
      </c>
      <c r="B6" s="314">
        <f>'Caldas Novas'!B6:D6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350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Resumo!E112</f>
        <v>2</v>
      </c>
      <c r="D16" s="231">
        <f>Resumo!E111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4.3</v>
      </c>
      <c r="C56" s="210">
        <f>(B56*26*2)-(C31*0.06)</f>
        <v>114.1</v>
      </c>
      <c r="D56" s="210">
        <f>(B56*15*2)-(D31*0.06)</f>
        <v>19.5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735.82425083333339</v>
      </c>
      <c r="D62" s="215">
        <f>SUM(D56:D61)</f>
        <v>389.59925083333331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735.82425083333339</v>
      </c>
      <c r="D66" s="132">
        <f>D62</f>
        <v>389.59925083333331</v>
      </c>
    </row>
    <row r="67" spans="1:6" ht="13.9">
      <c r="A67" s="126" t="s">
        <v>128</v>
      </c>
      <c r="B67" s="155"/>
      <c r="C67" s="156">
        <f>SUM(C64:C66)</f>
        <v>1969.5242508333336</v>
      </c>
      <c r="D67" s="156">
        <f>SUM(D64:D66)</f>
        <v>1623.2992508333336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374.78525006944449</v>
      </c>
      <c r="D81" s="137">
        <f>B81*(D38+D67+D77)</f>
        <v>345.93316673611116</v>
      </c>
    </row>
    <row r="82" spans="1:4" ht="13.9">
      <c r="A82" s="115" t="s">
        <v>246</v>
      </c>
      <c r="B82" s="170">
        <v>2.8E-3</v>
      </c>
      <c r="C82" s="137">
        <f>B82*(C38+C67+C77)</f>
        <v>12.592784402333336</v>
      </c>
      <c r="D82" s="137">
        <f>B82*(D38+D67+D77)</f>
        <v>11.623354402333335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0.89948460016666687</v>
      </c>
      <c r="D83" s="137">
        <f>B83*(D38+D67+D77)</f>
        <v>0.83023960016666687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388.27751907194448</v>
      </c>
      <c r="D87" s="156">
        <f>SUM(D81:D86)</f>
        <v>358.3867607386112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388.27751907194448</v>
      </c>
      <c r="D93" s="175">
        <f>D87</f>
        <v>358.3867607386112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388.27751907194448</v>
      </c>
      <c r="D95" s="156">
        <f>SUM(D93:D94)</f>
        <v>479.70778346588395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158.00278997030225</v>
      </c>
      <c r="D107" s="151">
        <f>B107*(D38+D67+D77+D95+D103)</f>
        <v>149.68610509757497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182.42212116021244</v>
      </c>
      <c r="D108" s="132">
        <f>B108*(D38+D67+D77+D95+D103+D107)</f>
        <v>172.82009264040516</v>
      </c>
    </row>
    <row r="109" spans="1:5" ht="13.9">
      <c r="A109" s="115" t="s">
        <v>267</v>
      </c>
      <c r="B109" s="161">
        <f>SUM(B110:B114)</f>
        <v>5.6499999999999995E-2</v>
      </c>
      <c r="C109" s="132">
        <f>((C38+C67+C77+C95+C103+C107+C108)/(1-B109))*B109</f>
        <v>316.0653773398929</v>
      </c>
      <c r="D109" s="132">
        <f>((D38+D67+D77+D95+D103+D107+D108)/(1-B109))*B109</f>
        <v>299.42886007959896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36.361503587775289</v>
      </c>
      <c r="D110" s="188">
        <f>((D38+D67+D77+D95+D103+D107+D108)/(1-B109))*B110</f>
        <v>34.447567973759178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167.82232425127057</v>
      </c>
      <c r="D111" s="188">
        <f>((D38+D67+D77+D95+D103+D107+D108)/(1-B109))*B111</f>
        <v>158.9887752635039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0.02</v>
      </c>
      <c r="C113" s="188">
        <f>((C38+C67+C77+C95+C103+C107+C108)/(1-B109))*B113</f>
        <v>111.88154950084706</v>
      </c>
      <c r="D113" s="188">
        <f>((D38+D67+D77+D95+D103+D107+D108)/(1-B109))*B113</f>
        <v>105.99251684233593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656.49028847040768</v>
      </c>
      <c r="D115" s="156">
        <f>SUM(D107:D109)</f>
        <v>621.93505781757904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1969.5242508333336</v>
      </c>
      <c r="D120" s="145">
        <f>D67</f>
        <v>1623.2992508333336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388.27751907194448</v>
      </c>
      <c r="D122" s="145">
        <f>D95</f>
        <v>479.70778346588395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4937.5871865719455</v>
      </c>
      <c r="D124" s="195">
        <f>SUM(D119:D123)</f>
        <v>4677.6907842992177</v>
      </c>
    </row>
    <row r="125" spans="1:4" ht="16.7" customHeight="1">
      <c r="A125" s="310" t="s">
        <v>281</v>
      </c>
      <c r="B125" s="310"/>
      <c r="C125" s="145">
        <f>C115</f>
        <v>656.49028847040768</v>
      </c>
      <c r="D125" s="145">
        <f>D115</f>
        <v>621.93505781757904</v>
      </c>
    </row>
    <row r="126" spans="1:4" ht="13.9">
      <c r="A126" s="196" t="s">
        <v>282</v>
      </c>
      <c r="B126" s="197"/>
      <c r="C126" s="198">
        <f>ROUND(C119+C120+C121+C122+C123+C125,2)</f>
        <v>5594.08</v>
      </c>
      <c r="D126" s="198">
        <f>ROUND(D119+D120+D121+D122+D123+D125,2)</f>
        <v>5299.63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5594.08</v>
      </c>
      <c r="D130" s="205">
        <f>C130*B130</f>
        <v>11188.16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10599.26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11188.16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34"/>
  <sheetViews>
    <sheetView showGridLines="0" view="pageBreakPreview" topLeftCell="A11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Inhumas!B5</f>
        <v>0</v>
      </c>
      <c r="C5" s="314"/>
      <c r="D5" s="314"/>
    </row>
    <row r="6" spans="1:4" ht="13.9">
      <c r="A6" s="89" t="s">
        <v>172</v>
      </c>
      <c r="B6" s="314">
        <f>Inhumas!B6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351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Resumo!E115</f>
        <v>1</v>
      </c>
      <c r="D16" s="231">
        <f>Resumo!E114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34"/>
  <sheetViews>
    <sheetView showGridLines="0" view="pageBreakPreview" topLeftCell="A5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Ipameri!B5</f>
        <v>0</v>
      </c>
      <c r="C5" s="314"/>
      <c r="D5" s="314"/>
    </row>
    <row r="6" spans="1:4" ht="13.9">
      <c r="A6" s="89" t="s">
        <v>172</v>
      </c>
      <c r="B6" s="314">
        <f>Ipameri!B6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352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Resumo!E118</f>
        <v>1</v>
      </c>
      <c r="D16" s="231">
        <f>Resumo!E117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134"/>
  <sheetViews>
    <sheetView showGridLines="0" view="pageBreakPreview" topLeftCell="A2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Minaçu!B5</f>
        <v>0</v>
      </c>
      <c r="C5" s="314"/>
      <c r="D5" s="314"/>
    </row>
    <row r="6" spans="1:4" ht="13.9">
      <c r="A6" s="89" t="s">
        <v>172</v>
      </c>
      <c r="B6" s="314">
        <f>Minaçu!B6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353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Resumo!E121</f>
        <v>2</v>
      </c>
      <c r="D16" s="231">
        <f>Resumo!E120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7.6499999999999999E-2</v>
      </c>
      <c r="C109" s="132">
        <f>((C38+C67+C77+C95+C103+C107+C108)/(1-B109))*B109</f>
        <v>426.23924682094622</v>
      </c>
      <c r="D109" s="132">
        <f>((D38+D67+D77+D95+D103+D107+D108)/(1-B109))*B109</f>
        <v>412.32572000904088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36.216406592629419</v>
      </c>
      <c r="D110" s="188">
        <f>((D38+D67+D77+D95+D103+D107+D108)/(1-B109))*B110</f>
        <v>35.034211504036151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167.15264581213577</v>
      </c>
      <c r="D111" s="188">
        <f>((D38+D67+D77+D95+D103+D107+D108)/(1-B109))*B111</f>
        <v>161.69636078785916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0.04</v>
      </c>
      <c r="C113" s="188">
        <f>((C38+C67+C77+C95+C103+C107+C108)/(1-B109))*B113</f>
        <v>222.87019441618105</v>
      </c>
      <c r="D113" s="188">
        <f>((D38+D67+D77+D95+D103+D107+D108)/(1-B109))*B113</f>
        <v>215.59514771714555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758.1183071659143</v>
      </c>
      <c r="D115" s="156">
        <f>SUM(D107:D109)</f>
        <v>733.37140862942101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758.1183071659143</v>
      </c>
      <c r="D125" s="145">
        <f>D115</f>
        <v>733.37140862942101</v>
      </c>
    </row>
    <row r="126" spans="1:4" ht="13.9">
      <c r="A126" s="196" t="s">
        <v>282</v>
      </c>
      <c r="B126" s="197"/>
      <c r="C126" s="198">
        <f>ROUND(C119+C120+C121+C122+C123+C125,2)</f>
        <v>5571.75</v>
      </c>
      <c r="D126" s="198">
        <f>ROUND(D119+D120+D121+D122+D123+D125,2)</f>
        <v>5389.88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5571.75</v>
      </c>
      <c r="D130" s="205">
        <f>C130*B130</f>
        <v>11143.5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10779.76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11143.5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34"/>
  <sheetViews>
    <sheetView showGridLines="0" view="pageBreakPreview" topLeftCell="A1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Niquelândia!B5</f>
        <v>0</v>
      </c>
      <c r="C5" s="314"/>
      <c r="D5" s="314"/>
    </row>
    <row r="6" spans="1:4" ht="13.9">
      <c r="A6" s="89" t="s">
        <v>172</v>
      </c>
      <c r="B6" s="314">
        <f>Niquelândia!B6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354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Resumo!E124</f>
        <v>1</v>
      </c>
      <c r="D16" s="231">
        <f>Resumo!E123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4.1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34"/>
  <sheetViews>
    <sheetView showGridLines="0" view="pageBreakPreview" topLeftCell="A1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'Pires do Rio'!B5:D5</f>
        <v>0</v>
      </c>
      <c r="C5" s="314"/>
      <c r="D5" s="314"/>
    </row>
    <row r="6" spans="1:4" ht="13.9">
      <c r="A6" s="89" t="s">
        <v>172</v>
      </c>
      <c r="B6" s="314">
        <f>'Pires do Rio'!B6:D6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355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Resumo!E127</f>
        <v>2</v>
      </c>
      <c r="D16" s="231">
        <f>Resumo!E126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15">
      <c r="A23" s="105" t="s">
        <v>314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7.1500000000000008E-2</v>
      </c>
      <c r="C109" s="132">
        <f>((C38+C67+C77+C95+C103+C107+C108)/(1-B109))*B109</f>
        <v>396.23518187531067</v>
      </c>
      <c r="D109" s="132">
        <f>((D38+D67+D77+D95+D103+D107+D108)/(1-B109))*B109</f>
        <v>383.30106361201001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36.021380170482786</v>
      </c>
      <c r="D110" s="188">
        <f>((D38+D67+D77+D95+D103+D107+D108)/(1-B109))*B110</f>
        <v>34.845551237455446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166.2525238637667</v>
      </c>
      <c r="D111" s="188">
        <f>((D38+D67+D77+D95+D103+D107+D108)/(1-B109))*B111</f>
        <v>160.82562109594821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3.5000000000000003E-2</v>
      </c>
      <c r="C113" s="188">
        <f>((C38+C67+C77+C95+C103+C107+C108)/(1-B109))*B113</f>
        <v>193.96127784106116</v>
      </c>
      <c r="D113" s="188">
        <f>((D38+D67+D77+D95+D103+D107+D108)/(1-B109))*B113</f>
        <v>187.62989127860629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728.1142422202787</v>
      </c>
      <c r="D115" s="156">
        <f>SUM(D107:D109)</f>
        <v>704.34675223239014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728.1142422202787</v>
      </c>
      <c r="D125" s="145">
        <f>D115</f>
        <v>704.34675223239014</v>
      </c>
    </row>
    <row r="126" spans="1:4" ht="13.9">
      <c r="A126" s="196" t="s">
        <v>282</v>
      </c>
      <c r="B126" s="197"/>
      <c r="C126" s="198">
        <f>ROUND(C119+C120+C121+C122+C123+C125,2)</f>
        <v>5541.75</v>
      </c>
      <c r="D126" s="198">
        <f>ROUND(D119+D120+D121+D122+D123+D125,2)</f>
        <v>5360.85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5541.75</v>
      </c>
      <c r="D130" s="205">
        <f>C130*B130</f>
        <v>11083.5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10721.7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11083.5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34"/>
  <sheetViews>
    <sheetView showGridLines="0" view="pageBreakPreview" topLeftCell="A1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Porangatu!B5</f>
        <v>0</v>
      </c>
      <c r="C5" s="314"/>
      <c r="D5" s="314"/>
    </row>
    <row r="6" spans="1:4" ht="13.9">
      <c r="A6" s="89" t="s">
        <v>172</v>
      </c>
      <c r="B6" s="314">
        <f>Porangatu!B6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356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Resumo!E130</f>
        <v>1</v>
      </c>
      <c r="D16" s="231">
        <f>Resumo!E129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2.15</v>
      </c>
      <c r="C56" s="210">
        <f>(B56*26*2)-(C31*0.06)</f>
        <v>2.2999999999999972</v>
      </c>
      <c r="D56" s="210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624.02425083333333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624.02425083333333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1857.7242508333336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365.46858340277782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12.279744402333336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0.87712460016666682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378.62545240527783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378.62545240527783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378.62545240527783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154.11632383696889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177.93500168597242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5.6499999999999995E-2</v>
      </c>
      <c r="C109" s="132">
        <f>((C38+C67+C77+C95+C103+C107+C108)/(1-B109))*B109</f>
        <v>308.29097420953298</v>
      </c>
      <c r="D109" s="132">
        <f>((D38+D67+D77+D95+D103+D107+D108)/(1-B109))*B109</f>
        <v>298.07285953360599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35.467103227645389</v>
      </c>
      <c r="D110" s="188">
        <f>((D38+D67+D77+D95+D103+D107+D108)/(1-B109))*B110</f>
        <v>34.291567910945822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163.69432258913255</v>
      </c>
      <c r="D111" s="188">
        <f>((D38+D67+D77+D95+D103+D107+D108)/(1-B109))*B111</f>
        <v>158.26877497359609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0.02</v>
      </c>
      <c r="C113" s="188">
        <f>((C38+C67+C77+C95+C103+C107+C108)/(1-B109))*B113</f>
        <v>109.12954839275504</v>
      </c>
      <c r="D113" s="188">
        <f>((D38+D67+D77+D95+D103+D107+D108)/(1-B109))*B113</f>
        <v>105.51251664906408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640.3422997324742</v>
      </c>
      <c r="D115" s="156">
        <f>SUM(D107:D109)</f>
        <v>619.11854815398613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1857.7242508333336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378.62545240527783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4816.1351199052779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640.3422997324742</v>
      </c>
      <c r="D125" s="145">
        <f>D115</f>
        <v>619.11854815398613</v>
      </c>
    </row>
    <row r="126" spans="1:4" ht="13.9">
      <c r="A126" s="196" t="s">
        <v>282</v>
      </c>
      <c r="B126" s="197"/>
      <c r="C126" s="198">
        <f>ROUND(C119+C120+C121+C122+C123+C125,2)</f>
        <v>5456.48</v>
      </c>
      <c r="D126" s="198">
        <f>ROUND(D119+D120+D121+D122+D123+D125,2)</f>
        <v>5275.63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5456.48</v>
      </c>
      <c r="D130" s="205">
        <f>C130*B130</f>
        <v>5456.48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10551.26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5456.48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  <colBreaks count="1" manualBreakCount="1">
    <brk id="4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134"/>
  <sheetViews>
    <sheetView showGridLines="0" view="pageBreakPreview" topLeftCell="A14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Goianira!B5</f>
        <v>0</v>
      </c>
      <c r="C5" s="314"/>
      <c r="D5" s="314"/>
    </row>
    <row r="6" spans="1:4" ht="13.9">
      <c r="A6" s="89" t="s">
        <v>172</v>
      </c>
      <c r="B6" s="314">
        <f>Goianira!B6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357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Resumo!E133</f>
        <v>1</v>
      </c>
      <c r="D16" s="231">
        <f>Resumo!E132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5512.07</v>
      </c>
      <c r="D130" s="205">
        <f>C130*B130</f>
        <v>5512.07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5512.07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34"/>
  <sheetViews>
    <sheetView showGridLines="0" view="pageBreakPreview" topLeftCell="A5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Alexania!B5</f>
        <v>0</v>
      </c>
      <c r="C5" s="314"/>
      <c r="D5" s="314"/>
    </row>
    <row r="6" spans="1:4" ht="13.9">
      <c r="A6" s="89" t="s">
        <v>172</v>
      </c>
      <c r="B6" s="314">
        <f>Alexania!B6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358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Resumo!E136</f>
        <v>1</v>
      </c>
      <c r="D16" s="231">
        <f>Resumo!E135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5512.07</v>
      </c>
      <c r="D130" s="205">
        <f>C130*B130</f>
        <v>5512.07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5512.07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134"/>
  <sheetViews>
    <sheetView showGridLines="0" view="pageBreakPreview" topLeftCell="A5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Itaberaí!B5</f>
        <v>0</v>
      </c>
      <c r="C5" s="314"/>
      <c r="D5" s="314"/>
    </row>
    <row r="6" spans="1:4" ht="13.9">
      <c r="A6" s="89" t="s">
        <v>172</v>
      </c>
      <c r="B6" s="314">
        <f>Itaberaí!B6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359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Resumo!E139</f>
        <v>2</v>
      </c>
      <c r="D16" s="231">
        <f>Resumo!E138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5632.75</v>
      </c>
      <c r="D130" s="205">
        <f>C130*B130</f>
        <v>11265.5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11265.5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Jaraguá!B5</f>
        <v>0</v>
      </c>
      <c r="C5" s="314"/>
      <c r="D5" s="314"/>
    </row>
    <row r="6" spans="1:4" ht="13.9">
      <c r="A6" s="89" t="s">
        <v>172</v>
      </c>
      <c r="B6" s="314">
        <f>Jaraguá!B6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360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Resumo!E142</f>
        <v>1</v>
      </c>
      <c r="D16" s="231">
        <f>Resumo!E141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  <c r="E108" s="39"/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5512.07</v>
      </c>
      <c r="D130" s="205">
        <f>C130*B130</f>
        <v>5512.07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5512.07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Pirenópolis!B5</f>
        <v>0</v>
      </c>
      <c r="C5" s="314"/>
      <c r="D5" s="314"/>
    </row>
    <row r="6" spans="1:4" ht="13.9">
      <c r="A6" s="89" t="s">
        <v>172</v>
      </c>
      <c r="B6" s="314">
        <f>Pirenópolis!B6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361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Resumo!E145</f>
        <v>1</v>
      </c>
      <c r="D16" s="231">
        <f>Resumo!E144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5512.07</v>
      </c>
      <c r="D130" s="205">
        <f>C130*B130</f>
        <v>5512.07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5512.07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134"/>
  <sheetViews>
    <sheetView showGridLines="0" view="pageBreakPreview" topLeftCell="A2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'São Miguel do Araguaia'!B5:D5</f>
        <v>0</v>
      </c>
      <c r="C5" s="314"/>
      <c r="D5" s="314"/>
    </row>
    <row r="6" spans="1:4" ht="13.9">
      <c r="A6" s="89" t="s">
        <v>172</v>
      </c>
      <c r="B6" s="314">
        <f>'São Miguel do Araguaia'!B6:D6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362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Resumo!E148</f>
        <v>1</v>
      </c>
      <c r="D16" s="231">
        <f>Resumo!E147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  <c r="E108" s="39"/>
    </row>
    <row r="109" spans="1:5" ht="13.9">
      <c r="A109" s="115" t="s">
        <v>267</v>
      </c>
      <c r="B109" s="161">
        <f>SUM(B110:B114)</f>
        <v>6.1499999999999999E-2</v>
      </c>
      <c r="C109" s="132">
        <f>((C38+C67+C77+C95+C103+C107+C108)/(1-B109))*B109</f>
        <v>337.18615901480035</v>
      </c>
      <c r="D109" s="132">
        <f>((D38+D67+D77+D95+D103+D107+D108)/(1-B109))*B109</f>
        <v>326.17955017001094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35.637561521889467</v>
      </c>
      <c r="D110" s="188">
        <f>((D38+D67+D77+D95+D103+D107+D108)/(1-B109))*B110</f>
        <v>34.474261400082455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164.4810531779514</v>
      </c>
      <c r="D111" s="188">
        <f>((D38+D67+D77+D95+D103+D107+D108)/(1-B109))*B111</f>
        <v>159.11197569268825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2.5000000000000001E-2</v>
      </c>
      <c r="C113" s="188">
        <f>((C38+C67+C77+C95+C103+C107+C108)/(1-B109))*B113</f>
        <v>137.06754431495949</v>
      </c>
      <c r="D113" s="188">
        <f>((D38+D67+D77+D95+D103+D107+D108)/(1-B109))*B113</f>
        <v>132.59331307724023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669.06521935976843</v>
      </c>
      <c r="D115" s="156">
        <f>SUM(D107:D109)</f>
        <v>647.22523879039113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669.06521935976843</v>
      </c>
      <c r="D125" s="145">
        <f>D115</f>
        <v>647.22523879039113</v>
      </c>
    </row>
    <row r="126" spans="1:4" ht="13.9">
      <c r="A126" s="196" t="s">
        <v>282</v>
      </c>
      <c r="B126" s="197"/>
      <c r="C126" s="198">
        <f>ROUND(C119+C120+C121+C122+C123+C125,2)</f>
        <v>5482.7</v>
      </c>
      <c r="D126" s="198">
        <f>ROUND(D119+D120+D121+D122+D123+D125,2)</f>
        <v>5303.73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5482.7</v>
      </c>
      <c r="D130" s="205">
        <f>C130*B130</f>
        <v>5482.7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10607.46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5482.7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134"/>
  <sheetViews>
    <sheetView showGridLines="0" view="pageBreakPreview" topLeftCell="A1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Jussara!B5</f>
        <v>0</v>
      </c>
      <c r="C5" s="314"/>
      <c r="D5" s="314"/>
    </row>
    <row r="6" spans="1:4" ht="13.9">
      <c r="A6" s="89" t="s">
        <v>172</v>
      </c>
      <c r="B6" s="314">
        <f>Jussara!B6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363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Resumo!E151</f>
        <v>2</v>
      </c>
      <c r="D16" s="231">
        <f>Resumo!E150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5632.75</v>
      </c>
      <c r="D130" s="205">
        <f>C130*B130</f>
        <v>11265.5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11265.5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134"/>
  <sheetViews>
    <sheetView showGridLines="0" view="pageBreakPreview" topLeftCell="A14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Itapuranga!B5</f>
        <v>0</v>
      </c>
      <c r="C5" s="314"/>
      <c r="D5" s="314"/>
    </row>
    <row r="6" spans="1:4" ht="13.9">
      <c r="A6" s="89" t="s">
        <v>172</v>
      </c>
      <c r="B6" s="314">
        <f>Itapuranga!B6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364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Resumo!E154</f>
        <v>1</v>
      </c>
      <c r="D16" s="231">
        <f>Resumo!E153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4.1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134"/>
  <sheetViews>
    <sheetView showGridLines="0" view="pageBreakPreview" topLeftCell="A1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Piracanjuba!B5</f>
        <v>0</v>
      </c>
      <c r="C5" s="314"/>
      <c r="D5" s="314"/>
    </row>
    <row r="6" spans="1:4" ht="13.9">
      <c r="A6" s="89" t="s">
        <v>172</v>
      </c>
      <c r="B6" s="314">
        <f>Piracanjuba!B6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365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Resumo!E157</f>
        <v>2</v>
      </c>
      <c r="D16" s="231">
        <f>Resumo!E156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5512.07</v>
      </c>
      <c r="D130" s="205">
        <f>C130*B130</f>
        <v>11024.14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11024.14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Luziânia!B5</f>
        <v>0</v>
      </c>
      <c r="C5" s="314"/>
      <c r="D5" s="314"/>
    </row>
    <row r="6" spans="1:4" ht="13.9">
      <c r="A6" s="89" t="s">
        <v>172</v>
      </c>
      <c r="B6" s="314">
        <f>Luziânia!B6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366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Resumo!E160</f>
        <v>2</v>
      </c>
      <c r="D16" s="231">
        <f>Resumo!E159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2</v>
      </c>
      <c r="C130" s="204">
        <f>C126</f>
        <v>5512.07</v>
      </c>
      <c r="D130" s="205">
        <f>C130*B130</f>
        <v>11024.14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11024.14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134"/>
  <sheetViews>
    <sheetView showGridLines="0" view="pageBreakPreview" topLeftCell="A5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Formosa!B5</f>
        <v>0</v>
      </c>
      <c r="C5" s="314"/>
      <c r="D5" s="314"/>
    </row>
    <row r="6" spans="1:4" ht="13.9">
      <c r="A6" s="89" t="s">
        <v>172</v>
      </c>
      <c r="B6" s="314">
        <f>Formosa!B6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367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Resumo!E163</f>
        <v>1</v>
      </c>
      <c r="D16" s="231">
        <f>Resumo!E162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6.6500000000000004E-2</v>
      </c>
      <c r="C109" s="132">
        <f>((C38+C67+C77+C95+C103+C107+C108)/(1-B109))*B109</f>
        <v>366.55253165860535</v>
      </c>
      <c r="D109" s="132">
        <f>((D38+D67+D77+D95+D103+D107+D108)/(1-B109))*B109</f>
        <v>354.58733015442238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35.828442944074197</v>
      </c>
      <c r="D110" s="188">
        <f>((D38+D67+D77+D95+D103+D107+D108)/(1-B109))*B110</f>
        <v>34.658911969981133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165.36204435726555</v>
      </c>
      <c r="D111" s="188">
        <f>((D38+D67+D77+D95+D103+D107+D108)/(1-B109))*B111</f>
        <v>159.96420909222061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0.03</v>
      </c>
      <c r="C113" s="188">
        <f>((C38+C67+C77+C95+C103+C107+C108)/(1-B109))*B113</f>
        <v>165.36204435726555</v>
      </c>
      <c r="D113" s="188">
        <f>((D38+D67+D77+D95+D103+D107+D108)/(1-B109))*B113</f>
        <v>159.96420909222061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698.43159200357331</v>
      </c>
      <c r="D115" s="156">
        <f>SUM(D107:D109)</f>
        <v>675.63301877480251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698.43159200357331</v>
      </c>
      <c r="D125" s="145">
        <f>D115</f>
        <v>675.63301877480251</v>
      </c>
    </row>
    <row r="126" spans="1:4" ht="13.9">
      <c r="A126" s="196" t="s">
        <v>282</v>
      </c>
      <c r="B126" s="197"/>
      <c r="C126" s="198">
        <f>ROUND(C119+C120+C121+C122+C123+C125,2)</f>
        <v>5512.07</v>
      </c>
      <c r="D126" s="198">
        <f>ROUND(D119+D120+D121+D122+D123+D125,2)</f>
        <v>5332.14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5512.07</v>
      </c>
      <c r="D130" s="205">
        <f>C130*B130</f>
        <v>5512.07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10664.28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5512.07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134"/>
  <sheetViews>
    <sheetView showGridLines="0" view="pageBreakPreview" topLeftCell="A8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Posse!B5</f>
        <v>0</v>
      </c>
      <c r="C5" s="314"/>
      <c r="D5" s="314"/>
    </row>
    <row r="6" spans="1:4" ht="13.9">
      <c r="A6" s="89" t="s">
        <v>172</v>
      </c>
      <c r="B6" s="314">
        <f>Posse!B6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368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Resumo!E166</f>
        <v>1</v>
      </c>
      <c r="D16" s="231">
        <f>Resumo!E165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5.6499999999999995E-2</v>
      </c>
      <c r="C109" s="132">
        <f>((C38+C67+C77+C95+C103+C107+C108)/(1-B109))*B109</f>
        <v>308.13103568359537</v>
      </c>
      <c r="D109" s="132">
        <f>((D38+D67+D77+D95+D103+D107+D108)/(1-B109))*B109</f>
        <v>298.07285953360599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35.448703220236638</v>
      </c>
      <c r="D110" s="188">
        <f>((D38+D67+D77+D95+D103+D107+D108)/(1-B109))*B110</f>
        <v>34.291567910945822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163.60939947801526</v>
      </c>
      <c r="D111" s="188">
        <f>((D38+D67+D77+D95+D103+D107+D108)/(1-B109))*B111</f>
        <v>158.26877497359609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0.02</v>
      </c>
      <c r="C113" s="188">
        <f>((C38+C67+C77+C95+C103+C107+C108)/(1-B109))*B113</f>
        <v>109.07293298534351</v>
      </c>
      <c r="D113" s="188">
        <f>((D38+D67+D77+D95+D103+D107+D108)/(1-B109))*B113</f>
        <v>105.51251664906408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640.01009602856334</v>
      </c>
      <c r="D115" s="156">
        <f>SUM(D107:D109)</f>
        <v>619.11854815398613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640.01009602856334</v>
      </c>
      <c r="D125" s="145">
        <f>D115</f>
        <v>619.11854815398613</v>
      </c>
    </row>
    <row r="126" spans="1:4" ht="13.9">
      <c r="A126" s="196" t="s">
        <v>282</v>
      </c>
      <c r="B126" s="197"/>
      <c r="C126" s="198">
        <f>ROUND(C119+C120+C121+C122+C123+C125,2)</f>
        <v>5453.65</v>
      </c>
      <c r="D126" s="198">
        <f>ROUND(D119+D120+D121+D122+D123+D125,2)</f>
        <v>5275.63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5453.65</v>
      </c>
      <c r="D130" s="205">
        <f>C130*B130</f>
        <v>5453.65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10551.26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5453.65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134"/>
  <sheetViews>
    <sheetView showGridLines="0" view="pageBreakPreview" topLeftCell="A48" zoomScaleNormal="100" workbookViewId="0">
      <selection activeCell="E62" sqref="E62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5" width="13.5703125" customWidth="1"/>
    <col min="6" max="1022" width="11.28515625" customWidth="1"/>
    <col min="1023" max="1023" width="9" customWidth="1"/>
  </cols>
  <sheetData>
    <row r="1" spans="1:5" ht="22.15">
      <c r="A1" s="297" t="s">
        <v>0</v>
      </c>
      <c r="B1" s="297"/>
      <c r="C1" s="297"/>
      <c r="D1" s="297"/>
    </row>
    <row r="2" spans="1:5" ht="16.7" customHeight="1">
      <c r="A2" s="298" t="s">
        <v>168</v>
      </c>
      <c r="B2" s="298"/>
      <c r="C2" s="298"/>
      <c r="D2" s="298"/>
    </row>
    <row r="3" spans="1:5" ht="13.9">
      <c r="A3" s="88"/>
      <c r="B3" s="88"/>
      <c r="C3" s="88"/>
      <c r="D3" s="25"/>
    </row>
    <row r="4" spans="1:5" ht="13.9">
      <c r="A4" s="89" t="s">
        <v>169</v>
      </c>
      <c r="B4" s="314" t="s">
        <v>170</v>
      </c>
      <c r="C4" s="314"/>
      <c r="D4" s="314"/>
    </row>
    <row r="5" spans="1:5" ht="13.9">
      <c r="A5" s="89" t="s">
        <v>171</v>
      </c>
      <c r="B5" s="314">
        <f>'Padre Bernardo'!B5:D5</f>
        <v>0</v>
      </c>
      <c r="C5" s="314"/>
      <c r="D5" s="314"/>
    </row>
    <row r="6" spans="1:5" ht="13.9">
      <c r="A6" s="89" t="s">
        <v>172</v>
      </c>
      <c r="B6" s="314">
        <f>'Padre Bernardo'!B6:D6</f>
        <v>0</v>
      </c>
      <c r="C6" s="314"/>
      <c r="D6" s="314"/>
    </row>
    <row r="7" spans="1:5" ht="13.9">
      <c r="A7" s="89"/>
      <c r="B7" s="224"/>
      <c r="C7" s="224"/>
      <c r="D7" s="225"/>
    </row>
    <row r="8" spans="1:5" ht="13.9">
      <c r="A8" s="90" t="s">
        <v>173</v>
      </c>
      <c r="B8" s="226"/>
      <c r="C8" s="227"/>
      <c r="D8" s="225"/>
    </row>
    <row r="9" spans="1:5" ht="14.1">
      <c r="A9" s="93" t="s">
        <v>174</v>
      </c>
      <c r="B9" s="318"/>
      <c r="C9" s="318"/>
      <c r="D9" s="318"/>
    </row>
    <row r="10" spans="1:5" ht="14.1">
      <c r="A10" s="93" t="s">
        <v>175</v>
      </c>
      <c r="B10" s="319" t="s">
        <v>369</v>
      </c>
      <c r="C10" s="319"/>
      <c r="D10" s="319"/>
    </row>
    <row r="11" spans="1:5" ht="15">
      <c r="A11" s="94" t="s">
        <v>177</v>
      </c>
      <c r="B11" s="303" t="s">
        <v>318</v>
      </c>
      <c r="C11" s="303"/>
      <c r="D11" s="303"/>
    </row>
    <row r="12" spans="1:5" ht="14.1">
      <c r="A12" s="93" t="s">
        <v>178</v>
      </c>
      <c r="B12" s="304">
        <v>12</v>
      </c>
      <c r="C12" s="304"/>
      <c r="D12" s="304"/>
    </row>
    <row r="13" spans="1:5" ht="13.9">
      <c r="A13" s="95"/>
      <c r="B13" s="96"/>
      <c r="C13" s="97"/>
      <c r="D13" s="25"/>
    </row>
    <row r="14" spans="1:5" ht="14.25" customHeight="1">
      <c r="A14" s="305" t="s">
        <v>179</v>
      </c>
      <c r="B14" s="305"/>
      <c r="C14" s="305"/>
      <c r="D14" s="305"/>
    </row>
    <row r="15" spans="1:5" ht="85.15">
      <c r="A15" s="98" t="s">
        <v>180</v>
      </c>
      <c r="B15" s="98" t="s">
        <v>181</v>
      </c>
      <c r="C15" s="98" t="s">
        <v>292</v>
      </c>
      <c r="D15" s="98" t="s">
        <v>313</v>
      </c>
      <c r="E15" s="98" t="s">
        <v>370</v>
      </c>
    </row>
    <row r="16" spans="1:5" ht="49.35">
      <c r="A16" s="99" t="s">
        <v>184</v>
      </c>
      <c r="B16" s="100" t="s">
        <v>294</v>
      </c>
      <c r="C16" s="231">
        <f>Resumo!E170</f>
        <v>1</v>
      </c>
      <c r="D16" s="231">
        <f>Resumo!E168</f>
        <v>0</v>
      </c>
      <c r="E16" s="232">
        <f>Resumo!E169</f>
        <v>1</v>
      </c>
    </row>
    <row r="17" spans="1:5" ht="13.9">
      <c r="A17" s="102"/>
      <c r="B17" s="103"/>
      <c r="C17" s="92"/>
      <c r="D17" s="25"/>
      <c r="E17" s="221"/>
    </row>
    <row r="18" spans="1:5" ht="13.9">
      <c r="A18" s="102"/>
      <c r="B18" s="103"/>
      <c r="C18" s="92"/>
      <c r="D18" s="25"/>
    </row>
    <row r="19" spans="1:5" ht="16.7" customHeight="1">
      <c r="A19" s="305" t="s">
        <v>186</v>
      </c>
      <c r="B19" s="305"/>
      <c r="C19" s="305"/>
      <c r="D19" s="305"/>
    </row>
    <row r="20" spans="1:5" ht="16.7" customHeight="1">
      <c r="A20" s="306" t="s">
        <v>187</v>
      </c>
      <c r="B20" s="306"/>
      <c r="C20" s="306"/>
      <c r="D20" s="306"/>
    </row>
    <row r="21" spans="1:5" ht="14.1">
      <c r="A21" s="104" t="s">
        <v>188</v>
      </c>
      <c r="B21" s="304" t="s">
        <v>189</v>
      </c>
      <c r="C21" s="304"/>
      <c r="D21" s="304"/>
    </row>
    <row r="22" spans="1:5" ht="14.1">
      <c r="A22" s="104" t="s">
        <v>190</v>
      </c>
      <c r="B22" s="304" t="s">
        <v>191</v>
      </c>
      <c r="C22" s="304"/>
      <c r="D22" s="304"/>
    </row>
    <row r="23" spans="1:5" ht="25.35">
      <c r="A23" s="105" t="s">
        <v>328</v>
      </c>
      <c r="B23" s="307">
        <f>Goiânia!B23</f>
        <v>1825</v>
      </c>
      <c r="C23" s="307"/>
      <c r="D23" s="307"/>
    </row>
    <row r="24" spans="1:5" ht="14.1">
      <c r="A24" s="106" t="s">
        <v>193</v>
      </c>
      <c r="B24" s="304" t="s">
        <v>194</v>
      </c>
      <c r="C24" s="304"/>
      <c r="D24" s="304"/>
    </row>
    <row r="25" spans="1:5" ht="14.1">
      <c r="A25" s="106" t="s">
        <v>195</v>
      </c>
      <c r="B25" s="304" t="s">
        <v>196</v>
      </c>
      <c r="C25" s="304"/>
      <c r="D25" s="304"/>
    </row>
    <row r="26" spans="1:5" ht="14.1">
      <c r="A26" s="106" t="s">
        <v>197</v>
      </c>
      <c r="B26" s="304" t="s">
        <v>319</v>
      </c>
      <c r="C26" s="304"/>
      <c r="D26" s="304"/>
    </row>
    <row r="27" spans="1:5" ht="13.9">
      <c r="A27" s="107"/>
      <c r="B27" s="108"/>
      <c r="C27" s="109"/>
      <c r="D27" s="25"/>
    </row>
    <row r="28" spans="1:5" ht="37.35">
      <c r="A28" s="110" t="s">
        <v>198</v>
      </c>
      <c r="B28" s="111" t="s">
        <v>199</v>
      </c>
      <c r="C28" s="111" t="s">
        <v>296</v>
      </c>
      <c r="D28" s="111" t="s">
        <v>297</v>
      </c>
      <c r="E28" s="233" t="s">
        <v>371</v>
      </c>
    </row>
    <row r="29" spans="1:5" ht="16.7" customHeight="1">
      <c r="A29" s="305" t="s">
        <v>200</v>
      </c>
      <c r="B29" s="305"/>
      <c r="C29" s="305"/>
      <c r="D29" s="305"/>
      <c r="E29" s="305"/>
    </row>
    <row r="30" spans="1:5" ht="25.35">
      <c r="A30" s="112" t="s">
        <v>201</v>
      </c>
      <c r="B30" s="113" t="s">
        <v>202</v>
      </c>
      <c r="C30" s="114" t="s">
        <v>138</v>
      </c>
      <c r="D30" s="114" t="s">
        <v>138</v>
      </c>
      <c r="E30" s="234" t="s">
        <v>138</v>
      </c>
    </row>
    <row r="31" spans="1:5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  <c r="E31" s="235">
        <f>C31</f>
        <v>1825</v>
      </c>
    </row>
    <row r="32" spans="1:5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  <c r="E32" s="236">
        <f>E31*B32</f>
        <v>547.5</v>
      </c>
    </row>
    <row r="33" spans="1:5" ht="13.9">
      <c r="A33" s="115" t="s">
        <v>205</v>
      </c>
      <c r="B33" s="120"/>
      <c r="C33" s="209"/>
      <c r="D33" s="209"/>
      <c r="E33" s="236"/>
    </row>
    <row r="34" spans="1:5" ht="13.9">
      <c r="A34" s="115" t="s">
        <v>206</v>
      </c>
      <c r="B34" s="121"/>
      <c r="C34" s="209">
        <v>0</v>
      </c>
      <c r="D34" s="209">
        <v>0</v>
      </c>
      <c r="E34" s="236">
        <f>(((E31+E32)/220)*105)*0.2</f>
        <v>226.46590909090907</v>
      </c>
    </row>
    <row r="35" spans="1:5" ht="13.9">
      <c r="A35" s="115" t="s">
        <v>207</v>
      </c>
      <c r="B35" s="121"/>
      <c r="C35" s="209">
        <v>0</v>
      </c>
      <c r="D35" s="209">
        <v>0</v>
      </c>
      <c r="E35" s="236">
        <v>0</v>
      </c>
    </row>
    <row r="36" spans="1:5" ht="13.9">
      <c r="A36" s="122" t="s">
        <v>208</v>
      </c>
      <c r="B36" s="123"/>
      <c r="C36" s="209">
        <v>0</v>
      </c>
      <c r="D36" s="209">
        <v>0</v>
      </c>
      <c r="E36" s="236">
        <v>0</v>
      </c>
    </row>
    <row r="37" spans="1:5" ht="13.9">
      <c r="A37" s="115" t="s">
        <v>209</v>
      </c>
      <c r="B37" s="124"/>
      <c r="C37" s="209">
        <v>0</v>
      </c>
      <c r="D37" s="209">
        <v>0</v>
      </c>
      <c r="E37" s="236">
        <v>0</v>
      </c>
    </row>
    <row r="38" spans="1:5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  <c r="E38" s="237">
        <f>SUM(E31:E37)</f>
        <v>2598.965909090909</v>
      </c>
    </row>
    <row r="39" spans="1:5" ht="13.9">
      <c r="A39" s="107"/>
      <c r="B39" s="108"/>
      <c r="C39" s="109"/>
      <c r="D39" s="25"/>
      <c r="E39" s="25"/>
    </row>
    <row r="40" spans="1:5" ht="16.7" customHeight="1">
      <c r="A40" s="305" t="s">
        <v>210</v>
      </c>
      <c r="B40" s="305"/>
      <c r="C40" s="305"/>
      <c r="D40" s="305"/>
      <c r="E40" s="305"/>
    </row>
    <row r="41" spans="1:5" ht="13.9">
      <c r="A41" s="129" t="s">
        <v>211</v>
      </c>
      <c r="B41" s="130" t="s">
        <v>212</v>
      </c>
      <c r="C41" s="130" t="s">
        <v>138</v>
      </c>
      <c r="D41" s="130" t="s">
        <v>138</v>
      </c>
      <c r="E41" s="238" t="s">
        <v>138</v>
      </c>
    </row>
    <row r="42" spans="1:5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  <c r="E42" s="239">
        <f>B42*E38</f>
        <v>216.58049242424241</v>
      </c>
    </row>
    <row r="43" spans="1:5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  <c r="E43" s="239">
        <f>B43*E38</f>
        <v>72.193497474747474</v>
      </c>
    </row>
    <row r="44" spans="1:5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  <c r="E44" s="240">
        <f>SUM(E42:E43)</f>
        <v>288.7739898989899</v>
      </c>
    </row>
    <row r="45" spans="1:5" ht="13.9">
      <c r="A45" s="136" t="s">
        <v>215</v>
      </c>
      <c r="B45" s="130" t="s">
        <v>212</v>
      </c>
      <c r="C45" s="130" t="s">
        <v>138</v>
      </c>
      <c r="D45" s="130" t="s">
        <v>138</v>
      </c>
      <c r="E45" s="238" t="s">
        <v>138</v>
      </c>
    </row>
    <row r="46" spans="1:5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  <c r="E46" s="241">
        <f>B46*(E38+E44)</f>
        <v>577.54797979797979</v>
      </c>
    </row>
    <row r="47" spans="1:5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  <c r="E47" s="241">
        <f>B47*(E38+E44)</f>
        <v>72.193497474747474</v>
      </c>
    </row>
    <row r="48" spans="1:5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  <c r="E48" s="241">
        <f>B48*(E38+E44)</f>
        <v>86.632196969696963</v>
      </c>
    </row>
    <row r="49" spans="1:5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  <c r="E49" s="241">
        <f>B49*(E38+E44)</f>
        <v>43.316098484848482</v>
      </c>
    </row>
    <row r="50" spans="1:5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  <c r="E50" s="241">
        <f>B50*(E38+E44)</f>
        <v>28.877398989898989</v>
      </c>
    </row>
    <row r="51" spans="1:5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  <c r="E51" s="241">
        <f>B51*(E38+E44)</f>
        <v>17.326439393939392</v>
      </c>
    </row>
    <row r="52" spans="1:5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  <c r="E52" s="241">
        <f>B52*(E38+E44)</f>
        <v>5.7754797979797976</v>
      </c>
    </row>
    <row r="53" spans="1:5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  <c r="E53" s="241">
        <f>B53*(E38+E44)</f>
        <v>231.01919191919191</v>
      </c>
    </row>
    <row r="54" spans="1:5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  <c r="E54" s="242">
        <f>SUM(E46:E53)</f>
        <v>1062.6882828282826</v>
      </c>
    </row>
    <row r="55" spans="1:5" ht="25.35">
      <c r="A55" s="139" t="s">
        <v>224</v>
      </c>
      <c r="B55" s="140" t="s">
        <v>202</v>
      </c>
      <c r="C55" s="130" t="s">
        <v>138</v>
      </c>
      <c r="D55" s="130" t="s">
        <v>138</v>
      </c>
      <c r="E55" s="238" t="s">
        <v>138</v>
      </c>
    </row>
    <row r="56" spans="1:5" ht="13.9">
      <c r="A56" s="115" t="s">
        <v>300</v>
      </c>
      <c r="B56" s="141">
        <v>0</v>
      </c>
      <c r="C56" s="228">
        <v>0</v>
      </c>
      <c r="D56" s="228">
        <v>0</v>
      </c>
      <c r="E56" s="243">
        <v>0</v>
      </c>
    </row>
    <row r="57" spans="1:5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  <c r="E57" s="244">
        <f>'Memória de Cálculo'!E8</f>
        <v>343.125</v>
      </c>
    </row>
    <row r="58" spans="1:5" ht="13.9">
      <c r="A58" s="115" t="s">
        <v>302</v>
      </c>
      <c r="B58" s="143">
        <v>0</v>
      </c>
      <c r="C58" s="212"/>
      <c r="D58" s="212"/>
      <c r="E58" s="245">
        <f>C58</f>
        <v>0</v>
      </c>
    </row>
    <row r="59" spans="1:5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  <c r="E59" s="245">
        <f>D59</f>
        <v>16</v>
      </c>
    </row>
    <row r="60" spans="1:5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  <c r="E60" s="212">
        <f>E38*B60*26-1</f>
        <v>5.4532323522727273</v>
      </c>
    </row>
    <row r="61" spans="1:5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  <c r="E61" s="214">
        <f>E31*B61/12</f>
        <v>6.083333333333333</v>
      </c>
    </row>
    <row r="62" spans="1:5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  <c r="E62" s="246">
        <f>SUM(E56:E61)</f>
        <v>370.66156568560604</v>
      </c>
    </row>
    <row r="63" spans="1:5" ht="13.9">
      <c r="A63" s="147" t="s">
        <v>231</v>
      </c>
      <c r="B63" s="148" t="s">
        <v>212</v>
      </c>
      <c r="C63" s="114" t="s">
        <v>138</v>
      </c>
      <c r="D63" s="114" t="s">
        <v>138</v>
      </c>
      <c r="E63" s="247" t="s">
        <v>138</v>
      </c>
    </row>
    <row r="64" spans="1:5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  <c r="E64" s="248">
        <f>E44</f>
        <v>288.7739898989899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  <c r="E65" s="239">
        <f>E54</f>
        <v>1062.6882828282826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  <c r="E66" s="239">
        <f>E62</f>
        <v>370.66156568560604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  <c r="E67" s="249">
        <f>SUM(E64:E66)</f>
        <v>1722.1238384128785</v>
      </c>
    </row>
    <row r="68" spans="1:6" ht="13.9">
      <c r="A68" s="157"/>
      <c r="B68" s="109"/>
      <c r="C68" s="109"/>
      <c r="D68" s="25"/>
      <c r="E68" s="25"/>
    </row>
    <row r="69" spans="1:6" ht="16.7" customHeight="1">
      <c r="A69" s="305" t="s">
        <v>235</v>
      </c>
      <c r="B69" s="305"/>
      <c r="C69" s="305"/>
      <c r="D69" s="305"/>
      <c r="E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  <c r="E70" s="25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  <c r="E71" s="239">
        <f>B71*E38</f>
        <v>10.82902462121212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  <c r="E72" s="239">
        <f>B72*E38</f>
        <v>0.86632196969696962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  <c r="E73" s="239">
        <f>C73*E38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  <c r="E74" s="239">
        <f>B74*E38</f>
        <v>50.535448232323233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E75" s="239">
        <f>B75*E38</f>
        <v>18.597044949494951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  <c r="E76" s="239">
        <f>B76*E38</f>
        <v>89.404427272727247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  <c r="E77" s="249">
        <f>SUM(E71:E76)</f>
        <v>170.23226704545453</v>
      </c>
    </row>
    <row r="78" spans="1:6">
      <c r="A78" s="166"/>
      <c r="B78" s="167"/>
      <c r="C78" s="167"/>
      <c r="D78" s="25"/>
      <c r="E78" s="25"/>
    </row>
    <row r="79" spans="1:6" ht="16.7" customHeight="1">
      <c r="A79" s="305" t="s">
        <v>243</v>
      </c>
      <c r="B79" s="305"/>
      <c r="C79" s="305"/>
      <c r="D79" s="305"/>
      <c r="E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  <c r="E80" s="238" t="s">
        <v>138</v>
      </c>
    </row>
    <row r="81" spans="1:5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  <c r="E81" s="241">
        <f>B81*(E38+E67+E77)</f>
        <v>374.2768345457701</v>
      </c>
    </row>
    <row r="82" spans="1:5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  <c r="E82" s="241">
        <f>B82*(E38+E67+E77)</f>
        <v>12.575701640737876</v>
      </c>
    </row>
    <row r="83" spans="1:5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  <c r="E83" s="241">
        <f>B83*(E38+E67+E77)</f>
        <v>0.89826440290984833</v>
      </c>
    </row>
    <row r="84" spans="1:5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  <c r="E84" s="241">
        <f>B84*(E38+E67+E77)</f>
        <v>0</v>
      </c>
    </row>
    <row r="85" spans="1:5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  <c r="E85" s="241">
        <f>B85*(E38+E67+E77)</f>
        <v>0</v>
      </c>
    </row>
    <row r="86" spans="1:5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  <c r="E86" s="241">
        <f>C86*(E38+E67+E77)</f>
        <v>0</v>
      </c>
    </row>
    <row r="87" spans="1:5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  <c r="E87" s="249">
        <f>SUM(E81:E86)</f>
        <v>387.75080058941779</v>
      </c>
    </row>
    <row r="88" spans="1:5" ht="13.9">
      <c r="A88" s="168" t="s">
        <v>251</v>
      </c>
      <c r="B88" s="172" t="s">
        <v>212</v>
      </c>
      <c r="C88" s="130" t="s">
        <v>138</v>
      </c>
      <c r="D88" s="130" t="s">
        <v>138</v>
      </c>
      <c r="E88" s="238" t="s">
        <v>138</v>
      </c>
    </row>
    <row r="89" spans="1:5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  <c r="E89" s="251">
        <f>(E38/2)/220*30*1.5</f>
        <v>265.80333161157023</v>
      </c>
    </row>
    <row r="90" spans="1:5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  <c r="E90" s="249">
        <f>SUM(E89:E89)</f>
        <v>265.80333161157023</v>
      </c>
    </row>
    <row r="91" spans="1:5" ht="13.9">
      <c r="A91" s="177"/>
      <c r="B91" s="178"/>
      <c r="C91" s="109"/>
      <c r="D91" s="109"/>
      <c r="E91" s="252"/>
    </row>
    <row r="92" spans="1:5" ht="13.9">
      <c r="A92" s="158" t="s">
        <v>253</v>
      </c>
      <c r="B92" s="159" t="s">
        <v>212</v>
      </c>
      <c r="C92" s="160" t="s">
        <v>138</v>
      </c>
      <c r="D92" s="160" t="s">
        <v>138</v>
      </c>
      <c r="E92" s="250" t="s">
        <v>138</v>
      </c>
    </row>
    <row r="93" spans="1:5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  <c r="E93" s="251">
        <f>E87</f>
        <v>387.75080058941779</v>
      </c>
    </row>
    <row r="94" spans="1:5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  <c r="E94" s="251">
        <f>E90</f>
        <v>265.80333161157023</v>
      </c>
    </row>
    <row r="95" spans="1:5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  <c r="E95" s="249">
        <f>SUM(E93:E94)</f>
        <v>653.55413220098808</v>
      </c>
    </row>
    <row r="96" spans="1:5">
      <c r="A96" s="166"/>
      <c r="B96" s="181"/>
      <c r="C96" s="167"/>
      <c r="D96" s="25"/>
      <c r="E96" s="25"/>
    </row>
    <row r="97" spans="1:5" ht="16.7" customHeight="1">
      <c r="A97" s="305" t="s">
        <v>256</v>
      </c>
      <c r="B97" s="305"/>
      <c r="C97" s="305"/>
      <c r="D97" s="305"/>
      <c r="E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  <c r="E98" s="25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  <c r="E99" s="253">
        <f>C99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  <c r="E100" s="253">
        <f>C100/2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  <c r="E101" s="253">
        <f>C101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  <c r="E102" s="239">
        <f>C102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  <c r="E103" s="249">
        <f>SUM(E99:E102)</f>
        <v>46.785000000000004</v>
      </c>
    </row>
    <row r="104" spans="1:5" ht="13.9">
      <c r="A104" s="157"/>
      <c r="B104" s="185"/>
      <c r="C104" s="109"/>
      <c r="D104" s="25"/>
      <c r="E104" s="25"/>
    </row>
    <row r="105" spans="1:5" ht="16.7" customHeight="1">
      <c r="A105" s="305" t="s">
        <v>263</v>
      </c>
      <c r="B105" s="305"/>
      <c r="C105" s="305"/>
      <c r="D105" s="305"/>
      <c r="E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  <c r="E106" s="247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248">
        <f>B107*(E38+E67+E77+E95+E103)</f>
        <v>166.13315669600735</v>
      </c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  <c r="E108" s="239">
        <f>B108*(E38+E67+E77+E95+E103+E107)</f>
        <v>191.80903606337526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  <c r="E109" s="239">
        <f>((E38+E67+E77+E95+E103+E107+E108)/(1-B109))*B109</f>
        <v>525.4961016612823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  <c r="E110" s="254">
        <f>((E38+E67+E77+E95+E103+E107+E108)/(1-B109))*B110</f>
        <v>39.48814636761081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  <c r="E111" s="254">
        <f>((E38+E67+E77+E95+E103+E107+E108)/(1-B109))*B111</f>
        <v>182.25298323512683</v>
      </c>
    </row>
    <row r="112" spans="1:5" ht="13.9">
      <c r="A112" s="187" t="s">
        <v>270</v>
      </c>
      <c r="B112" s="189"/>
      <c r="C112" s="190"/>
      <c r="D112" s="190"/>
      <c r="E112" s="255"/>
    </row>
    <row r="113" spans="1:5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  <c r="E113" s="254">
        <f>((E38+E67+E77+E95+E103+E107+E108)/(1-B109))*B113</f>
        <v>303.75497205854475</v>
      </c>
    </row>
    <row r="114" spans="1:5" ht="13.9">
      <c r="A114" s="187" t="s">
        <v>272</v>
      </c>
      <c r="B114" s="191"/>
      <c r="C114" s="192"/>
      <c r="D114" s="192"/>
      <c r="E114" s="256"/>
    </row>
    <row r="115" spans="1:5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  <c r="E115" s="249">
        <f>SUM(E107:E109)</f>
        <v>883.43829442066487</v>
      </c>
    </row>
    <row r="116" spans="1:5">
      <c r="A116" s="166"/>
      <c r="B116" s="181"/>
      <c r="C116" s="167"/>
      <c r="D116" s="25"/>
      <c r="E116" s="25"/>
    </row>
    <row r="117" spans="1:5" ht="16.7" customHeight="1">
      <c r="A117" s="308" t="s">
        <v>273</v>
      </c>
      <c r="B117" s="308"/>
      <c r="C117" s="308"/>
      <c r="D117" s="308"/>
      <c r="E117" s="308"/>
    </row>
    <row r="118" spans="1:5" ht="16.7" customHeight="1">
      <c r="A118" s="309" t="s">
        <v>274</v>
      </c>
      <c r="B118" s="309"/>
      <c r="C118" s="194" t="s">
        <v>138</v>
      </c>
      <c r="D118" s="194" t="s">
        <v>138</v>
      </c>
      <c r="E118" s="257" t="s">
        <v>138</v>
      </c>
    </row>
    <row r="119" spans="1:5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  <c r="E119" s="258">
        <f>E38</f>
        <v>2598.965909090909</v>
      </c>
    </row>
    <row r="120" spans="1:5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  <c r="E120" s="258">
        <f>E67</f>
        <v>1722.1238384128785</v>
      </c>
    </row>
    <row r="121" spans="1:5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  <c r="E121" s="258">
        <f>E77</f>
        <v>170.23226704545453</v>
      </c>
    </row>
    <row r="122" spans="1:5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  <c r="E122" s="258">
        <f>E95</f>
        <v>653.55413220098808</v>
      </c>
    </row>
    <row r="123" spans="1:5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  <c r="E123" s="258">
        <f>E103</f>
        <v>46.785000000000004</v>
      </c>
    </row>
    <row r="124" spans="1:5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  <c r="E124" s="259">
        <f>SUM(E119:E123)</f>
        <v>5191.6611467502298</v>
      </c>
    </row>
    <row r="125" spans="1:5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  <c r="E125" s="258">
        <f>E115</f>
        <v>883.43829442066487</v>
      </c>
    </row>
    <row r="126" spans="1:5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  <c r="E126" s="260">
        <f>ROUND(E119+E120+E121+E122+E123+E125,2)</f>
        <v>6075.1</v>
      </c>
    </row>
    <row r="127" spans="1:5" ht="13.9">
      <c r="A127" s="157"/>
      <c r="B127" s="185"/>
      <c r="C127" s="109"/>
      <c r="D127" s="199"/>
    </row>
    <row r="128" spans="1:5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3.9">
      <c r="A132" s="223" t="s">
        <v>372</v>
      </c>
      <c r="B132" s="261">
        <f>E16</f>
        <v>1</v>
      </c>
      <c r="C132" s="204">
        <f>E126*2</f>
        <v>12150.2</v>
      </c>
      <c r="D132" s="205">
        <f>C132*B132</f>
        <v>12150.2</v>
      </c>
    </row>
    <row r="133" spans="1:4" ht="16.5" customHeight="1">
      <c r="A133" s="313" t="s">
        <v>290</v>
      </c>
      <c r="B133" s="313"/>
      <c r="C133" s="206"/>
      <c r="D133" s="205">
        <f>SUM(D130:D132)</f>
        <v>17782.95</v>
      </c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3:B133"/>
    <mergeCell ref="A118:B118"/>
    <mergeCell ref="A119:B119"/>
    <mergeCell ref="A120:B120"/>
    <mergeCell ref="A121:B121"/>
    <mergeCell ref="A122:B122"/>
    <mergeCell ref="A69:E69"/>
    <mergeCell ref="A79:E79"/>
    <mergeCell ref="A97:E97"/>
    <mergeCell ref="A105:E105"/>
    <mergeCell ref="A117:E117"/>
    <mergeCell ref="B24:D24"/>
    <mergeCell ref="B25:D25"/>
    <mergeCell ref="B26:D26"/>
    <mergeCell ref="A29:E29"/>
    <mergeCell ref="A40:E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59" orientation="portrait" horizontalDpi="300" verticalDpi="300"/>
  <rowBreaks count="1" manualBreakCount="1">
    <brk id="67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134"/>
  <sheetViews>
    <sheetView showGridLines="0" view="pageBreakPreview" topLeftCell="A4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'Novo Gama'!B5:D5</f>
        <v>0</v>
      </c>
      <c r="C5" s="314"/>
      <c r="D5" s="314"/>
    </row>
    <row r="6" spans="1:4" ht="13.9">
      <c r="A6" s="89" t="s">
        <v>172</v>
      </c>
      <c r="B6" s="314">
        <f>'Novo Gama'!B6:D6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373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Resumo!E173</f>
        <v>1</v>
      </c>
      <c r="D16" s="231">
        <f>Resumo!E172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5.6499999999999995E-2</v>
      </c>
      <c r="C109" s="132">
        <f>((C38+C67+C77+C95+C103+C107+C108)/(1-B109))*B109</f>
        <v>308.13103568359537</v>
      </c>
      <c r="D109" s="132">
        <f>((D38+D67+D77+D95+D103+D107+D108)/(1-B109))*B109</f>
        <v>298.07285953360599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35.448703220236638</v>
      </c>
      <c r="D110" s="188">
        <f>((D38+D67+D77+D95+D103+D107+D108)/(1-B109))*B110</f>
        <v>34.291567910945822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163.60939947801526</v>
      </c>
      <c r="D111" s="188">
        <f>((D38+D67+D77+D95+D103+D107+D108)/(1-B109))*B111</f>
        <v>158.26877497359609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0.02</v>
      </c>
      <c r="C113" s="188">
        <f>((C38+C67+C77+C95+C103+C107+C108)/(1-B109))*B113</f>
        <v>109.07293298534351</v>
      </c>
      <c r="D113" s="188">
        <f>((D38+D67+D77+D95+D103+D107+D108)/(1-B109))*B113</f>
        <v>105.51251664906408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640.01009602856334</v>
      </c>
      <c r="D115" s="156">
        <f>SUM(D107:D109)</f>
        <v>619.11854815398613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640.01009602856334</v>
      </c>
      <c r="D125" s="145">
        <f>D115</f>
        <v>619.11854815398613</v>
      </c>
    </row>
    <row r="126" spans="1:4" ht="13.9">
      <c r="A126" s="196" t="s">
        <v>282</v>
      </c>
      <c r="B126" s="197"/>
      <c r="C126" s="198">
        <f>ROUND(C119+C120+C121+C122+C123+C125,2)</f>
        <v>5453.65</v>
      </c>
      <c r="D126" s="198">
        <f>ROUND(D119+D120+D121+D122+D123+D125,2)</f>
        <v>5275.63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5453.65</v>
      </c>
      <c r="D130" s="205">
        <f>C130*B130</f>
        <v>5453.65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10551.26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5453.65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134"/>
  <sheetViews>
    <sheetView showGridLines="0" view="pageBreakPreview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'Cidade Ocidental'!B5:D5</f>
        <v>0</v>
      </c>
      <c r="C5" s="314"/>
      <c r="D5" s="314"/>
    </row>
    <row r="6" spans="1:4" ht="13.9">
      <c r="A6" s="89" t="s">
        <v>172</v>
      </c>
      <c r="B6" s="314">
        <f>'Cidade Ocidental'!B6:D6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374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Resumo!E176</f>
        <v>1</v>
      </c>
      <c r="D16" s="231">
        <f>Resumo!E175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134"/>
  <sheetViews>
    <sheetView showGridLines="0" view="pageBreakPreview" topLeftCell="A11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'Valparaíso de Goiás'!B5:D5</f>
        <v>0</v>
      </c>
      <c r="C5" s="314"/>
      <c r="D5" s="314"/>
    </row>
    <row r="6" spans="1:4" ht="13.9">
      <c r="A6" s="89" t="s">
        <v>172</v>
      </c>
      <c r="B6" s="314">
        <f>'Valparaíso de Goiás'!B6:D6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375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Resumo!E179</f>
        <v>1</v>
      </c>
      <c r="D16" s="231">
        <f>Resumo!E178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134"/>
  <sheetViews>
    <sheetView showGridLines="0" view="pageBreakPreview" topLeftCell="A17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Cristalina!B5</f>
        <v>0</v>
      </c>
      <c r="C5" s="314"/>
      <c r="D5" s="314"/>
    </row>
    <row r="6" spans="1:4" ht="13.9">
      <c r="A6" s="89" t="s">
        <v>172</v>
      </c>
      <c r="B6" s="314">
        <f>Cristalina!B6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376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Resumo!E182</f>
        <v>1</v>
      </c>
      <c r="D16" s="231">
        <f>Resumo!E181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  <c r="E107" s="39"/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134"/>
  <sheetViews>
    <sheetView showGridLines="0" view="pageBreakPreview" topLeftCell="A20" zoomScaleNormal="100" workbookViewId="0">
      <selection activeCell="B26" sqref="B26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Planaltina!B5</f>
        <v>0</v>
      </c>
      <c r="C5" s="314"/>
      <c r="D5" s="314"/>
    </row>
    <row r="6" spans="1:4" ht="13.9">
      <c r="A6" s="89" t="s">
        <v>172</v>
      </c>
      <c r="B6" s="314">
        <f>Planaltina!B6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377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Resumo!E185</f>
        <v>1</v>
      </c>
      <c r="D16" s="231">
        <f>Resumo!E184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3.9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  <c r="E108" s="39"/>
    </row>
    <row r="109" spans="1:5" ht="13.9">
      <c r="A109" s="115" t="s">
        <v>267</v>
      </c>
      <c r="B109" s="161">
        <f>SUM(B110:B114)</f>
        <v>8.6499999999999994E-2</v>
      </c>
      <c r="C109" s="132">
        <f>((C38+C67+C77+C95+C103+C107+C108)/(1-B109))*B109</f>
        <v>487.23273188284577</v>
      </c>
      <c r="D109" s="132">
        <f>((D38+D67+D77+D95+D103+D107+D108)/(1-B109))*B109</f>
        <v>471.32822348937628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36.61286424553176</v>
      </c>
      <c r="D110" s="188">
        <f>((D38+D67+D77+D95+D103+D107+D108)/(1-B109))*B110</f>
        <v>35.417727776658332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168.98245036399274</v>
      </c>
      <c r="D111" s="188">
        <f>((D38+D67+D77+D95+D103+D107+D108)/(1-B109))*B111</f>
        <v>163.46643589226923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0.05</v>
      </c>
      <c r="C113" s="188">
        <f>((C38+C67+C77+C95+C103+C107+C108)/(1-B109))*B113</f>
        <v>281.63741727332126</v>
      </c>
      <c r="D113" s="188">
        <f>((D38+D67+D77+D95+D103+D107+D108)/(1-B109))*B113</f>
        <v>272.44405982044873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819.11179222781379</v>
      </c>
      <c r="D115" s="156">
        <f>SUM(D107:D109)</f>
        <v>792.37391210975647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819.11179222781379</v>
      </c>
      <c r="D125" s="145">
        <f>D115</f>
        <v>792.37391210975647</v>
      </c>
    </row>
    <row r="126" spans="1:4" ht="13.9">
      <c r="A126" s="196" t="s">
        <v>282</v>
      </c>
      <c r="B126" s="197"/>
      <c r="C126" s="198">
        <f>ROUND(C119+C120+C121+C122+C123+C125,2)</f>
        <v>5632.75</v>
      </c>
      <c r="D126" s="198">
        <f>ROUND(D119+D120+D121+D122+D123+D125,2)</f>
        <v>5448.88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5632.75</v>
      </c>
      <c r="D130" s="205">
        <f>C130*B130</f>
        <v>5632.75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10897.76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5632.75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134"/>
  <sheetViews>
    <sheetView showGridLines="0" view="pageBreakPreview" topLeftCell="A44" zoomScaleNormal="100" workbookViewId="0">
      <selection activeCell="E60" sqref="E60"/>
    </sheetView>
  </sheetViews>
  <sheetFormatPr defaultColWidth="11.5703125" defaultRowHeight="12.75"/>
  <cols>
    <col min="1" max="1" width="78.42578125" customWidth="1"/>
    <col min="2" max="2" width="16.28515625" customWidth="1"/>
    <col min="3" max="4" width="16.140625" customWidth="1"/>
    <col min="5" max="1022" width="11.28515625" customWidth="1"/>
    <col min="1023" max="1023" width="9" customWidth="1"/>
  </cols>
  <sheetData>
    <row r="1" spans="1:4" ht="22.15">
      <c r="A1" s="297" t="s">
        <v>0</v>
      </c>
      <c r="B1" s="297"/>
      <c r="C1" s="297"/>
      <c r="D1" s="297"/>
    </row>
    <row r="2" spans="1:4" ht="16.7" customHeight="1">
      <c r="A2" s="298" t="s">
        <v>168</v>
      </c>
      <c r="B2" s="298"/>
      <c r="C2" s="298"/>
      <c r="D2" s="298"/>
    </row>
    <row r="3" spans="1:4" ht="13.9">
      <c r="A3" s="88"/>
      <c r="B3" s="88"/>
      <c r="C3" s="88"/>
      <c r="D3" s="25"/>
    </row>
    <row r="4" spans="1:4" ht="13.9">
      <c r="A4" s="89" t="s">
        <v>169</v>
      </c>
      <c r="B4" s="314" t="s">
        <v>170</v>
      </c>
      <c r="C4" s="314"/>
      <c r="D4" s="314"/>
    </row>
    <row r="5" spans="1:4" ht="13.9">
      <c r="A5" s="89" t="s">
        <v>171</v>
      </c>
      <c r="B5" s="314">
        <f>'Águas Lindas de Goiás'!B5:D5</f>
        <v>0</v>
      </c>
      <c r="C5" s="314"/>
      <c r="D5" s="314"/>
    </row>
    <row r="6" spans="1:4" ht="13.9">
      <c r="A6" s="89" t="s">
        <v>172</v>
      </c>
      <c r="B6" s="314">
        <f>'Águas Lindas de Goiás'!B6:D6</f>
        <v>0</v>
      </c>
      <c r="C6" s="314"/>
      <c r="D6" s="314"/>
    </row>
    <row r="7" spans="1:4" ht="13.9">
      <c r="A7" s="89"/>
      <c r="B7" s="224"/>
      <c r="C7" s="224"/>
      <c r="D7" s="225"/>
    </row>
    <row r="8" spans="1:4" ht="13.9">
      <c r="A8" s="90" t="s">
        <v>173</v>
      </c>
      <c r="B8" s="226"/>
      <c r="C8" s="227"/>
      <c r="D8" s="225"/>
    </row>
    <row r="9" spans="1:4" ht="14.1">
      <c r="A9" s="93" t="s">
        <v>174</v>
      </c>
      <c r="B9" s="318"/>
      <c r="C9" s="318"/>
      <c r="D9" s="318"/>
    </row>
    <row r="10" spans="1:4" ht="14.1">
      <c r="A10" s="93" t="s">
        <v>175</v>
      </c>
      <c r="B10" s="319" t="s">
        <v>378</v>
      </c>
      <c r="C10" s="319"/>
      <c r="D10" s="319"/>
    </row>
    <row r="11" spans="1:4" ht="15">
      <c r="A11" s="94" t="s">
        <v>177</v>
      </c>
      <c r="B11" s="303" t="s">
        <v>318</v>
      </c>
      <c r="C11" s="303"/>
      <c r="D11" s="303"/>
    </row>
    <row r="12" spans="1:4" ht="14.1">
      <c r="A12" s="93" t="s">
        <v>178</v>
      </c>
      <c r="B12" s="304">
        <v>12</v>
      </c>
      <c r="C12" s="304"/>
      <c r="D12" s="304"/>
    </row>
    <row r="13" spans="1:4" ht="13.9">
      <c r="A13" s="95"/>
      <c r="B13" s="96"/>
      <c r="C13" s="97"/>
      <c r="D13" s="25"/>
    </row>
    <row r="14" spans="1:4" ht="14.25" customHeight="1">
      <c r="A14" s="305" t="s">
        <v>179</v>
      </c>
      <c r="B14" s="305"/>
      <c r="C14" s="305"/>
      <c r="D14" s="305"/>
    </row>
    <row r="15" spans="1:4" ht="61.15">
      <c r="A15" s="98" t="s">
        <v>180</v>
      </c>
      <c r="B15" s="98" t="s">
        <v>181</v>
      </c>
      <c r="C15" s="98" t="s">
        <v>292</v>
      </c>
      <c r="D15" s="98" t="s">
        <v>313</v>
      </c>
    </row>
    <row r="16" spans="1:4" ht="49.35">
      <c r="A16" s="99" t="s">
        <v>184</v>
      </c>
      <c r="B16" s="100" t="s">
        <v>294</v>
      </c>
      <c r="C16" s="231">
        <f>Resumo!E188</f>
        <v>1</v>
      </c>
      <c r="D16" s="231">
        <f>Resumo!E187</f>
        <v>0</v>
      </c>
    </row>
    <row r="17" spans="1:4" ht="13.9">
      <c r="A17" s="102"/>
      <c r="B17" s="103"/>
      <c r="C17" s="92"/>
      <c r="D17" s="25"/>
    </row>
    <row r="18" spans="1:4" ht="13.9">
      <c r="A18" s="102"/>
      <c r="B18" s="103"/>
      <c r="C18" s="92"/>
      <c r="D18" s="25"/>
    </row>
    <row r="19" spans="1:4" ht="16.7" customHeight="1">
      <c r="A19" s="305" t="s">
        <v>186</v>
      </c>
      <c r="B19" s="305"/>
      <c r="C19" s="305"/>
      <c r="D19" s="305"/>
    </row>
    <row r="20" spans="1:4" ht="16.7" customHeight="1">
      <c r="A20" s="306" t="s">
        <v>187</v>
      </c>
      <c r="B20" s="306"/>
      <c r="C20" s="306"/>
      <c r="D20" s="306"/>
    </row>
    <row r="21" spans="1:4" ht="14.1">
      <c r="A21" s="104" t="s">
        <v>188</v>
      </c>
      <c r="B21" s="304" t="s">
        <v>189</v>
      </c>
      <c r="C21" s="304"/>
      <c r="D21" s="304"/>
    </row>
    <row r="22" spans="1:4" ht="14.1">
      <c r="A22" s="104" t="s">
        <v>190</v>
      </c>
      <c r="B22" s="304" t="s">
        <v>191</v>
      </c>
      <c r="C22" s="304"/>
      <c r="D22" s="304"/>
    </row>
    <row r="23" spans="1:4" ht="25.35">
      <c r="A23" s="105" t="s">
        <v>328</v>
      </c>
      <c r="B23" s="307">
        <f>Goiânia!B23</f>
        <v>1825</v>
      </c>
      <c r="C23" s="307"/>
      <c r="D23" s="307"/>
    </row>
    <row r="24" spans="1:4" ht="14.1">
      <c r="A24" s="106" t="s">
        <v>193</v>
      </c>
      <c r="B24" s="304" t="s">
        <v>194</v>
      </c>
      <c r="C24" s="304"/>
      <c r="D24" s="304"/>
    </row>
    <row r="25" spans="1:4" ht="14.1">
      <c r="A25" s="106" t="s">
        <v>195</v>
      </c>
      <c r="B25" s="304" t="s">
        <v>196</v>
      </c>
      <c r="C25" s="304"/>
      <c r="D25" s="304"/>
    </row>
    <row r="26" spans="1:4" ht="14.1">
      <c r="A26" s="106" t="s">
        <v>197</v>
      </c>
      <c r="B26" s="304" t="s">
        <v>319</v>
      </c>
      <c r="C26" s="304"/>
      <c r="D26" s="304"/>
    </row>
    <row r="27" spans="1:4" ht="13.9">
      <c r="A27" s="107"/>
      <c r="B27" s="108"/>
      <c r="C27" s="109"/>
      <c r="D27" s="25"/>
    </row>
    <row r="28" spans="1:4" ht="37.35">
      <c r="A28" s="110" t="s">
        <v>198</v>
      </c>
      <c r="B28" s="111" t="s">
        <v>199</v>
      </c>
      <c r="C28" s="111" t="s">
        <v>296</v>
      </c>
      <c r="D28" s="111" t="s">
        <v>297</v>
      </c>
    </row>
    <row r="29" spans="1:4" ht="16.7" customHeight="1">
      <c r="A29" s="305" t="s">
        <v>200</v>
      </c>
      <c r="B29" s="305"/>
      <c r="C29" s="305"/>
      <c r="D29" s="305"/>
    </row>
    <row r="30" spans="1:4" ht="25.35">
      <c r="A30" s="112" t="s">
        <v>201</v>
      </c>
      <c r="B30" s="113" t="s">
        <v>202</v>
      </c>
      <c r="C30" s="114" t="s">
        <v>138</v>
      </c>
      <c r="D30" s="114" t="s">
        <v>138</v>
      </c>
    </row>
    <row r="31" spans="1:4" ht="13.9">
      <c r="A31" s="115" t="s">
        <v>203</v>
      </c>
      <c r="B31" s="207">
        <f>B23</f>
        <v>1825</v>
      </c>
      <c r="C31" s="208">
        <f>B31</f>
        <v>1825</v>
      </c>
      <c r="D31" s="208">
        <f>B31</f>
        <v>1825</v>
      </c>
    </row>
    <row r="32" spans="1:4" ht="13.9">
      <c r="A32" s="115" t="s">
        <v>299</v>
      </c>
      <c r="B32" s="118">
        <v>0.3</v>
      </c>
      <c r="C32" s="209">
        <f>C31*B32</f>
        <v>547.5</v>
      </c>
      <c r="D32" s="209">
        <f>D31*B32</f>
        <v>547.5</v>
      </c>
    </row>
    <row r="33" spans="1:4" ht="13.9">
      <c r="A33" s="115" t="s">
        <v>205</v>
      </c>
      <c r="B33" s="120"/>
      <c r="C33" s="209"/>
      <c r="D33" s="209"/>
    </row>
    <row r="34" spans="1:4" ht="13.9">
      <c r="A34" s="115" t="s">
        <v>206</v>
      </c>
      <c r="B34" s="121"/>
      <c r="C34" s="209">
        <v>0</v>
      </c>
      <c r="D34" s="209">
        <v>0</v>
      </c>
    </row>
    <row r="35" spans="1:4" ht="13.9">
      <c r="A35" s="115" t="s">
        <v>207</v>
      </c>
      <c r="B35" s="121"/>
      <c r="C35" s="209">
        <v>0</v>
      </c>
      <c r="D35" s="209">
        <v>0</v>
      </c>
    </row>
    <row r="36" spans="1:4" ht="13.9">
      <c r="A36" s="122" t="s">
        <v>208</v>
      </c>
      <c r="B36" s="123"/>
      <c r="C36" s="209">
        <v>0</v>
      </c>
      <c r="D36" s="209">
        <v>0</v>
      </c>
    </row>
    <row r="37" spans="1:4" ht="13.9">
      <c r="A37" s="115" t="s">
        <v>209</v>
      </c>
      <c r="B37" s="124"/>
      <c r="C37" s="209">
        <v>0</v>
      </c>
      <c r="D37" s="209">
        <v>0</v>
      </c>
    </row>
    <row r="38" spans="1:4" ht="13.9">
      <c r="A38" s="126" t="s">
        <v>128</v>
      </c>
      <c r="B38" s="127"/>
      <c r="C38" s="128">
        <f>SUM(C31:C37)</f>
        <v>2372.5</v>
      </c>
      <c r="D38" s="128">
        <f>SUM(D31:D37)</f>
        <v>2372.5</v>
      </c>
    </row>
    <row r="39" spans="1:4" ht="13.9">
      <c r="A39" s="107"/>
      <c r="B39" s="108"/>
      <c r="C39" s="109"/>
      <c r="D39" s="25"/>
    </row>
    <row r="40" spans="1:4" ht="16.7" customHeight="1">
      <c r="A40" s="305" t="s">
        <v>210</v>
      </c>
      <c r="B40" s="305"/>
      <c r="C40" s="305"/>
      <c r="D40" s="305"/>
    </row>
    <row r="41" spans="1:4" ht="13.9">
      <c r="A41" s="129" t="s">
        <v>211</v>
      </c>
      <c r="B41" s="130" t="s">
        <v>212</v>
      </c>
      <c r="C41" s="130" t="s">
        <v>138</v>
      </c>
      <c r="D41" s="130" t="s">
        <v>138</v>
      </c>
    </row>
    <row r="42" spans="1:4" ht="13.9">
      <c r="A42" s="115" t="s">
        <v>213</v>
      </c>
      <c r="B42" s="131">
        <f>1/12</f>
        <v>8.3333333333333329E-2</v>
      </c>
      <c r="C42" s="132">
        <f>B42*C38</f>
        <v>197.70833333333331</v>
      </c>
      <c r="D42" s="132">
        <f>B42*D38</f>
        <v>197.70833333333331</v>
      </c>
    </row>
    <row r="43" spans="1:4" ht="25.35">
      <c r="A43" s="115" t="s">
        <v>214</v>
      </c>
      <c r="B43" s="131">
        <f>B42/3</f>
        <v>2.7777777777777776E-2</v>
      </c>
      <c r="C43" s="132">
        <f>B43*C38</f>
        <v>65.902777777777771</v>
      </c>
      <c r="D43" s="132">
        <f>B43*D38</f>
        <v>65.902777777777771</v>
      </c>
    </row>
    <row r="44" spans="1:4" ht="13.9">
      <c r="A44" s="133" t="s">
        <v>128</v>
      </c>
      <c r="B44" s="134">
        <f>SUM(B42:B43)</f>
        <v>0.1111111111111111</v>
      </c>
      <c r="C44" s="135">
        <f>SUM(C42:C43)</f>
        <v>263.61111111111109</v>
      </c>
      <c r="D44" s="135">
        <f>SUM(D42:D43)</f>
        <v>263.61111111111109</v>
      </c>
    </row>
    <row r="45" spans="1:4" ht="13.9">
      <c r="A45" s="136" t="s">
        <v>215</v>
      </c>
      <c r="B45" s="130" t="s">
        <v>212</v>
      </c>
      <c r="C45" s="130" t="s">
        <v>138</v>
      </c>
      <c r="D45" s="130" t="s">
        <v>138</v>
      </c>
    </row>
    <row r="46" spans="1:4" ht="13.9">
      <c r="A46" s="115" t="s">
        <v>216</v>
      </c>
      <c r="B46" s="131">
        <v>0.2</v>
      </c>
      <c r="C46" s="137">
        <f>B46*(C38+C44)</f>
        <v>527.22222222222229</v>
      </c>
      <c r="D46" s="137">
        <f>B46*(D38+D44)</f>
        <v>527.22222222222229</v>
      </c>
    </row>
    <row r="47" spans="1:4" ht="13.9">
      <c r="A47" s="115" t="s">
        <v>217</v>
      </c>
      <c r="B47" s="131">
        <v>2.5000000000000001E-2</v>
      </c>
      <c r="C47" s="137">
        <f>B47*(C38+C44)</f>
        <v>65.902777777777786</v>
      </c>
      <c r="D47" s="137">
        <f>B47*(D38+D44)</f>
        <v>65.902777777777786</v>
      </c>
    </row>
    <row r="48" spans="1:4" ht="13.9">
      <c r="A48" s="115" t="s">
        <v>218</v>
      </c>
      <c r="B48" s="131">
        <v>0.03</v>
      </c>
      <c r="C48" s="137">
        <f>B48*(C38+C44)</f>
        <v>79.083333333333343</v>
      </c>
      <c r="D48" s="137">
        <f>B48*(D38+D44)</f>
        <v>79.083333333333343</v>
      </c>
    </row>
    <row r="49" spans="1:4" ht="13.9">
      <c r="A49" s="115" t="s">
        <v>219</v>
      </c>
      <c r="B49" s="131">
        <v>1.4999999999999999E-2</v>
      </c>
      <c r="C49" s="137">
        <f>B49*(C38+C44)</f>
        <v>39.541666666666671</v>
      </c>
      <c r="D49" s="137">
        <f>B49*(D38+D44)</f>
        <v>39.541666666666671</v>
      </c>
    </row>
    <row r="50" spans="1:4" ht="13.9">
      <c r="A50" s="115" t="s">
        <v>220</v>
      </c>
      <c r="B50" s="131">
        <v>0.01</v>
      </c>
      <c r="C50" s="137">
        <f>B50*(C38+C44)</f>
        <v>26.361111111111114</v>
      </c>
      <c r="D50" s="137">
        <f>B50*(D38+D44)</f>
        <v>26.361111111111114</v>
      </c>
    </row>
    <row r="51" spans="1:4" ht="13.9">
      <c r="A51" s="115" t="s">
        <v>221</v>
      </c>
      <c r="B51" s="131">
        <v>6.0000000000000001E-3</v>
      </c>
      <c r="C51" s="137">
        <f>B51*(C38+C44)</f>
        <v>15.816666666666668</v>
      </c>
      <c r="D51" s="137">
        <f>B51*(D38+D44)</f>
        <v>15.816666666666668</v>
      </c>
    </row>
    <row r="52" spans="1:4" ht="13.9">
      <c r="A52" s="115" t="s">
        <v>222</v>
      </c>
      <c r="B52" s="131">
        <v>2E-3</v>
      </c>
      <c r="C52" s="137">
        <f>B52*(C38+C44)</f>
        <v>5.272222222222223</v>
      </c>
      <c r="D52" s="137">
        <f>B52*(D38+D44)</f>
        <v>5.272222222222223</v>
      </c>
    </row>
    <row r="53" spans="1:4" ht="13.9">
      <c r="A53" s="115" t="s">
        <v>223</v>
      </c>
      <c r="B53" s="131">
        <v>0.08</v>
      </c>
      <c r="C53" s="137">
        <f>B53*(C38+C44)</f>
        <v>210.88888888888891</v>
      </c>
      <c r="D53" s="137">
        <f>B53*(D38+D44)</f>
        <v>210.88888888888891</v>
      </c>
    </row>
    <row r="54" spans="1:4" ht="13.9">
      <c r="A54" s="133" t="s">
        <v>128</v>
      </c>
      <c r="B54" s="134">
        <f>SUM(B46:B53)</f>
        <v>0.36800000000000005</v>
      </c>
      <c r="C54" s="138">
        <f>SUM(C46:C53)</f>
        <v>970.08888888888907</v>
      </c>
      <c r="D54" s="138">
        <f>SUM(D46:D53)</f>
        <v>970.08888888888907</v>
      </c>
    </row>
    <row r="55" spans="1:4" ht="25.35">
      <c r="A55" s="139" t="s">
        <v>224</v>
      </c>
      <c r="B55" s="140" t="s">
        <v>202</v>
      </c>
      <c r="C55" s="130" t="s">
        <v>138</v>
      </c>
      <c r="D55" s="130" t="s">
        <v>138</v>
      </c>
    </row>
    <row r="56" spans="1:4" ht="13.9">
      <c r="A56" s="115" t="s">
        <v>300</v>
      </c>
      <c r="B56" s="141">
        <v>0</v>
      </c>
      <c r="C56" s="228">
        <v>0</v>
      </c>
      <c r="D56" s="228">
        <v>0</v>
      </c>
    </row>
    <row r="57" spans="1:4" ht="13.9">
      <c r="A57" s="115" t="s">
        <v>301</v>
      </c>
      <c r="B57" s="141">
        <f>'Memória de Cálculo'!C6</f>
        <v>25</v>
      </c>
      <c r="C57" s="211">
        <f>'Memória de Cálculo'!E6</f>
        <v>594.75</v>
      </c>
      <c r="D57" s="211">
        <f>'Memória de Cálculo'!E7</f>
        <v>343.125</v>
      </c>
    </row>
    <row r="58" spans="1:4" ht="13.9">
      <c r="A58" s="115" t="s">
        <v>302</v>
      </c>
      <c r="B58" s="143">
        <v>0</v>
      </c>
      <c r="C58" s="212"/>
      <c r="D58" s="212"/>
    </row>
    <row r="59" spans="1:4" ht="13.9">
      <c r="A59" s="115" t="s">
        <v>303</v>
      </c>
      <c r="B59" s="143">
        <f>Goiânia!B59</f>
        <v>16</v>
      </c>
      <c r="C59" s="212">
        <f>B59</f>
        <v>16</v>
      </c>
      <c r="D59" s="212">
        <f>C59</f>
        <v>16</v>
      </c>
    </row>
    <row r="60" spans="1:4" ht="13.9">
      <c r="A60" s="115" t="s">
        <v>304</v>
      </c>
      <c r="B60" s="144">
        <v>9.5500000000000004E-5</v>
      </c>
      <c r="C60" s="212">
        <f>C38*B60*26-1</f>
        <v>4.8909175000000005</v>
      </c>
      <c r="D60" s="212">
        <f>D38*B60*26-1</f>
        <v>4.8909175000000005</v>
      </c>
    </row>
    <row r="61" spans="1:4" ht="13.9">
      <c r="A61" s="115" t="s">
        <v>305</v>
      </c>
      <c r="B61" s="213">
        <v>0.04</v>
      </c>
      <c r="C61" s="214">
        <f>C31*B61/12</f>
        <v>6.083333333333333</v>
      </c>
      <c r="D61" s="214">
        <f>D31*B61/12</f>
        <v>6.083333333333333</v>
      </c>
    </row>
    <row r="62" spans="1:4" ht="13.9">
      <c r="A62" s="133" t="s">
        <v>128</v>
      </c>
      <c r="B62" s="145"/>
      <c r="C62" s="215">
        <f>SUM(C56:C61)</f>
        <v>621.72425083333337</v>
      </c>
      <c r="D62" s="215">
        <f>SUM(D56:D61)</f>
        <v>370.09925083333331</v>
      </c>
    </row>
    <row r="63" spans="1:4" ht="13.9">
      <c r="A63" s="147" t="s">
        <v>231</v>
      </c>
      <c r="B63" s="148" t="s">
        <v>212</v>
      </c>
      <c r="C63" s="114" t="s">
        <v>138</v>
      </c>
      <c r="D63" s="114" t="s">
        <v>138</v>
      </c>
    </row>
    <row r="64" spans="1:4" ht="13.9">
      <c r="A64" s="149" t="s">
        <v>232</v>
      </c>
      <c r="B64" s="150">
        <f>B44</f>
        <v>0.1111111111111111</v>
      </c>
      <c r="C64" s="151">
        <f>C44</f>
        <v>263.61111111111109</v>
      </c>
      <c r="D64" s="151">
        <f>D44</f>
        <v>263.61111111111109</v>
      </c>
    </row>
    <row r="65" spans="1:6" ht="13.9">
      <c r="A65" s="152" t="s">
        <v>233</v>
      </c>
      <c r="B65" s="153">
        <f>B54</f>
        <v>0.36800000000000005</v>
      </c>
      <c r="C65" s="132">
        <f>C54</f>
        <v>970.08888888888907</v>
      </c>
      <c r="D65" s="132">
        <f>D54</f>
        <v>970.08888888888907</v>
      </c>
    </row>
    <row r="66" spans="1:6" ht="13.9">
      <c r="A66" s="152" t="s">
        <v>234</v>
      </c>
      <c r="B66" s="154">
        <v>0</v>
      </c>
      <c r="C66" s="132">
        <f>C62</f>
        <v>621.72425083333337</v>
      </c>
      <c r="D66" s="132">
        <f>D62</f>
        <v>370.09925083333331</v>
      </c>
    </row>
    <row r="67" spans="1:6" ht="13.9">
      <c r="A67" s="126" t="s">
        <v>128</v>
      </c>
      <c r="B67" s="155"/>
      <c r="C67" s="156">
        <f>SUM(C64:C66)</f>
        <v>1855.4242508333336</v>
      </c>
      <c r="D67" s="156">
        <f>SUM(D64:D66)</f>
        <v>1603.7992508333336</v>
      </c>
    </row>
    <row r="68" spans="1:6" ht="13.9">
      <c r="A68" s="157"/>
      <c r="B68" s="109"/>
      <c r="C68" s="109"/>
      <c r="D68" s="25"/>
    </row>
    <row r="69" spans="1:6" ht="16.7" customHeight="1">
      <c r="A69" s="305" t="s">
        <v>235</v>
      </c>
      <c r="B69" s="305"/>
      <c r="C69" s="305"/>
      <c r="D69" s="305"/>
    </row>
    <row r="70" spans="1:6" ht="13.9">
      <c r="A70" s="158" t="s">
        <v>236</v>
      </c>
      <c r="B70" s="159" t="s">
        <v>212</v>
      </c>
      <c r="C70" s="160" t="s">
        <v>138</v>
      </c>
      <c r="D70" s="160" t="s">
        <v>138</v>
      </c>
    </row>
    <row r="71" spans="1:6" ht="24.6">
      <c r="A71" s="115" t="s">
        <v>237</v>
      </c>
      <c r="B71" s="161">
        <f>1/12*0.05</f>
        <v>4.1666666666666666E-3</v>
      </c>
      <c r="C71" s="132">
        <f>B71*C38</f>
        <v>9.8854166666666661</v>
      </c>
      <c r="D71" s="132">
        <f>B71*D38</f>
        <v>9.8854166666666661</v>
      </c>
    </row>
    <row r="72" spans="1:6" ht="13.9">
      <c r="A72" s="162" t="s">
        <v>238</v>
      </c>
      <c r="B72" s="161">
        <f>B53*B71</f>
        <v>3.3333333333333332E-4</v>
      </c>
      <c r="C72" s="132">
        <f>B72*C38</f>
        <v>0.79083333333333328</v>
      </c>
      <c r="D72" s="132">
        <f>B72*D38</f>
        <v>0.79083333333333328</v>
      </c>
    </row>
    <row r="73" spans="1:6" ht="13.9">
      <c r="A73" s="115" t="s">
        <v>239</v>
      </c>
      <c r="B73" s="161">
        <v>0</v>
      </c>
      <c r="C73" s="132">
        <f>B73*C38</f>
        <v>0</v>
      </c>
      <c r="D73" s="132">
        <f>B73*D38</f>
        <v>0</v>
      </c>
    </row>
    <row r="74" spans="1:6" ht="24.6">
      <c r="A74" s="115" t="s">
        <v>240</v>
      </c>
      <c r="B74" s="161">
        <f>1/30*7/12</f>
        <v>1.9444444444444445E-2</v>
      </c>
      <c r="C74" s="132">
        <f>B74*C38</f>
        <v>46.131944444444443</v>
      </c>
      <c r="D74" s="132">
        <f>B74*D38</f>
        <v>46.131944444444443</v>
      </c>
    </row>
    <row r="75" spans="1:6" ht="25.35">
      <c r="A75" s="115" t="s">
        <v>241</v>
      </c>
      <c r="B75" s="161">
        <f>B54*B74</f>
        <v>7.1555555555555565E-3</v>
      </c>
      <c r="C75" s="132">
        <f>B75*C38</f>
        <v>16.976555555555557</v>
      </c>
      <c r="D75" s="132">
        <f>B75*D38</f>
        <v>16.976555555555557</v>
      </c>
      <c r="F75" s="163"/>
    </row>
    <row r="76" spans="1:6" ht="14.1">
      <c r="A76" s="115" t="s">
        <v>242</v>
      </c>
      <c r="B76" s="164">
        <f>0.08*0.4*0.9*(1+1/12+1/12+1/3*1/12)</f>
        <v>3.4399999999999993E-2</v>
      </c>
      <c r="C76" s="132">
        <f>B76*C38</f>
        <v>81.61399999999999</v>
      </c>
      <c r="D76" s="132">
        <f>B76*D38</f>
        <v>81.61399999999999</v>
      </c>
    </row>
    <row r="77" spans="1:6" ht="13.9">
      <c r="A77" s="126" t="s">
        <v>128</v>
      </c>
      <c r="B77" s="165">
        <f>SUM(B71:B76)</f>
        <v>6.5500000000000003E-2</v>
      </c>
      <c r="C77" s="156">
        <f>SUM(C71:C76)</f>
        <v>155.39875000000001</v>
      </c>
      <c r="D77" s="156">
        <f>SUM(D71:D76)</f>
        <v>155.39875000000001</v>
      </c>
    </row>
    <row r="78" spans="1:6">
      <c r="A78" s="166"/>
      <c r="B78" s="167"/>
      <c r="C78" s="167"/>
      <c r="D78" s="25"/>
    </row>
    <row r="79" spans="1:6" ht="16.7" customHeight="1">
      <c r="A79" s="305" t="s">
        <v>243</v>
      </c>
      <c r="B79" s="305"/>
      <c r="C79" s="305"/>
      <c r="D79" s="305"/>
    </row>
    <row r="80" spans="1:6" ht="13.9">
      <c r="A80" s="168" t="s">
        <v>244</v>
      </c>
      <c r="B80" s="169" t="s">
        <v>212</v>
      </c>
      <c r="C80" s="130" t="s">
        <v>138</v>
      </c>
      <c r="D80" s="130" t="s">
        <v>138</v>
      </c>
    </row>
    <row r="81" spans="1:4" ht="13.9">
      <c r="A81" s="115" t="s">
        <v>245</v>
      </c>
      <c r="B81" s="131">
        <f>1/12</f>
        <v>8.3333333333333329E-2</v>
      </c>
      <c r="C81" s="137">
        <f>B81*(C38+C67+C77)</f>
        <v>365.27691673611116</v>
      </c>
      <c r="D81" s="137">
        <f>B81*(D38+D67+D77)</f>
        <v>344.30816673611116</v>
      </c>
    </row>
    <row r="82" spans="1:4" ht="13.9">
      <c r="A82" s="115" t="s">
        <v>246</v>
      </c>
      <c r="B82" s="170">
        <v>2.8E-3</v>
      </c>
      <c r="C82" s="137">
        <f>B82*(C38+C67+C77)</f>
        <v>12.273304402333334</v>
      </c>
      <c r="D82" s="137">
        <f>B82*(D38+D67+D77)</f>
        <v>11.568754402333335</v>
      </c>
    </row>
    <row r="83" spans="1:4" ht="13.9">
      <c r="A83" s="115" t="s">
        <v>247</v>
      </c>
      <c r="B83" s="170">
        <v>2.0000000000000001E-4</v>
      </c>
      <c r="C83" s="137">
        <f>B83*(C38+C67+C77)</f>
        <v>0.87666460016666681</v>
      </c>
      <c r="D83" s="137">
        <f>B83*(D38+D67+D77)</f>
        <v>0.82633960016666685</v>
      </c>
    </row>
    <row r="84" spans="1:4" ht="13.9">
      <c r="A84" s="115" t="s">
        <v>248</v>
      </c>
      <c r="B84" s="170">
        <f>'Memória de Cálculo'!D22/30/12</f>
        <v>0</v>
      </c>
      <c r="C84" s="137">
        <f>B84*(C38+C67+C77)</f>
        <v>0</v>
      </c>
      <c r="D84" s="137">
        <f>B84*(D38+D67+D77)</f>
        <v>0</v>
      </c>
    </row>
    <row r="85" spans="1:4" ht="13.9">
      <c r="A85" s="115" t="s">
        <v>249</v>
      </c>
      <c r="B85" s="131">
        <f>120/30*'Memória de Cálculo'!D32*'Memória de Cálculo'!D33</f>
        <v>0</v>
      </c>
      <c r="C85" s="137">
        <f>B85*(C38+C67+C77)</f>
        <v>0</v>
      </c>
      <c r="D85" s="137">
        <f>B85*(D38+D67+D77)</f>
        <v>0</v>
      </c>
    </row>
    <row r="86" spans="1:4" ht="13.9">
      <c r="A86" s="115" t="s">
        <v>250</v>
      </c>
      <c r="B86" s="170">
        <v>0</v>
      </c>
      <c r="C86" s="137">
        <f>B86*(C38+C67+C77)</f>
        <v>0</v>
      </c>
      <c r="D86" s="137">
        <f>B86*(D38+D67+D77)</f>
        <v>0</v>
      </c>
    </row>
    <row r="87" spans="1:4" ht="13.9">
      <c r="A87" s="126" t="s">
        <v>128</v>
      </c>
      <c r="B87" s="171">
        <f>SUM(B81:B86)</f>
        <v>8.6333333333333331E-2</v>
      </c>
      <c r="C87" s="156">
        <f>SUM(C81:C86)</f>
        <v>378.42688573861119</v>
      </c>
      <c r="D87" s="156">
        <f>SUM(D81:D86)</f>
        <v>356.70326073861116</v>
      </c>
    </row>
    <row r="88" spans="1:4" ht="13.9">
      <c r="A88" s="168" t="s">
        <v>251</v>
      </c>
      <c r="B88" s="172" t="s">
        <v>212</v>
      </c>
      <c r="C88" s="130" t="s">
        <v>138</v>
      </c>
      <c r="D88" s="130" t="s">
        <v>138</v>
      </c>
    </row>
    <row r="89" spans="1:4" ht="25.35">
      <c r="A89" s="173" t="s">
        <v>316</v>
      </c>
      <c r="B89" s="174">
        <v>0.5</v>
      </c>
      <c r="C89" s="175">
        <v>0</v>
      </c>
      <c r="D89" s="175">
        <f>(D38/220)*15*1.5/2</f>
        <v>121.32102272727272</v>
      </c>
    </row>
    <row r="90" spans="1:4" ht="13.9">
      <c r="A90" s="126" t="s">
        <v>128</v>
      </c>
      <c r="B90" s="171"/>
      <c r="C90" s="156">
        <f>SUM(C89:C89)</f>
        <v>0</v>
      </c>
      <c r="D90" s="156">
        <f>SUM(D89:D89)</f>
        <v>121.32102272727272</v>
      </c>
    </row>
    <row r="91" spans="1:4" ht="13.9">
      <c r="A91" s="177"/>
      <c r="B91" s="178"/>
      <c r="C91" s="109"/>
      <c r="D91" s="109"/>
    </row>
    <row r="92" spans="1:4" ht="13.9">
      <c r="A92" s="158" t="s">
        <v>253</v>
      </c>
      <c r="B92" s="159" t="s">
        <v>212</v>
      </c>
      <c r="C92" s="160" t="s">
        <v>138</v>
      </c>
      <c r="D92" s="160" t="s">
        <v>138</v>
      </c>
    </row>
    <row r="93" spans="1:4" ht="13.9">
      <c r="A93" s="173" t="s">
        <v>254</v>
      </c>
      <c r="B93" s="174">
        <f>B87</f>
        <v>8.6333333333333331E-2</v>
      </c>
      <c r="C93" s="175">
        <f>C87</f>
        <v>378.42688573861119</v>
      </c>
      <c r="D93" s="175">
        <f>D87</f>
        <v>356.70326073861116</v>
      </c>
    </row>
    <row r="94" spans="1:4" ht="13.9">
      <c r="A94" s="179" t="s">
        <v>255</v>
      </c>
      <c r="B94" s="174">
        <f>B89</f>
        <v>0.5</v>
      </c>
      <c r="C94" s="175">
        <f>C90</f>
        <v>0</v>
      </c>
      <c r="D94" s="175">
        <f>D90</f>
        <v>121.32102272727272</v>
      </c>
    </row>
    <row r="95" spans="1:4" ht="13.9">
      <c r="A95" s="126" t="s">
        <v>128</v>
      </c>
      <c r="B95" s="180"/>
      <c r="C95" s="156">
        <f>SUM(C93:C94)</f>
        <v>378.42688573861119</v>
      </c>
      <c r="D95" s="156">
        <f>SUM(D93:D94)</f>
        <v>478.02428346588385</v>
      </c>
    </row>
    <row r="96" spans="1:4">
      <c r="A96" s="166"/>
      <c r="B96" s="181"/>
      <c r="C96" s="167"/>
      <c r="D96" s="25"/>
    </row>
    <row r="97" spans="1:5" ht="16.7" customHeight="1">
      <c r="A97" s="305" t="s">
        <v>256</v>
      </c>
      <c r="B97" s="305"/>
      <c r="C97" s="305"/>
      <c r="D97" s="305"/>
    </row>
    <row r="98" spans="1:5" ht="13.9">
      <c r="A98" s="158" t="s">
        <v>257</v>
      </c>
      <c r="B98" s="159" t="s">
        <v>258</v>
      </c>
      <c r="C98" s="160" t="s">
        <v>138</v>
      </c>
      <c r="D98" s="160" t="s">
        <v>138</v>
      </c>
    </row>
    <row r="99" spans="1:5" ht="13.9">
      <c r="A99" s="115" t="s">
        <v>259</v>
      </c>
      <c r="B99" s="229">
        <f>Insumos!J13</f>
        <v>41.683333333333337</v>
      </c>
      <c r="C99" s="183">
        <f>B99</f>
        <v>41.683333333333337</v>
      </c>
      <c r="D99" s="183">
        <f>B99</f>
        <v>41.683333333333337</v>
      </c>
    </row>
    <row r="100" spans="1:5" ht="13.9">
      <c r="A100" s="115" t="s">
        <v>260</v>
      </c>
      <c r="B100" s="229">
        <f>Insumos!J21</f>
        <v>10.203333333333333</v>
      </c>
      <c r="C100" s="183">
        <f>B100</f>
        <v>10.203333333333333</v>
      </c>
      <c r="D100" s="183">
        <f>B100/2</f>
        <v>5.1016666666666666</v>
      </c>
    </row>
    <row r="101" spans="1:5" ht="13.9">
      <c r="A101" s="115" t="s">
        <v>261</v>
      </c>
      <c r="B101" s="182"/>
      <c r="C101" s="183">
        <f>B101</f>
        <v>0</v>
      </c>
      <c r="D101" s="183">
        <f>B101</f>
        <v>0</v>
      </c>
    </row>
    <row r="102" spans="1:5" ht="13.9">
      <c r="A102" s="115" t="s">
        <v>262</v>
      </c>
      <c r="B102" s="182">
        <v>0</v>
      </c>
      <c r="C102" s="132">
        <f>B102</f>
        <v>0</v>
      </c>
      <c r="D102" s="132">
        <f>B102</f>
        <v>0</v>
      </c>
    </row>
    <row r="103" spans="1:5" ht="13.9">
      <c r="A103" s="184" t="s">
        <v>128</v>
      </c>
      <c r="B103" s="156">
        <f>SUM(B99:B102)</f>
        <v>51.88666666666667</v>
      </c>
      <c r="C103" s="156">
        <f>SUM(C99:C102)</f>
        <v>51.88666666666667</v>
      </c>
      <c r="D103" s="156">
        <f>SUM(D99:D102)</f>
        <v>46.785000000000004</v>
      </c>
    </row>
    <row r="104" spans="1:5" ht="13.9">
      <c r="A104" s="157"/>
      <c r="B104" s="185"/>
      <c r="C104" s="109"/>
      <c r="D104" s="25"/>
    </row>
    <row r="105" spans="1:5" ht="16.7" customHeight="1">
      <c r="A105" s="305" t="s">
        <v>263</v>
      </c>
      <c r="B105" s="305"/>
      <c r="C105" s="305"/>
      <c r="D105" s="305"/>
    </row>
    <row r="106" spans="1:5" ht="13.9">
      <c r="A106" s="112" t="s">
        <v>264</v>
      </c>
      <c r="B106" s="230" t="s">
        <v>212</v>
      </c>
      <c r="C106" s="114" t="s">
        <v>138</v>
      </c>
      <c r="D106" s="114" t="s">
        <v>138</v>
      </c>
    </row>
    <row r="107" spans="1:5" ht="13.9">
      <c r="A107" s="115" t="s">
        <v>265</v>
      </c>
      <c r="B107" s="164">
        <v>3.2000000000000001E-2</v>
      </c>
      <c r="C107" s="151">
        <f>B107*(C38+C67+C77+C95+C103)</f>
        <v>154.03636970363559</v>
      </c>
      <c r="D107" s="151">
        <f>B107*(D38+D67+D77+D95+D103)</f>
        <v>149.00823309757496</v>
      </c>
    </row>
    <row r="108" spans="1:5" ht="13.9">
      <c r="A108" s="115" t="s">
        <v>266</v>
      </c>
      <c r="B108" s="164">
        <v>3.5799999999999998E-2</v>
      </c>
      <c r="C108" s="132">
        <f>B108*(C38+C67+C77+C95+C103+C107)</f>
        <v>177.84269064133244</v>
      </c>
      <c r="D108" s="132">
        <f>B108*(D38+D67+D77+D95+D103+D107)</f>
        <v>172.03745552280515</v>
      </c>
      <c r="E108" s="39"/>
    </row>
    <row r="109" spans="1:5" ht="13.9">
      <c r="A109" s="115" t="s">
        <v>267</v>
      </c>
      <c r="B109" s="161">
        <f>SUM(B110:B114)</f>
        <v>5.6499999999999995E-2</v>
      </c>
      <c r="C109" s="132">
        <f>((C38+C67+C77+C95+C103+C107+C108)/(1-B109))*B109</f>
        <v>308.13103568359537</v>
      </c>
      <c r="D109" s="132">
        <f>((D38+D67+D77+D95+D103+D107+D108)/(1-B109))*B109</f>
        <v>298.07285953360599</v>
      </c>
    </row>
    <row r="110" spans="1:5" ht="13.9">
      <c r="A110" s="187" t="s">
        <v>268</v>
      </c>
      <c r="B110" s="161">
        <v>6.4999999999999997E-3</v>
      </c>
      <c r="C110" s="188">
        <f>((C38+C67+C77+C95+C103+C107+C108)/(1-B109))*B110</f>
        <v>35.448703220236638</v>
      </c>
      <c r="D110" s="188">
        <f>((D38+D67+D77+D95+D103+D107+D108)/(1-B109))*B110</f>
        <v>34.291567910945822</v>
      </c>
    </row>
    <row r="111" spans="1:5" ht="13.9">
      <c r="A111" s="187" t="s">
        <v>269</v>
      </c>
      <c r="B111" s="161">
        <v>0.03</v>
      </c>
      <c r="C111" s="188">
        <f>((C38+C67+C77+C95+C103+C107+C108)/(1-B109))*B111</f>
        <v>163.60939947801526</v>
      </c>
      <c r="D111" s="188">
        <f>((D38+D67+D77+D95+D103+D107+D108)/(1-B109))*B111</f>
        <v>158.26877497359609</v>
      </c>
    </row>
    <row r="112" spans="1:5" ht="13.9">
      <c r="A112" s="187" t="s">
        <v>270</v>
      </c>
      <c r="B112" s="189"/>
      <c r="C112" s="190"/>
      <c r="D112" s="190"/>
    </row>
    <row r="113" spans="1:4" ht="25.35">
      <c r="A113" s="187" t="s">
        <v>271</v>
      </c>
      <c r="B113" s="161">
        <v>0.02</v>
      </c>
      <c r="C113" s="188">
        <f>((C38+C67+C77+C95+C103+C107+C108)/(1-B109))*B113</f>
        <v>109.07293298534351</v>
      </c>
      <c r="D113" s="188">
        <f>((D38+D67+D77+D95+D103+D107+D108)/(1-B109))*B113</f>
        <v>105.51251664906408</v>
      </c>
    </row>
    <row r="114" spans="1:4" ht="13.9">
      <c r="A114" s="187" t="s">
        <v>272</v>
      </c>
      <c r="B114" s="191"/>
      <c r="C114" s="192"/>
      <c r="D114" s="192"/>
    </row>
    <row r="115" spans="1:4" ht="13.9">
      <c r="A115" s="184" t="s">
        <v>128</v>
      </c>
      <c r="B115" s="193"/>
      <c r="C115" s="156">
        <f>SUM(C107:C109)</f>
        <v>640.01009602856334</v>
      </c>
      <c r="D115" s="156">
        <f>SUM(D107:D109)</f>
        <v>619.11854815398613</v>
      </c>
    </row>
    <row r="116" spans="1:4">
      <c r="A116" s="166"/>
      <c r="B116" s="181"/>
      <c r="C116" s="167"/>
      <c r="D116" s="25"/>
    </row>
    <row r="117" spans="1:4" ht="16.7" customHeight="1">
      <c r="A117" s="308" t="s">
        <v>273</v>
      </c>
      <c r="B117" s="308"/>
      <c r="C117" s="308"/>
      <c r="D117" s="308"/>
    </row>
    <row r="118" spans="1:4" ht="16.7" customHeight="1">
      <c r="A118" s="309" t="s">
        <v>274</v>
      </c>
      <c r="B118" s="309"/>
      <c r="C118" s="194" t="s">
        <v>138</v>
      </c>
      <c r="D118" s="194" t="s">
        <v>138</v>
      </c>
    </row>
    <row r="119" spans="1:4" ht="16.7" customHeight="1">
      <c r="A119" s="310" t="s">
        <v>275</v>
      </c>
      <c r="B119" s="310"/>
      <c r="C119" s="145">
        <f>C38</f>
        <v>2372.5</v>
      </c>
      <c r="D119" s="145">
        <f>D38</f>
        <v>2372.5</v>
      </c>
    </row>
    <row r="120" spans="1:4" ht="16.7" customHeight="1">
      <c r="A120" s="310" t="s">
        <v>276</v>
      </c>
      <c r="B120" s="310"/>
      <c r="C120" s="145">
        <f>C67</f>
        <v>1855.4242508333336</v>
      </c>
      <c r="D120" s="145">
        <f>D67</f>
        <v>1603.7992508333336</v>
      </c>
    </row>
    <row r="121" spans="1:4" ht="16.7" customHeight="1">
      <c r="A121" s="310" t="s">
        <v>277</v>
      </c>
      <c r="B121" s="310"/>
      <c r="C121" s="145">
        <f>C77</f>
        <v>155.39875000000001</v>
      </c>
      <c r="D121" s="145">
        <f>D77</f>
        <v>155.39875000000001</v>
      </c>
    </row>
    <row r="122" spans="1:4" ht="16.7" customHeight="1">
      <c r="A122" s="310" t="s">
        <v>278</v>
      </c>
      <c r="B122" s="310"/>
      <c r="C122" s="145">
        <f>C95</f>
        <v>378.42688573861119</v>
      </c>
      <c r="D122" s="145">
        <f>D95</f>
        <v>478.02428346588385</v>
      </c>
    </row>
    <row r="123" spans="1:4" ht="16.7" customHeight="1">
      <c r="A123" s="310" t="s">
        <v>279</v>
      </c>
      <c r="B123" s="310"/>
      <c r="C123" s="145">
        <f>C103</f>
        <v>51.88666666666667</v>
      </c>
      <c r="D123" s="145">
        <f>D103</f>
        <v>46.785000000000004</v>
      </c>
    </row>
    <row r="124" spans="1:4" ht="16.7" customHeight="1">
      <c r="A124" s="311" t="s">
        <v>280</v>
      </c>
      <c r="B124" s="311"/>
      <c r="C124" s="195">
        <f>SUM(C119:C123)</f>
        <v>4813.6365532386117</v>
      </c>
      <c r="D124" s="195">
        <f>SUM(D119:D123)</f>
        <v>4656.5072842992176</v>
      </c>
    </row>
    <row r="125" spans="1:4" ht="16.7" customHeight="1">
      <c r="A125" s="310" t="s">
        <v>281</v>
      </c>
      <c r="B125" s="310"/>
      <c r="C125" s="145">
        <f>C115</f>
        <v>640.01009602856334</v>
      </c>
      <c r="D125" s="145">
        <f>D115</f>
        <v>619.11854815398613</v>
      </c>
    </row>
    <row r="126" spans="1:4" ht="13.9">
      <c r="A126" s="196" t="s">
        <v>282</v>
      </c>
      <c r="B126" s="197"/>
      <c r="C126" s="198">
        <f>ROUND(C119+C120+C121+C122+C123+C125,2)</f>
        <v>5453.65</v>
      </c>
      <c r="D126" s="198">
        <f>ROUND(D119+D120+D121+D122+D123+D125,2)</f>
        <v>5275.63</v>
      </c>
    </row>
    <row r="127" spans="1:4" ht="13.9">
      <c r="A127" s="157"/>
      <c r="B127" s="185"/>
      <c r="C127" s="109"/>
      <c r="D127" s="199"/>
    </row>
    <row r="128" spans="1:4" ht="17.45">
      <c r="A128" s="312" t="s">
        <v>283</v>
      </c>
      <c r="B128" s="312"/>
      <c r="C128" s="312"/>
      <c r="D128" s="312"/>
    </row>
    <row r="129" spans="1:4" ht="26.85">
      <c r="A129" s="200" t="s">
        <v>284</v>
      </c>
      <c r="B129" s="201" t="s">
        <v>307</v>
      </c>
      <c r="C129" s="201" t="s">
        <v>308</v>
      </c>
      <c r="D129" s="200" t="s">
        <v>287</v>
      </c>
    </row>
    <row r="130" spans="1:4" ht="21.6" customHeight="1">
      <c r="A130" s="223" t="s">
        <v>309</v>
      </c>
      <c r="B130" s="203">
        <f>C16</f>
        <v>1</v>
      </c>
      <c r="C130" s="204">
        <f>C126</f>
        <v>5453.65</v>
      </c>
      <c r="D130" s="205">
        <f>C130*B130</f>
        <v>5453.65</v>
      </c>
    </row>
    <row r="131" spans="1:4" ht="23.1" customHeight="1">
      <c r="A131" s="223" t="s">
        <v>310</v>
      </c>
      <c r="B131" s="203">
        <f>D16</f>
        <v>0</v>
      </c>
      <c r="C131" s="204">
        <f>D126*2</f>
        <v>10551.26</v>
      </c>
      <c r="D131" s="205">
        <f>C131*B131</f>
        <v>0</v>
      </c>
    </row>
    <row r="132" spans="1:4" ht="16.5" customHeight="1">
      <c r="A132" s="313" t="s">
        <v>290</v>
      </c>
      <c r="B132" s="313"/>
      <c r="C132" s="206"/>
      <c r="D132" s="205">
        <f>SUM(D130:D131)</f>
        <v>5453.65</v>
      </c>
    </row>
    <row r="133" spans="1:4" ht="13.9">
      <c r="A133" s="157"/>
      <c r="B133" s="185"/>
      <c r="C133" s="109"/>
      <c r="D133" s="199"/>
    </row>
    <row r="134" spans="1:4" ht="13.9">
      <c r="A134" s="157"/>
      <c r="B134" s="185"/>
      <c r="C134" s="109"/>
      <c r="D134" s="199"/>
    </row>
  </sheetData>
  <mergeCells count="35">
    <mergeCell ref="A123:B123"/>
    <mergeCell ref="A124:B124"/>
    <mergeCell ref="A125:B125"/>
    <mergeCell ref="A128:D128"/>
    <mergeCell ref="A132:B132"/>
    <mergeCell ref="A118:B118"/>
    <mergeCell ref="A119:B119"/>
    <mergeCell ref="A120:B120"/>
    <mergeCell ref="A121:B121"/>
    <mergeCell ref="A122:B122"/>
    <mergeCell ref="A69:D69"/>
    <mergeCell ref="A79:D79"/>
    <mergeCell ref="A97:D97"/>
    <mergeCell ref="A105:D105"/>
    <mergeCell ref="A117:D117"/>
    <mergeCell ref="B24:D24"/>
    <mergeCell ref="B25:D25"/>
    <mergeCell ref="B26:D26"/>
    <mergeCell ref="A29:D29"/>
    <mergeCell ref="A40:D40"/>
    <mergeCell ref="A19:D19"/>
    <mergeCell ref="A20:D20"/>
    <mergeCell ref="B21:D21"/>
    <mergeCell ref="B22:D22"/>
    <mergeCell ref="B23:D23"/>
    <mergeCell ref="B9:D9"/>
    <mergeCell ref="B10:D10"/>
    <mergeCell ref="B11:D11"/>
    <mergeCell ref="B12:D12"/>
    <mergeCell ref="A14:D14"/>
    <mergeCell ref="A1:D1"/>
    <mergeCell ref="A2:D2"/>
    <mergeCell ref="B4:D4"/>
    <mergeCell ref="B5:D5"/>
    <mergeCell ref="B6:D6"/>
  </mergeCells>
  <pageMargins left="0.78749999999999998" right="0.78749999999999998" top="0.78749999999999998" bottom="0.78749999999999998" header="0.511811023622047" footer="0.511811023622047"/>
  <pageSetup paperSize="9" scale="65" orientation="portrait" horizontalDpi="300" verticalDpi="300"/>
  <rowBreaks count="1" manualBreakCount="1">
    <brk id="6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6461C4583E7D43A6B8F46B8E022446" ma:contentTypeVersion="4" ma:contentTypeDescription="Crie um novo documento." ma:contentTypeScope="" ma:versionID="d7ea53160d8bd4d32cb072e5b7328cf4">
  <xsd:schema xmlns:xsd="http://www.w3.org/2001/XMLSchema" xmlns:xs="http://www.w3.org/2001/XMLSchema" xmlns:p="http://schemas.microsoft.com/office/2006/metadata/properties" xmlns:ns2="ce884ab3-e65a-4d18-a1da-1df783797d3e" xmlns:ns3="28e1a6db-e311-4bb7-ac36-fe1bb88958e0" targetNamespace="http://schemas.microsoft.com/office/2006/metadata/properties" ma:root="true" ma:fieldsID="0d46fcc7d69ab3bf4dbc9649499ff993" ns2:_="" ns3:_="">
    <xsd:import namespace="ce884ab3-e65a-4d18-a1da-1df783797d3e"/>
    <xsd:import namespace="28e1a6db-e311-4bb7-ac36-fe1bb88958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84ab3-e65a-4d18-a1da-1df783797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1a6db-e311-4bb7-ac36-fe1bb88958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3C66C-15AB-454C-B8D5-92B1BB3B08B9}"/>
</file>

<file path=customXml/itemProps2.xml><?xml version="1.0" encoding="utf-8"?>
<ds:datastoreItem xmlns:ds="http://schemas.openxmlformats.org/officeDocument/2006/customXml" ds:itemID="{FBDB7971-8891-45F7-860E-B16EEB875911}"/>
</file>

<file path=customXml/itemProps3.xml><?xml version="1.0" encoding="utf-8"?>
<ds:datastoreItem xmlns:ds="http://schemas.openxmlformats.org/officeDocument/2006/customXml" ds:itemID="{E9028B12-3824-4FBB-82DE-2207F8F40A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2023-03-31T18:24:30Z</dcterms:created>
  <dcterms:modified xsi:type="dcterms:W3CDTF">2023-03-31T18:24:30Z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2020-01-27T09:12:42Z</dcterms:created>
  <dc:creator>Lance Online Multinegócios</dc:creator>
  <dc:description/>
  <dc:language>pt-BR</dc:language>
  <cp:lastModifiedBy/>
  <dcterms:modified xsi:type="dcterms:W3CDTF">2023-03-31T15:15:20Z</dcterms:modified>
  <cp:revision>154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0x010100636461C4583E7D43A6B8F46B8E022446</vt:lpwstr>
  </property>
</Properties>
</file>