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\Macapá\"/>
    </mc:Choice>
  </mc:AlternateContent>
  <xr:revisionPtr revIDLastSave="0" documentId="13_ncr:1_{295909D0-A79F-48B5-A972-4B92F7B18488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3" i="2" l="1"/>
  <c r="D13" i="2" s="1"/>
  <c r="C21" i="2"/>
  <c r="E21" i="2" l="1"/>
  <c r="C63" i="1" l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<sst xmlns="http://schemas.openxmlformats.org/spreadsheetml/2006/main" count="232" uniqueCount="203">
  <si>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</si>
  <si>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</si>
  <si>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</si>
  <si>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</si>
  <si>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</si>
  <si>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</si>
  <si>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</si>
  <si>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</si>
  <si>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</si>
  <si>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</si>
  <si>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</si>
  <si>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</si>
  <si>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</si>
  <si>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</si>
  <si>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</si>
  <si>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</si>
  <si>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</si>
  <si>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</si>
  <si>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</si>
  <si>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</si>
  <si>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</si>
  <si>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</si>
  <si>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</si>
  <si>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</si>
  <si>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</si>
  <si>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</si>
  <si>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</si>
  <si>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</si>
  <si>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</si>
  <si>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</si>
  <si>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</si>
  <si>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</si>
  <si>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</si>
  <si>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</si>
  <si>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</si>
  <si>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</si>
  <si>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</si>
  <si>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</si>
  <si>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</si>
  <si>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</si>
  <si>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</si>
  <si>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</si>
  <si>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</si>
  <si>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</si>
  <si>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</si>
  <si>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</si>
  <si>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</si>
  <si>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</si>
  <si>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</si>
  <si>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</si>
  <si>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</si>
  <si>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</si>
  <si>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</si>
  <si>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</si>
  <si>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</si>
  <si>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</si>
  <si>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</si>
  <si>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</si>
  <si>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</si>
  <si>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</si>
  <si>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</si>
  <si>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</si>
  <si>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</si>
  <si>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</si>
  <si>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</si>
  <si>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</si>
  <si>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</si>
  <si>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</si>
  <si>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</si>
  <si>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</si>
  <si>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</si>
  <si>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</si>
  <si>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</si>
  <si>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</si>
  <si>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</si>
  <si>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</si>
  <si>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</si>
  <si>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</si>
  <si>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</si>
  <si>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</si>
  <si>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</si>
  <si>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</si>
  <si>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</si>
  <si>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</si>
  <si>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</si>
  <si>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</si>
  <si>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</si>
  <si>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</si>
  <si>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</si>
  <si>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</si>
  <si>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</si>
  <si>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</si>
  <si>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</si>
  <si>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</si>
  <si>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</si>
  <si>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</si>
  <si>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</si>
  <si>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</si>
  <si>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</si>
  <si>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</si>
  <si>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</si>
  <si>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</si>
  <si>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</si>
  <si>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</si>
  <si>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</si>
  <si>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</si>
  <si>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</si>
  <si>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</si>
  <si>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</si>
  <si>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</si>
  <si>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</si>
  <si>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</si>
  <si>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</si>
  <si>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</si>
  <si>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</si>
  <si>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</si>
  <si>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</si>
  <si>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</si>
  <si>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</si>
  <si>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</si>
  <si>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</si>
  <si>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</si>
  <si>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</si>
  <si>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</si>
  <si>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</si>
  <si>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</si>
  <si>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</si>
  <si>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</si>
  <si>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</si>
  <si>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</si>
  <si>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</si>
  <si>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</si>
  <si>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</si>
  <si>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</si>
  <si>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</si>
  <si>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</si>
  <si>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</si>
  <si>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</si>
  <si>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</si>
  <si>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</si>
  <si>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</si>
  <si>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</si>
  <si>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</si>
  <si>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</si>
  <si>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</si>
  <si>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</si>
  <si>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</si>
  <si>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</si>
  <si>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</si>
  <si>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</si>
  <si>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</si>
  <si>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</si>
  <si>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</si>
  <si>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</si>
  <si>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</si>
  <si>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</si>
  <si>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</si>
  <si>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</si>
  <si>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</si>
  <si>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</si>
  <si>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</si>
  <si>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</si>
  <si>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</si>
  <si>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</si>
  <si>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</si>
  <si>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</si>
  <si>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</si>
  <si>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</si>
  <si>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</si>
  <si>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</si>
  <si>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</si>
  <si>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</si>
  <si>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</si>
  <si>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</si>
  <si>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</si>
  <si>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</si>
  <si>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</si>
  <si>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</si>
  <si>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</si>
  <si>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</si>
  <si>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</si>
  <si>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</si>
  <si>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</si>
  <si>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2021/2022</t>
  </si>
  <si>
    <t>A - Salário-Base (Salário Mínimo Nacional)</t>
  </si>
  <si>
    <t>Valor definido CCT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</si>
  <si>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</si>
  <si>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</si>
  <si>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</si>
  <si>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</si>
  <si>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Custo Anual por Empregado</t>
  </si>
  <si>
    <t>INSS - GERÊNCIA EXECUTIVA EM MACAPÁ/AP</t>
  </si>
  <si>
    <t>Macapá/AP</t>
  </si>
  <si>
    <t>01 de janeiro</t>
  </si>
  <si>
    <t>AP000006/2021</t>
  </si>
  <si>
    <t xml:space="preserve">    B - Auxílio Alimentação (Cláusula 12ª)</t>
  </si>
  <si>
    <t xml:space="preserve">    D – Outros (Seguro de Vida/Auxílio Funeral - Cláusula 16ª)</t>
  </si>
  <si>
    <t xml:space="preserve">    C - Assistência Médica e Familiar </t>
  </si>
  <si>
    <t xml:space="preserve">    E – Outros  (SESMT, PCMSO, PPRA, E EXAMES MÉDICOS - Cláusula 44ª)</t>
  </si>
  <si>
    <t xml:space="preserve">    F – Outros</t>
  </si>
  <si>
    <t>SESMT, PCMSO, PPRA, E EXAMES MÉDICOS</t>
  </si>
  <si>
    <t xml:space="preserve">    A - Auxílio Transporte (Cláusula 13ª)</t>
  </si>
  <si>
    <t>A - Pernoite do carregador/auxiliar de serviços gerais em outro município (alimentação e hospedagem) - Valor não definido em 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</si>
</sst>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indexed="3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3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173" fontId="8" fillId="44" borderId="30" xfId="0" applyNumberFormat="1" applyFont="1" applyFill="1" applyBorder="1" applyAlignment="1">
      <alignment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9" fillId="40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B132" sqref="B132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7" t="s">
        <v>104</v>
      </c>
      <c r="B1" s="197"/>
      <c r="C1" s="197"/>
    </row>
    <row r="2" spans="1:3" x14ac:dyDescent="0.2">
      <c r="A2" s="208"/>
      <c r="B2" s="208"/>
      <c r="C2" s="208"/>
    </row>
    <row r="3" spans="1:3" ht="20.25" customHeight="1" x14ac:dyDescent="0.2">
      <c r="A3" s="198" t="s">
        <v>191</v>
      </c>
      <c r="B3" s="198"/>
      <c r="C3" s="198"/>
    </row>
    <row r="4" spans="1:3" x14ac:dyDescent="0.2">
      <c r="A4" s="209"/>
      <c r="B4" s="209"/>
      <c r="C4" s="209"/>
    </row>
    <row r="5" spans="1:3" x14ac:dyDescent="0.2">
      <c r="A5" s="167" t="s">
        <v>105</v>
      </c>
      <c r="B5" s="193"/>
      <c r="C5" s="193"/>
    </row>
    <row r="6" spans="1:3" x14ac:dyDescent="0.2">
      <c r="A6" s="167" t="s">
        <v>106</v>
      </c>
      <c r="B6" s="193"/>
      <c r="C6" s="193"/>
    </row>
    <row r="7" spans="1:3" ht="29.25" customHeight="1" x14ac:dyDescent="0.2">
      <c r="A7" s="167" t="s">
        <v>107</v>
      </c>
      <c r="B7" s="193" t="s">
        <v>108</v>
      </c>
      <c r="C7" s="193"/>
    </row>
    <row r="8" spans="1:3" ht="22.5" customHeight="1" x14ac:dyDescent="0.2">
      <c r="A8" s="207"/>
      <c r="B8" s="207"/>
      <c r="C8" s="207"/>
    </row>
    <row r="9" spans="1:3" ht="15" x14ac:dyDescent="0.2">
      <c r="A9" s="194" t="s">
        <v>109</v>
      </c>
      <c r="B9" s="195"/>
      <c r="C9" s="196"/>
    </row>
    <row r="10" spans="1:3" ht="43.5" customHeight="1" x14ac:dyDescent="0.2">
      <c r="A10" s="190" t="s">
        <v>182</v>
      </c>
      <c r="B10" s="191"/>
      <c r="C10" s="192"/>
    </row>
    <row r="11" spans="1:3" ht="15" x14ac:dyDescent="0.2">
      <c r="A11" s="194" t="s">
        <v>110</v>
      </c>
      <c r="B11" s="195"/>
      <c r="C11" s="196"/>
    </row>
    <row r="12" spans="1:3" ht="26.25" customHeight="1" x14ac:dyDescent="0.2">
      <c r="A12" s="190" t="s">
        <v>181</v>
      </c>
      <c r="B12" s="191"/>
      <c r="C12" s="192"/>
    </row>
    <row r="13" spans="1:3" ht="26.25" customHeight="1" thickBot="1" x14ac:dyDescent="0.25">
      <c r="A13" s="211"/>
      <c r="B13" s="211"/>
      <c r="C13" s="211"/>
    </row>
    <row r="14" spans="1:3" ht="15" customHeight="1" thickBot="1" x14ac:dyDescent="0.25">
      <c r="A14" s="210" t="s">
        <v>111</v>
      </c>
      <c r="B14" s="210"/>
      <c r="C14" s="210"/>
    </row>
    <row r="15" spans="1:3" ht="20.25" customHeight="1" thickBot="1" x14ac:dyDescent="0.25">
      <c r="A15" s="120" t="s">
        <v>116</v>
      </c>
      <c r="B15" s="212"/>
      <c r="C15" s="212"/>
    </row>
    <row r="16" spans="1:3" ht="20.25" customHeight="1" thickBot="1" x14ac:dyDescent="0.25">
      <c r="A16" s="120" t="s">
        <v>117</v>
      </c>
      <c r="B16" s="213" t="s">
        <v>192</v>
      </c>
      <c r="C16" s="213"/>
    </row>
    <row r="17" spans="1:3" ht="24" customHeight="1" thickBot="1" x14ac:dyDescent="0.25">
      <c r="A17" s="121" t="s">
        <v>118</v>
      </c>
      <c r="B17" s="213" t="s">
        <v>183</v>
      </c>
      <c r="C17" s="213"/>
    </row>
    <row r="18" spans="1:3" ht="13.5" thickBot="1" x14ac:dyDescent="0.25">
      <c r="A18" s="120" t="s">
        <v>119</v>
      </c>
      <c r="B18" s="200">
        <v>30</v>
      </c>
      <c r="C18" s="200"/>
    </row>
    <row r="19" spans="1:3" ht="13.5" thickBot="1" x14ac:dyDescent="0.25">
      <c r="A19" s="120" t="s">
        <v>175</v>
      </c>
      <c r="B19" s="200">
        <v>2</v>
      </c>
      <c r="C19" s="200"/>
    </row>
    <row r="20" spans="1:3" ht="13.5" thickBot="1" x14ac:dyDescent="0.25">
      <c r="B20" s="35"/>
      <c r="C20" s="35"/>
    </row>
    <row r="21" spans="1:3" ht="15.75" thickBot="1" x14ac:dyDescent="0.25">
      <c r="A21" s="201" t="s">
        <v>112</v>
      </c>
      <c r="B21" s="202"/>
      <c r="C21" s="203"/>
    </row>
    <row r="22" spans="1:3" ht="15.75" thickBot="1" x14ac:dyDescent="0.25">
      <c r="A22" s="204" t="s">
        <v>113</v>
      </c>
      <c r="B22" s="205"/>
      <c r="C22" s="206"/>
    </row>
    <row r="23" spans="1:3" ht="13.5" thickBot="1" x14ac:dyDescent="0.25">
      <c r="A23" s="118" t="s">
        <v>120</v>
      </c>
      <c r="B23" s="215" t="s">
        <v>114</v>
      </c>
      <c r="C23" s="215"/>
    </row>
    <row r="24" spans="1:3" ht="13.5" thickBot="1" x14ac:dyDescent="0.25">
      <c r="A24" s="118" t="s">
        <v>121</v>
      </c>
      <c r="B24" s="216" t="s">
        <v>123</v>
      </c>
      <c r="C24" s="216"/>
    </row>
    <row r="25" spans="1:3" ht="13.5" thickBot="1" x14ac:dyDescent="0.25">
      <c r="A25" s="119" t="s">
        <v>122</v>
      </c>
      <c r="B25" s="217">
        <v>1105.49</v>
      </c>
      <c r="C25" s="217"/>
    </row>
    <row r="26" spans="1:3" ht="13.5" thickBot="1" x14ac:dyDescent="0.25">
      <c r="A26" s="119" t="s">
        <v>186</v>
      </c>
      <c r="B26" s="219">
        <v>1212</v>
      </c>
      <c r="C26" s="219"/>
    </row>
    <row r="27" spans="1:3" ht="13.5" thickBot="1" x14ac:dyDescent="0.25">
      <c r="A27" s="119" t="s">
        <v>187</v>
      </c>
      <c r="B27" s="215" t="s">
        <v>115</v>
      </c>
      <c r="C27" s="215"/>
    </row>
    <row r="28" spans="1:3" ht="13.5" thickBot="1" x14ac:dyDescent="0.25">
      <c r="A28" s="119" t="s">
        <v>188</v>
      </c>
      <c r="B28" s="218" t="s">
        <v>193</v>
      </c>
      <c r="C28" s="218"/>
    </row>
    <row r="29" spans="1:3" ht="13.5" thickBot="1" x14ac:dyDescent="0.25">
      <c r="A29" s="119" t="s">
        <v>189</v>
      </c>
      <c r="B29" s="218" t="s">
        <v>194</v>
      </c>
      <c r="C29" s="218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199" t="s">
        <v>3</v>
      </c>
      <c r="B33" s="199"/>
      <c r="C33" s="199"/>
    </row>
    <row r="34" spans="1:1022" ht="26.25" thickBot="1" x14ac:dyDescent="0.25">
      <c r="A34" s="115" t="s">
        <v>4</v>
      </c>
      <c r="B34" s="116" t="s">
        <v>135</v>
      </c>
      <c r="C34" s="117" t="s">
        <v>5</v>
      </c>
    </row>
    <row r="35" spans="1:1022" ht="15" x14ac:dyDescent="0.2">
      <c r="A35" s="40" t="s">
        <v>184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4" t="s">
        <v>12</v>
      </c>
      <c r="B43" s="214"/>
      <c r="C43" s="214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5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4">
        <f>B45/3</f>
        <v>2.7777777777777776E-2</v>
      </c>
      <c r="C46" s="96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125</v>
      </c>
      <c r="B48" s="122" t="s">
        <v>14</v>
      </c>
      <c r="C48" s="122" t="s">
        <v>5</v>
      </c>
    </row>
    <row r="49" spans="1:1022" s="62" customFormat="1" ht="15" x14ac:dyDescent="0.2">
      <c r="A49" s="40" t="s">
        <v>126</v>
      </c>
      <c r="B49" s="124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4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4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4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4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4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4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4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201</v>
      </c>
      <c r="B59" s="127"/>
      <c r="C59" s="105">
        <f>Benefícios!E9</f>
        <v>90.080000000000013</v>
      </c>
    </row>
    <row r="60" spans="1:1022" ht="15" x14ac:dyDescent="0.2">
      <c r="A60" s="40" t="s">
        <v>195</v>
      </c>
      <c r="B60" s="127"/>
      <c r="C60" s="67">
        <f>Benefícios!E13</f>
        <v>411.4</v>
      </c>
    </row>
    <row r="61" spans="1:1022" ht="15" x14ac:dyDescent="0.2">
      <c r="A61" s="40" t="s">
        <v>197</v>
      </c>
      <c r="B61" s="127"/>
      <c r="C61" s="67"/>
    </row>
    <row r="62" spans="1:1022" ht="15" x14ac:dyDescent="0.2">
      <c r="A62" s="40" t="s">
        <v>196</v>
      </c>
      <c r="B62" s="127"/>
      <c r="C62" s="67">
        <f>Benefícios!E21</f>
        <v>15</v>
      </c>
    </row>
    <row r="63" spans="1:1022" ht="15" x14ac:dyDescent="0.2">
      <c r="A63" s="40" t="s">
        <v>198</v>
      </c>
      <c r="B63" s="127"/>
      <c r="C63" s="67">
        <f>Benefícios!C17</f>
        <v>35</v>
      </c>
    </row>
    <row r="64" spans="1:1022" ht="15" x14ac:dyDescent="0.2">
      <c r="A64" s="40" t="s">
        <v>199</v>
      </c>
      <c r="B64" s="127"/>
      <c r="C64" s="67"/>
    </row>
    <row r="65" spans="1:1022" ht="15" x14ac:dyDescent="0.2">
      <c r="A65" s="57" t="s">
        <v>16</v>
      </c>
      <c r="B65" s="128"/>
      <c r="C65" s="63">
        <f>SUM(C59:C64)</f>
        <v>551.48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137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138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139</v>
      </c>
      <c r="B69" s="71"/>
      <c r="C69" s="67">
        <f>C65</f>
        <v>551.48</v>
      </c>
    </row>
    <row r="70" spans="1:1022" ht="15" x14ac:dyDescent="0.2">
      <c r="A70" s="112" t="s">
        <v>11</v>
      </c>
      <c r="B70" s="113"/>
      <c r="C70" s="114">
        <f>SUM(C67:C69)</f>
        <v>1181.72</v>
      </c>
    </row>
    <row r="71" spans="1:1022" ht="15" x14ac:dyDescent="0.2">
      <c r="A71" s="72"/>
      <c r="B71" s="51"/>
      <c r="C71" s="51"/>
    </row>
    <row r="72" spans="1:1022" ht="15" customHeight="1" x14ac:dyDescent="0.2">
      <c r="A72" s="214" t="s">
        <v>19</v>
      </c>
      <c r="B72" s="214"/>
      <c r="C72" s="214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140</v>
      </c>
      <c r="B74" s="136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141</v>
      </c>
      <c r="B75" s="136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142</v>
      </c>
      <c r="B76" s="136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143</v>
      </c>
      <c r="B77" s="136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144</v>
      </c>
      <c r="B78" s="136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145</v>
      </c>
      <c r="B79" s="137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4" t="s">
        <v>21</v>
      </c>
      <c r="B82" s="214"/>
      <c r="C82" s="214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146</v>
      </c>
      <c r="B84" s="124">
        <f>1/12</f>
        <v>8.3333333333333329E-2</v>
      </c>
      <c r="C84" s="42">
        <f>ROUND($B84*(C$41+C$70+C80),2)</f>
        <v>206.14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147</v>
      </c>
      <c r="B85" s="142">
        <f>'Estimativa Afastamentos'!C14/30.4375/12</f>
        <v>1.0519917864476385E-2</v>
      </c>
      <c r="C85" s="42">
        <f>ROUND($B85*(C$41+C$70+C$80),2)</f>
        <v>26.02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148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0.51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149</v>
      </c>
      <c r="B87" s="142">
        <f>'Estimativa Afastamentos'!D25/30.4375/12</f>
        <v>1.8926762491444217E-3</v>
      </c>
      <c r="C87" s="42">
        <f t="shared" si="2"/>
        <v>4.68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150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151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237.35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152</v>
      </c>
      <c r="B95" s="150">
        <f>B90</f>
        <v>9.5951266255989043E-2</v>
      </c>
      <c r="C95" s="56">
        <f>C90</f>
        <v>237.35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153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237.35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4" t="s">
        <v>27</v>
      </c>
      <c r="B99" s="214"/>
      <c r="C99" s="214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4" t="s">
        <v>32</v>
      </c>
      <c r="B106" s="214"/>
      <c r="C106" s="214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166.5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199.73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297.45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125.51285166940337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171.93541324575807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663.68000000000006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2" t="s">
        <v>41</v>
      </c>
      <c r="B118" s="222"/>
      <c r="C118" s="222"/>
    </row>
    <row r="119" spans="1:42" ht="13.9" customHeight="1" x14ac:dyDescent="0.2">
      <c r="A119" s="223" t="s">
        <v>42</v>
      </c>
      <c r="B119" s="223"/>
      <c r="C119" s="155" t="s">
        <v>5</v>
      </c>
    </row>
    <row r="120" spans="1:42" ht="15" customHeight="1" x14ac:dyDescent="0.2">
      <c r="A120" s="224" t="s">
        <v>43</v>
      </c>
      <c r="B120" s="224"/>
      <c r="C120" s="82">
        <f>C41</f>
        <v>1212</v>
      </c>
    </row>
    <row r="121" spans="1:42" ht="15" customHeight="1" x14ac:dyDescent="0.2">
      <c r="A121" s="220" t="s">
        <v>44</v>
      </c>
      <c r="B121" s="220"/>
      <c r="C121" s="83">
        <f>C70</f>
        <v>1181.72</v>
      </c>
    </row>
    <row r="122" spans="1:42" ht="13.9" customHeight="1" x14ac:dyDescent="0.2">
      <c r="A122" s="220" t="s">
        <v>45</v>
      </c>
      <c r="B122" s="220"/>
      <c r="C122" s="83">
        <f>C80</f>
        <v>79.990000000000009</v>
      </c>
    </row>
    <row r="123" spans="1:42" ht="15" customHeight="1" x14ac:dyDescent="0.2">
      <c r="A123" s="220" t="s">
        <v>46</v>
      </c>
      <c r="B123" s="220"/>
      <c r="C123" s="83">
        <f>C97</f>
        <v>237.35</v>
      </c>
    </row>
    <row r="124" spans="1:42" ht="15.75" customHeight="1" x14ac:dyDescent="0.2">
      <c r="A124" s="220" t="s">
        <v>47</v>
      </c>
      <c r="B124" s="220"/>
      <c r="C124" s="83">
        <f>C104</f>
        <v>63.97</v>
      </c>
    </row>
    <row r="125" spans="1:42" ht="15.75" customHeight="1" x14ac:dyDescent="0.2">
      <c r="A125" s="221" t="s">
        <v>48</v>
      </c>
      <c r="B125" s="221"/>
      <c r="C125" s="84">
        <f>SUM(C120:C124)</f>
        <v>2775.0299999999997</v>
      </c>
    </row>
    <row r="126" spans="1:42" ht="15.75" customHeight="1" x14ac:dyDescent="0.2">
      <c r="A126" s="238" t="s">
        <v>49</v>
      </c>
      <c r="B126" s="238"/>
      <c r="C126" s="85">
        <f>C115</f>
        <v>663.68000000000006</v>
      </c>
    </row>
    <row r="127" spans="1:42" ht="15.75" customHeight="1" x14ac:dyDescent="0.2">
      <c r="A127" s="239" t="s">
        <v>50</v>
      </c>
      <c r="B127" s="239"/>
      <c r="C127" s="156">
        <f>C120+C121+C122+C123+C124+C126</f>
        <v>3438.71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40" t="s">
        <v>51</v>
      </c>
      <c r="B129" s="240"/>
      <c r="C129" s="24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8">
        <v>177</v>
      </c>
      <c r="C131" s="242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168</v>
      </c>
      <c r="B132" s="108">
        <v>10</v>
      </c>
      <c r="C132" s="24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169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41" t="s">
        <v>171</v>
      </c>
      <c r="B134" s="241"/>
      <c r="C134" s="160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7"/>
      <c r="B135" s="227"/>
      <c r="C135" s="227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5" t="s">
        <v>53</v>
      </c>
      <c r="B136" s="226"/>
      <c r="C136" s="22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30" t="s">
        <v>54</v>
      </c>
      <c r="B137" s="231"/>
      <c r="C137" s="161" t="s">
        <v>170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2" t="s">
        <v>55</v>
      </c>
      <c r="B138" s="233"/>
      <c r="C138" s="109">
        <f>C127</f>
        <v>3438.71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4" t="s">
        <v>56</v>
      </c>
      <c r="B139" s="235"/>
      <c r="C139" s="110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6" t="s">
        <v>57</v>
      </c>
      <c r="B140" s="237"/>
      <c r="C140" s="162">
        <f>C138+C139</f>
        <v>5708.71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7"/>
      <c r="B141" s="227"/>
      <c r="C141" s="227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8" t="s">
        <v>172</v>
      </c>
      <c r="B142" s="228"/>
      <c r="C142" s="22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2</v>
      </c>
      <c r="C144" s="92">
        <f>C140*B144</f>
        <v>11417.42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9"/>
      <c r="B145" s="229"/>
      <c r="C145" s="22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173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174</v>
      </c>
      <c r="B147" s="163">
        <f>B18</f>
        <v>30</v>
      </c>
      <c r="C147" s="90">
        <f>C144*B147</f>
        <v>342522.6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9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8" t="s">
        <v>176</v>
      </c>
      <c r="B1" s="249"/>
      <c r="C1" s="249"/>
      <c r="D1" s="249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4" t="s">
        <v>84</v>
      </c>
      <c r="B4" s="244"/>
      <c r="C4" s="245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6" t="s">
        <v>94</v>
      </c>
      <c r="B17" s="246"/>
      <c r="C17" s="246"/>
      <c r="D17" s="247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6" t="s">
        <v>99</v>
      </c>
      <c r="B24" s="246"/>
      <c r="C24" s="246"/>
      <c r="D24" s="247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50" t="s">
        <v>101</v>
      </c>
      <c r="B28" s="251"/>
      <c r="C28" s="251"/>
      <c r="D28" s="252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2"/>
  <sheetViews>
    <sheetView showGridLines="0" view="pageBreakPreview" zoomScale="90" zoomScaleNormal="85" zoomScalePageLayoutView="90" workbookViewId="0">
      <selection activeCell="I15" sqref="I15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3" t="s">
        <v>62</v>
      </c>
      <c r="B1" s="253"/>
      <c r="C1" s="253"/>
      <c r="D1" s="253"/>
      <c r="E1" s="253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4" t="s">
        <v>63</v>
      </c>
      <c r="B3" s="254"/>
      <c r="C3" s="254"/>
      <c r="D3" s="254"/>
      <c r="E3" s="254"/>
      <c r="F3"/>
    </row>
    <row r="4" spans="1:6 1025:1025" ht="15" customHeight="1" x14ac:dyDescent="0.25">
      <c r="A4" s="255"/>
      <c r="B4" s="255"/>
      <c r="C4" s="255"/>
      <c r="D4" s="255"/>
      <c r="E4" s="255"/>
      <c r="F4"/>
    </row>
    <row r="5" spans="1:6 1025:1025" ht="15" customHeight="1" x14ac:dyDescent="0.2">
      <c r="A5" s="256"/>
      <c r="B5" s="256"/>
      <c r="C5" s="256"/>
      <c r="D5" s="256"/>
      <c r="E5" s="4"/>
      <c r="F5" s="5"/>
    </row>
    <row r="6" spans="1:6 1025:1025" ht="42.6" customHeight="1" x14ac:dyDescent="0.2">
      <c r="A6" s="257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 1025:1025" ht="15" customHeight="1" x14ac:dyDescent="0.2">
      <c r="A7" s="257" t="s">
        <v>69</v>
      </c>
      <c r="B7" s="102">
        <v>2</v>
      </c>
      <c r="C7" s="103">
        <v>22</v>
      </c>
      <c r="D7" s="99">
        <v>3.7</v>
      </c>
      <c r="E7" s="104">
        <f>B7*C7*D7</f>
        <v>162.80000000000001</v>
      </c>
    </row>
    <row r="8" spans="1:6 1025:1025" ht="15" customHeight="1" x14ac:dyDescent="0.2">
      <c r="A8" s="259" t="s">
        <v>70</v>
      </c>
      <c r="B8" s="259"/>
      <c r="C8" s="259"/>
      <c r="D8" s="259"/>
      <c r="E8" s="104">
        <f>ROUND('Planilha Estimativa'!C35*0.06,2)</f>
        <v>72.72</v>
      </c>
    </row>
    <row r="9" spans="1:6 1025:1025" ht="15" customHeight="1" x14ac:dyDescent="0.2">
      <c r="A9" s="260" t="s">
        <v>71</v>
      </c>
      <c r="B9" s="260"/>
      <c r="C9" s="260"/>
      <c r="D9" s="260"/>
      <c r="E9" s="171">
        <f>(E7-E8)</f>
        <v>90.080000000000013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6"/>
      <c r="B11" s="256"/>
      <c r="C11" s="256"/>
      <c r="D11" s="256"/>
      <c r="E11" s="256"/>
    </row>
    <row r="12" spans="1:6 1025:1025" ht="39.6" customHeight="1" x14ac:dyDescent="0.2">
      <c r="A12" s="261" t="s">
        <v>72</v>
      </c>
      <c r="B12" s="261"/>
      <c r="C12" s="173" t="s">
        <v>73</v>
      </c>
      <c r="D12" s="175" t="s">
        <v>74</v>
      </c>
      <c r="E12" s="175" t="s">
        <v>68</v>
      </c>
    </row>
    <row r="13" spans="1:6 1025:1025" ht="15" customHeight="1" x14ac:dyDescent="0.2">
      <c r="A13" s="261"/>
      <c r="B13" s="261"/>
      <c r="C13" s="99">
        <f>ROUND(22*22,2)</f>
        <v>484</v>
      </c>
      <c r="D13" s="100">
        <f>ROUND(C13*0.15,2)</f>
        <v>72.599999999999994</v>
      </c>
      <c r="E13" s="101">
        <f>C13-D13</f>
        <v>411.4</v>
      </c>
    </row>
    <row r="14" spans="1:6 1025:1025" ht="15" customHeight="1" x14ac:dyDescent="0.2">
      <c r="A14" s="256"/>
      <c r="B14" s="256"/>
      <c r="C14" s="256"/>
      <c r="D14" s="256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61" t="s">
        <v>200</v>
      </c>
      <c r="B16" s="261"/>
      <c r="C16" s="175" t="s">
        <v>185</v>
      </c>
      <c r="D16" s="4"/>
      <c r="AMK16"/>
    </row>
    <row r="17" spans="1:5 1025:1025" ht="22.5" customHeight="1" x14ac:dyDescent="0.2">
      <c r="A17" s="261"/>
      <c r="B17" s="261"/>
      <c r="C17" s="187">
        <v>35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15" customHeight="1" x14ac:dyDescent="0.2">
      <c r="A19" s="188"/>
      <c r="B19" s="188"/>
      <c r="C19" s="188"/>
      <c r="D19" s="188"/>
      <c r="E19" s="4"/>
    </row>
    <row r="20" spans="1:5 1025:1025" ht="42.6" customHeight="1" x14ac:dyDescent="0.2">
      <c r="A20" s="258" t="s">
        <v>134</v>
      </c>
      <c r="B20" s="258"/>
      <c r="C20" s="176" t="s">
        <v>190</v>
      </c>
      <c r="D20" s="176" t="s">
        <v>136</v>
      </c>
      <c r="E20" s="177" t="s">
        <v>68</v>
      </c>
    </row>
    <row r="21" spans="1:5 1025:1025" ht="15" customHeight="1" x14ac:dyDescent="0.2">
      <c r="A21" s="258"/>
      <c r="B21" s="258"/>
      <c r="C21" s="107">
        <f>15*12</f>
        <v>180</v>
      </c>
      <c r="D21" s="189">
        <v>0</v>
      </c>
      <c r="E21" s="106">
        <f>ROUND((C21-D21)/12,2)</f>
        <v>15</v>
      </c>
    </row>
    <row r="22" spans="1:5 1025:1025" ht="15" customHeight="1" x14ac:dyDescent="0.2">
      <c r="A22" s="256"/>
      <c r="B22" s="256"/>
      <c r="C22" s="256"/>
      <c r="D22" s="256"/>
      <c r="E22" s="256"/>
    </row>
  </sheetData>
  <mergeCells count="13">
    <mergeCell ref="A14:D14"/>
    <mergeCell ref="A20:B21"/>
    <mergeCell ref="A22:E22"/>
    <mergeCell ref="A8:D8"/>
    <mergeCell ref="A9:D9"/>
    <mergeCell ref="A11:E11"/>
    <mergeCell ref="A12:B13"/>
    <mergeCell ref="A16:B17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8" t="s">
        <v>177</v>
      </c>
      <c r="B1" s="268"/>
      <c r="C1" s="268"/>
      <c r="D1" s="268"/>
      <c r="E1" s="269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179</v>
      </c>
      <c r="C3" s="183" t="s">
        <v>75</v>
      </c>
      <c r="D3" s="184" t="s">
        <v>76</v>
      </c>
      <c r="E3" s="183" t="s">
        <v>178</v>
      </c>
    </row>
    <row r="4" spans="1:5" ht="14.25" customHeight="1" x14ac:dyDescent="0.2">
      <c r="A4" s="263" t="s">
        <v>77</v>
      </c>
      <c r="B4" s="263"/>
      <c r="C4" s="263"/>
      <c r="D4" s="263"/>
      <c r="E4" s="263"/>
    </row>
    <row r="5" spans="1:5" ht="25.5" x14ac:dyDescent="0.2">
      <c r="A5" s="178" t="s">
        <v>154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155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156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4" t="s">
        <v>78</v>
      </c>
      <c r="B8" s="264"/>
      <c r="C8" s="264"/>
      <c r="D8" s="264"/>
      <c r="E8" s="182">
        <f>ROUND(SUM(E5:E7),2)</f>
        <v>18.510000000000002</v>
      </c>
    </row>
    <row r="9" spans="1:5" ht="14.25" customHeight="1" x14ac:dyDescent="0.2">
      <c r="A9" s="265" t="s">
        <v>79</v>
      </c>
      <c r="B9" s="265"/>
      <c r="C9" s="265"/>
      <c r="D9" s="265"/>
      <c r="E9" s="265"/>
    </row>
    <row r="10" spans="1:5" ht="51" x14ac:dyDescent="0.2">
      <c r="A10" s="178" t="s">
        <v>162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161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160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157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158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159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6" t="s">
        <v>80</v>
      </c>
      <c r="B16" s="266"/>
      <c r="C16" s="266"/>
      <c r="D16" s="266"/>
      <c r="E16" s="182">
        <f>ROUND(SUM(E10:E15),2)</f>
        <v>14.17</v>
      </c>
    </row>
    <row r="17" spans="1:5" ht="14.25" customHeight="1" x14ac:dyDescent="0.2">
      <c r="A17" s="267" t="s">
        <v>81</v>
      </c>
      <c r="B17" s="267"/>
      <c r="C17" s="267"/>
      <c r="D17" s="267"/>
      <c r="E17" s="267"/>
    </row>
    <row r="18" spans="1:5" ht="38.25" x14ac:dyDescent="0.2">
      <c r="A18" s="178" t="s">
        <v>163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164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166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165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167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72" t="s">
        <v>82</v>
      </c>
      <c r="B23" s="272"/>
      <c r="C23" s="272"/>
      <c r="D23" s="272"/>
      <c r="E23" s="10">
        <f>ROUND(SUM(E18:E22),2)</f>
        <v>62.57</v>
      </c>
    </row>
    <row r="24" spans="1:5" ht="14.25" x14ac:dyDescent="0.2">
      <c r="A24" s="272" t="s">
        <v>180</v>
      </c>
      <c r="B24" s="272"/>
      <c r="C24" s="272"/>
      <c r="D24" s="272"/>
      <c r="E24" s="181">
        <f>'Planilha Estimativa'!B19</f>
        <v>2</v>
      </c>
    </row>
    <row r="25" spans="1:5" ht="14.25" x14ac:dyDescent="0.2">
      <c r="A25" s="266" t="s">
        <v>82</v>
      </c>
      <c r="B25" s="266"/>
      <c r="C25" s="266"/>
      <c r="D25" s="266"/>
      <c r="E25" s="182">
        <f>ROUND(E23/E24,2)</f>
        <v>31.29</v>
      </c>
    </row>
    <row r="26" spans="1:5" ht="14.25" customHeight="1" x14ac:dyDescent="0.2">
      <c r="A26" s="270"/>
      <c r="B26" s="271"/>
      <c r="C26" s="271"/>
      <c r="D26" s="271"/>
      <c r="E26" s="271"/>
    </row>
    <row r="27" spans="1:5" ht="14.25" x14ac:dyDescent="0.2">
      <c r="A27" s="262" t="s">
        <v>83</v>
      </c>
      <c r="B27" s="262"/>
      <c r="C27" s="262"/>
      <c r="D27" s="262"/>
      <c r="E27" s="182">
        <f>SUM(E8+E16+E25)</f>
        <v>63.97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D1B77892-EC20-480A-9974-631ED97D2719}"/>
</file>

<file path=customXml/itemProps2.xml><?xml version="1.0" encoding="utf-8"?>
<ds:datastoreItem xmlns:ds="http://schemas.openxmlformats.org/officeDocument/2006/customXml" ds:itemID="{433D3625-5CAF-4695-81D6-803ADFAE2347}"/>
</file>

<file path=customXml/itemProps3.xml><?xml version="1.0" encoding="utf-8"?>
<ds:datastoreItem xmlns:ds="http://schemas.openxmlformats.org/officeDocument/2006/customXml" ds:itemID="{3597E59D-B003-4E1A-8626-E4D6C8106E5D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2022-04-19T15:02:23Z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