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lavi\Downloads\ESTIVA - NOVA CONTRATAÇÃO - Copia\Distrito Federal\"/>
    </mc:Choice>
  </mc:AlternateContent>
  <xr:revisionPtr revIDLastSave="0" documentId="13_ncr:1_{3520A079-A826-456F-9860-A4CF8CC0137C}" xr6:coauthVersionLast="47" xr6:coauthVersionMax="47" xr10:uidLastSave="{00000000-0000-0000-0000-000000000000}"/>
  <bookViews>
    <workbookView xWindow="-120" yWindow="-120" windowWidth="20730" windowHeight="11040" tabRatio="990" xr2:uid="{00000000-000D-0000-FFFF-FFFF00000000}"/>
  </bookViews>
  <sheets>
    <sheet name="Planilha Estimativa" sheetId="1" r:id="rId1"/>
    <sheet name="Estimativa Afastamentos" sheetId="4" r:id="rId2"/>
    <sheet name="Benefícios" sheetId="2" r:id="rId3"/>
    <sheet name="Insumos" sheetId="3" r:id="rId4"/>
  </sheets>
  <definedNames>
    <definedName name="__shared_7_0_0">"SUM([.A1:.A8])"</definedName>
    <definedName name="__shared_7_11_0">"[.A1]*[.$J$28]"</definedName>
    <definedName name="__shared_7_12_0">"[.A1]*[.$K$28]"</definedName>
    <definedName name="__shared_7_13_0">"[.A1]*[.$L$28]"</definedName>
    <definedName name="__shared_7_15_0">"[.A1]*[.$J$28]"</definedName>
    <definedName name="__shared_7_16_0">"[.A1]*[.$K$28]"</definedName>
    <definedName name="__shared_7_17_0">"[.A1]*[.$L$28]"</definedName>
    <definedName name="__shared_7_26_0">"SUM([.A1:.A4])"</definedName>
    <definedName name="__shared_7_3_0">"[.A1]*[.$J$28]"</definedName>
    <definedName name="__shared_7_4_0">"[.A1]*[.$K$28]"</definedName>
    <definedName name="__shared_7_5_0">"[.A1]*[.$L$28]"</definedName>
    <definedName name="__shared_7_7_0">"SUM([.A1:.A9])"</definedName>
    <definedName name="__shared_7_9_0">"[.A1]+[.A2]+[.A3]"</definedName>
    <definedName name="_xlnm.Print_Area" localSheetId="1">'Estimativa Afastamentos'!$A$1:$D$30</definedName>
    <definedName name="_xlnm.Print_Area" localSheetId="0">'Planilha Estimativa'!$A$1:$C$147</definedName>
    <definedName name="Print_Area_0" localSheetId="0">'Planilha Estimativa'!$A$31:$C$147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64" i="1" l="1"/>
  <c r="B22" i="2"/>
  <c r="C13" i="2"/>
  <c r="E13" i="2" s="1"/>
  <c r="C35" i="1"/>
  <c r="E24" i="3"/>
  <c r="B144" i="1"/>
  <c r="C63" i="1"/>
  <c r="C22" i="2" l="1"/>
  <c r="E22" i="2" s="1"/>
  <c r="E5" i="3" l="1"/>
  <c r="B147" i="1"/>
  <c r="C133" i="1" l="1"/>
  <c r="C131" i="1"/>
  <c r="E12" i="3"/>
  <c r="E13" i="3"/>
  <c r="B96" i="1"/>
  <c r="B88" i="1" l="1"/>
  <c r="B87" i="1"/>
  <c r="B86" i="1"/>
  <c r="B85" i="1"/>
  <c r="B84" i="1"/>
  <c r="B79" i="1"/>
  <c r="B77" i="1"/>
  <c r="B74" i="1"/>
  <c r="B76" i="1" s="1"/>
  <c r="E7" i="2"/>
  <c r="B45" i="1"/>
  <c r="B46" i="1" s="1"/>
  <c r="B75" i="1" l="1"/>
  <c r="E8" i="2" l="1"/>
  <c r="C14" i="4" l="1"/>
  <c r="C60" i="1" l="1"/>
  <c r="E22" i="3"/>
  <c r="E21" i="3"/>
  <c r="E20" i="3"/>
  <c r="E19" i="3"/>
  <c r="E18" i="3"/>
  <c r="E15" i="3"/>
  <c r="E14" i="3"/>
  <c r="E11" i="3"/>
  <c r="E10" i="3"/>
  <c r="E7" i="3"/>
  <c r="E6" i="3"/>
  <c r="B111" i="1"/>
  <c r="B110" i="1" s="1"/>
  <c r="C93" i="1"/>
  <c r="C96" i="1" s="1"/>
  <c r="C62" i="1"/>
  <c r="B57" i="1"/>
  <c r="C41" i="1"/>
  <c r="E23" i="3" l="1"/>
  <c r="E16" i="3"/>
  <c r="C102" i="1" s="1"/>
  <c r="E8" i="3"/>
  <c r="B78" i="1"/>
  <c r="C78" i="1" s="1"/>
  <c r="C74" i="1"/>
  <c r="C77" i="1"/>
  <c r="C79" i="1"/>
  <c r="C76" i="1"/>
  <c r="C75" i="1"/>
  <c r="C45" i="1"/>
  <c r="C46" i="1"/>
  <c r="C134" i="1"/>
  <c r="C139" i="1" s="1"/>
  <c r="E9" i="2"/>
  <c r="C120" i="1"/>
  <c r="B47" i="1"/>
  <c r="B67" i="1" s="1"/>
  <c r="B68" i="1"/>
  <c r="B90" i="1"/>
  <c r="B95" i="1" s="1"/>
  <c r="E25" i="3" l="1"/>
  <c r="C101" i="1"/>
  <c r="C80" i="1"/>
  <c r="C47" i="1"/>
  <c r="C51" i="1" s="1"/>
  <c r="C59" i="1"/>
  <c r="C65" i="1" s="1"/>
  <c r="C69" i="1" s="1"/>
  <c r="B80" i="1"/>
  <c r="E27" i="3" l="1"/>
  <c r="C103" i="1"/>
  <c r="C104" i="1" s="1"/>
  <c r="C124" i="1" s="1"/>
  <c r="C54" i="1"/>
  <c r="C49" i="1"/>
  <c r="C56" i="1"/>
  <c r="C67" i="1"/>
  <c r="C50" i="1"/>
  <c r="C55" i="1"/>
  <c r="C52" i="1"/>
  <c r="C53" i="1"/>
  <c r="C122" i="1"/>
  <c r="C57" i="1" l="1"/>
  <c r="C68" i="1" s="1"/>
  <c r="C70" i="1" s="1"/>
  <c r="C84" i="1" l="1"/>
  <c r="C121" i="1"/>
  <c r="C89" i="1"/>
  <c r="C85" i="1"/>
  <c r="C86" i="1"/>
  <c r="C87" i="1"/>
  <c r="C88" i="1"/>
  <c r="C90" i="1" l="1"/>
  <c r="C95" i="1" s="1"/>
  <c r="C97" i="1" s="1"/>
  <c r="C123" i="1" l="1"/>
  <c r="C125" i="1" s="1"/>
  <c r="C108" i="1"/>
  <c r="C109" i="1" l="1"/>
  <c r="C110" i="1" s="1"/>
  <c r="C115" i="1" s="1"/>
  <c r="C126" i="1" s="1"/>
  <c r="C127" i="1" s="1"/>
  <c r="C138" i="1" s="1"/>
  <c r="C140" i="1" l="1"/>
  <c r="C144" i="1" s="1"/>
  <c r="C147" i="1" s="1"/>
  <c r="C113" i="1"/>
  <c r="C111" i="1"/>
</calcChain>
</file>

<file path=xl/sharedStrings.xml><?xml version="1.0" encoding="utf-8"?>
<sst xmlns="http://schemas.openxmlformats.org/spreadsheetml/2006/main" count="234" uniqueCount="203">
  <si>
    <t>PREÇO FIXO (PF)</t>
  </si>
  <si>
    <t>Percentuais e Valores de Referência</t>
  </si>
  <si>
    <t>Carregador</t>
  </si>
  <si>
    <t>MÓDULO 1: COMPOSIÇÃO DA REMUNERAÇÃO</t>
  </si>
  <si>
    <t>1 - Composição da Remuneração</t>
  </si>
  <si>
    <t>Valor (R$)</t>
  </si>
  <si>
    <t>B - Adicional de Periculosidade</t>
  </si>
  <si>
    <t>C - Adicional de Insalubridade</t>
  </si>
  <si>
    <t>D - Adicional Noturno (incluindo a Hora Noturna Reduzida)</t>
  </si>
  <si>
    <t>E - Adicional de Hora Noturna Reduzida</t>
  </si>
  <si>
    <t>F - Outros (especificar)</t>
  </si>
  <si>
    <t>Total</t>
  </si>
  <si>
    <t>MÓDULO 2: ENCARGOS E BENEFÍCIOS ANUAIS, MENSAIS E DIÁRIOS</t>
  </si>
  <si>
    <t>2.1 - 13º Salário e Adicional de Férias</t>
  </si>
  <si>
    <t>Percentuais</t>
  </si>
  <si>
    <t>A - 13º salário</t>
  </si>
  <si>
    <t>Total</t>
  </si>
  <si>
    <t>2.3 - Benefícios Mensais e Diários</t>
  </si>
  <si>
    <t>2 - Encargos e Benefícios Anuais, Mensais e Diários</t>
  </si>
  <si>
    <t>MÓDULO 3: PROVISÃO PARA RESCISÃO</t>
  </si>
  <si>
    <t>3 - Provisão para Rescisão</t>
  </si>
  <si>
    <t>MÓDULO 4: CUSTO DE REPOSIÇÃO DO PROFISSIONAL AUSENTE</t>
  </si>
  <si>
    <t>4.1 - Substituto nas Ausências Legais</t>
  </si>
  <si>
    <t>-</t>
  </si>
  <si>
    <t>4.2 - Substituto na Intrajornada</t>
  </si>
  <si>
    <t>A - Intrajornada Indenizada</t>
  </si>
  <si>
    <t>4 - Custo de Reposição do Profissional Ausente</t>
  </si>
  <si>
    <t>MÓDULO 5: INSUMOS DIVERSOS</t>
  </si>
  <si>
    <t>5 - Insumos Diversos</t>
  </si>
  <si>
    <t>A - Uniformes</t>
  </si>
  <si>
    <t>B – EPI’s</t>
  </si>
  <si>
    <t>C – Equipamentos</t>
  </si>
  <si>
    <t>MÓDULO 6: CUSTOS INDIRETOS, TRIBUTOS E LUCRO SOBRE O PREÇO FIXO</t>
  </si>
  <si>
    <t>6 - Custos Indiretos, Tributos e Lucro</t>
  </si>
  <si>
    <t>A - Custos Indiretos</t>
  </si>
  <si>
    <t>B - Lucro</t>
  </si>
  <si>
    <t>C - Tributos</t>
  </si>
  <si>
    <t>C.1 - Tributos Federais (PIS e COFINS)</t>
  </si>
  <si>
    <t>C.2 - Tributos Estaduais (especificar)</t>
  </si>
  <si>
    <t>C.3 - Tributos Municipais (especificar)</t>
  </si>
  <si>
    <t>C.4 - Outros Tributos (especificar)</t>
  </si>
  <si>
    <t>QUADRO RESUMO DO PREÇO FIXO</t>
  </si>
  <si>
    <t>Mão-de-obra vinculada à execução contratual (valor por empregado)</t>
  </si>
  <si>
    <t>A - Módulo 1 - Composição da Remuneração</t>
  </si>
  <si>
    <t>B - Módulo 2 - Encargos e Benefícios Anuais, Mensais e Diários</t>
  </si>
  <si>
    <t>C - Módulo 3 - Provisão para Rescisão</t>
  </si>
  <si>
    <t>D - Módulo 4 - Custos de Reposição do Profissional Ausente</t>
  </si>
  <si>
    <t>E - Módulo 5 - Insumos Diversos</t>
  </si>
  <si>
    <t>Subtotal (A + B + C + D + E)</t>
  </si>
  <si>
    <t>F - Módulo 6 - Custos Indiretos, Tributos e Lucro</t>
  </si>
  <si>
    <t>TOTAL PREÇO FIXO</t>
  </si>
  <si>
    <t>MÓDULO 7: CUSTOS COM PERNOITES EM OUTRO MUNICÍPIO E DESLOCAMENTOS</t>
  </si>
  <si>
    <t>Custos com Pernoites e Deslocamentos</t>
  </si>
  <si>
    <t>VALOR UNITÁRIO POR POSTO DE SERVIÇO</t>
  </si>
  <si>
    <t>ITEM</t>
  </si>
  <si>
    <t>TOTAL DO PREÇO FIXO (Mão-de-obra, equipamentos e insumos vinculados à execução contratual)</t>
  </si>
  <si>
    <t>TOTAL DOS PREÇOS VARIÁVEIS (pernoites e deslocamentos)</t>
  </si>
  <si>
    <t>TOTAL DO POSTO DE SERVIÇO (PREÇO FIXO + PREÇO VARIÁVEL)</t>
  </si>
  <si>
    <t>QUANTIDADE DE POSTOS</t>
  </si>
  <si>
    <t>PREÇO MENSAL UNITÁRIO</t>
  </si>
  <si>
    <t>PREÇO MENSAL DOS POSTOS DE SERVIÇO DE CARREGADOR</t>
  </si>
  <si>
    <t>PREÇO TOTAL MENSAL</t>
  </si>
  <si>
    <t>BENEFÍCIOS MENSAIS E DIÁRIOS</t>
  </si>
  <si>
    <t>Memória de Cálculo</t>
  </si>
  <si>
    <t>AUXÍLIO TRANSPORTE</t>
  </si>
  <si>
    <t>BILHETES</t>
  </si>
  <si>
    <t>DIAS</t>
  </si>
  <si>
    <t>VALOR DA TARIFA</t>
  </si>
  <si>
    <t>VALOR MENSAL</t>
  </si>
  <si>
    <t>Quantidade de viagens/mês (2 bilhetes * 22 dias)</t>
  </si>
  <si>
    <t>Parcela do empregado (6% salário base mensal)</t>
  </si>
  <si>
    <t>Custo Mensal</t>
  </si>
  <si>
    <t>AUXÍLIO ALIMENTAÇÃO</t>
  </si>
  <si>
    <t>VALOR UNITÁRIO</t>
  </si>
  <si>
    <t>EMPREGADO (ESTIPULADO NA CCT)</t>
  </si>
  <si>
    <t>UTILIZAÇÃO (MESES)</t>
  </si>
  <si>
    <t>QTD</t>
  </si>
  <si>
    <t>UNIFORMES</t>
  </si>
  <si>
    <t>TOTAL UNIFORMES</t>
  </si>
  <si>
    <t>EPI’s</t>
  </si>
  <si>
    <t>TOTAL EPI’S</t>
  </si>
  <si>
    <t>EQUIPAMENTOS</t>
  </si>
  <si>
    <t>TOTAL EQUIPAMENTOS</t>
  </si>
  <si>
    <t>CUSTO MENSAL INSUMOS DIVERSOS</t>
  </si>
  <si>
    <t>Média de faltas anuais por  motivos legais</t>
  </si>
  <si>
    <t>Ausência justificada</t>
  </si>
  <si>
    <t>Afastamento por doença</t>
  </si>
  <si>
    <t>Consulta médica filho</t>
  </si>
  <si>
    <t>Curso de reciclagem</t>
  </si>
  <si>
    <t>Óbitos na família</t>
  </si>
  <si>
    <t>Casamento</t>
  </si>
  <si>
    <t>Doação de sangue</t>
  </si>
  <si>
    <t>Testemunho</t>
  </si>
  <si>
    <t>Consulta pré-natal</t>
  </si>
  <si>
    <t>Licença Paternidade</t>
  </si>
  <si>
    <t>Percentual de Homens:</t>
  </si>
  <si>
    <t>Expectativa anual de nascimento de filhos dos trabalhadores (IBGE):</t>
  </si>
  <si>
    <t>Percentual de homens no serviço:</t>
  </si>
  <si>
    <t>Duração da Licença Paternidade (em dias)</t>
  </si>
  <si>
    <t>Ausências por acidente de trabalho</t>
  </si>
  <si>
    <t>Média de faltas anuais por  acidente de trabalho:</t>
  </si>
  <si>
    <t>Afastamento Maternidade</t>
  </si>
  <si>
    <t>Percentual de Mulheres:</t>
  </si>
  <si>
    <t>Expectativa mensal Afastastamento Maternidade(Censo IBGE):</t>
  </si>
  <si>
    <t>Planilha Estimativa de Custos e Formação de Preços</t>
  </si>
  <si>
    <t xml:space="preserve">PREGÃO ELETRÔNICO Nº </t>
  </si>
  <si>
    <t>PROCESSO:</t>
  </si>
  <si>
    <t xml:space="preserve">DATA E HORA DA ABERTURA: </t>
  </si>
  <si>
    <t>Dia ____/___/____ às ____: ____ horas</t>
  </si>
  <si>
    <t>1 - OBJETO</t>
  </si>
  <si>
    <t>2 - CONDIÇÕES GERAIS</t>
  </si>
  <si>
    <t>Discriminação dos Serviços (dados referentes à contratação)</t>
  </si>
  <si>
    <t>Mão de obra vinculada à execução contratual</t>
  </si>
  <si>
    <t>Dados para composição dos custos referente à mão de obra</t>
  </si>
  <si>
    <t>ESTIVA</t>
  </si>
  <si>
    <t>ESTIVADOR/CARREGADOR</t>
  </si>
  <si>
    <r>
      <t xml:space="preserve">A – </t>
    </r>
    <r>
      <rPr>
        <sz val="10"/>
        <rFont val="Arial"/>
        <family val="2"/>
      </rPr>
      <t>Data de apresentação da proposta (dia/mês/ano)</t>
    </r>
  </si>
  <si>
    <r>
      <t xml:space="preserve">B – </t>
    </r>
    <r>
      <rPr>
        <sz val="10"/>
        <rFont val="Arial"/>
        <family val="2"/>
      </rPr>
      <t>Município/UF</t>
    </r>
  </si>
  <si>
    <r>
      <t xml:space="preserve">C – </t>
    </r>
    <r>
      <rPr>
        <sz val="10"/>
        <rFont val="Arial"/>
        <family val="2"/>
      </rPr>
      <t>Ano Acordo, Convenção ou Sentença Normativa em Dissídio Coletivo</t>
    </r>
  </si>
  <si>
    <r>
      <t xml:space="preserve">D – </t>
    </r>
    <r>
      <rPr>
        <sz val="10"/>
        <rFont val="Arial"/>
        <family val="2"/>
      </rPr>
      <t>Nº de meses de execução contratual</t>
    </r>
  </si>
  <si>
    <r>
      <t xml:space="preserve">1 – </t>
    </r>
    <r>
      <rPr>
        <sz val="10"/>
        <rFont val="Arial"/>
        <family val="2"/>
      </rPr>
      <t>Tipo de serviço (mesmo serviço com características distintas)</t>
    </r>
  </si>
  <si>
    <r>
      <t xml:space="preserve">2 – </t>
    </r>
    <r>
      <rPr>
        <sz val="10"/>
        <rFont val="Arial"/>
        <family val="2"/>
      </rPr>
      <t>Classificação Brasileira de Ocupações (CBO)</t>
    </r>
  </si>
  <si>
    <r>
      <t xml:space="preserve">3 – </t>
    </r>
    <r>
      <rPr>
        <sz val="10"/>
        <rFont val="Arial"/>
        <family val="2"/>
      </rPr>
      <t>Salário Normativo da Categoria Profissional</t>
    </r>
  </si>
  <si>
    <t>7832/10</t>
  </si>
  <si>
    <t>B - Férias e Adicional de Férias (O custo com o valor pago ao substituto durante as férias do empregado consta na letra "A" do submódulo 4.1), (custo não renovável conforme Observação em nota de rodapé).</t>
  </si>
  <si>
    <t>2.2 - GPS, FGTS e outras contribuições (Incide sobre os Módulos 1 e 2.1)</t>
  </si>
  <si>
    <t xml:space="preserve">    A - INSS</t>
  </si>
  <si>
    <t xml:space="preserve">    B - Salário Educação</t>
  </si>
  <si>
    <t xml:space="preserve">    C - SAT (Utilizar o RAT Ajustado conforme GFIP: RAT x FAP)</t>
  </si>
  <si>
    <t xml:space="preserve">    D - SESI ou SESC</t>
  </si>
  <si>
    <t xml:space="preserve">    E - SENAI ou SENAC</t>
  </si>
  <si>
    <t xml:space="preserve">    F - SEBRAE</t>
  </si>
  <si>
    <t xml:space="preserve">    G - INCRA</t>
  </si>
  <si>
    <t xml:space="preserve">    F - FGTS</t>
  </si>
  <si>
    <t>A - Salário-Base (Cláusula 3ª)</t>
  </si>
  <si>
    <t xml:space="preserve">    C - Assistência Médica e Familiar</t>
  </si>
  <si>
    <t>SEGURO DE VIDA</t>
  </si>
  <si>
    <t>Custo Anual por Empregado</t>
  </si>
  <si>
    <t>Valores/ Percentuais</t>
  </si>
  <si>
    <t>Parte do Empregado</t>
  </si>
  <si>
    <t xml:space="preserve">    2.1 - 13º Salário, Férias e Adicional de Férias</t>
  </si>
  <si>
    <t xml:space="preserve">    2.2 - GPS, FGTS e outras contribuições</t>
  </si>
  <si>
    <t xml:space="preserve">    2.3 - Benefícios Mensais e Diários</t>
  </si>
  <si>
    <t xml:space="preserve">    A - Aviso Prévio Indenizado (Esta parcela deverá ser reduzida após o primeiro ano da contratação para o percentual máximo de 0,042%: Acórdão 1.186/2017-P)</t>
  </si>
  <si>
    <t xml:space="preserve">    B - Incidência do FGTS sobre Aviso Prévio Indenizado</t>
  </si>
  <si>
    <t xml:space="preserve">    C - Multa do FGTS e contribuições sociais sobre o Aviso Prévio Indenizado</t>
  </si>
  <si>
    <t xml:space="preserve">    D - Aviso Prévio Trabalhado (Esta parcela deverá ser reduzida após o primeiro ano da contratação para o percentual máximo de 0,194%: Acórdão 1.186/2017-P)</t>
  </si>
  <si>
    <t xml:space="preserve">    E - Incidência de GPS, FGTS e outras contribuições (submódulo 2.2) sobre o Aviso Prévio Trabalhado</t>
  </si>
  <si>
    <t xml:space="preserve">    F - Multa do FGTS sobre o Aviso Prévio Trabalhado (Recisões sem justa causa)</t>
  </si>
  <si>
    <t xml:space="preserve">    A – Substituto na cobertura de Férias</t>
  </si>
  <si>
    <t xml:space="preserve">    B – Substituto na cobertura de ausências Legais</t>
  </si>
  <si>
    <t xml:space="preserve">    C - Substituto na cobertura na licença-Paternidade</t>
  </si>
  <si>
    <t xml:space="preserve">    D - Substituto na cobertura na ausências por acidente de trabalho</t>
  </si>
  <si>
    <t xml:space="preserve">    E - Substituto na cobertura de afastamento maternidade</t>
  </si>
  <si>
    <t xml:space="preserve">    F - Substituto na cobertura de outras ausências (especificar)</t>
  </si>
  <si>
    <t xml:space="preserve">    4.1 - Substituto nas ausências Legais</t>
  </si>
  <si>
    <t xml:space="preserve">    4.2 - Intrajornada indenizada</t>
  </si>
  <si>
    <t>Jaleco de brim pesado profissional, manga curta.  resistência à rasgos e abrasões em geral.</t>
  </si>
  <si>
    <t xml:space="preserve">A Calça confeccionada em brim. Quatros bolsos chapados e passante para o cinto. Resistência a rasgos e abrasões em geral. </t>
  </si>
  <si>
    <t xml:space="preserve">Meia tipo soquete comum. Confeccionada em Algodão. Com formato anatômico no calcanhar. </t>
  </si>
  <si>
    <t>Cinto segurança, protetor de coluna lombar com suspensório proteção da coluna vertebral, cinta do tipo lombar, para movimentação manual de cargas. Confeccionada em elástico resistente, fechos e ajuste em velcro, barbatanas e suspensório regulável</t>
  </si>
  <si>
    <t>Luva de segurança, confeccionada em vaqueta, palma em vaqueta, com reforço. Indicada para uso nas áreas de carga e descarga de materiais, construção
civil, indústria moveleira, mineração, montagem de estruturas metálicas e trabalhos de manutenção em geral.</t>
  </si>
  <si>
    <t xml:space="preserve">Óculos de proteção com lentes em policarbonato com tratamento anti-riscos. Abas laterais de proteção. Resistente a impactos e choques físicos de materiais sólidos e líquidos como: fragmentos de madeira, ferro, respingos de produtos ácidos, cáusticos, entre outros.Proteção contra raios UVA e UVB. </t>
  </si>
  <si>
    <t>Botina de couro - bico de aço, aprovado para proteção dos pés do usuário contra impactos de quedas de objetos sobre os artelhos e contra agentes abrasivos e escoriantes.observação:ensaiado para proteção contra impacto no nível de energia de no mínimo 200 j e contra a carga de compressão de no mínimo 15 kn.</t>
  </si>
  <si>
    <t>Máscara de proteção contra pó cx c/100 - respirador de classe PFF-1 testado conforme norma NBR 13698 para Peças Semi Faciais Filtrante.</t>
  </si>
  <si>
    <t>Capacete - para uso na indústria, Tipo II, injetado em polietileno de alta densidade, com carneira em polietileno de baixa densidade, tira absorvente de suor, ajuste da suspensão através de pinos. proteger a cabeça contra impactos e Perfurações.</t>
  </si>
  <si>
    <t>Carro plataforma em estrutura metálica, assoalho de chapa metálica, aba frontal fixa. Com rodas maciças. Material: Aço carbono. Capacidade mínima 300 kg.</t>
  </si>
  <si>
    <t>Carro de armazém - fabricado em aço carbono. Quantidade de Rodas 2 roda(s). Tipo de Roda: Maciça Material das Rodas Metal. Uso Indicado Para para cargas e descargas em comércios e obras.</t>
  </si>
  <si>
    <t>Jogo de chave phillips e fenda com haste em cromo vanádio e acabamento niquelado e polido, com ponta magnética. Alta resistência a impactos, cabo fabricado em PVC rígido injetado diretamente sob a lâmina.</t>
  </si>
  <si>
    <t>Jogo composto por chaves combinada em milimetros (mm)
- Composição do Jogo: 6; 7; 8; 9; 10; 11; 12; 13; 14; 15; 16; 17; 18; 19; 20; 21; 22 mm. - Fabricadas conforme normas DIN 3113 forma A, ISO 3318 e ISO 7738. Aço cromo vanádio</t>
  </si>
  <si>
    <t>Comprimento total do alicate: 8'' - 203 mm. Material do corpo do alicate: Aço cromo vanádio. Acabamento do alicate: Polido. Tipo do cabo do alicate.: Cabo isolado 1000 V</t>
  </si>
  <si>
    <t>Quantidade de diárias estimados por posto</t>
  </si>
  <si>
    <t>B - Estimativa de custos com deslocamente em passagem aérea, fluvial ou terrestre</t>
  </si>
  <si>
    <t>VALOR TOTAL (R$)</t>
  </si>
  <si>
    <t>TOTAL ESTIMADO DOS CUSTOS COM PERNOITES DESLOCAMENTOS (CUSTO VARIÁVEL)</t>
  </si>
  <si>
    <t>VALOR GLOBAL - COM A DISPONIBILIZAÇÃO DOS POSTOS DE SERVIÇOS</t>
  </si>
  <si>
    <t>Nº de meses de execução contratual</t>
  </si>
  <si>
    <t>PREÇO GLOBAL ESTIMADO</t>
  </si>
  <si>
    <r>
      <t xml:space="preserve">E – </t>
    </r>
    <r>
      <rPr>
        <sz val="10"/>
        <rFont val="Arial"/>
        <family val="2"/>
      </rPr>
      <t>Nº de postos</t>
    </r>
  </si>
  <si>
    <t>Estimativa Afastamentos</t>
  </si>
  <si>
    <t>INSUMOS</t>
  </si>
  <si>
    <t>CUSTO MENSAL (R$)</t>
  </si>
  <si>
    <t>CUSTO UNITÁRIO (R$)</t>
  </si>
  <si>
    <t>Nº DE POSTOS</t>
  </si>
  <si>
    <t>Conforme Termo de Referência</t>
  </si>
  <si>
    <t>Contratação dos serviços de movimentação, manuseio, carga e descarga de bens móveis duráveis ou de consumo (estiva), de forma contínua, conforme especificações e quantitativos estabelecidos no instrumento convocatório.</t>
  </si>
  <si>
    <t xml:space="preserve">    B - Auxílio Alimentação (Cláusula 13ª)</t>
  </si>
  <si>
    <t>Valor definido CCT</t>
  </si>
  <si>
    <r>
      <t xml:space="preserve">4 - </t>
    </r>
    <r>
      <rPr>
        <sz val="10"/>
        <color rgb="FF000000"/>
        <rFont val="Arial"/>
        <family val="2"/>
      </rPr>
      <t>Salário Mínimo Nacional</t>
    </r>
  </si>
  <si>
    <r>
      <t xml:space="preserve">5 – </t>
    </r>
    <r>
      <rPr>
        <sz val="10"/>
        <rFont val="Arial"/>
        <family val="2"/>
      </rPr>
      <t>Categoria profissional (vinculada à execução contratual)</t>
    </r>
  </si>
  <si>
    <r>
      <t xml:space="preserve">6 – </t>
    </r>
    <r>
      <rPr>
        <sz val="10"/>
        <rFont val="Arial"/>
        <family val="2"/>
      </rPr>
      <t>Data base da categoria (dia/mês/ano)</t>
    </r>
  </si>
  <si>
    <r>
      <t xml:space="preserve">7 – </t>
    </r>
    <r>
      <rPr>
        <sz val="10"/>
        <rFont val="Arial"/>
        <family val="2"/>
      </rPr>
      <t>Numero de registro da convenção coletiva no MTE:</t>
    </r>
  </si>
  <si>
    <t>INSS - GERÊNCIA EXECUTIVA EM DISTRITO FEDERAL/DF</t>
  </si>
  <si>
    <t>Distrito Federal/DF</t>
  </si>
  <si>
    <t>01 de janeiro</t>
  </si>
  <si>
    <t>DF000015/2022</t>
  </si>
  <si>
    <t xml:space="preserve">    A - Auxílio Transporte (Cláusula 15ª)</t>
  </si>
  <si>
    <t xml:space="preserve">    E – Outros (Plano Ambulatorial - Cláusula 16ª)</t>
  </si>
  <si>
    <t>PLANO AMBULATORIAL</t>
  </si>
  <si>
    <t xml:space="preserve">    D – Outros (Seguro de Vida - Cláusula 18ª)</t>
  </si>
  <si>
    <t xml:space="preserve">    F – Outros (Plano Odontológico - Cláusula 17ª)</t>
  </si>
  <si>
    <t>PLANO ODONTOLÓGICO</t>
  </si>
  <si>
    <t>A - Pernoite do carregador/auxiliar de serviços gerais em outro município (alimentação e hospedagem) (Valor não definido em CCT)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</si>
</sst>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_(* #,##0.00_);_(* \(#,##0.00\);_(* \-??_);_(@_)"/>
    <numFmt numFmtId="165" formatCode="d/m/yyyy"/>
    <numFmt numFmtId="166" formatCode="&quot;R$ &quot;#,##0.00"/>
    <numFmt numFmtId="167" formatCode="_-* #,##0.00_-;\-* #,##0.00_-;_-* \-??_-;_-@_-"/>
    <numFmt numFmtId="168" formatCode="&quot;R$ &quot;#,##0.00_);[Red]&quot;(R$ &quot;#,##0.00\)"/>
    <numFmt numFmtId="169" formatCode="_(* #,##0.00000_);_(* \(#,##0.00000\);_(* \-??_);_(@_)"/>
    <numFmt numFmtId="170" formatCode="#,###.00"/>
    <numFmt numFmtId="171" formatCode="_-&quot;R$ &quot;* #,##0.00_-;&quot;-R$ &quot;* #,##0.00_-;_-&quot;R$ &quot;* \-??_-;_-@_-"/>
    <numFmt numFmtId="172" formatCode="&quot; R$ &quot;#,##0.00\ ;&quot; R$ (&quot;#,##0.00\);&quot; R$ -&quot;#\ ;@\ "/>
    <numFmt numFmtId="173" formatCode="[$R$-416]\ #,##0.00;[Red]\-[$R$-416]\ #,##0.00"/>
    <numFmt numFmtId="174" formatCode="0.0000"/>
    <numFmt numFmtId="175" formatCode="&quot;R$&quot;\ #,##0.00"/>
    <numFmt numFmtId="176" formatCode="#,###"/>
  </numFmts>
  <fonts count="42" x14ac:knownFonts="1">
    <font>
      <sz val="10"/>
      <name val="Arial"/>
      <family val="2"/>
      <charset val="1"/>
    </font>
    <font>
      <b/>
      <sz val="11"/>
      <name val="Arial"/>
      <family val="2"/>
      <charset val="1"/>
    </font>
    <font>
      <sz val="11"/>
      <name val="Arial"/>
      <family val="2"/>
      <charset val="1"/>
    </font>
    <font>
      <b/>
      <sz val="11"/>
      <color rgb="FF000000"/>
      <name val="Tahoma"/>
      <family val="2"/>
      <charset val="1"/>
    </font>
    <font>
      <sz val="11"/>
      <color rgb="FF000000"/>
      <name val="Tahoma"/>
      <family val="2"/>
      <charset val="1"/>
    </font>
    <font>
      <b/>
      <sz val="11"/>
      <name val="Tahoma"/>
      <family val="2"/>
      <charset val="1"/>
    </font>
    <font>
      <sz val="10"/>
      <name val="Arial"/>
      <family val="2"/>
      <charset val="1"/>
    </font>
    <font>
      <b/>
      <sz val="11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name val="Arial"/>
      <family val="2"/>
    </font>
    <font>
      <b/>
      <sz val="10"/>
      <color rgb="FF000000"/>
      <name val="Verdana"/>
      <family val="2"/>
    </font>
    <font>
      <sz val="10"/>
      <color rgb="FF000000"/>
      <name val="Verdana"/>
      <family val="2"/>
    </font>
    <font>
      <sz val="10"/>
      <name val="Arial"/>
      <family val="2"/>
    </font>
    <font>
      <b/>
      <sz val="8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sz val="11"/>
      <color rgb="FF000080"/>
      <name val="Arial"/>
      <family val="2"/>
    </font>
    <font>
      <sz val="11"/>
      <color rgb="FF339966"/>
      <name val="Arial"/>
      <family val="2"/>
    </font>
    <font>
      <b/>
      <sz val="11"/>
      <color rgb="FF000080"/>
      <name val="Arial"/>
      <family val="2"/>
    </font>
    <font>
      <sz val="8"/>
      <name val="Arial"/>
      <family val="2"/>
    </font>
    <font>
      <sz val="10"/>
      <color rgb="FF000080"/>
      <name val="Arial"/>
      <family val="2"/>
    </font>
    <font>
      <sz val="11"/>
      <color rgb="FF808080"/>
      <name val="Arial"/>
      <family val="2"/>
    </font>
    <font>
      <sz val="11"/>
      <name val="Arial"/>
      <family val="2"/>
    </font>
    <font>
      <b/>
      <sz val="11"/>
      <color rgb="FF808080"/>
      <name val="Arial"/>
      <family val="2"/>
    </font>
    <font>
      <b/>
      <sz val="10"/>
      <color theme="0"/>
      <name val="Arial"/>
      <family val="2"/>
    </font>
    <font>
      <b/>
      <sz val="11"/>
      <color theme="0"/>
      <name val="Arial"/>
      <family val="2"/>
    </font>
    <font>
      <b/>
      <sz val="12"/>
      <color theme="0"/>
      <name val="Arial"/>
      <family val="2"/>
    </font>
    <font>
      <b/>
      <sz val="10"/>
      <color rgb="FF339966"/>
      <name val="Arial"/>
      <family val="2"/>
    </font>
    <font>
      <sz val="10"/>
      <color rgb="FF339966"/>
      <name val="Arial"/>
      <family val="2"/>
    </font>
    <font>
      <sz val="10"/>
      <color rgb="FF000080"/>
      <name val="Times New Roman"/>
      <family val="1"/>
    </font>
    <font>
      <sz val="10"/>
      <color rgb="FF000000"/>
      <name val="Times New Roman"/>
      <family val="1"/>
    </font>
    <font>
      <sz val="10"/>
      <color theme="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0"/>
      <name val="Arial"/>
      <family val="2"/>
    </font>
    <font>
      <b/>
      <sz val="12"/>
      <color theme="0"/>
      <name val="Arial"/>
      <family val="2"/>
      <charset val="1"/>
    </font>
    <font>
      <b/>
      <sz val="10"/>
      <name val="Arial"/>
      <family val="2"/>
      <charset val="1"/>
    </font>
    <font>
      <b/>
      <sz val="12"/>
      <color theme="0"/>
      <name val="Tahoma"/>
      <family val="2"/>
      <charset val="1"/>
    </font>
    <font>
      <b/>
      <sz val="10"/>
      <color rgb="FF000000"/>
      <name val="Tahoma"/>
      <family val="2"/>
      <charset val="1"/>
    </font>
    <font>
      <sz val="10"/>
      <color rgb="FF000000"/>
      <name val="Tahoma"/>
      <family val="2"/>
      <charset val="1"/>
    </font>
    <font>
      <sz val="10"/>
      <color rgb="FF000000"/>
      <name val="Arial"/>
      <family val="2"/>
    </font>
  </fonts>
  <fills count="44">
    <fill>
      <patternFill patternType="none"/>
    </fill>
    <fill>
      <patternFill patternType="gray125"/>
    </fill>
    <fill>
      <patternFill patternType="solid">
        <fgColor rgb="FFFFFFFF"/>
        <bgColor rgb="FFF2F2F2"/>
      </patternFill>
    </fill>
    <fill>
      <patternFill patternType="solid">
        <fgColor rgb="FF808080"/>
        <bgColor rgb="FF666699"/>
      </patternFill>
    </fill>
    <fill>
      <patternFill patternType="solid">
        <fgColor rgb="FFCCCCFF"/>
        <bgColor rgb="FFCCCCCC"/>
      </patternFill>
    </fill>
    <fill>
      <patternFill patternType="solid">
        <fgColor rgb="FFFFFF00"/>
        <bgColor rgb="FFFFFF00"/>
      </patternFill>
    </fill>
    <fill>
      <patternFill patternType="solid">
        <fgColor rgb="FFFFFFA6"/>
        <bgColor rgb="FFFFFF99"/>
      </patternFill>
    </fill>
    <fill>
      <patternFill patternType="solid">
        <fgColor rgb="FFCCCCCC"/>
        <bgColor rgb="FFC0C0C0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rgb="FFFFFF00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rgb="FFF2F2F2"/>
      </patternFill>
    </fill>
    <fill>
      <patternFill patternType="solid">
        <fgColor rgb="FFFFFF00"/>
        <bgColor indexed="34"/>
      </patternFill>
    </fill>
    <fill>
      <patternFill patternType="solid">
        <fgColor theme="0"/>
        <bgColor rgb="FFF2F2F2"/>
      </patternFill>
    </fill>
    <fill>
      <patternFill patternType="solid">
        <fgColor theme="0"/>
        <bgColor rgb="FFFFFF99"/>
      </patternFill>
    </fill>
    <fill>
      <patternFill patternType="solid">
        <fgColor rgb="FF002060"/>
        <bgColor indexed="64"/>
      </patternFill>
    </fill>
    <fill>
      <patternFill patternType="solid">
        <fgColor rgb="FF002060"/>
        <bgColor rgb="FF00CCFF"/>
      </patternFill>
    </fill>
    <fill>
      <patternFill patternType="solid">
        <fgColor rgb="FF002060"/>
        <bgColor rgb="FF00FF00"/>
      </patternFill>
    </fill>
    <fill>
      <patternFill patternType="solid">
        <fgColor rgb="FF002060"/>
        <bgColor rgb="FF00B0F0"/>
      </patternFill>
    </fill>
    <fill>
      <patternFill patternType="solid">
        <fgColor rgb="FF002060"/>
        <bgColor rgb="FF9999FF"/>
      </patternFill>
    </fill>
    <fill>
      <patternFill patternType="solid">
        <fgColor rgb="FF002060"/>
        <bgColor rgb="FFCCCCCC"/>
      </patternFill>
    </fill>
    <fill>
      <patternFill patternType="solid">
        <fgColor theme="4" tint="0.59999389629810485"/>
        <bgColor rgb="FF66FF33"/>
      </patternFill>
    </fill>
    <fill>
      <patternFill patternType="solid">
        <fgColor theme="3" tint="0.79998168889431442"/>
        <bgColor rgb="FFCCCCCC"/>
      </patternFill>
    </fill>
    <fill>
      <patternFill patternType="solid">
        <fgColor theme="3" tint="0.79998168889431442"/>
        <bgColor rgb="FF66FF33"/>
      </patternFill>
    </fill>
    <fill>
      <patternFill patternType="solid">
        <fgColor theme="3" tint="-0.249977111117893"/>
        <bgColor rgb="FFFF9900"/>
      </patternFill>
    </fill>
    <fill>
      <patternFill patternType="solid">
        <fgColor theme="3" tint="-0.249977111117893"/>
        <bgColor rgb="FFFFCC66"/>
      </patternFill>
    </fill>
    <fill>
      <patternFill patternType="solid">
        <fgColor theme="3" tint="-0.249977111117893"/>
        <bgColor rgb="FFCCCCCC"/>
      </patternFill>
    </fill>
    <fill>
      <patternFill patternType="solid">
        <fgColor theme="3" tint="-0.249977111117893"/>
        <bgColor rgb="FF00B0F0"/>
      </patternFill>
    </fill>
    <fill>
      <patternFill patternType="solid">
        <fgColor theme="3" tint="-0.249977111117893"/>
        <bgColor rgb="FF66FF33"/>
      </patternFill>
    </fill>
    <fill>
      <patternFill patternType="solid">
        <fgColor theme="3" tint="-0.249977111117893"/>
        <bgColor rgb="FFC0C0C0"/>
      </patternFill>
    </fill>
    <fill>
      <patternFill patternType="solid">
        <fgColor theme="3" tint="-0.249977111117893"/>
        <bgColor rgb="FFFFFF99"/>
      </patternFill>
    </fill>
    <fill>
      <patternFill patternType="solid">
        <fgColor theme="2" tint="-0.89999084444715716"/>
        <bgColor rgb="FFFFFF99"/>
      </patternFill>
    </fill>
    <fill>
      <patternFill patternType="solid">
        <fgColor rgb="FF002060"/>
        <bgColor rgb="FF99CCFF"/>
      </patternFill>
    </fill>
    <fill>
      <patternFill patternType="solid">
        <fgColor theme="3" tint="0.79998168889431442"/>
        <bgColor rgb="FFFFFFFF"/>
      </patternFill>
    </fill>
    <fill>
      <patternFill patternType="solid">
        <fgColor theme="3" tint="0.79998168889431442"/>
        <bgColor rgb="FFC0C0C0"/>
      </patternFill>
    </fill>
    <fill>
      <patternFill patternType="solid">
        <fgColor rgb="FF002060"/>
        <bgColor rgb="FFF2F2F2"/>
      </patternFill>
    </fill>
    <fill>
      <patternFill patternType="solid">
        <fgColor theme="3" tint="0.79998168889431442"/>
        <bgColor rgb="FFFFFFA6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79998168889431442"/>
        <bgColor rgb="FFFFCC00"/>
      </patternFill>
    </fill>
    <fill>
      <patternFill patternType="solid">
        <fgColor theme="3" tint="0.79998168889431442"/>
        <bgColor rgb="FFF2F2F2"/>
      </patternFill>
    </fill>
    <fill>
      <patternFill patternType="solid">
        <fgColor theme="0"/>
        <bgColor rgb="FF00CCFF"/>
      </patternFill>
    </fill>
  </fills>
  <borders count="43">
    <border>
      <left/>
      <right/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/>
      <right/>
      <top/>
      <bottom style="thin">
        <color theme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theme="0"/>
      </bottom>
      <diagonal/>
    </border>
    <border>
      <left style="medium">
        <color auto="1"/>
      </left>
      <right style="medium">
        <color auto="1"/>
      </right>
      <top style="medium">
        <color theme="0"/>
      </top>
      <bottom style="medium">
        <color auto="1"/>
      </bottom>
      <diagonal/>
    </border>
    <border>
      <left style="thin">
        <color rgb="FF000000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6">
    <xf numFmtId="0" fontId="0" fillId="0" borderId="0"/>
    <xf numFmtId="164" fontId="6" fillId="0" borderId="0" applyBorder="0" applyProtection="0"/>
    <xf numFmtId="171" fontId="6" fillId="0" borderId="0" applyBorder="0" applyProtection="0"/>
    <xf numFmtId="9" fontId="6" fillId="0" borderId="0" applyBorder="0" applyProtection="0"/>
    <xf numFmtId="168" fontId="6" fillId="0" borderId="0" applyBorder="0" applyProtection="0"/>
    <xf numFmtId="0" fontId="12" fillId="0" borderId="0"/>
  </cellStyleXfs>
  <cellXfs count="272">
    <xf numFmtId="0" fontId="0" fillId="0" borderId="0" xfId="0"/>
    <xf numFmtId="0" fontId="2" fillId="0" borderId="0" xfId="0" applyFont="1"/>
    <xf numFmtId="0" fontId="2" fillId="2" borderId="0" xfId="0" applyFont="1" applyFill="1"/>
    <xf numFmtId="166" fontId="2" fillId="0" borderId="0" xfId="2" applyNumberFormat="1" applyFont="1" applyBorder="1" applyAlignment="1" applyProtection="1">
      <alignment horizontal="center" vertical="center"/>
    </xf>
    <xf numFmtId="166" fontId="1" fillId="0" borderId="0" xfId="2" applyNumberFormat="1" applyFont="1" applyBorder="1" applyAlignment="1" applyProtection="1">
      <alignment horizontal="center" vertical="center"/>
    </xf>
    <xf numFmtId="0" fontId="2" fillId="0" borderId="0" xfId="0" applyFont="1" applyBorder="1"/>
    <xf numFmtId="0" fontId="1" fillId="0" borderId="0" xfId="0" applyFont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168" fontId="2" fillId="2" borderId="0" xfId="0" applyNumberFormat="1" applyFont="1" applyFill="1" applyBorder="1" applyAlignment="1">
      <alignment horizontal="center" vertical="center"/>
    </xf>
    <xf numFmtId="172" fontId="4" fillId="0" borderId="22" xfId="4" applyNumberFormat="1" applyFont="1" applyBorder="1" applyAlignment="1" applyProtection="1">
      <alignment horizontal="center" vertical="center"/>
    </xf>
    <xf numFmtId="172" fontId="3" fillId="0" borderId="22" xfId="4" applyNumberFormat="1" applyFont="1" applyBorder="1" applyAlignment="1" applyProtection="1">
      <alignment horizontal="center" vertical="center"/>
    </xf>
    <xf numFmtId="0" fontId="7" fillId="0" borderId="0" xfId="0" applyFont="1" applyAlignment="1">
      <alignment horizontal="center"/>
    </xf>
    <xf numFmtId="0" fontId="0" fillId="8" borderId="0" xfId="0" applyFill="1"/>
    <xf numFmtId="0" fontId="9" fillId="0" borderId="0" xfId="0" applyFont="1" applyAlignment="1">
      <alignment horizontal="center" vertical="center"/>
    </xf>
    <xf numFmtId="173" fontId="9" fillId="0" borderId="0" xfId="0" applyNumberFormat="1" applyFont="1" applyAlignment="1">
      <alignment vertical="center"/>
    </xf>
    <xf numFmtId="0" fontId="11" fillId="8" borderId="21" xfId="0" applyFont="1" applyFill="1" applyBorder="1"/>
    <xf numFmtId="174" fontId="11" fillId="8" borderId="23" xfId="0" applyNumberFormat="1" applyFont="1" applyFill="1" applyBorder="1"/>
    <xf numFmtId="174" fontId="11" fillId="9" borderId="23" xfId="0" applyNumberFormat="1" applyFont="1" applyFill="1" applyBorder="1" applyAlignment="1">
      <alignment horizontal="center"/>
    </xf>
    <xf numFmtId="174" fontId="11" fillId="9" borderId="22" xfId="0" applyNumberFormat="1" applyFont="1" applyFill="1" applyBorder="1" applyAlignment="1">
      <alignment horizontal="center"/>
    </xf>
    <xf numFmtId="174" fontId="0" fillId="8" borderId="0" xfId="0" applyNumberFormat="1" applyFill="1"/>
    <xf numFmtId="0" fontId="11" fillId="8" borderId="25" xfId="0" applyFont="1" applyFill="1" applyBorder="1"/>
    <xf numFmtId="0" fontId="11" fillId="8" borderId="23" xfId="0" applyFont="1" applyFill="1" applyBorder="1"/>
    <xf numFmtId="10" fontId="11" fillId="9" borderId="23" xfId="0" applyNumberFormat="1" applyFont="1" applyFill="1" applyBorder="1" applyAlignment="1">
      <alignment horizontal="center"/>
    </xf>
    <xf numFmtId="10" fontId="11" fillId="9" borderId="22" xfId="0" applyNumberFormat="1" applyFont="1" applyFill="1" applyBorder="1" applyAlignment="1">
      <alignment horizontal="center"/>
    </xf>
    <xf numFmtId="0" fontId="0" fillId="10" borderId="22" xfId="0" applyFill="1" applyBorder="1" applyAlignment="1">
      <alignment horizontal="center"/>
    </xf>
    <xf numFmtId="0" fontId="0" fillId="10" borderId="23" xfId="0" applyFill="1" applyBorder="1" applyAlignment="1">
      <alignment horizontal="center"/>
    </xf>
    <xf numFmtId="0" fontId="0" fillId="8" borderId="27" xfId="0" applyFill="1" applyBorder="1" applyAlignment="1">
      <alignment vertical="center"/>
    </xf>
    <xf numFmtId="0" fontId="0" fillId="8" borderId="28" xfId="0" applyFill="1" applyBorder="1" applyAlignment="1">
      <alignment vertical="center"/>
    </xf>
    <xf numFmtId="0" fontId="0" fillId="8" borderId="29" xfId="0" applyFill="1" applyBorder="1" applyAlignment="1">
      <alignment vertical="center"/>
    </xf>
    <xf numFmtId="10" fontId="0" fillId="9" borderId="23" xfId="0" applyNumberFormat="1" applyFill="1" applyBorder="1" applyAlignment="1">
      <alignment vertical="center"/>
    </xf>
    <xf numFmtId="0" fontId="0" fillId="8" borderId="21" xfId="0" applyFill="1" applyBorder="1" applyAlignment="1">
      <alignment vertical="center"/>
    </xf>
    <xf numFmtId="0" fontId="0" fillId="8" borderId="25" xfId="0" applyFill="1" applyBorder="1" applyAlignment="1">
      <alignment vertical="center"/>
    </xf>
    <xf numFmtId="0" fontId="0" fillId="8" borderId="23" xfId="0" applyFill="1" applyBorder="1" applyAlignment="1">
      <alignment vertical="center"/>
    </xf>
    <xf numFmtId="0" fontId="0" fillId="9" borderId="23" xfId="0" applyFill="1" applyBorder="1" applyAlignment="1">
      <alignment vertical="center"/>
    </xf>
    <xf numFmtId="0" fontId="12" fillId="0" borderId="0" xfId="0" applyFont="1" applyAlignment="1">
      <alignment vertical="center"/>
    </xf>
    <xf numFmtId="0" fontId="12" fillId="0" borderId="0" xfId="0" applyFont="1" applyBorder="1" applyAlignment="1">
      <alignment vertical="center"/>
    </xf>
    <xf numFmtId="0" fontId="12" fillId="2" borderId="0" xfId="0" applyFont="1" applyFill="1" applyAlignment="1">
      <alignment vertical="center"/>
    </xf>
    <xf numFmtId="0" fontId="9" fillId="2" borderId="0" xfId="0" applyFont="1" applyFill="1" applyBorder="1" applyAlignment="1">
      <alignment horizontal="right" vertical="center"/>
    </xf>
    <xf numFmtId="165" fontId="12" fillId="2" borderId="0" xfId="0" applyNumberFormat="1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vertical="center" wrapText="1"/>
    </xf>
    <xf numFmtId="166" fontId="17" fillId="2" borderId="3" xfId="3" applyNumberFormat="1" applyFont="1" applyFill="1" applyBorder="1" applyAlignment="1" applyProtection="1">
      <alignment vertical="center"/>
    </xf>
    <xf numFmtId="164" fontId="15" fillId="2" borderId="8" xfId="1" applyFont="1" applyFill="1" applyBorder="1" applyAlignment="1" applyProtection="1">
      <alignment vertical="center"/>
    </xf>
    <xf numFmtId="10" fontId="17" fillId="2" borderId="3" xfId="3" applyNumberFormat="1" applyFont="1" applyFill="1" applyBorder="1" applyAlignment="1" applyProtection="1">
      <alignment vertical="center"/>
    </xf>
    <xf numFmtId="167" fontId="15" fillId="2" borderId="8" xfId="1" applyNumberFormat="1" applyFont="1" applyFill="1" applyBorder="1" applyAlignment="1" applyProtection="1">
      <alignment vertical="center"/>
    </xf>
    <xf numFmtId="168" fontId="17" fillId="2" borderId="3" xfId="3" applyNumberFormat="1" applyFont="1" applyFill="1" applyBorder="1" applyAlignment="1" applyProtection="1">
      <alignment vertical="center"/>
    </xf>
    <xf numFmtId="164" fontId="18" fillId="2" borderId="3" xfId="3" applyNumberFormat="1" applyFont="1" applyFill="1" applyBorder="1" applyAlignment="1" applyProtection="1">
      <alignment vertical="center"/>
    </xf>
    <xf numFmtId="169" fontId="15" fillId="2" borderId="3" xfId="1" applyNumberFormat="1" applyFont="1" applyFill="1" applyBorder="1" applyAlignment="1" applyProtection="1">
      <alignment vertical="center"/>
    </xf>
    <xf numFmtId="0" fontId="18" fillId="2" borderId="3" xfId="0" applyFont="1" applyFill="1" applyBorder="1" applyAlignment="1">
      <alignment vertical="center"/>
    </xf>
    <xf numFmtId="0" fontId="9" fillId="2" borderId="0" xfId="0" applyFont="1" applyFill="1" applyBorder="1" applyAlignment="1">
      <alignment vertical="center" wrapText="1"/>
    </xf>
    <xf numFmtId="0" fontId="18" fillId="2" borderId="0" xfId="0" applyFont="1" applyFill="1" applyBorder="1" applyAlignment="1">
      <alignment vertical="center"/>
    </xf>
    <xf numFmtId="164" fontId="15" fillId="2" borderId="0" xfId="0" applyNumberFormat="1" applyFont="1" applyFill="1" applyBorder="1" applyAlignment="1">
      <alignment vertical="center"/>
    </xf>
    <xf numFmtId="0" fontId="9" fillId="4" borderId="5" xfId="0" applyFont="1" applyFill="1" applyBorder="1" applyAlignment="1">
      <alignment horizontal="left" vertical="center" wrapText="1"/>
    </xf>
    <xf numFmtId="0" fontId="12" fillId="3" borderId="0" xfId="0" applyFont="1" applyFill="1" applyBorder="1" applyAlignment="1">
      <alignment vertical="center"/>
    </xf>
    <xf numFmtId="0" fontId="12" fillId="2" borderId="0" xfId="0" applyFont="1" applyFill="1" applyBorder="1" applyAlignment="1">
      <alignment vertical="center"/>
    </xf>
    <xf numFmtId="0" fontId="12" fillId="2" borderId="4" xfId="0" applyFont="1" applyFill="1" applyBorder="1" applyAlignment="1">
      <alignment vertical="center" wrapText="1"/>
    </xf>
    <xf numFmtId="164" fontId="15" fillId="2" borderId="10" xfId="1" applyFont="1" applyFill="1" applyBorder="1" applyAlignment="1" applyProtection="1">
      <alignment vertical="center"/>
    </xf>
    <xf numFmtId="0" fontId="9" fillId="2" borderId="11" xfId="0" applyFont="1" applyFill="1" applyBorder="1" applyAlignment="1">
      <alignment horizontal="right" vertical="center" wrapText="1"/>
    </xf>
    <xf numFmtId="10" fontId="19" fillId="2" borderId="2" xfId="0" applyNumberFormat="1" applyFont="1" applyFill="1" applyBorder="1" applyAlignment="1">
      <alignment vertical="center"/>
    </xf>
    <xf numFmtId="164" fontId="15" fillId="2" borderId="2" xfId="0" applyNumberFormat="1" applyFont="1" applyFill="1" applyBorder="1" applyAlignment="1">
      <alignment vertical="center"/>
    </xf>
    <xf numFmtId="10" fontId="12" fillId="3" borderId="0" xfId="0" applyNumberFormat="1" applyFont="1" applyFill="1" applyBorder="1" applyAlignment="1">
      <alignment vertical="center"/>
    </xf>
    <xf numFmtId="0" fontId="20" fillId="3" borderId="0" xfId="0" applyFont="1" applyFill="1" applyAlignment="1">
      <alignment vertical="center"/>
    </xf>
    <xf numFmtId="0" fontId="20" fillId="0" borderId="0" xfId="0" applyFont="1" applyAlignment="1">
      <alignment vertical="center"/>
    </xf>
    <xf numFmtId="164" fontId="15" fillId="2" borderId="12" xfId="0" applyNumberFormat="1" applyFont="1" applyFill="1" applyBorder="1" applyAlignment="1">
      <alignment vertical="center"/>
    </xf>
    <xf numFmtId="0" fontId="12" fillId="3" borderId="0" xfId="0" applyFont="1" applyFill="1" applyAlignment="1">
      <alignment vertical="center"/>
    </xf>
    <xf numFmtId="10" fontId="12" fillId="3" borderId="0" xfId="0" applyNumberFormat="1" applyFont="1" applyFill="1" applyAlignment="1">
      <alignment vertical="center"/>
    </xf>
    <xf numFmtId="0" fontId="9" fillId="4" borderId="5" xfId="0" applyFont="1" applyFill="1" applyBorder="1" applyAlignment="1">
      <alignment vertical="center" wrapText="1"/>
    </xf>
    <xf numFmtId="164" fontId="15" fillId="2" borderId="3" xfId="1" applyFont="1" applyFill="1" applyBorder="1" applyAlignment="1" applyProtection="1">
      <alignment vertical="center"/>
    </xf>
    <xf numFmtId="0" fontId="12" fillId="2" borderId="10" xfId="0" applyFont="1" applyFill="1" applyBorder="1" applyAlignment="1">
      <alignment horizontal="left" vertical="center" wrapText="1"/>
    </xf>
    <xf numFmtId="10" fontId="21" fillId="2" borderId="14" xfId="0" applyNumberFormat="1" applyFont="1" applyFill="1" applyBorder="1" applyAlignment="1">
      <alignment horizontal="right" vertical="center" wrapText="1"/>
    </xf>
    <xf numFmtId="0" fontId="12" fillId="2" borderId="3" xfId="0" applyFont="1" applyFill="1" applyBorder="1" applyAlignment="1">
      <alignment horizontal="left" vertical="center" wrapText="1"/>
    </xf>
    <xf numFmtId="10" fontId="21" fillId="2" borderId="8" xfId="0" applyNumberFormat="1" applyFont="1" applyFill="1" applyBorder="1" applyAlignment="1">
      <alignment horizontal="right" vertical="center" wrapText="1"/>
    </xf>
    <xf numFmtId="0" fontId="9" fillId="2" borderId="0" xfId="0" applyFont="1" applyFill="1" applyBorder="1" applyAlignment="1">
      <alignment horizontal="right" vertical="center" wrapText="1"/>
    </xf>
    <xf numFmtId="0" fontId="12" fillId="0" borderId="7" xfId="0" applyFont="1" applyBorder="1" applyAlignment="1">
      <alignment vertical="center" wrapText="1"/>
    </xf>
    <xf numFmtId="164" fontId="15" fillId="2" borderId="8" xfId="1" applyFont="1" applyFill="1" applyBorder="1" applyAlignment="1" applyProtection="1">
      <alignment horizontal="center" vertical="center"/>
    </xf>
    <xf numFmtId="164" fontId="15" fillId="2" borderId="12" xfId="0" applyNumberFormat="1" applyFont="1" applyFill="1" applyBorder="1" applyAlignment="1">
      <alignment horizontal="center" vertical="center"/>
    </xf>
    <xf numFmtId="164" fontId="15" fillId="2" borderId="3" xfId="1" applyFont="1" applyFill="1" applyBorder="1" applyAlignment="1" applyProtection="1">
      <alignment horizontal="center" vertical="center"/>
    </xf>
    <xf numFmtId="10" fontId="19" fillId="2" borderId="0" xfId="0" applyNumberFormat="1" applyFont="1" applyFill="1" applyBorder="1" applyAlignment="1">
      <alignment vertical="center"/>
    </xf>
    <xf numFmtId="0" fontId="12" fillId="2" borderId="0" xfId="0" applyFont="1" applyFill="1" applyBorder="1" applyAlignment="1">
      <alignment vertical="center" wrapText="1"/>
    </xf>
    <xf numFmtId="164" fontId="15" fillId="2" borderId="0" xfId="1" applyFont="1" applyFill="1" applyBorder="1" applyAlignment="1" applyProtection="1">
      <alignment vertical="center"/>
    </xf>
    <xf numFmtId="164" fontId="22" fillId="2" borderId="3" xfId="1" applyFont="1" applyFill="1" applyBorder="1" applyAlignment="1" applyProtection="1">
      <alignment vertical="center"/>
    </xf>
    <xf numFmtId="164" fontId="23" fillId="2" borderId="3" xfId="1" applyFont="1" applyFill="1" applyBorder="1" applyAlignment="1" applyProtection="1">
      <alignment vertical="center"/>
    </xf>
    <xf numFmtId="164" fontId="15" fillId="2" borderId="16" xfId="0" applyNumberFormat="1" applyFont="1" applyFill="1" applyBorder="1" applyAlignment="1">
      <alignment vertical="center"/>
    </xf>
    <xf numFmtId="164" fontId="15" fillId="2" borderId="18" xfId="0" applyNumberFormat="1" applyFont="1" applyFill="1" applyBorder="1" applyAlignment="1">
      <alignment vertical="center"/>
    </xf>
    <xf numFmtId="164" fontId="24" fillId="2" borderId="18" xfId="0" applyNumberFormat="1" applyFont="1" applyFill="1" applyBorder="1" applyAlignment="1">
      <alignment vertical="center"/>
    </xf>
    <xf numFmtId="164" fontId="15" fillId="2" borderId="20" xfId="0" applyNumberFormat="1" applyFont="1" applyFill="1" applyBorder="1" applyAlignment="1">
      <alignment vertical="center"/>
    </xf>
    <xf numFmtId="164" fontId="12" fillId="2" borderId="0" xfId="1" applyFont="1" applyFill="1" applyBorder="1" applyAlignment="1" applyProtection="1">
      <alignment vertical="center"/>
    </xf>
    <xf numFmtId="0" fontId="12" fillId="2" borderId="21" xfId="0" applyFont="1" applyFill="1" applyBorder="1" applyAlignment="1">
      <alignment horizontal="left" vertical="center" wrapText="1"/>
    </xf>
    <xf numFmtId="4" fontId="12" fillId="2" borderId="22" xfId="0" applyNumberFormat="1" applyFont="1" applyFill="1" applyBorder="1" applyAlignment="1">
      <alignment vertical="center"/>
    </xf>
    <xf numFmtId="0" fontId="12" fillId="2" borderId="21" xfId="0" applyFont="1" applyFill="1" applyBorder="1" applyAlignment="1">
      <alignment horizontal="left" vertical="center"/>
    </xf>
    <xf numFmtId="170" fontId="9" fillId="6" borderId="22" xfId="0" applyNumberFormat="1" applyFont="1" applyFill="1" applyBorder="1" applyAlignment="1">
      <alignment vertical="center"/>
    </xf>
    <xf numFmtId="0" fontId="9" fillId="6" borderId="21" xfId="0" applyFont="1" applyFill="1" applyBorder="1" applyAlignment="1">
      <alignment horizontal="left" vertical="center"/>
    </xf>
    <xf numFmtId="167" fontId="9" fillId="6" borderId="23" xfId="0" applyNumberFormat="1" applyFont="1" applyFill="1" applyBorder="1" applyAlignment="1">
      <alignment vertical="center"/>
    </xf>
    <xf numFmtId="0" fontId="12" fillId="0" borderId="1" xfId="0" applyFont="1" applyBorder="1" applyAlignment="1">
      <alignment vertical="center"/>
    </xf>
    <xf numFmtId="164" fontId="15" fillId="2" borderId="37" xfId="1" applyFont="1" applyFill="1" applyBorder="1" applyAlignment="1" applyProtection="1">
      <alignment vertical="center"/>
    </xf>
    <xf numFmtId="164" fontId="15" fillId="2" borderId="38" xfId="1" applyFont="1" applyFill="1" applyBorder="1" applyAlignment="1" applyProtection="1">
      <alignment vertical="center"/>
    </xf>
    <xf numFmtId="0" fontId="9" fillId="4" borderId="11" xfId="0" applyFont="1" applyFill="1" applyBorder="1" applyAlignment="1">
      <alignment horizontal="left" vertical="center" wrapText="1"/>
    </xf>
    <xf numFmtId="4" fontId="12" fillId="14" borderId="22" xfId="0" applyNumberFormat="1" applyFont="1" applyFill="1" applyBorder="1" applyAlignment="1">
      <alignment vertical="center"/>
    </xf>
    <xf numFmtId="166" fontId="2" fillId="14" borderId="22" xfId="2" applyNumberFormat="1" applyFont="1" applyFill="1" applyBorder="1" applyAlignment="1" applyProtection="1">
      <alignment horizontal="center" vertical="center"/>
    </xf>
    <xf numFmtId="166" fontId="2" fillId="2" borderId="22" xfId="2" applyNumberFormat="1" applyFont="1" applyFill="1" applyBorder="1" applyAlignment="1" applyProtection="1">
      <alignment horizontal="center" vertical="center"/>
    </xf>
    <xf numFmtId="166" fontId="15" fillId="0" borderId="22" xfId="2" applyNumberFormat="1" applyFont="1" applyBorder="1" applyAlignment="1" applyProtection="1">
      <alignment horizontal="center" vertical="center"/>
    </xf>
    <xf numFmtId="0" fontId="2" fillId="14" borderId="22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166" fontId="2" fillId="0" borderId="22" xfId="2" applyNumberFormat="1" applyFont="1" applyBorder="1" applyAlignment="1" applyProtection="1">
      <alignment horizontal="center" vertical="center"/>
    </xf>
    <xf numFmtId="164" fontId="15" fillId="14" borderId="10" xfId="1" applyFont="1" applyFill="1" applyBorder="1" applyAlignment="1" applyProtection="1">
      <alignment vertical="center"/>
    </xf>
    <xf numFmtId="166" fontId="2" fillId="0" borderId="30" xfId="2" applyNumberFormat="1" applyFont="1" applyBorder="1" applyAlignment="1" applyProtection="1">
      <alignment horizontal="center" vertical="center"/>
    </xf>
    <xf numFmtId="173" fontId="8" fillId="15" borderId="30" xfId="0" applyNumberFormat="1" applyFont="1" applyFill="1" applyBorder="1" applyAlignment="1">
      <alignment vertical="center"/>
    </xf>
    <xf numFmtId="3" fontId="12" fillId="16" borderId="22" xfId="0" applyNumberFormat="1" applyFont="1" applyFill="1" applyBorder="1" applyAlignment="1">
      <alignment vertical="center"/>
    </xf>
    <xf numFmtId="164" fontId="15" fillId="17" borderId="22" xfId="0" applyNumberFormat="1" applyFont="1" applyFill="1" applyBorder="1" applyAlignment="1">
      <alignment vertical="center"/>
    </xf>
    <xf numFmtId="167" fontId="15" fillId="17" borderId="22" xfId="0" applyNumberFormat="1" applyFont="1" applyFill="1" applyBorder="1" applyAlignment="1">
      <alignment vertical="center"/>
    </xf>
    <xf numFmtId="0" fontId="25" fillId="22" borderId="2" xfId="0" applyFont="1" applyFill="1" applyBorder="1" applyAlignment="1">
      <alignment horizontal="center" vertical="center" wrapText="1"/>
    </xf>
    <xf numFmtId="0" fontId="25" fillId="23" borderId="2" xfId="0" applyFont="1" applyFill="1" applyBorder="1" applyAlignment="1">
      <alignment horizontal="right" vertical="center" wrapText="1"/>
    </xf>
    <xf numFmtId="10" fontId="25" fillId="23" borderId="9" xfId="0" applyNumberFormat="1" applyFont="1" applyFill="1" applyBorder="1" applyAlignment="1">
      <alignment horizontal="right" vertical="center" wrapText="1"/>
    </xf>
    <xf numFmtId="164" fontId="26" fillId="23" borderId="2" xfId="0" applyNumberFormat="1" applyFont="1" applyFill="1" applyBorder="1" applyAlignment="1">
      <alignment vertical="center"/>
    </xf>
    <xf numFmtId="0" fontId="9" fillId="24" borderId="5" xfId="0" applyFont="1" applyFill="1" applyBorder="1" applyAlignment="1">
      <alignment vertical="center" wrapText="1"/>
    </xf>
    <xf numFmtId="164" fontId="9" fillId="24" borderId="6" xfId="1" applyFont="1" applyFill="1" applyBorder="1" applyAlignment="1" applyProtection="1">
      <alignment horizontal="center" vertical="center" wrapText="1"/>
    </xf>
    <xf numFmtId="164" fontId="9" fillId="24" borderId="6" xfId="1" applyFont="1" applyFill="1" applyBorder="1" applyAlignment="1" applyProtection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8" fillId="0" borderId="2" xfId="0" applyFont="1" applyBorder="1" applyAlignment="1">
      <alignment vertical="center"/>
    </xf>
    <xf numFmtId="0" fontId="8" fillId="0" borderId="35" xfId="0" applyFont="1" applyBorder="1" applyAlignment="1">
      <alignment horizontal="left" vertical="center"/>
    </xf>
    <xf numFmtId="0" fontId="8" fillId="0" borderId="35" xfId="0" applyFont="1" applyBorder="1" applyAlignment="1">
      <alignment horizontal="left" vertical="center" wrapText="1"/>
    </xf>
    <xf numFmtId="164" fontId="9" fillId="4" borderId="6" xfId="1" applyFont="1" applyFill="1" applyBorder="1" applyAlignment="1" applyProtection="1">
      <alignment horizontal="center" vertical="center"/>
    </xf>
    <xf numFmtId="10" fontId="12" fillId="14" borderId="10" xfId="3" applyNumberFormat="1" applyFont="1" applyFill="1" applyBorder="1" applyAlignment="1" applyProtection="1">
      <alignment vertical="center"/>
    </xf>
    <xf numFmtId="10" fontId="12" fillId="14" borderId="3" xfId="3" applyNumberFormat="1" applyFont="1" applyFill="1" applyBorder="1" applyAlignment="1" applyProtection="1">
      <alignment vertical="center"/>
    </xf>
    <xf numFmtId="10" fontId="9" fillId="2" borderId="2" xfId="0" applyNumberFormat="1" applyFont="1" applyFill="1" applyBorder="1" applyAlignment="1">
      <alignment vertical="center"/>
    </xf>
    <xf numFmtId="164" fontId="9" fillId="4" borderId="3" xfId="1" applyFont="1" applyFill="1" applyBorder="1" applyAlignment="1" applyProtection="1">
      <alignment horizontal="center" vertical="center"/>
    </xf>
    <xf numFmtId="168" fontId="21" fillId="2" borderId="7" xfId="3" applyNumberFormat="1" applyFont="1" applyFill="1" applyBorder="1" applyAlignment="1" applyProtection="1">
      <alignment vertical="center"/>
    </xf>
    <xf numFmtId="164" fontId="9" fillId="2" borderId="2" xfId="0" applyNumberFormat="1" applyFont="1" applyFill="1" applyBorder="1" applyAlignment="1">
      <alignment vertical="center"/>
    </xf>
    <xf numFmtId="9" fontId="28" fillId="25" borderId="6" xfId="3" applyFont="1" applyFill="1" applyBorder="1" applyAlignment="1" applyProtection="1">
      <alignment vertical="center"/>
    </xf>
    <xf numFmtId="0" fontId="9" fillId="26" borderId="2" xfId="0" applyFont="1" applyFill="1" applyBorder="1" applyAlignment="1">
      <alignment horizontal="left" vertical="center" wrapText="1"/>
    </xf>
    <xf numFmtId="0" fontId="9" fillId="26" borderId="13" xfId="0" applyFont="1" applyFill="1" applyBorder="1" applyAlignment="1">
      <alignment horizontal="left" vertical="center" wrapText="1"/>
    </xf>
    <xf numFmtId="164" fontId="9" fillId="26" borderId="13" xfId="1" applyFont="1" applyFill="1" applyBorder="1" applyAlignment="1" applyProtection="1">
      <alignment horizontal="center" vertical="center"/>
    </xf>
    <xf numFmtId="0" fontId="9" fillId="26" borderId="5" xfId="0" applyFont="1" applyFill="1" applyBorder="1" applyAlignment="1">
      <alignment vertical="center" wrapText="1"/>
    </xf>
    <xf numFmtId="10" fontId="29" fillId="26" borderId="6" xfId="3" applyNumberFormat="1" applyFont="1" applyFill="1" applyBorder="1" applyAlignment="1" applyProtection="1">
      <alignment vertical="center"/>
    </xf>
    <xf numFmtId="164" fontId="9" fillId="26" borderId="8" xfId="1" applyFont="1" applyFill="1" applyBorder="1" applyAlignment="1" applyProtection="1">
      <alignment horizontal="center" vertical="center"/>
    </xf>
    <xf numFmtId="10" fontId="30" fillId="9" borderId="39" xfId="3" applyNumberFormat="1" applyFont="1" applyFill="1" applyBorder="1" applyAlignment="1">
      <alignment vertical="center"/>
    </xf>
    <xf numFmtId="10" fontId="31" fillId="9" borderId="39" xfId="3" applyNumberFormat="1" applyFont="1" applyFill="1" applyBorder="1" applyAlignment="1">
      <alignment vertical="center"/>
    </xf>
    <xf numFmtId="0" fontId="25" fillId="23" borderId="11" xfId="0" applyFont="1" applyFill="1" applyBorder="1" applyAlignment="1">
      <alignment horizontal="right" vertical="center" wrapText="1"/>
    </xf>
    <xf numFmtId="10" fontId="25" fillId="23" borderId="2" xfId="0" applyNumberFormat="1" applyFont="1" applyFill="1" applyBorder="1" applyAlignment="1">
      <alignment horizontal="right" vertical="center" wrapText="1"/>
    </xf>
    <xf numFmtId="9" fontId="28" fillId="4" borderId="5" xfId="3" applyFont="1" applyFill="1" applyBorder="1" applyAlignment="1" applyProtection="1">
      <alignment vertical="center"/>
    </xf>
    <xf numFmtId="164" fontId="9" fillId="4" borderId="2" xfId="1" applyFont="1" applyFill="1" applyBorder="1" applyAlignment="1" applyProtection="1">
      <alignment horizontal="center" vertical="center"/>
    </xf>
    <xf numFmtId="10" fontId="12" fillId="2" borderId="3" xfId="3" applyNumberFormat="1" applyFont="1" applyFill="1" applyBorder="1" applyAlignment="1" applyProtection="1">
      <alignment vertical="center"/>
    </xf>
    <xf numFmtId="168" fontId="21" fillId="2" borderId="0" xfId="3" applyNumberFormat="1" applyFont="1" applyFill="1" applyBorder="1" applyAlignment="1" applyProtection="1">
      <alignment vertical="center"/>
    </xf>
    <xf numFmtId="0" fontId="9" fillId="25" borderId="11" xfId="0" applyFont="1" applyFill="1" applyBorder="1" applyAlignment="1">
      <alignment horizontal="right" vertical="center" wrapText="1"/>
    </xf>
    <xf numFmtId="164" fontId="15" fillId="25" borderId="2" xfId="0" applyNumberFormat="1" applyFont="1" applyFill="1" applyBorder="1" applyAlignment="1">
      <alignment vertical="center"/>
    </xf>
    <xf numFmtId="0" fontId="32" fillId="23" borderId="11" xfId="0" applyFont="1" applyFill="1" applyBorder="1" applyAlignment="1">
      <alignment vertical="center"/>
    </xf>
    <xf numFmtId="0" fontId="33" fillId="26" borderId="11" xfId="0" applyFont="1" applyFill="1" applyBorder="1" applyAlignment="1">
      <alignment vertical="center" wrapText="1"/>
    </xf>
    <xf numFmtId="10" fontId="34" fillId="26" borderId="6" xfId="3" applyNumberFormat="1" applyFont="1" applyFill="1" applyBorder="1" applyAlignment="1" applyProtection="1">
      <alignment vertical="center"/>
    </xf>
    <xf numFmtId="0" fontId="34" fillId="2" borderId="7" xfId="0" applyFont="1" applyFill="1" applyBorder="1" applyAlignment="1">
      <alignment vertical="center" wrapText="1"/>
    </xf>
    <xf numFmtId="10" fontId="34" fillId="2" borderId="7" xfId="3" applyNumberFormat="1" applyFont="1" applyFill="1" applyBorder="1" applyAlignment="1" applyProtection="1">
      <alignment vertical="center"/>
    </xf>
    <xf numFmtId="10" fontId="34" fillId="14" borderId="7" xfId="3" applyNumberFormat="1" applyFont="1" applyFill="1" applyBorder="1" applyAlignment="1" applyProtection="1">
      <alignment vertical="center"/>
    </xf>
    <xf numFmtId="168" fontId="34" fillId="2" borderId="7" xfId="3" applyNumberFormat="1" applyFont="1" applyFill="1" applyBorder="1" applyAlignment="1" applyProtection="1">
      <alignment vertical="center"/>
    </xf>
    <xf numFmtId="0" fontId="18" fillId="25" borderId="11" xfId="0" applyFont="1" applyFill="1" applyBorder="1" applyAlignment="1">
      <alignment vertical="center"/>
    </xf>
    <xf numFmtId="167" fontId="23" fillId="2" borderId="23" xfId="0" applyNumberFormat="1" applyFont="1" applyFill="1" applyBorder="1" applyAlignment="1">
      <alignment vertical="center"/>
    </xf>
    <xf numFmtId="164" fontId="26" fillId="28" borderId="8" xfId="1" applyFont="1" applyFill="1" applyBorder="1" applyAlignment="1" applyProtection="1">
      <alignment horizontal="center" vertical="center"/>
    </xf>
    <xf numFmtId="164" fontId="26" fillId="29" borderId="13" xfId="0" applyNumberFormat="1" applyFont="1" applyFill="1" applyBorder="1" applyAlignment="1">
      <alignment vertical="center"/>
    </xf>
    <xf numFmtId="0" fontId="26" fillId="31" borderId="21" xfId="0" applyFont="1" applyFill="1" applyBorder="1" applyAlignment="1">
      <alignment horizontal="left" vertical="center"/>
    </xf>
    <xf numFmtId="0" fontId="35" fillId="31" borderId="22" xfId="0" applyFont="1" applyFill="1" applyBorder="1" applyAlignment="1">
      <alignment vertical="center"/>
    </xf>
    <xf numFmtId="167" fontId="26" fillId="31" borderId="23" xfId="0" applyNumberFormat="1" applyFont="1" applyFill="1" applyBorder="1" applyAlignment="1">
      <alignment horizontal="center" vertical="center"/>
    </xf>
    <xf numFmtId="167" fontId="26" fillId="32" borderId="23" xfId="0" applyNumberFormat="1" applyFont="1" applyFill="1" applyBorder="1" applyAlignment="1">
      <alignment vertical="center"/>
    </xf>
    <xf numFmtId="0" fontId="26" fillId="33" borderId="22" xfId="0" applyFont="1" applyFill="1" applyBorder="1" applyAlignment="1">
      <alignment horizontal="center" vertical="center" wrapText="1"/>
    </xf>
    <xf numFmtId="167" fontId="26" fillId="33" borderId="22" xfId="0" applyNumberFormat="1" applyFont="1" applyFill="1" applyBorder="1" applyAlignment="1">
      <alignment vertical="center"/>
    </xf>
    <xf numFmtId="176" fontId="9" fillId="6" borderId="22" xfId="0" applyNumberFormat="1" applyFont="1" applyFill="1" applyBorder="1" applyAlignment="1">
      <alignment horizontal="center" vertical="center"/>
    </xf>
    <xf numFmtId="0" fontId="25" fillId="34" borderId="11" xfId="0" applyFont="1" applyFill="1" applyBorder="1" applyAlignment="1">
      <alignment horizontal="center" vertical="center"/>
    </xf>
    <xf numFmtId="0" fontId="25" fillId="34" borderId="2" xfId="0" applyFont="1" applyFill="1" applyBorder="1" applyAlignment="1">
      <alignment horizontal="center" vertical="center" wrapText="1"/>
    </xf>
    <xf numFmtId="0" fontId="25" fillId="34" borderId="21" xfId="0" applyFont="1" applyFill="1" applyBorder="1" applyAlignment="1">
      <alignment horizontal="center" vertical="center"/>
    </xf>
    <xf numFmtId="0" fontId="9" fillId="11" borderId="30" xfId="5" applyFont="1" applyFill="1" applyBorder="1" applyAlignment="1">
      <alignment horizontal="right" vertical="center"/>
    </xf>
    <xf numFmtId="0" fontId="11" fillId="36" borderId="21" xfId="0" applyFont="1" applyFill="1" applyBorder="1"/>
    <xf numFmtId="174" fontId="11" fillId="36" borderId="23" xfId="0" applyNumberFormat="1" applyFont="1" applyFill="1" applyBorder="1"/>
    <xf numFmtId="174" fontId="10" fillId="36" borderId="22" xfId="0" applyNumberFormat="1" applyFont="1" applyFill="1" applyBorder="1" applyAlignment="1">
      <alignment horizontal="center"/>
    </xf>
    <xf numFmtId="166" fontId="15" fillId="40" borderId="22" xfId="2" applyNumberFormat="1" applyFont="1" applyFill="1" applyBorder="1" applyAlignment="1" applyProtection="1">
      <alignment horizontal="center" vertical="center"/>
    </xf>
    <xf numFmtId="0" fontId="37" fillId="40" borderId="22" xfId="0" applyFont="1" applyFill="1" applyBorder="1" applyAlignment="1">
      <alignment horizontal="center" vertical="center"/>
    </xf>
    <xf numFmtId="0" fontId="37" fillId="40" borderId="22" xfId="0" applyFont="1" applyFill="1" applyBorder="1" applyAlignment="1">
      <alignment horizontal="center" vertical="center" wrapText="1"/>
    </xf>
    <xf numFmtId="171" fontId="37" fillId="40" borderId="22" xfId="2" applyFont="1" applyFill="1" applyBorder="1" applyAlignment="1" applyProtection="1">
      <alignment horizontal="center" vertical="center"/>
    </xf>
    <xf numFmtId="171" fontId="37" fillId="40" borderId="22" xfId="2" applyFont="1" applyFill="1" applyBorder="1" applyAlignment="1" applyProtection="1">
      <alignment horizontal="center" vertical="center" wrapText="1"/>
    </xf>
    <xf numFmtId="0" fontId="9" fillId="40" borderId="30" xfId="0" applyFont="1" applyFill="1" applyBorder="1" applyAlignment="1">
      <alignment horizontal="center" vertical="center" wrapText="1"/>
    </xf>
    <xf numFmtId="171" fontId="9" fillId="40" borderId="30" xfId="2" applyFont="1" applyFill="1" applyBorder="1" applyAlignment="1" applyProtection="1">
      <alignment horizontal="center" vertical="center" wrapText="1"/>
    </xf>
    <xf numFmtId="0" fontId="40" fillId="0" borderId="22" xfId="0" applyFont="1" applyBorder="1" applyAlignment="1">
      <alignment horizontal="left" vertical="center" wrapText="1"/>
    </xf>
    <xf numFmtId="172" fontId="40" fillId="5" borderId="22" xfId="4" applyNumberFormat="1" applyFont="1" applyFill="1" applyBorder="1" applyAlignment="1" applyProtection="1">
      <alignment horizontal="center" vertical="center"/>
    </xf>
    <xf numFmtId="0" fontId="40" fillId="0" borderId="22" xfId="0" applyFont="1" applyBorder="1" applyAlignment="1">
      <alignment horizontal="center" vertical="center"/>
    </xf>
    <xf numFmtId="0" fontId="4" fillId="0" borderId="0" xfId="4" applyNumberFormat="1" applyFont="1" applyBorder="1" applyAlignment="1" applyProtection="1">
      <alignment horizontal="center" vertical="center"/>
    </xf>
    <xf numFmtId="172" fontId="3" fillId="40" borderId="22" xfId="4" applyNumberFormat="1" applyFont="1" applyFill="1" applyBorder="1" applyAlignment="1" applyProtection="1">
      <alignment horizontal="center" vertical="center"/>
    </xf>
    <xf numFmtId="0" fontId="39" fillId="42" borderId="22" xfId="0" applyFont="1" applyFill="1" applyBorder="1" applyAlignment="1">
      <alignment horizontal="center" vertical="center" wrapText="1"/>
    </xf>
    <xf numFmtId="0" fontId="39" fillId="42" borderId="22" xfId="0" applyFont="1" applyFill="1" applyBorder="1" applyAlignment="1">
      <alignment horizontal="center" vertical="center"/>
    </xf>
    <xf numFmtId="0" fontId="38" fillId="43" borderId="42" xfId="0" applyFont="1" applyFill="1" applyBorder="1" applyAlignment="1">
      <alignment horizontal="center" vertical="center"/>
    </xf>
    <xf numFmtId="0" fontId="38" fillId="43" borderId="24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9" fillId="40" borderId="30" xfId="0" applyFont="1" applyFill="1" applyBorder="1" applyAlignment="1">
      <alignment vertical="center"/>
    </xf>
    <xf numFmtId="166" fontId="15" fillId="10" borderId="22" xfId="2" applyNumberFormat="1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2" fillId="0" borderId="31" xfId="0" applyFont="1" applyBorder="1" applyAlignment="1">
      <alignment horizontal="left" vertical="center" wrapText="1"/>
    </xf>
    <xf numFmtId="0" fontId="12" fillId="0" borderId="32" xfId="0" applyFont="1" applyBorder="1" applyAlignment="1">
      <alignment horizontal="left" vertical="center" wrapText="1"/>
    </xf>
    <xf numFmtId="0" fontId="12" fillId="0" borderId="33" xfId="0" applyFont="1" applyBorder="1" applyAlignment="1">
      <alignment horizontal="left" vertical="center" wrapText="1"/>
    </xf>
    <xf numFmtId="0" fontId="13" fillId="12" borderId="30" xfId="5" applyFont="1" applyFill="1" applyBorder="1" applyAlignment="1">
      <alignment horizontal="center" vertical="center"/>
    </xf>
    <xf numFmtId="0" fontId="15" fillId="0" borderId="31" xfId="0" applyFont="1" applyBorder="1" applyAlignment="1">
      <alignment horizontal="center" vertical="center"/>
    </xf>
    <xf numFmtId="0" fontId="15" fillId="0" borderId="32" xfId="0" applyFont="1" applyBorder="1" applyAlignment="1">
      <alignment horizontal="center" vertical="center"/>
    </xf>
    <xf numFmtId="0" fontId="15" fillId="0" borderId="33" xfId="0" applyFont="1" applyBorder="1" applyAlignment="1">
      <alignment horizontal="center" vertical="center"/>
    </xf>
    <xf numFmtId="0" fontId="14" fillId="2" borderId="0" xfId="0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26" fillId="21" borderId="2" xfId="0" applyFont="1" applyFill="1" applyBorder="1" applyAlignment="1">
      <alignment horizontal="center" vertical="center" wrapText="1"/>
    </xf>
    <xf numFmtId="0" fontId="9" fillId="13" borderId="35" xfId="0" applyFont="1" applyFill="1" applyBorder="1" applyAlignment="1">
      <alignment horizontal="center" vertical="center"/>
    </xf>
    <xf numFmtId="0" fontId="26" fillId="19" borderId="11" xfId="0" applyFont="1" applyFill="1" applyBorder="1" applyAlignment="1">
      <alignment horizontal="left" vertical="center" wrapText="1"/>
    </xf>
    <xf numFmtId="0" fontId="26" fillId="19" borderId="9" xfId="0" applyFont="1" applyFill="1" applyBorder="1" applyAlignment="1">
      <alignment horizontal="left" vertical="center" wrapText="1"/>
    </xf>
    <xf numFmtId="0" fontId="26" fillId="19" borderId="12" xfId="0" applyFont="1" applyFill="1" applyBorder="1" applyAlignment="1">
      <alignment horizontal="left" vertical="center" wrapText="1"/>
    </xf>
    <xf numFmtId="0" fontId="26" fillId="20" borderId="11" xfId="0" applyFont="1" applyFill="1" applyBorder="1" applyAlignment="1">
      <alignment horizontal="left" vertical="center" wrapText="1"/>
    </xf>
    <xf numFmtId="0" fontId="26" fillId="20" borderId="9" xfId="0" applyFont="1" applyFill="1" applyBorder="1" applyAlignment="1">
      <alignment horizontal="left" vertical="center" wrapText="1"/>
    </xf>
    <xf numFmtId="0" fontId="26" fillId="20" borderId="12" xfId="0" applyFont="1" applyFill="1" applyBorder="1" applyAlignment="1">
      <alignment horizontal="left" vertical="center" wrapText="1"/>
    </xf>
    <xf numFmtId="0" fontId="12" fillId="0" borderId="32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36" xfId="0" applyFont="1" applyBorder="1" applyAlignment="1">
      <alignment horizontal="center" vertical="center"/>
    </xf>
    <xf numFmtId="0" fontId="25" fillId="18" borderId="35" xfId="0" applyFont="1" applyFill="1" applyBorder="1" applyAlignment="1">
      <alignment horizontal="left" vertical="center"/>
    </xf>
    <xf numFmtId="0" fontId="9" fillId="0" borderId="34" xfId="0" applyFont="1" applyBorder="1" applyAlignment="1">
      <alignment horizontal="center" vertical="center" wrapText="1"/>
    </xf>
    <xf numFmtId="14" fontId="9" fillId="10" borderId="35" xfId="0" applyNumberFormat="1" applyFont="1" applyFill="1" applyBorder="1" applyAlignment="1">
      <alignment horizontal="center" vertical="center"/>
    </xf>
    <xf numFmtId="0" fontId="9" fillId="10" borderId="35" xfId="0" applyFont="1" applyFill="1" applyBorder="1" applyAlignment="1">
      <alignment horizontal="center" vertical="center"/>
    </xf>
    <xf numFmtId="0" fontId="27" fillId="21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13" borderId="2" xfId="0" applyFont="1" applyFill="1" applyBorder="1" applyAlignment="1">
      <alignment horizontal="center" vertical="center"/>
    </xf>
    <xf numFmtId="175" fontId="8" fillId="10" borderId="2" xfId="0" applyNumberFormat="1" applyFont="1" applyFill="1" applyBorder="1" applyAlignment="1">
      <alignment horizontal="center" vertical="center"/>
    </xf>
    <xf numFmtId="0" fontId="8" fillId="10" borderId="2" xfId="0" applyFont="1" applyFill="1" applyBorder="1" applyAlignment="1">
      <alignment horizontal="center" vertical="center"/>
    </xf>
    <xf numFmtId="175" fontId="8" fillId="13" borderId="2" xfId="0" applyNumberFormat="1" applyFont="1" applyFill="1" applyBorder="1" applyAlignment="1">
      <alignment horizontal="center" vertical="center"/>
    </xf>
    <xf numFmtId="0" fontId="15" fillId="2" borderId="17" xfId="0" applyFont="1" applyFill="1" applyBorder="1" applyAlignment="1">
      <alignment horizontal="left" vertical="center" wrapText="1"/>
    </xf>
    <xf numFmtId="0" fontId="15" fillId="2" borderId="17" xfId="0" applyFont="1" applyFill="1" applyBorder="1" applyAlignment="1">
      <alignment horizontal="center" vertical="center" wrapText="1"/>
    </xf>
    <xf numFmtId="0" fontId="26" fillId="27" borderId="2" xfId="0" applyFont="1" applyFill="1" applyBorder="1" applyAlignment="1">
      <alignment horizontal="center" vertical="center" wrapText="1"/>
    </xf>
    <xf numFmtId="0" fontId="26" fillId="28" borderId="3" xfId="0" applyFont="1" applyFill="1" applyBorder="1" applyAlignment="1">
      <alignment horizontal="left" vertical="center" wrapText="1"/>
    </xf>
    <xf numFmtId="0" fontId="15" fillId="2" borderId="15" xfId="0" applyFont="1" applyFill="1" applyBorder="1" applyAlignment="1">
      <alignment horizontal="left" vertical="center" wrapText="1"/>
    </xf>
    <xf numFmtId="0" fontId="26" fillId="33" borderId="21" xfId="0" applyFont="1" applyFill="1" applyBorder="1" applyAlignment="1">
      <alignment horizontal="center" vertical="center"/>
    </xf>
    <xf numFmtId="0" fontId="26" fillId="33" borderId="25" xfId="0" applyFont="1" applyFill="1" applyBorder="1" applyAlignment="1">
      <alignment horizontal="center" vertical="center"/>
    </xf>
    <xf numFmtId="0" fontId="12" fillId="2" borderId="21" xfId="0" applyFont="1" applyFill="1" applyBorder="1" applyAlignment="1">
      <alignment horizontal="left" vertical="center"/>
    </xf>
    <xf numFmtId="0" fontId="25" fillId="34" borderId="21" xfId="0" applyFont="1" applyFill="1" applyBorder="1" applyAlignment="1">
      <alignment horizontal="center" vertical="center"/>
    </xf>
    <xf numFmtId="0" fontId="12" fillId="0" borderId="21" xfId="0" applyFont="1" applyBorder="1" applyAlignment="1">
      <alignment horizontal="center" vertical="center"/>
    </xf>
    <xf numFmtId="0" fontId="26" fillId="33" borderId="27" xfId="0" applyFont="1" applyFill="1" applyBorder="1" applyAlignment="1">
      <alignment horizontal="center" vertical="center"/>
    </xf>
    <xf numFmtId="0" fontId="26" fillId="33" borderId="29" xfId="0" applyFont="1" applyFill="1" applyBorder="1" applyAlignment="1">
      <alignment horizontal="center" vertical="center"/>
    </xf>
    <xf numFmtId="0" fontId="15" fillId="17" borderId="41" xfId="0" applyFont="1" applyFill="1" applyBorder="1" applyAlignment="1">
      <alignment horizontal="left" vertical="center" wrapText="1"/>
    </xf>
    <xf numFmtId="0" fontId="15" fillId="17" borderId="24" xfId="0" applyFont="1" applyFill="1" applyBorder="1" applyAlignment="1">
      <alignment horizontal="left" vertical="center" wrapText="1"/>
    </xf>
    <xf numFmtId="0" fontId="15" fillId="17" borderId="27" xfId="0" applyFont="1" applyFill="1" applyBorder="1" applyAlignment="1">
      <alignment horizontal="left" vertical="center"/>
    </xf>
    <xf numFmtId="0" fontId="15" fillId="17" borderId="29" xfId="0" applyFont="1" applyFill="1" applyBorder="1" applyAlignment="1">
      <alignment horizontal="left" vertical="center"/>
    </xf>
    <xf numFmtId="0" fontId="26" fillId="33" borderId="41" xfId="0" applyFont="1" applyFill="1" applyBorder="1" applyAlignment="1">
      <alignment horizontal="center" vertical="center"/>
    </xf>
    <xf numFmtId="0" fontId="26" fillId="33" borderId="24" xfId="0" applyFont="1" applyFill="1" applyBorder="1" applyAlignment="1">
      <alignment horizontal="center" vertical="center"/>
    </xf>
    <xf numFmtId="0" fontId="15" fillId="2" borderId="19" xfId="0" applyFont="1" applyFill="1" applyBorder="1" applyAlignment="1">
      <alignment horizontal="left" vertical="center" wrapText="1"/>
    </xf>
    <xf numFmtId="0" fontId="26" fillId="29" borderId="2" xfId="0" applyFont="1" applyFill="1" applyBorder="1" applyAlignment="1">
      <alignment horizontal="center" vertical="center" wrapText="1"/>
    </xf>
    <xf numFmtId="0" fontId="26" fillId="30" borderId="2" xfId="0" applyFont="1" applyFill="1" applyBorder="1" applyAlignment="1">
      <alignment horizontal="center" vertical="center"/>
    </xf>
    <xf numFmtId="0" fontId="26" fillId="32" borderId="22" xfId="0" applyFont="1" applyFill="1" applyBorder="1" applyAlignment="1">
      <alignment horizontal="center" vertical="center" wrapText="1"/>
    </xf>
    <xf numFmtId="167" fontId="23" fillId="2" borderId="26" xfId="0" applyNumberFormat="1" applyFont="1" applyFill="1" applyBorder="1" applyAlignment="1">
      <alignment horizontal="center" vertical="center"/>
    </xf>
    <xf numFmtId="167" fontId="23" fillId="2" borderId="40" xfId="0" applyNumberFormat="1" applyFont="1" applyFill="1" applyBorder="1" applyAlignment="1">
      <alignment horizontal="center" vertical="center"/>
    </xf>
    <xf numFmtId="0" fontId="10" fillId="37" borderId="26" xfId="0" applyFont="1" applyFill="1" applyBorder="1" applyAlignment="1">
      <alignment horizontal="center"/>
    </xf>
    <xf numFmtId="0" fontId="10" fillId="37" borderId="22" xfId="0" applyFont="1" applyFill="1" applyBorder="1" applyAlignment="1">
      <alignment horizontal="center"/>
    </xf>
    <xf numFmtId="0" fontId="10" fillId="37" borderId="26" xfId="0" applyFont="1" applyFill="1" applyBorder="1" applyAlignment="1">
      <alignment horizontal="left"/>
    </xf>
    <xf numFmtId="0" fontId="10" fillId="37" borderId="22" xfId="0" applyFont="1" applyFill="1" applyBorder="1" applyAlignment="1">
      <alignment horizontal="left"/>
    </xf>
    <xf numFmtId="0" fontId="26" fillId="35" borderId="21" xfId="0" applyFont="1" applyFill="1" applyBorder="1" applyAlignment="1">
      <alignment horizontal="center"/>
    </xf>
    <xf numFmtId="0" fontId="26" fillId="35" borderId="25" xfId="0" applyFont="1" applyFill="1" applyBorder="1" applyAlignment="1">
      <alignment horizontal="center"/>
    </xf>
    <xf numFmtId="0" fontId="8" fillId="37" borderId="21" xfId="0" applyFont="1" applyFill="1" applyBorder="1" applyAlignment="1">
      <alignment horizontal="left" vertical="center"/>
    </xf>
    <xf numFmtId="0" fontId="8" fillId="37" borderId="25" xfId="0" applyFont="1" applyFill="1" applyBorder="1" applyAlignment="1">
      <alignment horizontal="left" vertical="center"/>
    </xf>
    <xf numFmtId="0" fontId="8" fillId="37" borderId="23" xfId="0" applyFont="1" applyFill="1" applyBorder="1" applyAlignment="1">
      <alignment horizontal="left" vertical="center"/>
    </xf>
    <xf numFmtId="0" fontId="36" fillId="38" borderId="0" xfId="0" applyFont="1" applyFill="1" applyBorder="1" applyAlignment="1">
      <alignment horizontal="center"/>
    </xf>
    <xf numFmtId="0" fontId="1" fillId="36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37" fillId="39" borderId="22" xfId="0" applyFont="1" applyFill="1" applyBorder="1" applyAlignment="1">
      <alignment horizontal="center" vertical="center" wrapText="1"/>
    </xf>
    <xf numFmtId="0" fontId="37" fillId="41" borderId="22" xfId="0" applyFont="1" applyFill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/>
    </xf>
    <xf numFmtId="0" fontId="9" fillId="40" borderId="22" xfId="0" applyFont="1" applyFill="1" applyBorder="1" applyAlignment="1">
      <alignment horizontal="right" vertical="center"/>
    </xf>
    <xf numFmtId="0" fontId="5" fillId="40" borderId="22" xfId="0" applyFont="1" applyFill="1" applyBorder="1" applyAlignment="1">
      <alignment horizontal="right" vertical="center"/>
    </xf>
    <xf numFmtId="0" fontId="39" fillId="37" borderId="22" xfId="0" applyFont="1" applyFill="1" applyBorder="1" applyAlignment="1">
      <alignment horizontal="center" vertical="center" wrapText="1"/>
    </xf>
    <xf numFmtId="0" fontId="3" fillId="40" borderId="22" xfId="0" applyFont="1" applyFill="1" applyBorder="1" applyAlignment="1">
      <alignment horizontal="right" vertical="center" wrapText="1"/>
    </xf>
    <xf numFmtId="0" fontId="3" fillId="37" borderId="0" xfId="0" applyFont="1" applyFill="1" applyBorder="1" applyAlignment="1">
      <alignment horizontal="center" vertical="center" wrapText="1"/>
    </xf>
    <xf numFmtId="0" fontId="39" fillId="40" borderId="22" xfId="0" applyFont="1" applyFill="1" applyBorder="1" applyAlignment="1">
      <alignment horizontal="right" vertical="center" wrapText="1"/>
    </xf>
    <xf numFmtId="0" fontId="3" fillId="7" borderId="0" xfId="0" applyFont="1" applyFill="1" applyBorder="1" applyAlignment="1">
      <alignment horizontal="center" vertical="center" wrapText="1"/>
    </xf>
    <xf numFmtId="0" fontId="38" fillId="19" borderId="42" xfId="0" applyFont="1" applyFill="1" applyBorder="1" applyAlignment="1">
      <alignment horizontal="center" vertical="center"/>
    </xf>
    <xf numFmtId="0" fontId="38" fillId="19" borderId="24" xfId="0" applyFont="1" applyFill="1" applyBorder="1" applyAlignment="1">
      <alignment horizontal="center" vertical="center"/>
    </xf>
    <xf numFmtId="0" fontId="39" fillId="0" borderId="41" xfId="0" applyFont="1" applyBorder="1" applyAlignment="1">
      <alignment horizontal="center" vertical="center" wrapText="1"/>
    </xf>
    <xf numFmtId="0" fontId="39" fillId="0" borderId="42" xfId="0" applyFont="1" applyBorder="1" applyAlignment="1">
      <alignment horizontal="center" vertical="center" wrapText="1"/>
    </xf>
    <xf numFmtId="0" fontId="39" fillId="0" borderId="22" xfId="0" applyFont="1" applyBorder="1" applyAlignment="1">
      <alignment horizontal="right" vertical="center" wrapText="1"/>
    </xf>
  </cellXfs>
  <cellStyles count="6">
    <cellStyle name="Moeda" xfId="2" builtinId="4"/>
    <cellStyle name="Normal" xfId="0" builtinId="0"/>
    <cellStyle name="Normal 2" xfId="5" xr:uid="{B8B13A3B-0446-4B82-8574-32C7F4F92A22}"/>
    <cellStyle name="Porcentagem" xfId="3" builtinId="5"/>
    <cellStyle name="Texto Explicativo" xfId="4" builtinId="53" customBuiltin="1"/>
    <cellStyle name="Vírgula" xfId="1" builtin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2F2"/>
      <rgbColor rgb="FFFFFFA6"/>
      <rgbColor rgb="FFFFFF99"/>
      <rgbColor rgb="FFCCCCCC"/>
      <rgbColor rgb="FFFF99CC"/>
      <rgbColor rgb="FFCC99FF"/>
      <rgbColor rgb="FFFFCC66"/>
      <rgbColor rgb="FF3366FF"/>
      <rgbColor rgb="FF00B0F0"/>
      <rgbColor rgb="FF66FF33"/>
      <rgbColor rgb="FFFFCC00"/>
      <rgbColor rgb="FFFF9900"/>
      <rgbColor rgb="FFFF6600"/>
      <rgbColor rgb="FF666699"/>
      <rgbColor rgb="FFB2B2B2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H222"/>
  <sheetViews>
    <sheetView tabSelected="1" view="pageBreakPreview" topLeftCell="A4" zoomScaleNormal="78" zoomScaleSheetLayoutView="100" zoomScalePageLayoutView="90" workbookViewId="0">
      <selection activeCell="A132" sqref="A132"/>
    </sheetView>
  </sheetViews>
  <sheetFormatPr defaultRowHeight="12.75" x14ac:dyDescent="0.2"/>
  <cols>
    <col min="1" max="1" width="71.85546875" style="34" customWidth="1"/>
    <col min="2" max="2" width="17.85546875" style="93" customWidth="1"/>
    <col min="3" max="3" width="14.28515625" style="93" customWidth="1"/>
    <col min="4" max="1019" width="9" style="34"/>
    <col min="1020" max="1023" width="11" style="34"/>
    <col min="1024" max="16384" width="9.140625" style="34"/>
  </cols>
  <sheetData>
    <row r="1" spans="1:3" ht="18" x14ac:dyDescent="0.2">
      <c r="A1" s="197" t="s">
        <v>104</v>
      </c>
      <c r="B1" s="197"/>
      <c r="C1" s="197"/>
    </row>
    <row r="2" spans="1:3" x14ac:dyDescent="0.2">
      <c r="A2" s="208"/>
      <c r="B2" s="208"/>
      <c r="C2" s="208"/>
    </row>
    <row r="3" spans="1:3" ht="20.25" customHeight="1" x14ac:dyDescent="0.2">
      <c r="A3" s="198" t="s">
        <v>192</v>
      </c>
      <c r="B3" s="198"/>
      <c r="C3" s="198"/>
    </row>
    <row r="4" spans="1:3" x14ac:dyDescent="0.2">
      <c r="A4" s="209"/>
      <c r="B4" s="209"/>
      <c r="C4" s="209"/>
    </row>
    <row r="5" spans="1:3" x14ac:dyDescent="0.2">
      <c r="A5" s="166" t="s">
        <v>105</v>
      </c>
      <c r="B5" s="193"/>
      <c r="C5" s="193"/>
    </row>
    <row r="6" spans="1:3" x14ac:dyDescent="0.2">
      <c r="A6" s="166" t="s">
        <v>106</v>
      </c>
      <c r="B6" s="193"/>
      <c r="C6" s="193"/>
    </row>
    <row r="7" spans="1:3" ht="17.25" customHeight="1" x14ac:dyDescent="0.2">
      <c r="A7" s="166" t="s">
        <v>107</v>
      </c>
      <c r="B7" s="193" t="s">
        <v>108</v>
      </c>
      <c r="C7" s="193"/>
    </row>
    <row r="8" spans="1:3" ht="22.5" customHeight="1" x14ac:dyDescent="0.2">
      <c r="A8" s="207"/>
      <c r="B8" s="207"/>
      <c r="C8" s="207"/>
    </row>
    <row r="9" spans="1:3" ht="15" x14ac:dyDescent="0.2">
      <c r="A9" s="194" t="s">
        <v>109</v>
      </c>
      <c r="B9" s="195"/>
      <c r="C9" s="196"/>
    </row>
    <row r="10" spans="1:3" ht="43.5" customHeight="1" x14ac:dyDescent="0.2">
      <c r="A10" s="190" t="s">
        <v>185</v>
      </c>
      <c r="B10" s="191"/>
      <c r="C10" s="192"/>
    </row>
    <row r="11" spans="1:3" ht="15" x14ac:dyDescent="0.2">
      <c r="A11" s="194" t="s">
        <v>110</v>
      </c>
      <c r="B11" s="195"/>
      <c r="C11" s="196"/>
    </row>
    <row r="12" spans="1:3" ht="26.25" customHeight="1" x14ac:dyDescent="0.2">
      <c r="A12" s="190" t="s">
        <v>184</v>
      </c>
      <c r="B12" s="191"/>
      <c r="C12" s="192"/>
    </row>
    <row r="13" spans="1:3" ht="26.25" customHeight="1" thickBot="1" x14ac:dyDescent="0.25">
      <c r="A13" s="211"/>
      <c r="B13" s="211"/>
      <c r="C13" s="211"/>
    </row>
    <row r="14" spans="1:3" ht="15" customHeight="1" thickBot="1" x14ac:dyDescent="0.25">
      <c r="A14" s="210" t="s">
        <v>111</v>
      </c>
      <c r="B14" s="210"/>
      <c r="C14" s="210"/>
    </row>
    <row r="15" spans="1:3" ht="20.25" customHeight="1" thickBot="1" x14ac:dyDescent="0.25">
      <c r="A15" s="119" t="s">
        <v>116</v>
      </c>
      <c r="B15" s="212"/>
      <c r="C15" s="212"/>
    </row>
    <row r="16" spans="1:3" ht="20.25" customHeight="1" thickBot="1" x14ac:dyDescent="0.25">
      <c r="A16" s="119" t="s">
        <v>117</v>
      </c>
      <c r="B16" s="213" t="s">
        <v>193</v>
      </c>
      <c r="C16" s="213"/>
    </row>
    <row r="17" spans="1:3" ht="24" customHeight="1" thickBot="1" x14ac:dyDescent="0.25">
      <c r="A17" s="120" t="s">
        <v>118</v>
      </c>
      <c r="B17" s="213">
        <v>2022</v>
      </c>
      <c r="C17" s="213"/>
    </row>
    <row r="18" spans="1:3" ht="13.5" thickBot="1" x14ac:dyDescent="0.25">
      <c r="A18" s="119" t="s">
        <v>119</v>
      </c>
      <c r="B18" s="200">
        <v>30</v>
      </c>
      <c r="C18" s="200"/>
    </row>
    <row r="19" spans="1:3" ht="13.5" thickBot="1" x14ac:dyDescent="0.25">
      <c r="A19" s="119" t="s">
        <v>178</v>
      </c>
      <c r="B19" s="200">
        <v>4</v>
      </c>
      <c r="C19" s="200"/>
    </row>
    <row r="20" spans="1:3" ht="13.5" thickBot="1" x14ac:dyDescent="0.25">
      <c r="B20" s="35"/>
      <c r="C20" s="35"/>
    </row>
    <row r="21" spans="1:3" ht="15.75" thickBot="1" x14ac:dyDescent="0.25">
      <c r="A21" s="201" t="s">
        <v>112</v>
      </c>
      <c r="B21" s="202"/>
      <c r="C21" s="203"/>
    </row>
    <row r="22" spans="1:3" ht="15.75" thickBot="1" x14ac:dyDescent="0.25">
      <c r="A22" s="204" t="s">
        <v>113</v>
      </c>
      <c r="B22" s="205"/>
      <c r="C22" s="206"/>
    </row>
    <row r="23" spans="1:3" ht="13.5" thickBot="1" x14ac:dyDescent="0.25">
      <c r="A23" s="117" t="s">
        <v>120</v>
      </c>
      <c r="B23" s="215" t="s">
        <v>114</v>
      </c>
      <c r="C23" s="215"/>
    </row>
    <row r="24" spans="1:3" ht="13.5" thickBot="1" x14ac:dyDescent="0.25">
      <c r="A24" s="117" t="s">
        <v>121</v>
      </c>
      <c r="B24" s="216" t="s">
        <v>123</v>
      </c>
      <c r="C24" s="216"/>
    </row>
    <row r="25" spans="1:3" ht="13.5" thickBot="1" x14ac:dyDescent="0.25">
      <c r="A25" s="118" t="s">
        <v>122</v>
      </c>
      <c r="B25" s="217">
        <v>1416.75</v>
      </c>
      <c r="C25" s="217"/>
    </row>
    <row r="26" spans="1:3" ht="13.5" thickBot="1" x14ac:dyDescent="0.25">
      <c r="A26" s="118" t="s">
        <v>188</v>
      </c>
      <c r="B26" s="219">
        <v>1212</v>
      </c>
      <c r="C26" s="219"/>
    </row>
    <row r="27" spans="1:3" ht="13.5" thickBot="1" x14ac:dyDescent="0.25">
      <c r="A27" s="118" t="s">
        <v>189</v>
      </c>
      <c r="B27" s="215" t="s">
        <v>115</v>
      </c>
      <c r="C27" s="215"/>
    </row>
    <row r="28" spans="1:3" ht="13.5" thickBot="1" x14ac:dyDescent="0.25">
      <c r="A28" s="118" t="s">
        <v>190</v>
      </c>
      <c r="B28" s="218" t="s">
        <v>194</v>
      </c>
      <c r="C28" s="218"/>
    </row>
    <row r="29" spans="1:3" ht="13.5" thickBot="1" x14ac:dyDescent="0.25">
      <c r="A29" s="118" t="s">
        <v>191</v>
      </c>
      <c r="B29" s="218" t="s">
        <v>195</v>
      </c>
      <c r="C29" s="218"/>
    </row>
    <row r="30" spans="1:3" x14ac:dyDescent="0.2">
      <c r="B30" s="35"/>
      <c r="C30" s="35"/>
    </row>
    <row r="31" spans="1:3" ht="12.75" customHeight="1" x14ac:dyDescent="0.2">
      <c r="A31" s="36"/>
      <c r="B31" s="37"/>
      <c r="C31" s="38"/>
    </row>
    <row r="32" spans="1:3" ht="45" customHeight="1" x14ac:dyDescent="0.2">
      <c r="A32" s="39" t="s">
        <v>0</v>
      </c>
      <c r="B32" s="110" t="s">
        <v>1</v>
      </c>
      <c r="C32" s="110" t="s">
        <v>2</v>
      </c>
    </row>
    <row r="33" spans="1:1022" ht="15" customHeight="1" thickBot="1" x14ac:dyDescent="0.25">
      <c r="A33" s="199" t="s">
        <v>3</v>
      </c>
      <c r="B33" s="199"/>
      <c r="C33" s="199"/>
    </row>
    <row r="34" spans="1:1022" ht="26.25" thickBot="1" x14ac:dyDescent="0.25">
      <c r="A34" s="114" t="s">
        <v>4</v>
      </c>
      <c r="B34" s="115" t="s">
        <v>138</v>
      </c>
      <c r="C34" s="116" t="s">
        <v>5</v>
      </c>
    </row>
    <row r="35" spans="1:1022" ht="15" x14ac:dyDescent="0.2">
      <c r="A35" s="40" t="s">
        <v>134</v>
      </c>
      <c r="B35" s="41"/>
      <c r="C35" s="42">
        <f>IF(B25&gt;=B26,B25,B26)</f>
        <v>1416.75</v>
      </c>
    </row>
    <row r="36" spans="1:1022" ht="15" x14ac:dyDescent="0.2">
      <c r="A36" s="40" t="s">
        <v>6</v>
      </c>
      <c r="B36" s="43"/>
      <c r="C36" s="44"/>
    </row>
    <row r="37" spans="1:1022" ht="15" x14ac:dyDescent="0.2">
      <c r="A37" s="40" t="s">
        <v>7</v>
      </c>
      <c r="B37" s="45"/>
      <c r="C37" s="42"/>
    </row>
    <row r="38" spans="1:1022" ht="15" x14ac:dyDescent="0.2">
      <c r="A38" s="40" t="s">
        <v>8</v>
      </c>
      <c r="B38" s="43"/>
      <c r="C38" s="42"/>
    </row>
    <row r="39" spans="1:1022" ht="15" x14ac:dyDescent="0.2">
      <c r="A39" s="40" t="s">
        <v>9</v>
      </c>
      <c r="B39" s="46"/>
      <c r="C39" s="47"/>
    </row>
    <row r="40" spans="1:1022" ht="15" x14ac:dyDescent="0.2">
      <c r="A40" s="40" t="s">
        <v>10</v>
      </c>
      <c r="B40" s="48"/>
      <c r="C40" s="42"/>
    </row>
    <row r="41" spans="1:1022" ht="15" x14ac:dyDescent="0.2">
      <c r="A41" s="111" t="s">
        <v>11</v>
      </c>
      <c r="B41" s="112"/>
      <c r="C41" s="113">
        <f>SUM(C35:C40)</f>
        <v>1416.75</v>
      </c>
    </row>
    <row r="42" spans="1:1022" ht="15" x14ac:dyDescent="0.2">
      <c r="A42" s="49"/>
      <c r="B42" s="50"/>
      <c r="C42" s="51"/>
    </row>
    <row r="43" spans="1:1022" ht="16.5" customHeight="1" x14ac:dyDescent="0.2">
      <c r="A43" s="214" t="s">
        <v>12</v>
      </c>
      <c r="B43" s="214"/>
      <c r="C43" s="214"/>
    </row>
    <row r="44" spans="1:1022" s="54" customFormat="1" ht="13.5" thickBot="1" x14ac:dyDescent="0.25">
      <c r="A44" s="52" t="s">
        <v>13</v>
      </c>
      <c r="B44" s="121" t="s">
        <v>14</v>
      </c>
      <c r="C44" s="121" t="s">
        <v>5</v>
      </c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3"/>
      <c r="AA44" s="53"/>
      <c r="AB44" s="53"/>
      <c r="AC44" s="53"/>
      <c r="AD44" s="53"/>
      <c r="AE44" s="53"/>
      <c r="AF44" s="53"/>
      <c r="AG44" s="53"/>
      <c r="AH44" s="53"/>
      <c r="AI44" s="53"/>
      <c r="AJ44" s="53"/>
      <c r="AK44" s="53"/>
      <c r="AL44" s="53"/>
      <c r="AM44" s="53"/>
      <c r="AN44" s="53"/>
      <c r="AO44" s="53"/>
      <c r="AP44" s="53"/>
      <c r="AMF44" s="34"/>
      <c r="AMG44" s="34"/>
      <c r="AMH44" s="34"/>
    </row>
    <row r="45" spans="1:1022" ht="15.75" thickBot="1" x14ac:dyDescent="0.25">
      <c r="A45" s="55" t="s">
        <v>15</v>
      </c>
      <c r="B45" s="122">
        <f>1/12</f>
        <v>8.3333333333333329E-2</v>
      </c>
      <c r="C45" s="94">
        <f>ROUND($B45*C$41,2)</f>
        <v>118.06</v>
      </c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  <c r="AA45" s="53"/>
      <c r="AB45" s="53"/>
      <c r="AC45" s="53"/>
      <c r="AD45" s="53"/>
      <c r="AE45" s="53"/>
      <c r="AF45" s="53"/>
      <c r="AG45" s="53"/>
      <c r="AH45" s="53"/>
      <c r="AI45" s="53"/>
      <c r="AJ45" s="53"/>
      <c r="AK45" s="53"/>
      <c r="AL45" s="53"/>
      <c r="AM45" s="53"/>
      <c r="AN45" s="53"/>
      <c r="AO45" s="53"/>
      <c r="AP45" s="53"/>
    </row>
    <row r="46" spans="1:1022" ht="39" thickBot="1" x14ac:dyDescent="0.25">
      <c r="A46" s="40" t="s">
        <v>124</v>
      </c>
      <c r="B46" s="123">
        <f>B45/3</f>
        <v>2.7777777777777776E-2</v>
      </c>
      <c r="C46" s="95">
        <f>ROUND($B46*C$41,2)</f>
        <v>39.35</v>
      </c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  <c r="AA46" s="53"/>
      <c r="AB46" s="53"/>
      <c r="AC46" s="53"/>
      <c r="AD46" s="53"/>
      <c r="AE46" s="53"/>
      <c r="AF46" s="53"/>
      <c r="AG46" s="53"/>
      <c r="AH46" s="53"/>
      <c r="AI46" s="53"/>
      <c r="AJ46" s="53"/>
      <c r="AK46" s="53"/>
      <c r="AL46" s="53"/>
      <c r="AM46" s="53"/>
      <c r="AN46" s="53"/>
      <c r="AO46" s="53"/>
      <c r="AP46" s="53"/>
    </row>
    <row r="47" spans="1:1022" ht="15.75" thickBot="1" x14ac:dyDescent="0.25">
      <c r="A47" s="57" t="s">
        <v>11</v>
      </c>
      <c r="B47" s="124">
        <f>SUM(B45:B46)</f>
        <v>0.1111111111111111</v>
      </c>
      <c r="C47" s="59">
        <f>ROUND(SUM(C45:C46),2)</f>
        <v>157.41</v>
      </c>
      <c r="D47" s="53"/>
      <c r="E47" s="60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3"/>
      <c r="AA47" s="53"/>
      <c r="AB47" s="53"/>
      <c r="AC47" s="53"/>
      <c r="AD47" s="53"/>
      <c r="AE47" s="53"/>
      <c r="AF47" s="53"/>
      <c r="AG47" s="53"/>
      <c r="AH47" s="53"/>
      <c r="AI47" s="53"/>
      <c r="AJ47" s="53"/>
      <c r="AK47" s="53"/>
      <c r="AL47" s="53"/>
      <c r="AM47" s="53"/>
      <c r="AN47" s="53"/>
      <c r="AO47" s="53"/>
      <c r="AP47" s="53"/>
    </row>
    <row r="48" spans="1:1022" x14ac:dyDescent="0.2">
      <c r="A48" s="96" t="s">
        <v>125</v>
      </c>
      <c r="B48" s="121" t="s">
        <v>14</v>
      </c>
      <c r="C48" s="121" t="s">
        <v>5</v>
      </c>
    </row>
    <row r="49" spans="1:1022" s="62" customFormat="1" ht="15" x14ac:dyDescent="0.2">
      <c r="A49" s="40" t="s">
        <v>126</v>
      </c>
      <c r="B49" s="123">
        <v>0.2</v>
      </c>
      <c r="C49" s="42">
        <f>ROUND($B49*(C$41+C$47),2)</f>
        <v>314.83</v>
      </c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61"/>
      <c r="Z49" s="61"/>
      <c r="AA49" s="61"/>
      <c r="AB49" s="61"/>
      <c r="AC49" s="61"/>
      <c r="AD49" s="61"/>
      <c r="AE49" s="61"/>
      <c r="AF49" s="61"/>
      <c r="AG49" s="61"/>
      <c r="AH49" s="61"/>
      <c r="AI49" s="61"/>
      <c r="AJ49" s="61"/>
      <c r="AK49" s="61"/>
      <c r="AL49" s="61"/>
      <c r="AM49" s="61"/>
      <c r="AN49" s="61"/>
      <c r="AO49" s="61"/>
      <c r="AP49" s="61"/>
      <c r="AMF49" s="34"/>
      <c r="AMG49" s="34"/>
      <c r="AMH49" s="34"/>
    </row>
    <row r="50" spans="1:1022" s="62" customFormat="1" ht="15" x14ac:dyDescent="0.2">
      <c r="A50" s="40" t="s">
        <v>127</v>
      </c>
      <c r="B50" s="123">
        <v>2.5000000000000001E-2</v>
      </c>
      <c r="C50" s="42">
        <f>ROUND($B50*(C$41+C$47),2)</f>
        <v>39.35</v>
      </c>
      <c r="D50" s="61"/>
      <c r="E50" s="61"/>
      <c r="F50" s="61"/>
      <c r="G50" s="61"/>
      <c r="H50" s="61"/>
      <c r="I50" s="61"/>
      <c r="J50" s="61"/>
      <c r="K50" s="61"/>
      <c r="L50" s="61"/>
      <c r="M50" s="61"/>
      <c r="N50" s="61"/>
      <c r="O50" s="61"/>
      <c r="P50" s="61"/>
      <c r="Q50" s="61"/>
      <c r="R50" s="61"/>
      <c r="S50" s="61"/>
      <c r="T50" s="61"/>
      <c r="U50" s="61"/>
      <c r="V50" s="61"/>
      <c r="W50" s="61"/>
      <c r="X50" s="61"/>
      <c r="Y50" s="61"/>
      <c r="Z50" s="61"/>
      <c r="AA50" s="61"/>
      <c r="AB50" s="61"/>
      <c r="AC50" s="61"/>
      <c r="AD50" s="61"/>
      <c r="AE50" s="61"/>
      <c r="AF50" s="61"/>
      <c r="AG50" s="61"/>
      <c r="AH50" s="61"/>
      <c r="AI50" s="61"/>
      <c r="AJ50" s="61"/>
      <c r="AK50" s="61"/>
      <c r="AL50" s="61"/>
      <c r="AM50" s="61"/>
      <c r="AN50" s="61"/>
      <c r="AO50" s="61"/>
      <c r="AP50" s="61"/>
      <c r="AMF50" s="34"/>
      <c r="AMG50" s="34"/>
      <c r="AMH50" s="34"/>
    </row>
    <row r="51" spans="1:1022" s="62" customFormat="1" ht="15" x14ac:dyDescent="0.2">
      <c r="A51" s="40" t="s">
        <v>128</v>
      </c>
      <c r="B51" s="123">
        <v>0.03</v>
      </c>
      <c r="C51" s="42">
        <f t="shared" ref="C51:C56" si="0">ROUND($B51*(C$41+C$47),2)</f>
        <v>47.22</v>
      </c>
      <c r="D51" s="61"/>
      <c r="E51" s="61"/>
      <c r="F51" s="61"/>
      <c r="G51" s="61"/>
      <c r="H51" s="61"/>
      <c r="I51" s="61"/>
      <c r="J51" s="61"/>
      <c r="K51" s="61"/>
      <c r="L51" s="61"/>
      <c r="M51" s="61"/>
      <c r="N51" s="61"/>
      <c r="O51" s="61"/>
      <c r="P51" s="61"/>
      <c r="Q51" s="61"/>
      <c r="R51" s="61"/>
      <c r="S51" s="61"/>
      <c r="T51" s="61"/>
      <c r="U51" s="61"/>
      <c r="V51" s="61"/>
      <c r="W51" s="61"/>
      <c r="X51" s="61"/>
      <c r="Y51" s="61"/>
      <c r="Z51" s="61"/>
      <c r="AA51" s="61"/>
      <c r="AB51" s="61"/>
      <c r="AC51" s="61"/>
      <c r="AD51" s="61"/>
      <c r="AE51" s="61"/>
      <c r="AF51" s="61"/>
      <c r="AG51" s="61"/>
      <c r="AH51" s="61"/>
      <c r="AI51" s="61"/>
      <c r="AJ51" s="61"/>
      <c r="AK51" s="61"/>
      <c r="AL51" s="61"/>
      <c r="AM51" s="61"/>
      <c r="AN51" s="61"/>
      <c r="AO51" s="61"/>
      <c r="AP51" s="61"/>
      <c r="AMF51" s="34"/>
      <c r="AMG51" s="34"/>
      <c r="AMH51" s="34"/>
    </row>
    <row r="52" spans="1:1022" s="62" customFormat="1" ht="15" x14ac:dyDescent="0.2">
      <c r="A52" s="40" t="s">
        <v>129</v>
      </c>
      <c r="B52" s="123">
        <v>1.4999999999999999E-2</v>
      </c>
      <c r="C52" s="42">
        <f t="shared" si="0"/>
        <v>23.61</v>
      </c>
      <c r="D52" s="61"/>
      <c r="E52" s="61"/>
      <c r="F52" s="61"/>
      <c r="G52" s="61"/>
      <c r="H52" s="61"/>
      <c r="I52" s="61"/>
      <c r="J52" s="61"/>
      <c r="K52" s="61"/>
      <c r="L52" s="61"/>
      <c r="M52" s="61"/>
      <c r="N52" s="61"/>
      <c r="O52" s="61"/>
      <c r="P52" s="61"/>
      <c r="Q52" s="61"/>
      <c r="R52" s="61"/>
      <c r="S52" s="61"/>
      <c r="T52" s="61"/>
      <c r="U52" s="61"/>
      <c r="V52" s="61"/>
      <c r="W52" s="61"/>
      <c r="X52" s="61"/>
      <c r="Y52" s="61"/>
      <c r="Z52" s="61"/>
      <c r="AA52" s="61"/>
      <c r="AB52" s="61"/>
      <c r="AC52" s="61"/>
      <c r="AD52" s="61"/>
      <c r="AE52" s="61"/>
      <c r="AF52" s="61"/>
      <c r="AG52" s="61"/>
      <c r="AH52" s="61"/>
      <c r="AI52" s="61"/>
      <c r="AJ52" s="61"/>
      <c r="AK52" s="61"/>
      <c r="AL52" s="61"/>
      <c r="AM52" s="61"/>
      <c r="AN52" s="61"/>
      <c r="AO52" s="61"/>
      <c r="AP52" s="61"/>
      <c r="AMF52" s="34"/>
      <c r="AMG52" s="34"/>
      <c r="AMH52" s="34"/>
    </row>
    <row r="53" spans="1:1022" s="62" customFormat="1" ht="15" x14ac:dyDescent="0.2">
      <c r="A53" s="40" t="s">
        <v>130</v>
      </c>
      <c r="B53" s="123">
        <v>0.01</v>
      </c>
      <c r="C53" s="42">
        <f t="shared" si="0"/>
        <v>15.74</v>
      </c>
      <c r="D53" s="61"/>
      <c r="E53" s="61"/>
      <c r="F53" s="61"/>
      <c r="G53" s="61"/>
      <c r="H53" s="61"/>
      <c r="I53" s="61"/>
      <c r="J53" s="61"/>
      <c r="K53" s="61"/>
      <c r="L53" s="61"/>
      <c r="M53" s="61"/>
      <c r="N53" s="61"/>
      <c r="O53" s="61"/>
      <c r="P53" s="61"/>
      <c r="Q53" s="61"/>
      <c r="R53" s="61"/>
      <c r="S53" s="61"/>
      <c r="T53" s="61"/>
      <c r="U53" s="61"/>
      <c r="V53" s="61"/>
      <c r="W53" s="61"/>
      <c r="X53" s="61"/>
      <c r="Y53" s="61"/>
      <c r="Z53" s="61"/>
      <c r="AA53" s="61"/>
      <c r="AB53" s="61"/>
      <c r="AC53" s="61"/>
      <c r="AD53" s="61"/>
      <c r="AE53" s="61"/>
      <c r="AF53" s="61"/>
      <c r="AG53" s="61"/>
      <c r="AH53" s="61"/>
      <c r="AI53" s="61"/>
      <c r="AJ53" s="61"/>
      <c r="AK53" s="61"/>
      <c r="AL53" s="61"/>
      <c r="AM53" s="61"/>
      <c r="AN53" s="61"/>
      <c r="AO53" s="61"/>
      <c r="AP53" s="61"/>
      <c r="AMF53" s="34"/>
      <c r="AMG53" s="34"/>
      <c r="AMH53" s="34"/>
    </row>
    <row r="54" spans="1:1022" s="62" customFormat="1" ht="15" x14ac:dyDescent="0.2">
      <c r="A54" s="40" t="s">
        <v>131</v>
      </c>
      <c r="B54" s="123">
        <v>6.0000000000000001E-3</v>
      </c>
      <c r="C54" s="42">
        <f t="shared" si="0"/>
        <v>9.44</v>
      </c>
      <c r="D54" s="61"/>
      <c r="E54" s="61"/>
      <c r="F54" s="61"/>
      <c r="G54" s="61"/>
      <c r="H54" s="61"/>
      <c r="I54" s="61"/>
      <c r="J54" s="61"/>
      <c r="K54" s="61"/>
      <c r="L54" s="61"/>
      <c r="M54" s="61"/>
      <c r="N54" s="61"/>
      <c r="O54" s="61"/>
      <c r="P54" s="61"/>
      <c r="Q54" s="61"/>
      <c r="R54" s="61"/>
      <c r="S54" s="61"/>
      <c r="T54" s="61"/>
      <c r="U54" s="61"/>
      <c r="V54" s="61"/>
      <c r="W54" s="61"/>
      <c r="X54" s="61"/>
      <c r="Y54" s="61"/>
      <c r="Z54" s="61"/>
      <c r="AA54" s="61"/>
      <c r="AB54" s="61"/>
      <c r="AC54" s="61"/>
      <c r="AD54" s="61"/>
      <c r="AE54" s="61"/>
      <c r="AF54" s="61"/>
      <c r="AG54" s="61"/>
      <c r="AH54" s="61"/>
      <c r="AI54" s="61"/>
      <c r="AJ54" s="61"/>
      <c r="AK54" s="61"/>
      <c r="AL54" s="61"/>
      <c r="AM54" s="61"/>
      <c r="AN54" s="61"/>
      <c r="AO54" s="61"/>
      <c r="AP54" s="61"/>
      <c r="AMF54" s="34"/>
      <c r="AMG54" s="34"/>
      <c r="AMH54" s="34"/>
    </row>
    <row r="55" spans="1:1022" s="62" customFormat="1" ht="15" x14ac:dyDescent="0.2">
      <c r="A55" s="40" t="s">
        <v>132</v>
      </c>
      <c r="B55" s="123">
        <v>2E-3</v>
      </c>
      <c r="C55" s="42">
        <f t="shared" si="0"/>
        <v>3.15</v>
      </c>
      <c r="D55" s="61"/>
      <c r="E55" s="61"/>
      <c r="F55" s="61"/>
      <c r="G55" s="61"/>
      <c r="H55" s="61"/>
      <c r="I55" s="61"/>
      <c r="J55" s="61"/>
      <c r="K55" s="61"/>
      <c r="L55" s="61"/>
      <c r="M55" s="61"/>
      <c r="N55" s="61"/>
      <c r="O55" s="61"/>
      <c r="P55" s="61"/>
      <c r="Q55" s="61"/>
      <c r="R55" s="61"/>
      <c r="S55" s="61"/>
      <c r="T55" s="61"/>
      <c r="U55" s="61"/>
      <c r="V55" s="61"/>
      <c r="W55" s="61"/>
      <c r="X55" s="61"/>
      <c r="Y55" s="61"/>
      <c r="Z55" s="61"/>
      <c r="AA55" s="61"/>
      <c r="AB55" s="61"/>
      <c r="AC55" s="61"/>
      <c r="AD55" s="61"/>
      <c r="AE55" s="61"/>
      <c r="AF55" s="61"/>
      <c r="AG55" s="61"/>
      <c r="AH55" s="61"/>
      <c r="AI55" s="61"/>
      <c r="AJ55" s="61"/>
      <c r="AK55" s="61"/>
      <c r="AL55" s="61"/>
      <c r="AM55" s="61"/>
      <c r="AN55" s="61"/>
      <c r="AO55" s="61"/>
      <c r="AP55" s="61"/>
      <c r="AMF55" s="34"/>
      <c r="AMG55" s="34"/>
      <c r="AMH55" s="34"/>
    </row>
    <row r="56" spans="1:1022" s="62" customFormat="1" ht="15" x14ac:dyDescent="0.2">
      <c r="A56" s="40" t="s">
        <v>133</v>
      </c>
      <c r="B56" s="123">
        <v>0.08</v>
      </c>
      <c r="C56" s="42">
        <f t="shared" si="0"/>
        <v>125.93</v>
      </c>
      <c r="D56" s="61"/>
      <c r="E56" s="61"/>
      <c r="F56" s="61"/>
      <c r="G56" s="61"/>
      <c r="H56" s="61"/>
      <c r="I56" s="61"/>
      <c r="J56" s="61"/>
      <c r="K56" s="61"/>
      <c r="L56" s="61"/>
      <c r="M56" s="61"/>
      <c r="N56" s="61"/>
      <c r="O56" s="61"/>
      <c r="P56" s="61"/>
      <c r="Q56" s="61"/>
      <c r="R56" s="61"/>
      <c r="S56" s="61"/>
      <c r="T56" s="61"/>
      <c r="U56" s="61"/>
      <c r="V56" s="61"/>
      <c r="W56" s="61"/>
      <c r="X56" s="61"/>
      <c r="Y56" s="61"/>
      <c r="Z56" s="61"/>
      <c r="AA56" s="61"/>
      <c r="AB56" s="61"/>
      <c r="AC56" s="61"/>
      <c r="AD56" s="61"/>
      <c r="AE56" s="61"/>
      <c r="AF56" s="61"/>
      <c r="AG56" s="61"/>
      <c r="AH56" s="61"/>
      <c r="AI56" s="61"/>
      <c r="AJ56" s="61"/>
      <c r="AK56" s="61"/>
      <c r="AL56" s="61"/>
      <c r="AM56" s="61"/>
      <c r="AN56" s="61"/>
      <c r="AO56" s="61"/>
      <c r="AP56" s="61"/>
      <c r="AMF56" s="34"/>
      <c r="AMG56" s="34"/>
      <c r="AMH56" s="34"/>
    </row>
    <row r="57" spans="1:1022" ht="15" x14ac:dyDescent="0.2">
      <c r="A57" s="57" t="s">
        <v>16</v>
      </c>
      <c r="B57" s="124">
        <f>SUM(B49:B56)</f>
        <v>0.36800000000000005</v>
      </c>
      <c r="C57" s="63">
        <f>ROUND(SUM(C49:C56),2)</f>
        <v>579.27</v>
      </c>
      <c r="D57" s="64"/>
      <c r="E57" s="65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  <c r="Q57" s="64"/>
      <c r="R57" s="64"/>
      <c r="S57" s="64"/>
      <c r="T57" s="64"/>
      <c r="U57" s="64"/>
      <c r="V57" s="64"/>
      <c r="W57" s="64"/>
      <c r="X57" s="64"/>
      <c r="Y57" s="64"/>
      <c r="Z57" s="64"/>
      <c r="AA57" s="64"/>
      <c r="AB57" s="64"/>
      <c r="AC57" s="64"/>
      <c r="AD57" s="64"/>
      <c r="AE57" s="64"/>
      <c r="AF57" s="64"/>
      <c r="AG57" s="64"/>
      <c r="AH57" s="64"/>
      <c r="AI57" s="64"/>
      <c r="AJ57" s="64"/>
      <c r="AK57" s="64"/>
      <c r="AL57" s="64"/>
      <c r="AM57" s="64"/>
      <c r="AN57" s="64"/>
      <c r="AO57" s="64"/>
      <c r="AP57" s="64"/>
    </row>
    <row r="58" spans="1:1022" x14ac:dyDescent="0.2">
      <c r="A58" s="66" t="s">
        <v>17</v>
      </c>
      <c r="B58" s="128"/>
      <c r="C58" s="125" t="s">
        <v>5</v>
      </c>
    </row>
    <row r="59" spans="1:1022" ht="15" x14ac:dyDescent="0.2">
      <c r="A59" s="40" t="s">
        <v>196</v>
      </c>
      <c r="B59" s="126"/>
      <c r="C59" s="104">
        <f>Benefícios!E9</f>
        <v>156.99</v>
      </c>
    </row>
    <row r="60" spans="1:1022" ht="15" x14ac:dyDescent="0.2">
      <c r="A60" s="40" t="s">
        <v>186</v>
      </c>
      <c r="B60" s="126"/>
      <c r="C60" s="67">
        <f>Benefícios!E13</f>
        <v>836</v>
      </c>
    </row>
    <row r="61" spans="1:1022" ht="15" x14ac:dyDescent="0.2">
      <c r="A61" s="40" t="s">
        <v>135</v>
      </c>
      <c r="B61" s="126"/>
      <c r="C61" s="67"/>
    </row>
    <row r="62" spans="1:1022" ht="15" x14ac:dyDescent="0.2">
      <c r="A62" s="40" t="s">
        <v>199</v>
      </c>
      <c r="B62" s="126"/>
      <c r="C62" s="67">
        <f>Benefícios!E22</f>
        <v>2.5</v>
      </c>
    </row>
    <row r="63" spans="1:1022" ht="15" x14ac:dyDescent="0.2">
      <c r="A63" s="40" t="s">
        <v>197</v>
      </c>
      <c r="B63" s="126"/>
      <c r="C63" s="67">
        <f>Benefícios!C16</f>
        <v>169.67</v>
      </c>
    </row>
    <row r="64" spans="1:1022" ht="15" x14ac:dyDescent="0.2">
      <c r="A64" s="40" t="s">
        <v>200</v>
      </c>
      <c r="B64" s="126"/>
      <c r="C64" s="67">
        <f>Benefícios!C19</f>
        <v>11.27</v>
      </c>
    </row>
    <row r="65" spans="1:1022" ht="15" x14ac:dyDescent="0.2">
      <c r="A65" s="57" t="s">
        <v>16</v>
      </c>
      <c r="B65" s="127"/>
      <c r="C65" s="63">
        <f>SUM(C59:C64)</f>
        <v>1176.43</v>
      </c>
    </row>
    <row r="66" spans="1:1022" x14ac:dyDescent="0.2">
      <c r="A66" s="129" t="s">
        <v>18</v>
      </c>
      <c r="B66" s="130"/>
      <c r="C66" s="131" t="s">
        <v>5</v>
      </c>
    </row>
    <row r="67" spans="1:1022" ht="15" x14ac:dyDescent="0.2">
      <c r="A67" s="68" t="s">
        <v>140</v>
      </c>
      <c r="B67" s="69">
        <f>B47</f>
        <v>0.1111111111111111</v>
      </c>
      <c r="C67" s="56">
        <f>C47</f>
        <v>157.41</v>
      </c>
    </row>
    <row r="68" spans="1:1022" ht="15" x14ac:dyDescent="0.2">
      <c r="A68" s="70" t="s">
        <v>141</v>
      </c>
      <c r="B68" s="71">
        <f>B57</f>
        <v>0.36800000000000005</v>
      </c>
      <c r="C68" s="67">
        <f>C57</f>
        <v>579.27</v>
      </c>
    </row>
    <row r="69" spans="1:1022" ht="15" x14ac:dyDescent="0.2">
      <c r="A69" s="70" t="s">
        <v>142</v>
      </c>
      <c r="B69" s="71"/>
      <c r="C69" s="67">
        <f>C65</f>
        <v>1176.43</v>
      </c>
    </row>
    <row r="70" spans="1:1022" ht="15" x14ac:dyDescent="0.2">
      <c r="A70" s="111" t="s">
        <v>11</v>
      </c>
      <c r="B70" s="112"/>
      <c r="C70" s="113">
        <f>SUM(C67:C69)</f>
        <v>1913.1100000000001</v>
      </c>
    </row>
    <row r="71" spans="1:1022" ht="15" x14ac:dyDescent="0.2">
      <c r="A71" s="72"/>
      <c r="B71" s="51"/>
      <c r="C71" s="51"/>
    </row>
    <row r="72" spans="1:1022" ht="15" customHeight="1" x14ac:dyDescent="0.2">
      <c r="A72" s="214" t="s">
        <v>19</v>
      </c>
      <c r="B72" s="214"/>
      <c r="C72" s="214"/>
    </row>
    <row r="73" spans="1:1022" x14ac:dyDescent="0.2">
      <c r="A73" s="132" t="s">
        <v>20</v>
      </c>
      <c r="B73" s="133"/>
      <c r="C73" s="134" t="s">
        <v>5</v>
      </c>
    </row>
    <row r="74" spans="1:1022" s="62" customFormat="1" ht="25.5" x14ac:dyDescent="0.2">
      <c r="A74" s="40" t="s">
        <v>143</v>
      </c>
      <c r="B74" s="135">
        <f>1/12*0.05</f>
        <v>4.1666666666666666E-3</v>
      </c>
      <c r="C74" s="56">
        <f>ROUND($B74*C$41,2)</f>
        <v>5.9</v>
      </c>
      <c r="D74" s="61"/>
      <c r="E74" s="61"/>
      <c r="F74" s="61"/>
      <c r="G74" s="61"/>
      <c r="H74" s="61"/>
      <c r="I74" s="61"/>
      <c r="J74" s="61"/>
      <c r="K74" s="61"/>
      <c r="L74" s="61"/>
      <c r="M74" s="61"/>
      <c r="N74" s="61"/>
      <c r="O74" s="61"/>
      <c r="P74" s="61"/>
      <c r="Q74" s="61"/>
      <c r="R74" s="61"/>
      <c r="S74" s="61"/>
      <c r="T74" s="61"/>
      <c r="U74" s="61"/>
      <c r="V74" s="61"/>
      <c r="W74" s="61"/>
      <c r="X74" s="61"/>
      <c r="Y74" s="61"/>
      <c r="Z74" s="61"/>
      <c r="AA74" s="61"/>
      <c r="AB74" s="61"/>
      <c r="AC74" s="61"/>
      <c r="AD74" s="61"/>
      <c r="AE74" s="61"/>
      <c r="AF74" s="61"/>
      <c r="AG74" s="61"/>
      <c r="AH74" s="61"/>
      <c r="AI74" s="61"/>
      <c r="AJ74" s="61"/>
      <c r="AK74" s="61"/>
      <c r="AL74" s="61"/>
      <c r="AM74" s="61"/>
      <c r="AN74" s="61"/>
      <c r="AO74" s="61"/>
      <c r="AP74" s="61"/>
      <c r="AMF74" s="34"/>
      <c r="AMG74" s="34"/>
      <c r="AMH74" s="34"/>
    </row>
    <row r="75" spans="1:1022" ht="15" x14ac:dyDescent="0.2">
      <c r="A75" s="73" t="s">
        <v>144</v>
      </c>
      <c r="B75" s="135">
        <f>B56*B74</f>
        <v>3.3333333333333332E-4</v>
      </c>
      <c r="C75" s="67">
        <f>ROUND($B75*C$41,2)</f>
        <v>0.47</v>
      </c>
      <c r="D75" s="61"/>
      <c r="E75" s="61"/>
      <c r="F75" s="61"/>
      <c r="G75" s="61"/>
      <c r="H75" s="61"/>
      <c r="I75" s="61"/>
      <c r="J75" s="61"/>
      <c r="K75" s="61"/>
      <c r="L75" s="61"/>
      <c r="M75" s="61"/>
      <c r="N75" s="61"/>
      <c r="O75" s="61"/>
      <c r="P75" s="61"/>
      <c r="Q75" s="61"/>
      <c r="R75" s="61"/>
      <c r="S75" s="61"/>
      <c r="T75" s="61"/>
      <c r="U75" s="61"/>
      <c r="V75" s="61"/>
      <c r="W75" s="61"/>
      <c r="X75" s="61"/>
      <c r="Y75" s="61"/>
      <c r="Z75" s="61"/>
      <c r="AA75" s="61"/>
      <c r="AB75" s="61"/>
      <c r="AC75" s="61"/>
      <c r="AD75" s="61"/>
      <c r="AE75" s="61"/>
      <c r="AF75" s="61"/>
      <c r="AG75" s="61"/>
      <c r="AH75" s="61"/>
      <c r="AI75" s="61"/>
      <c r="AJ75" s="61"/>
      <c r="AK75" s="61"/>
      <c r="AL75" s="61"/>
      <c r="AM75" s="61"/>
      <c r="AN75" s="61"/>
      <c r="AO75" s="61"/>
      <c r="AP75" s="61"/>
    </row>
    <row r="76" spans="1:1022" ht="15" x14ac:dyDescent="0.2">
      <c r="A76" s="40" t="s">
        <v>145</v>
      </c>
      <c r="B76" s="135">
        <f>B74*((0.4*B56)+SUM(B50:B55))</f>
        <v>5.0000000000000001E-4</v>
      </c>
      <c r="C76" s="67">
        <f t="shared" ref="C76:C78" si="1">ROUND($B76*C$41,2)</f>
        <v>0.71</v>
      </c>
      <c r="D76" s="61"/>
      <c r="E76" s="61"/>
      <c r="F76" s="61"/>
      <c r="G76" s="61"/>
      <c r="H76" s="61"/>
      <c r="I76" s="61"/>
      <c r="J76" s="61"/>
      <c r="K76" s="61"/>
      <c r="L76" s="61"/>
      <c r="M76" s="61"/>
      <c r="N76" s="61"/>
      <c r="O76" s="61"/>
      <c r="P76" s="61"/>
      <c r="Q76" s="61"/>
      <c r="R76" s="61"/>
      <c r="S76" s="61"/>
      <c r="T76" s="61"/>
      <c r="U76" s="61"/>
      <c r="V76" s="61"/>
      <c r="W76" s="61"/>
      <c r="X76" s="61"/>
      <c r="Y76" s="61"/>
      <c r="Z76" s="61"/>
      <c r="AA76" s="61"/>
      <c r="AB76" s="61"/>
      <c r="AC76" s="61"/>
      <c r="AD76" s="61"/>
      <c r="AE76" s="61"/>
      <c r="AF76" s="61"/>
      <c r="AG76" s="61"/>
      <c r="AH76" s="61"/>
      <c r="AI76" s="61"/>
      <c r="AJ76" s="61"/>
      <c r="AK76" s="61"/>
      <c r="AL76" s="61"/>
      <c r="AM76" s="61"/>
      <c r="AN76" s="61"/>
      <c r="AO76" s="61"/>
      <c r="AP76" s="61"/>
    </row>
    <row r="77" spans="1:1022" ht="25.5" x14ac:dyDescent="0.2">
      <c r="A77" s="40" t="s">
        <v>146</v>
      </c>
      <c r="B77" s="135">
        <f>1/30*7/12</f>
        <v>1.9444444444444445E-2</v>
      </c>
      <c r="C77" s="67">
        <f t="shared" si="1"/>
        <v>27.55</v>
      </c>
      <c r="D77" s="61"/>
      <c r="E77" s="61"/>
      <c r="F77" s="61"/>
      <c r="G77" s="61"/>
      <c r="H77" s="61"/>
      <c r="I77" s="61"/>
      <c r="J77" s="61"/>
      <c r="K77" s="61"/>
      <c r="L77" s="61"/>
      <c r="M77" s="61"/>
      <c r="N77" s="61"/>
      <c r="O77" s="61"/>
      <c r="P77" s="61"/>
      <c r="Q77" s="61"/>
      <c r="R77" s="61"/>
      <c r="S77" s="61"/>
      <c r="T77" s="61"/>
      <c r="U77" s="61"/>
      <c r="V77" s="61"/>
      <c r="W77" s="61"/>
      <c r="X77" s="61"/>
      <c r="Y77" s="61"/>
      <c r="Z77" s="61"/>
      <c r="AA77" s="61"/>
      <c r="AB77" s="61"/>
      <c r="AC77" s="61"/>
      <c r="AD77" s="61"/>
      <c r="AE77" s="61"/>
      <c r="AF77" s="61"/>
      <c r="AG77" s="61"/>
      <c r="AH77" s="61"/>
      <c r="AI77" s="61"/>
      <c r="AJ77" s="61"/>
      <c r="AK77" s="61"/>
      <c r="AL77" s="61"/>
      <c r="AM77" s="61"/>
      <c r="AN77" s="61"/>
      <c r="AO77" s="61"/>
      <c r="AP77" s="61"/>
    </row>
    <row r="78" spans="1:1022" ht="25.5" x14ac:dyDescent="0.2">
      <c r="A78" s="40" t="s">
        <v>147</v>
      </c>
      <c r="B78" s="135">
        <f>B57*B77</f>
        <v>7.1555555555555565E-3</v>
      </c>
      <c r="C78" s="67">
        <f t="shared" si="1"/>
        <v>10.14</v>
      </c>
      <c r="D78" s="61"/>
      <c r="E78" s="61"/>
      <c r="F78" s="61"/>
      <c r="G78" s="61"/>
      <c r="H78" s="61"/>
      <c r="I78" s="61"/>
      <c r="J78" s="61"/>
      <c r="K78" s="61"/>
      <c r="L78" s="61"/>
      <c r="M78" s="61"/>
      <c r="N78" s="61"/>
      <c r="O78" s="61"/>
      <c r="P78" s="61"/>
      <c r="Q78" s="61"/>
      <c r="R78" s="61"/>
      <c r="S78" s="61"/>
      <c r="T78" s="61"/>
      <c r="U78" s="61"/>
      <c r="V78" s="61"/>
      <c r="W78" s="61"/>
      <c r="X78" s="61"/>
      <c r="Y78" s="61"/>
      <c r="Z78" s="61"/>
      <c r="AA78" s="61"/>
      <c r="AB78" s="61"/>
      <c r="AC78" s="61"/>
      <c r="AD78" s="61"/>
      <c r="AE78" s="61"/>
      <c r="AF78" s="61"/>
      <c r="AG78" s="61"/>
      <c r="AH78" s="61"/>
      <c r="AI78" s="61"/>
      <c r="AJ78" s="61"/>
      <c r="AK78" s="61"/>
      <c r="AL78" s="61"/>
      <c r="AM78" s="61"/>
      <c r="AN78" s="61"/>
      <c r="AO78" s="61"/>
      <c r="AP78" s="61"/>
    </row>
    <row r="79" spans="1:1022" ht="15.75" thickBot="1" x14ac:dyDescent="0.25">
      <c r="A79" s="40" t="s">
        <v>148</v>
      </c>
      <c r="B79" s="136">
        <f>8%*40%*90%*(1+1/12+1/12+1/3*1/12)</f>
        <v>3.4399999999999993E-2</v>
      </c>
      <c r="C79" s="67">
        <f>ROUND($B79*C$41,2)</f>
        <v>48.74</v>
      </c>
      <c r="D79" s="61"/>
      <c r="E79" s="61"/>
      <c r="F79" s="61"/>
      <c r="G79" s="61"/>
      <c r="H79" s="61"/>
      <c r="I79" s="61"/>
      <c r="J79" s="61"/>
      <c r="K79" s="61"/>
      <c r="L79" s="61"/>
      <c r="M79" s="61"/>
      <c r="N79" s="61"/>
      <c r="O79" s="61"/>
      <c r="P79" s="61"/>
      <c r="Q79" s="61"/>
      <c r="R79" s="61"/>
      <c r="S79" s="61"/>
      <c r="T79" s="61"/>
      <c r="U79" s="61"/>
      <c r="V79" s="61"/>
      <c r="W79" s="61"/>
      <c r="X79" s="61"/>
      <c r="Y79" s="61"/>
      <c r="Z79" s="61"/>
      <c r="AA79" s="61"/>
      <c r="AB79" s="61"/>
      <c r="AC79" s="61"/>
      <c r="AD79" s="61"/>
      <c r="AE79" s="61"/>
      <c r="AF79" s="61"/>
      <c r="AG79" s="61"/>
      <c r="AH79" s="61"/>
      <c r="AI79" s="61"/>
      <c r="AJ79" s="61"/>
      <c r="AK79" s="61"/>
      <c r="AL79" s="61"/>
      <c r="AM79" s="61"/>
      <c r="AN79" s="61"/>
      <c r="AO79" s="61"/>
      <c r="AP79" s="61"/>
    </row>
    <row r="80" spans="1:1022" ht="15.75" thickBot="1" x14ac:dyDescent="0.25">
      <c r="A80" s="137" t="s">
        <v>11</v>
      </c>
      <c r="B80" s="138">
        <f>SUM(B74:B79)</f>
        <v>6.5999999999999989E-2</v>
      </c>
      <c r="C80" s="113">
        <f>SUM(C74:C79)</f>
        <v>93.51</v>
      </c>
      <c r="D80" s="64"/>
      <c r="E80" s="65"/>
      <c r="F80" s="64"/>
      <c r="G80" s="64"/>
      <c r="H80" s="64"/>
      <c r="I80" s="64"/>
      <c r="J80" s="64"/>
      <c r="K80" s="64"/>
      <c r="L80" s="64"/>
      <c r="M80" s="64"/>
      <c r="N80" s="64"/>
      <c r="O80" s="64"/>
      <c r="P80" s="64"/>
      <c r="Q80" s="64"/>
      <c r="R80" s="64"/>
      <c r="S80" s="64"/>
      <c r="T80" s="64"/>
      <c r="U80" s="64"/>
      <c r="V80" s="64"/>
      <c r="W80" s="64"/>
      <c r="X80" s="64"/>
      <c r="Y80" s="64"/>
      <c r="Z80" s="64"/>
      <c r="AA80" s="64"/>
      <c r="AB80" s="64"/>
      <c r="AC80" s="64"/>
      <c r="AD80" s="64"/>
      <c r="AE80" s="64"/>
      <c r="AF80" s="64"/>
      <c r="AG80" s="64"/>
      <c r="AH80" s="64"/>
      <c r="AI80" s="64"/>
      <c r="AJ80" s="64"/>
      <c r="AK80" s="64"/>
      <c r="AL80" s="64"/>
      <c r="AM80" s="64"/>
      <c r="AN80" s="64"/>
      <c r="AO80" s="64"/>
      <c r="AP80" s="64"/>
    </row>
    <row r="81" spans="1:1022" ht="15" x14ac:dyDescent="0.2">
      <c r="A81" s="72"/>
      <c r="B81" s="51"/>
      <c r="C81" s="51"/>
    </row>
    <row r="82" spans="1:1022" ht="16.5" customHeight="1" x14ac:dyDescent="0.2">
      <c r="A82" s="214" t="s">
        <v>21</v>
      </c>
      <c r="B82" s="214"/>
      <c r="C82" s="214"/>
    </row>
    <row r="83" spans="1:1022" x14ac:dyDescent="0.2">
      <c r="A83" s="66" t="s">
        <v>22</v>
      </c>
      <c r="B83" s="139"/>
      <c r="C83" s="140" t="s">
        <v>5</v>
      </c>
    </row>
    <row r="84" spans="1:1022" s="62" customFormat="1" ht="15" x14ac:dyDescent="0.2">
      <c r="A84" s="40" t="s">
        <v>149</v>
      </c>
      <c r="B84" s="123">
        <f>1/12</f>
        <v>8.3333333333333329E-2</v>
      </c>
      <c r="C84" s="42">
        <f>ROUND($B84*(C$41+C$70+C80),2)</f>
        <v>285.27999999999997</v>
      </c>
      <c r="D84" s="61"/>
      <c r="E84" s="61"/>
      <c r="F84" s="61"/>
      <c r="G84" s="61"/>
      <c r="H84" s="61"/>
      <c r="I84" s="61"/>
      <c r="J84" s="61"/>
      <c r="K84" s="61"/>
      <c r="L84" s="61"/>
      <c r="M84" s="61"/>
      <c r="N84" s="61"/>
      <c r="O84" s="61"/>
      <c r="P84" s="61"/>
      <c r="Q84" s="61"/>
      <c r="R84" s="61"/>
      <c r="S84" s="61"/>
      <c r="T84" s="61"/>
      <c r="U84" s="61"/>
      <c r="V84" s="61"/>
      <c r="W84" s="61"/>
      <c r="X84" s="61"/>
      <c r="Y84" s="61"/>
      <c r="Z84" s="61"/>
      <c r="AA84" s="61"/>
      <c r="AB84" s="61"/>
      <c r="AC84" s="61"/>
      <c r="AD84" s="61"/>
      <c r="AE84" s="61"/>
      <c r="AF84" s="61"/>
      <c r="AG84" s="61"/>
      <c r="AH84" s="61"/>
      <c r="AI84" s="61"/>
      <c r="AJ84" s="61"/>
      <c r="AK84" s="61"/>
      <c r="AL84" s="61"/>
      <c r="AM84" s="61"/>
      <c r="AN84" s="61"/>
      <c r="AO84" s="61"/>
      <c r="AP84" s="61"/>
      <c r="AMF84" s="34"/>
      <c r="AMG84" s="34"/>
      <c r="AMH84" s="34"/>
    </row>
    <row r="85" spans="1:1022" s="62" customFormat="1" ht="15" x14ac:dyDescent="0.2">
      <c r="A85" s="40" t="s">
        <v>150</v>
      </c>
      <c r="B85" s="141">
        <f>'Estimativa Afastamentos'!C14/30.4375/12</f>
        <v>1.0519917864476385E-2</v>
      </c>
      <c r="C85" s="42">
        <f>ROUND($B85*(C$41+C$70+C$80),2)</f>
        <v>36.01</v>
      </c>
      <c r="D85" s="61"/>
      <c r="E85" s="61"/>
      <c r="F85" s="61"/>
      <c r="G85" s="61"/>
      <c r="H85" s="61"/>
      <c r="I85" s="61"/>
      <c r="J85" s="61"/>
      <c r="K85" s="61"/>
      <c r="L85" s="61"/>
      <c r="M85" s="61"/>
      <c r="N85" s="61"/>
      <c r="O85" s="61"/>
      <c r="P85" s="61"/>
      <c r="Q85" s="61"/>
      <c r="R85" s="61"/>
      <c r="S85" s="61"/>
      <c r="T85" s="61"/>
      <c r="U85" s="61"/>
      <c r="V85" s="61"/>
      <c r="W85" s="61"/>
      <c r="X85" s="61"/>
      <c r="Y85" s="61"/>
      <c r="Z85" s="61"/>
      <c r="AA85" s="61"/>
      <c r="AB85" s="61"/>
      <c r="AC85" s="61"/>
      <c r="AD85" s="61"/>
      <c r="AE85" s="61"/>
      <c r="AF85" s="61"/>
      <c r="AG85" s="61"/>
      <c r="AH85" s="61"/>
      <c r="AI85" s="61"/>
      <c r="AJ85" s="61"/>
      <c r="AK85" s="61"/>
      <c r="AL85" s="61"/>
      <c r="AM85" s="61"/>
      <c r="AN85" s="61"/>
      <c r="AO85" s="61"/>
      <c r="AP85" s="61"/>
      <c r="AMF85" s="34"/>
      <c r="AMG85" s="34"/>
      <c r="AMH85" s="34"/>
    </row>
    <row r="86" spans="1:1022" s="62" customFormat="1" ht="15" x14ac:dyDescent="0.2">
      <c r="A86" s="40" t="s">
        <v>151</v>
      </c>
      <c r="B86" s="141">
        <f>5/30.4375/12*'Estimativa Afastamentos'!D20*'Estimativa Afastamentos'!D19</f>
        <v>2.0533880903490757E-4</v>
      </c>
      <c r="C86" s="42">
        <f t="shared" ref="C86:C89" si="2">ROUND($B86*(C$41+C$70+C$80),2)</f>
        <v>0.7</v>
      </c>
      <c r="D86" s="61"/>
      <c r="E86" s="61"/>
      <c r="F86" s="61"/>
      <c r="G86" s="61"/>
      <c r="H86" s="61"/>
      <c r="I86" s="61"/>
      <c r="J86" s="61"/>
      <c r="K86" s="61"/>
      <c r="L86" s="61"/>
      <c r="M86" s="61"/>
      <c r="N86" s="61"/>
      <c r="O86" s="61"/>
      <c r="P86" s="61"/>
      <c r="Q86" s="61"/>
      <c r="R86" s="61"/>
      <c r="S86" s="61"/>
      <c r="T86" s="61"/>
      <c r="U86" s="61"/>
      <c r="V86" s="61"/>
      <c r="W86" s="61"/>
      <c r="X86" s="61"/>
      <c r="Y86" s="61"/>
      <c r="Z86" s="61"/>
      <c r="AA86" s="61"/>
      <c r="AB86" s="61"/>
      <c r="AC86" s="61"/>
      <c r="AD86" s="61"/>
      <c r="AE86" s="61"/>
      <c r="AF86" s="61"/>
      <c r="AG86" s="61"/>
      <c r="AH86" s="61"/>
      <c r="AI86" s="61"/>
      <c r="AJ86" s="61"/>
      <c r="AK86" s="61"/>
      <c r="AL86" s="61"/>
      <c r="AM86" s="61"/>
      <c r="AN86" s="61"/>
      <c r="AO86" s="61"/>
      <c r="AP86" s="61"/>
      <c r="AMF86" s="34"/>
      <c r="AMG86" s="34"/>
      <c r="AMH86" s="34"/>
    </row>
    <row r="87" spans="1:1022" s="62" customFormat="1" ht="15" x14ac:dyDescent="0.2">
      <c r="A87" s="40" t="s">
        <v>152</v>
      </c>
      <c r="B87" s="141">
        <f>'Estimativa Afastamentos'!D25/30.4375/12</f>
        <v>1.8926762491444217E-3</v>
      </c>
      <c r="C87" s="42">
        <f t="shared" si="2"/>
        <v>6.48</v>
      </c>
      <c r="D87" s="61"/>
      <c r="E87" s="61"/>
      <c r="F87" s="61"/>
      <c r="G87" s="61"/>
      <c r="H87" s="61"/>
      <c r="I87" s="61"/>
      <c r="J87" s="61"/>
      <c r="K87" s="61"/>
      <c r="L87" s="61"/>
      <c r="M87" s="61"/>
      <c r="N87" s="61"/>
      <c r="O87" s="61"/>
      <c r="P87" s="61"/>
      <c r="Q87" s="61"/>
      <c r="R87" s="61"/>
      <c r="S87" s="61"/>
      <c r="T87" s="61"/>
      <c r="U87" s="61"/>
      <c r="V87" s="61"/>
      <c r="W87" s="61"/>
      <c r="X87" s="61"/>
      <c r="Y87" s="61"/>
      <c r="Z87" s="61"/>
      <c r="AA87" s="61"/>
      <c r="AB87" s="61"/>
      <c r="AC87" s="61"/>
      <c r="AD87" s="61"/>
      <c r="AE87" s="61"/>
      <c r="AF87" s="61"/>
      <c r="AG87" s="61"/>
      <c r="AH87" s="61"/>
      <c r="AI87" s="61"/>
      <c r="AJ87" s="61"/>
      <c r="AK87" s="61"/>
      <c r="AL87" s="61"/>
      <c r="AM87" s="61"/>
      <c r="AN87" s="61"/>
      <c r="AO87" s="61"/>
      <c r="AP87" s="61"/>
      <c r="AMF87" s="34"/>
      <c r="AMG87" s="34"/>
      <c r="AMH87" s="34"/>
    </row>
    <row r="88" spans="1:1022" s="62" customFormat="1" ht="15" x14ac:dyDescent="0.2">
      <c r="A88" s="40" t="s">
        <v>153</v>
      </c>
      <c r="B88" s="141">
        <f>120/30*'Estimativa Afastamentos'!D29*'Estimativa Afastamentos'!D30</f>
        <v>0</v>
      </c>
      <c r="C88" s="42">
        <f t="shared" si="2"/>
        <v>0</v>
      </c>
      <c r="D88" s="61"/>
      <c r="E88" s="61"/>
      <c r="F88" s="61"/>
      <c r="G88" s="61"/>
      <c r="H88" s="61"/>
      <c r="I88" s="61"/>
      <c r="J88" s="61"/>
      <c r="K88" s="61"/>
      <c r="L88" s="61"/>
      <c r="M88" s="61"/>
      <c r="N88" s="61"/>
      <c r="O88" s="61"/>
      <c r="P88" s="61"/>
      <c r="Q88" s="61"/>
      <c r="R88" s="61"/>
      <c r="S88" s="61"/>
      <c r="T88" s="61"/>
      <c r="U88" s="61"/>
      <c r="V88" s="61"/>
      <c r="W88" s="61"/>
      <c r="X88" s="61"/>
      <c r="Y88" s="61"/>
      <c r="Z88" s="61"/>
      <c r="AA88" s="61"/>
      <c r="AB88" s="61"/>
      <c r="AC88" s="61"/>
      <c r="AD88" s="61"/>
      <c r="AE88" s="61"/>
      <c r="AF88" s="61"/>
      <c r="AG88" s="61"/>
      <c r="AH88" s="61"/>
      <c r="AI88" s="61"/>
      <c r="AJ88" s="61"/>
      <c r="AK88" s="61"/>
      <c r="AL88" s="61"/>
      <c r="AM88" s="61"/>
      <c r="AN88" s="61"/>
      <c r="AO88" s="61"/>
      <c r="AP88" s="61"/>
      <c r="AMF88" s="34"/>
      <c r="AMG88" s="34"/>
      <c r="AMH88" s="34"/>
    </row>
    <row r="89" spans="1:1022" ht="15.75" thickBot="1" x14ac:dyDescent="0.25">
      <c r="A89" s="40" t="s">
        <v>154</v>
      </c>
      <c r="B89" s="123">
        <v>0</v>
      </c>
      <c r="C89" s="42">
        <f t="shared" si="2"/>
        <v>0</v>
      </c>
      <c r="D89" s="61"/>
      <c r="E89" s="61"/>
      <c r="F89" s="61"/>
      <c r="G89" s="61"/>
      <c r="H89" s="61"/>
      <c r="I89" s="61"/>
      <c r="J89" s="61"/>
      <c r="K89" s="61"/>
      <c r="L89" s="61"/>
      <c r="M89" s="61"/>
      <c r="N89" s="61"/>
      <c r="O89" s="61"/>
      <c r="P89" s="61"/>
      <c r="Q89" s="61"/>
      <c r="R89" s="61"/>
      <c r="S89" s="61"/>
      <c r="T89" s="61"/>
      <c r="U89" s="61"/>
      <c r="V89" s="61"/>
      <c r="W89" s="61"/>
      <c r="X89" s="61"/>
      <c r="Y89" s="61"/>
      <c r="Z89" s="61"/>
      <c r="AA89" s="61"/>
      <c r="AB89" s="61"/>
      <c r="AC89" s="61"/>
      <c r="AD89" s="61"/>
      <c r="AE89" s="61"/>
      <c r="AF89" s="61"/>
      <c r="AG89" s="61"/>
      <c r="AH89" s="61"/>
      <c r="AI89" s="61"/>
      <c r="AJ89" s="61"/>
      <c r="AK89" s="61"/>
      <c r="AL89" s="61"/>
      <c r="AM89" s="61"/>
      <c r="AN89" s="61"/>
      <c r="AO89" s="61"/>
      <c r="AP89" s="61"/>
    </row>
    <row r="90" spans="1:1022" ht="15" x14ac:dyDescent="0.2">
      <c r="A90" s="57" t="s">
        <v>11</v>
      </c>
      <c r="B90" s="124">
        <f>SUM(B84:B89)</f>
        <v>9.5951266255989043E-2</v>
      </c>
      <c r="C90" s="63">
        <f>ROUND(SUM(C84:C89),2)</f>
        <v>328.47</v>
      </c>
      <c r="D90" s="64"/>
      <c r="E90" s="65"/>
      <c r="F90" s="64"/>
      <c r="G90" s="64"/>
      <c r="H90" s="64"/>
      <c r="I90" s="64"/>
      <c r="J90" s="64"/>
      <c r="K90" s="64"/>
      <c r="L90" s="64"/>
      <c r="M90" s="64"/>
      <c r="N90" s="64"/>
      <c r="O90" s="64"/>
      <c r="P90" s="64"/>
      <c r="Q90" s="64"/>
      <c r="R90" s="64"/>
      <c r="S90" s="64"/>
      <c r="T90" s="64"/>
      <c r="U90" s="64"/>
      <c r="V90" s="64"/>
      <c r="W90" s="64"/>
      <c r="X90" s="64"/>
      <c r="Y90" s="64"/>
      <c r="Z90" s="64"/>
      <c r="AA90" s="64"/>
      <c r="AB90" s="64"/>
      <c r="AC90" s="64"/>
      <c r="AD90" s="64"/>
      <c r="AE90" s="64"/>
      <c r="AF90" s="64"/>
      <c r="AG90" s="64"/>
      <c r="AH90" s="64"/>
      <c r="AI90" s="64"/>
      <c r="AJ90" s="64"/>
      <c r="AK90" s="64"/>
      <c r="AL90" s="64"/>
      <c r="AM90" s="64"/>
      <c r="AN90" s="64"/>
      <c r="AO90" s="64"/>
      <c r="AP90" s="64"/>
    </row>
    <row r="91" spans="1:1022" ht="13.5" thickBot="1" x14ac:dyDescent="0.25">
      <c r="A91" s="66" t="s">
        <v>24</v>
      </c>
      <c r="B91" s="139"/>
      <c r="C91" s="140" t="s">
        <v>5</v>
      </c>
    </row>
    <row r="92" spans="1:1022" s="62" customFormat="1" ht="15.75" thickBot="1" x14ac:dyDescent="0.25">
      <c r="A92" s="40" t="s">
        <v>25</v>
      </c>
      <c r="B92" s="141">
        <v>0</v>
      </c>
      <c r="C92" s="74" t="s">
        <v>23</v>
      </c>
      <c r="D92" s="61"/>
      <c r="E92" s="61"/>
      <c r="F92" s="61"/>
      <c r="G92" s="61"/>
      <c r="H92" s="61"/>
      <c r="I92" s="61"/>
      <c r="J92" s="61"/>
      <c r="K92" s="61"/>
      <c r="L92" s="61"/>
      <c r="M92" s="61"/>
      <c r="N92" s="61"/>
      <c r="O92" s="61"/>
      <c r="P92" s="61"/>
      <c r="Q92" s="61"/>
      <c r="R92" s="61"/>
      <c r="S92" s="61"/>
      <c r="T92" s="61"/>
      <c r="U92" s="61"/>
      <c r="V92" s="61"/>
      <c r="W92" s="61"/>
      <c r="X92" s="61"/>
      <c r="Y92" s="61"/>
      <c r="Z92" s="61"/>
      <c r="AA92" s="61"/>
      <c r="AB92" s="61"/>
      <c r="AC92" s="61"/>
      <c r="AD92" s="61"/>
      <c r="AE92" s="61"/>
      <c r="AF92" s="61"/>
      <c r="AG92" s="61"/>
      <c r="AH92" s="61"/>
      <c r="AI92" s="61"/>
      <c r="AJ92" s="61"/>
      <c r="AK92" s="61"/>
      <c r="AL92" s="61"/>
      <c r="AM92" s="61"/>
      <c r="AN92" s="61"/>
      <c r="AO92" s="61"/>
      <c r="AP92" s="61"/>
      <c r="AMF92" s="34"/>
      <c r="AMG92" s="34"/>
      <c r="AMH92" s="34"/>
    </row>
    <row r="93" spans="1:1022" ht="15.75" thickBot="1" x14ac:dyDescent="0.25">
      <c r="A93" s="57" t="s">
        <v>11</v>
      </c>
      <c r="B93" s="58"/>
      <c r="C93" s="75" t="str">
        <f>C92</f>
        <v>-</v>
      </c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  <c r="P93" s="64"/>
      <c r="Q93" s="64"/>
      <c r="R93" s="64"/>
      <c r="S93" s="64"/>
      <c r="T93" s="64"/>
      <c r="U93" s="64"/>
      <c r="V93" s="64"/>
      <c r="W93" s="64"/>
      <c r="X93" s="64"/>
      <c r="Y93" s="64"/>
      <c r="Z93" s="64"/>
      <c r="AA93" s="64"/>
      <c r="AB93" s="64"/>
      <c r="AC93" s="64"/>
      <c r="AD93" s="64"/>
      <c r="AE93" s="64"/>
      <c r="AF93" s="64"/>
      <c r="AG93" s="64"/>
      <c r="AH93" s="64"/>
      <c r="AI93" s="64"/>
      <c r="AJ93" s="64"/>
      <c r="AK93" s="64"/>
      <c r="AL93" s="64"/>
      <c r="AM93" s="64"/>
      <c r="AN93" s="64"/>
      <c r="AO93" s="64"/>
      <c r="AP93" s="64"/>
    </row>
    <row r="94" spans="1:1022" ht="13.5" thickBot="1" x14ac:dyDescent="0.25">
      <c r="A94" s="146" t="s">
        <v>26</v>
      </c>
      <c r="B94" s="147"/>
      <c r="C94" s="134" t="s">
        <v>5</v>
      </c>
      <c r="E94" s="65"/>
    </row>
    <row r="95" spans="1:1022" s="62" customFormat="1" ht="15" x14ac:dyDescent="0.2">
      <c r="A95" s="148" t="s">
        <v>155</v>
      </c>
      <c r="B95" s="149">
        <f>B90</f>
        <v>9.5951266255989043E-2</v>
      </c>
      <c r="C95" s="56">
        <f>C90</f>
        <v>328.47</v>
      </c>
      <c r="D95" s="61"/>
      <c r="E95" s="61"/>
      <c r="F95" s="61"/>
      <c r="G95" s="61"/>
      <c r="H95" s="61"/>
      <c r="I95" s="61"/>
      <c r="J95" s="61"/>
      <c r="K95" s="61"/>
      <c r="L95" s="61"/>
      <c r="M95" s="61"/>
      <c r="N95" s="61"/>
      <c r="O95" s="61"/>
      <c r="P95" s="61"/>
      <c r="Q95" s="61"/>
      <c r="R95" s="61"/>
      <c r="S95" s="61"/>
      <c r="T95" s="61"/>
      <c r="U95" s="61"/>
      <c r="V95" s="61"/>
      <c r="W95" s="61"/>
      <c r="X95" s="61"/>
      <c r="Y95" s="61"/>
      <c r="Z95" s="61"/>
      <c r="AA95" s="61"/>
      <c r="AB95" s="61"/>
      <c r="AC95" s="61"/>
      <c r="AD95" s="61"/>
      <c r="AE95" s="61"/>
      <c r="AF95" s="61"/>
      <c r="AG95" s="61"/>
      <c r="AH95" s="61"/>
      <c r="AI95" s="61"/>
      <c r="AJ95" s="61"/>
      <c r="AK95" s="61"/>
      <c r="AL95" s="61"/>
      <c r="AM95" s="61"/>
      <c r="AN95" s="61"/>
      <c r="AO95" s="61"/>
      <c r="AP95" s="61"/>
      <c r="AMF95" s="34"/>
      <c r="AMG95" s="34"/>
      <c r="AMH95" s="34"/>
    </row>
    <row r="96" spans="1:1022" s="62" customFormat="1" ht="15.75" thickBot="1" x14ac:dyDescent="0.25">
      <c r="A96" s="148" t="s">
        <v>156</v>
      </c>
      <c r="B96" s="149">
        <f>B92</f>
        <v>0</v>
      </c>
      <c r="C96" s="76" t="str">
        <f>C93</f>
        <v>-</v>
      </c>
      <c r="D96" s="61"/>
      <c r="E96" s="61"/>
      <c r="F96" s="61"/>
      <c r="G96" s="61"/>
      <c r="H96" s="61"/>
      <c r="I96" s="61"/>
      <c r="J96" s="61"/>
      <c r="K96" s="61"/>
      <c r="L96" s="61"/>
      <c r="M96" s="61"/>
      <c r="N96" s="61"/>
      <c r="O96" s="61"/>
      <c r="P96" s="61"/>
      <c r="Q96" s="61"/>
      <c r="R96" s="61"/>
      <c r="S96" s="61"/>
      <c r="T96" s="61"/>
      <c r="U96" s="61"/>
      <c r="V96" s="61"/>
      <c r="W96" s="61"/>
      <c r="X96" s="61"/>
      <c r="Y96" s="61"/>
      <c r="Z96" s="61"/>
      <c r="AA96" s="61"/>
      <c r="AB96" s="61"/>
      <c r="AC96" s="61"/>
      <c r="AD96" s="61"/>
      <c r="AE96" s="61"/>
      <c r="AF96" s="61"/>
      <c r="AG96" s="61"/>
      <c r="AH96" s="61"/>
      <c r="AI96" s="61"/>
      <c r="AJ96" s="61"/>
      <c r="AK96" s="61"/>
      <c r="AL96" s="61"/>
      <c r="AM96" s="61"/>
      <c r="AN96" s="61"/>
      <c r="AO96" s="61"/>
      <c r="AP96" s="61"/>
      <c r="AMF96" s="34"/>
      <c r="AMG96" s="34"/>
      <c r="AMH96" s="34"/>
    </row>
    <row r="97" spans="1:42" ht="15.75" thickBot="1" x14ac:dyDescent="0.25">
      <c r="A97" s="137" t="s">
        <v>11</v>
      </c>
      <c r="B97" s="138"/>
      <c r="C97" s="113">
        <f>SUM(C95:C96)</f>
        <v>328.47</v>
      </c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  <c r="P97" s="64"/>
      <c r="Q97" s="64"/>
      <c r="R97" s="64"/>
      <c r="S97" s="64"/>
      <c r="T97" s="64"/>
      <c r="U97" s="64"/>
      <c r="V97" s="64"/>
      <c r="W97" s="64"/>
      <c r="X97" s="64"/>
      <c r="Y97" s="64"/>
      <c r="Z97" s="64"/>
      <c r="AA97" s="64"/>
      <c r="AB97" s="64"/>
      <c r="AC97" s="64"/>
      <c r="AD97" s="64"/>
      <c r="AE97" s="64"/>
      <c r="AF97" s="64"/>
      <c r="AG97" s="64"/>
      <c r="AH97" s="64"/>
      <c r="AI97" s="64"/>
      <c r="AJ97" s="64"/>
      <c r="AK97" s="64"/>
      <c r="AL97" s="64"/>
      <c r="AM97" s="64"/>
      <c r="AN97" s="64"/>
      <c r="AO97" s="64"/>
      <c r="AP97" s="64"/>
    </row>
    <row r="98" spans="1:42" ht="15" x14ac:dyDescent="0.2">
      <c r="A98" s="72"/>
      <c r="B98" s="77"/>
      <c r="C98" s="51"/>
      <c r="D98" s="64"/>
      <c r="E98" s="64"/>
      <c r="F98" s="64"/>
      <c r="G98" s="64"/>
      <c r="H98" s="64"/>
      <c r="I98" s="64"/>
      <c r="J98" s="64"/>
      <c r="K98" s="64"/>
      <c r="L98" s="64"/>
      <c r="M98" s="64"/>
      <c r="N98" s="64"/>
      <c r="O98" s="64"/>
      <c r="P98" s="64"/>
      <c r="Q98" s="64"/>
      <c r="R98" s="64"/>
      <c r="S98" s="64"/>
      <c r="T98" s="64"/>
      <c r="U98" s="64"/>
      <c r="V98" s="64"/>
      <c r="W98" s="64"/>
      <c r="X98" s="64"/>
      <c r="Y98" s="64"/>
      <c r="Z98" s="64"/>
      <c r="AA98" s="64"/>
      <c r="AB98" s="64"/>
      <c r="AC98" s="64"/>
      <c r="AD98" s="64"/>
      <c r="AE98" s="64"/>
      <c r="AF98" s="64"/>
      <c r="AG98" s="64"/>
      <c r="AH98" s="64"/>
      <c r="AI98" s="64"/>
      <c r="AJ98" s="64"/>
      <c r="AK98" s="64"/>
      <c r="AL98" s="64"/>
      <c r="AM98" s="64"/>
      <c r="AN98" s="64"/>
      <c r="AO98" s="64"/>
      <c r="AP98" s="64"/>
    </row>
    <row r="99" spans="1:42" ht="15" customHeight="1" x14ac:dyDescent="0.2">
      <c r="A99" s="214" t="s">
        <v>27</v>
      </c>
      <c r="B99" s="214"/>
      <c r="C99" s="214"/>
      <c r="D99" s="65"/>
      <c r="E99" s="65"/>
    </row>
    <row r="100" spans="1:42" x14ac:dyDescent="0.2">
      <c r="A100" s="132" t="s">
        <v>28</v>
      </c>
      <c r="B100" s="133"/>
      <c r="C100" s="134" t="s">
        <v>5</v>
      </c>
    </row>
    <row r="101" spans="1:42" ht="15" x14ac:dyDescent="0.2">
      <c r="A101" s="78" t="s">
        <v>29</v>
      </c>
      <c r="B101" s="142"/>
      <c r="C101" s="79">
        <f>Insumos!E8</f>
        <v>18.510000000000002</v>
      </c>
    </row>
    <row r="102" spans="1:42" ht="15" x14ac:dyDescent="0.2">
      <c r="A102" s="78" t="s">
        <v>30</v>
      </c>
      <c r="B102" s="142"/>
      <c r="C102" s="79">
        <f>Insumos!E16</f>
        <v>14.17</v>
      </c>
    </row>
    <row r="103" spans="1:42" ht="15" x14ac:dyDescent="0.2">
      <c r="A103" s="78" t="s">
        <v>31</v>
      </c>
      <c r="B103" s="142"/>
      <c r="C103" s="79">
        <f>Insumos!E25</f>
        <v>31.29</v>
      </c>
    </row>
    <row r="104" spans="1:42" ht="15" x14ac:dyDescent="0.2">
      <c r="A104" s="137" t="s">
        <v>11</v>
      </c>
      <c r="B104" s="145"/>
      <c r="C104" s="113">
        <f>SUM(C101:C103)</f>
        <v>63.97</v>
      </c>
    </row>
    <row r="105" spans="1:42" ht="15" x14ac:dyDescent="0.2">
      <c r="A105" s="72"/>
      <c r="B105" s="77"/>
      <c r="C105" s="51"/>
      <c r="D105" s="64"/>
      <c r="E105" s="64"/>
      <c r="F105" s="64"/>
      <c r="G105" s="64"/>
      <c r="H105" s="64"/>
      <c r="I105" s="64"/>
      <c r="J105" s="64"/>
      <c r="K105" s="64"/>
      <c r="L105" s="64"/>
      <c r="M105" s="64"/>
      <c r="N105" s="64"/>
      <c r="O105" s="64"/>
      <c r="P105" s="64"/>
      <c r="Q105" s="64"/>
      <c r="R105" s="64"/>
      <c r="S105" s="64"/>
      <c r="T105" s="64"/>
      <c r="U105" s="64"/>
      <c r="V105" s="64"/>
      <c r="W105" s="64"/>
      <c r="X105" s="64"/>
      <c r="Y105" s="64"/>
      <c r="Z105" s="64"/>
      <c r="AA105" s="64"/>
      <c r="AB105" s="64"/>
      <c r="AC105" s="64"/>
      <c r="AD105" s="64"/>
      <c r="AE105" s="64"/>
      <c r="AF105" s="64"/>
      <c r="AG105" s="64"/>
      <c r="AH105" s="64"/>
      <c r="AI105" s="64"/>
      <c r="AJ105" s="64"/>
      <c r="AK105" s="64"/>
      <c r="AL105" s="64"/>
      <c r="AM105" s="64"/>
      <c r="AN105" s="64"/>
      <c r="AO105" s="64"/>
      <c r="AP105" s="64"/>
    </row>
    <row r="106" spans="1:42" ht="15" customHeight="1" x14ac:dyDescent="0.2">
      <c r="A106" s="214" t="s">
        <v>32</v>
      </c>
      <c r="B106" s="214"/>
      <c r="C106" s="214"/>
    </row>
    <row r="107" spans="1:42" x14ac:dyDescent="0.2">
      <c r="A107" s="132" t="s">
        <v>33</v>
      </c>
      <c r="B107" s="133"/>
      <c r="C107" s="134" t="s">
        <v>5</v>
      </c>
    </row>
    <row r="108" spans="1:42" ht="15" x14ac:dyDescent="0.2">
      <c r="A108" s="148" t="s">
        <v>34</v>
      </c>
      <c r="B108" s="150">
        <v>0.06</v>
      </c>
      <c r="C108" s="56">
        <f>ROUND($B108*(C41+C70+C80+C97+C104),2)</f>
        <v>228.95</v>
      </c>
    </row>
    <row r="109" spans="1:42" ht="15" x14ac:dyDescent="0.2">
      <c r="A109" s="148" t="s">
        <v>35</v>
      </c>
      <c r="B109" s="150">
        <v>6.7900000000000002E-2</v>
      </c>
      <c r="C109" s="67">
        <f>ROUND($B109*(C41+C70+C80+C97+C104+C108),2)</f>
        <v>274.64</v>
      </c>
    </row>
    <row r="110" spans="1:42" ht="15" x14ac:dyDescent="0.2">
      <c r="A110" s="148" t="s">
        <v>36</v>
      </c>
      <c r="B110" s="149">
        <f>SUM(B111:B114)</f>
        <v>8.6499999999999994E-2</v>
      </c>
      <c r="C110" s="67">
        <f>ROUND(((C41+C70+C80+C97+C104+C108+C109)/(1-($B$110)))*$B110,2)</f>
        <v>409.01</v>
      </c>
    </row>
    <row r="111" spans="1:42" ht="14.25" x14ac:dyDescent="0.2">
      <c r="A111" s="148" t="s">
        <v>37</v>
      </c>
      <c r="B111" s="149">
        <f>0.0065+0.03</f>
        <v>3.6499999999999998E-2</v>
      </c>
      <c r="C111" s="80">
        <f>((C41+C70+C80+C97+C104+C108+C109)/(1-($B$110)))*$B111</f>
        <v>172.58686371100163</v>
      </c>
    </row>
    <row r="112" spans="1:42" ht="14.25" x14ac:dyDescent="0.2">
      <c r="A112" s="148" t="s">
        <v>38</v>
      </c>
      <c r="B112" s="149"/>
      <c r="C112" s="80"/>
    </row>
    <row r="113" spans="1:42" ht="14.25" x14ac:dyDescent="0.2">
      <c r="A113" s="148" t="s">
        <v>39</v>
      </c>
      <c r="B113" s="150">
        <v>0.05</v>
      </c>
      <c r="C113" s="80">
        <f>((C41+C70+C80+C97+C104+C108+C109)/(1-($B$110)))*$B113</f>
        <v>236.42036124794745</v>
      </c>
    </row>
    <row r="114" spans="1:42" ht="14.25" x14ac:dyDescent="0.2">
      <c r="A114" s="148" t="s">
        <v>40</v>
      </c>
      <c r="B114" s="151"/>
      <c r="C114" s="81"/>
    </row>
    <row r="115" spans="1:42" ht="15" x14ac:dyDescent="0.2">
      <c r="A115" s="143" t="s">
        <v>11</v>
      </c>
      <c r="B115" s="152"/>
      <c r="C115" s="144">
        <f>SUM(C108:C110)</f>
        <v>912.59999999999991</v>
      </c>
    </row>
    <row r="116" spans="1:42" ht="15" x14ac:dyDescent="0.2">
      <c r="A116" s="72"/>
      <c r="B116" s="77"/>
      <c r="C116" s="51"/>
      <c r="D116" s="64"/>
      <c r="E116" s="64"/>
      <c r="F116" s="64"/>
      <c r="G116" s="64"/>
      <c r="H116" s="64"/>
      <c r="I116" s="64"/>
      <c r="J116" s="64"/>
      <c r="K116" s="64"/>
      <c r="L116" s="64"/>
      <c r="M116" s="64"/>
      <c r="N116" s="64"/>
      <c r="O116" s="64"/>
      <c r="P116" s="64"/>
      <c r="Q116" s="64"/>
      <c r="R116" s="64"/>
      <c r="S116" s="64"/>
      <c r="T116" s="64"/>
      <c r="U116" s="64"/>
      <c r="V116" s="64"/>
      <c r="W116" s="64"/>
      <c r="X116" s="64"/>
      <c r="Y116" s="64"/>
      <c r="Z116" s="64"/>
      <c r="AA116" s="64"/>
      <c r="AB116" s="64"/>
      <c r="AC116" s="64"/>
      <c r="AD116" s="64"/>
      <c r="AE116" s="64"/>
      <c r="AF116" s="64"/>
      <c r="AG116" s="64"/>
      <c r="AH116" s="64"/>
      <c r="AI116" s="64"/>
      <c r="AJ116" s="64"/>
      <c r="AK116" s="64"/>
      <c r="AL116" s="64"/>
      <c r="AM116" s="64"/>
      <c r="AN116" s="64"/>
      <c r="AO116" s="64"/>
      <c r="AP116" s="64"/>
    </row>
    <row r="117" spans="1:42" ht="14.25" x14ac:dyDescent="0.2">
      <c r="A117" s="49"/>
      <c r="B117" s="50"/>
      <c r="C117" s="50"/>
    </row>
    <row r="118" spans="1:42" ht="17.45" customHeight="1" x14ac:dyDescent="0.2">
      <c r="A118" s="222" t="s">
        <v>41</v>
      </c>
      <c r="B118" s="222"/>
      <c r="C118" s="222"/>
    </row>
    <row r="119" spans="1:42" ht="13.9" customHeight="1" x14ac:dyDescent="0.2">
      <c r="A119" s="223" t="s">
        <v>42</v>
      </c>
      <c r="B119" s="223"/>
      <c r="C119" s="154" t="s">
        <v>5</v>
      </c>
    </row>
    <row r="120" spans="1:42" ht="15" customHeight="1" x14ac:dyDescent="0.2">
      <c r="A120" s="224" t="s">
        <v>43</v>
      </c>
      <c r="B120" s="224"/>
      <c r="C120" s="82">
        <f>C41</f>
        <v>1416.75</v>
      </c>
    </row>
    <row r="121" spans="1:42" ht="15" customHeight="1" x14ac:dyDescent="0.2">
      <c r="A121" s="220" t="s">
        <v>44</v>
      </c>
      <c r="B121" s="220"/>
      <c r="C121" s="83">
        <f>C70</f>
        <v>1913.1100000000001</v>
      </c>
    </row>
    <row r="122" spans="1:42" ht="13.9" customHeight="1" x14ac:dyDescent="0.2">
      <c r="A122" s="220" t="s">
        <v>45</v>
      </c>
      <c r="B122" s="220"/>
      <c r="C122" s="83">
        <f>C80</f>
        <v>93.51</v>
      </c>
    </row>
    <row r="123" spans="1:42" ht="15" customHeight="1" x14ac:dyDescent="0.2">
      <c r="A123" s="220" t="s">
        <v>46</v>
      </c>
      <c r="B123" s="220"/>
      <c r="C123" s="83">
        <f>C97</f>
        <v>328.47</v>
      </c>
    </row>
    <row r="124" spans="1:42" ht="15.75" customHeight="1" x14ac:dyDescent="0.2">
      <c r="A124" s="220" t="s">
        <v>47</v>
      </c>
      <c r="B124" s="220"/>
      <c r="C124" s="83">
        <f>C104</f>
        <v>63.97</v>
      </c>
    </row>
    <row r="125" spans="1:42" ht="15.75" customHeight="1" x14ac:dyDescent="0.2">
      <c r="A125" s="221" t="s">
        <v>48</v>
      </c>
      <c r="B125" s="221"/>
      <c r="C125" s="84">
        <f>SUM(C120:C124)</f>
        <v>3815.81</v>
      </c>
    </row>
    <row r="126" spans="1:42" ht="15.75" customHeight="1" x14ac:dyDescent="0.2">
      <c r="A126" s="238" t="s">
        <v>49</v>
      </c>
      <c r="B126" s="238"/>
      <c r="C126" s="85">
        <f>C115</f>
        <v>912.59999999999991</v>
      </c>
    </row>
    <row r="127" spans="1:42" ht="15.75" customHeight="1" x14ac:dyDescent="0.2">
      <c r="A127" s="239" t="s">
        <v>50</v>
      </c>
      <c r="B127" s="239"/>
      <c r="C127" s="155">
        <f>C120+C121+C122+C123+C124+C126</f>
        <v>4728.41</v>
      </c>
    </row>
    <row r="128" spans="1:42" ht="14.25" x14ac:dyDescent="0.2">
      <c r="A128" s="49"/>
      <c r="B128" s="50"/>
      <c r="C128" s="86"/>
    </row>
    <row r="129" spans="1:1022" s="35" customFormat="1" ht="15" x14ac:dyDescent="0.2">
      <c r="A129" s="240" t="s">
        <v>51</v>
      </c>
      <c r="B129" s="240"/>
      <c r="C129" s="240"/>
      <c r="D129" s="53"/>
      <c r="E129" s="53"/>
      <c r="F129" s="53"/>
      <c r="G129" s="53"/>
      <c r="H129" s="53"/>
      <c r="I129" s="53"/>
      <c r="J129" s="53"/>
      <c r="K129" s="53"/>
      <c r="L129" s="53"/>
      <c r="M129" s="53"/>
      <c r="N129" s="53"/>
      <c r="O129" s="53"/>
      <c r="P129" s="53"/>
      <c r="Q129" s="53"/>
      <c r="R129" s="53"/>
      <c r="S129" s="53"/>
      <c r="T129" s="53"/>
      <c r="U129" s="53"/>
      <c r="V129" s="53"/>
      <c r="W129" s="53"/>
      <c r="X129" s="53"/>
      <c r="Y129" s="53"/>
      <c r="Z129" s="53"/>
      <c r="AA129" s="53"/>
      <c r="AB129" s="53"/>
      <c r="AC129" s="53"/>
      <c r="AD129" s="53"/>
      <c r="AE129" s="53"/>
      <c r="AF129" s="53"/>
      <c r="AG129" s="53"/>
      <c r="AH129" s="53"/>
      <c r="AI129" s="53"/>
      <c r="AJ129" s="53"/>
      <c r="AK129" s="53"/>
      <c r="AL129" s="53"/>
      <c r="AM129" s="53"/>
      <c r="AN129" s="53"/>
      <c r="AO129" s="53"/>
      <c r="AP129" s="53"/>
      <c r="AMF129" s="34"/>
      <c r="AMG129" s="34"/>
      <c r="AMH129" s="34"/>
    </row>
    <row r="130" spans="1:1022" s="35" customFormat="1" ht="15" x14ac:dyDescent="0.2">
      <c r="A130" s="156" t="s">
        <v>52</v>
      </c>
      <c r="B130" s="157"/>
      <c r="C130" s="158" t="s">
        <v>5</v>
      </c>
      <c r="D130" s="53"/>
      <c r="E130" s="53"/>
      <c r="F130" s="53"/>
      <c r="G130" s="53"/>
      <c r="H130" s="53"/>
      <c r="I130" s="53"/>
      <c r="J130" s="53"/>
      <c r="K130" s="53"/>
      <c r="L130" s="53"/>
      <c r="M130" s="53"/>
      <c r="N130" s="53"/>
      <c r="O130" s="53"/>
      <c r="P130" s="53"/>
      <c r="Q130" s="53"/>
      <c r="R130" s="53"/>
      <c r="S130" s="53"/>
      <c r="T130" s="53"/>
      <c r="U130" s="53"/>
      <c r="V130" s="53"/>
      <c r="W130" s="53"/>
      <c r="X130" s="53"/>
      <c r="Y130" s="53"/>
      <c r="Z130" s="53"/>
      <c r="AA130" s="53"/>
      <c r="AB130" s="53"/>
      <c r="AC130" s="53"/>
      <c r="AD130" s="53"/>
      <c r="AE130" s="53"/>
      <c r="AF130" s="53"/>
      <c r="AG130" s="53"/>
      <c r="AH130" s="53"/>
      <c r="AI130" s="53"/>
      <c r="AJ130" s="53"/>
      <c r="AK130" s="53"/>
      <c r="AL130" s="53"/>
      <c r="AM130" s="53"/>
      <c r="AN130" s="53"/>
      <c r="AO130" s="53"/>
      <c r="AP130" s="53"/>
      <c r="AMF130" s="34"/>
      <c r="AMG130" s="34"/>
      <c r="AMH130" s="34"/>
    </row>
    <row r="131" spans="1:1022" s="35" customFormat="1" ht="25.5" x14ac:dyDescent="0.2">
      <c r="A131" s="87" t="s">
        <v>202</v>
      </c>
      <c r="B131" s="97">
        <v>177</v>
      </c>
      <c r="C131" s="242">
        <f>B131*B132</f>
        <v>1770</v>
      </c>
      <c r="D131" s="53"/>
      <c r="E131" s="53"/>
      <c r="F131" s="53"/>
      <c r="G131" s="53"/>
      <c r="H131" s="53"/>
      <c r="I131" s="53"/>
      <c r="J131" s="53"/>
      <c r="K131" s="53"/>
      <c r="L131" s="53"/>
      <c r="M131" s="53"/>
      <c r="N131" s="53"/>
      <c r="O131" s="53"/>
      <c r="P131" s="53"/>
      <c r="Q131" s="53"/>
      <c r="R131" s="53"/>
      <c r="S131" s="53"/>
      <c r="T131" s="53"/>
      <c r="U131" s="53"/>
      <c r="V131" s="53"/>
      <c r="W131" s="53"/>
      <c r="X131" s="53"/>
      <c r="Y131" s="53"/>
      <c r="Z131" s="53"/>
      <c r="AA131" s="53"/>
      <c r="AB131" s="53"/>
      <c r="AC131" s="53"/>
      <c r="AD131" s="53"/>
      <c r="AE131" s="53"/>
      <c r="AF131" s="53"/>
      <c r="AG131" s="53"/>
      <c r="AH131" s="53"/>
      <c r="AI131" s="53"/>
      <c r="AJ131" s="53"/>
      <c r="AK131" s="53"/>
      <c r="AL131" s="53"/>
      <c r="AM131" s="53"/>
      <c r="AN131" s="53"/>
      <c r="AO131" s="53"/>
      <c r="AP131" s="53"/>
      <c r="AMF131" s="34"/>
      <c r="AMG131" s="34"/>
      <c r="AMH131" s="34"/>
    </row>
    <row r="132" spans="1:1022" s="35" customFormat="1" x14ac:dyDescent="0.2">
      <c r="A132" s="87" t="s">
        <v>171</v>
      </c>
      <c r="B132" s="107">
        <v>10</v>
      </c>
      <c r="C132" s="243"/>
      <c r="D132" s="53"/>
      <c r="E132" s="53"/>
      <c r="F132" s="53"/>
      <c r="G132" s="53"/>
      <c r="H132" s="53"/>
      <c r="I132" s="53"/>
      <c r="J132" s="53"/>
      <c r="K132" s="53"/>
      <c r="L132" s="53"/>
      <c r="M132" s="53"/>
      <c r="N132" s="53"/>
      <c r="O132" s="53"/>
      <c r="P132" s="53"/>
      <c r="Q132" s="53"/>
      <c r="R132" s="53"/>
      <c r="S132" s="53"/>
      <c r="T132" s="53"/>
      <c r="U132" s="53"/>
      <c r="V132" s="53"/>
      <c r="W132" s="53"/>
      <c r="X132" s="53"/>
      <c r="Y132" s="53"/>
      <c r="Z132" s="53"/>
      <c r="AA132" s="53"/>
      <c r="AB132" s="53"/>
      <c r="AC132" s="53"/>
      <c r="AD132" s="53"/>
      <c r="AE132" s="53"/>
      <c r="AF132" s="53"/>
      <c r="AG132" s="53"/>
      <c r="AH132" s="53"/>
      <c r="AI132" s="53"/>
      <c r="AJ132" s="53"/>
      <c r="AK132" s="53"/>
      <c r="AL132" s="53"/>
      <c r="AM132" s="53"/>
      <c r="AN132" s="53"/>
      <c r="AO132" s="53"/>
      <c r="AP132" s="53"/>
      <c r="AMF132" s="34"/>
      <c r="AMG132" s="34"/>
      <c r="AMH132" s="34"/>
    </row>
    <row r="133" spans="1:1022" s="35" customFormat="1" ht="14.25" x14ac:dyDescent="0.2">
      <c r="A133" s="89" t="s">
        <v>172</v>
      </c>
      <c r="B133" s="88">
        <v>500</v>
      </c>
      <c r="C133" s="153">
        <f>B133</f>
        <v>500</v>
      </c>
      <c r="D133" s="53"/>
      <c r="E133" s="53"/>
      <c r="F133" s="53"/>
      <c r="G133" s="53"/>
      <c r="H133" s="53"/>
      <c r="I133" s="53"/>
      <c r="J133" s="53"/>
      <c r="K133" s="53"/>
      <c r="L133" s="53"/>
      <c r="M133" s="53"/>
      <c r="N133" s="53"/>
      <c r="O133" s="53"/>
      <c r="P133" s="53"/>
      <c r="Q133" s="53"/>
      <c r="R133" s="53"/>
      <c r="S133" s="53"/>
      <c r="T133" s="53"/>
      <c r="U133" s="53"/>
      <c r="V133" s="53"/>
      <c r="W133" s="53"/>
      <c r="X133" s="53"/>
      <c r="Y133" s="53"/>
      <c r="Z133" s="53"/>
      <c r="AA133" s="53"/>
      <c r="AB133" s="53"/>
      <c r="AC133" s="53"/>
      <c r="AD133" s="53"/>
      <c r="AE133" s="53"/>
      <c r="AF133" s="53"/>
      <c r="AG133" s="53"/>
      <c r="AH133" s="53"/>
      <c r="AI133" s="53"/>
      <c r="AJ133" s="53"/>
      <c r="AK133" s="53"/>
      <c r="AL133" s="53"/>
      <c r="AM133" s="53"/>
      <c r="AN133" s="53"/>
      <c r="AO133" s="53"/>
      <c r="AP133" s="53"/>
      <c r="AMF133" s="34"/>
      <c r="AMG133" s="34"/>
      <c r="AMH133" s="34"/>
    </row>
    <row r="134" spans="1:1022" s="35" customFormat="1" ht="33.75" customHeight="1" x14ac:dyDescent="0.2">
      <c r="A134" s="241" t="s">
        <v>174</v>
      </c>
      <c r="B134" s="241"/>
      <c r="C134" s="159">
        <f>SUM(C131:C133)</f>
        <v>2270</v>
      </c>
      <c r="D134" s="53"/>
      <c r="E134" s="53"/>
      <c r="F134" s="53"/>
      <c r="G134" s="53"/>
      <c r="H134" s="53"/>
      <c r="I134" s="53"/>
      <c r="J134" s="53"/>
      <c r="K134" s="53"/>
      <c r="L134" s="53"/>
      <c r="M134" s="53"/>
      <c r="N134" s="53"/>
      <c r="O134" s="53"/>
      <c r="P134" s="53"/>
      <c r="Q134" s="53"/>
      <c r="R134" s="53"/>
      <c r="S134" s="53"/>
      <c r="T134" s="53"/>
      <c r="U134" s="53"/>
      <c r="V134" s="53"/>
      <c r="W134" s="53"/>
      <c r="X134" s="53"/>
      <c r="Y134" s="53"/>
      <c r="Z134" s="53"/>
      <c r="AA134" s="53"/>
      <c r="AB134" s="53"/>
      <c r="AC134" s="53"/>
      <c r="AD134" s="53"/>
      <c r="AE134" s="53"/>
      <c r="AF134" s="53"/>
      <c r="AG134" s="53"/>
      <c r="AH134" s="53"/>
      <c r="AI134" s="53"/>
      <c r="AJ134" s="53"/>
      <c r="AK134" s="53"/>
      <c r="AL134" s="53"/>
      <c r="AM134" s="53"/>
      <c r="AN134" s="53"/>
      <c r="AO134" s="53"/>
      <c r="AP134" s="53"/>
      <c r="AMF134" s="34"/>
      <c r="AMG134" s="34"/>
      <c r="AMH134" s="34"/>
    </row>
    <row r="135" spans="1:1022" s="35" customFormat="1" x14ac:dyDescent="0.2">
      <c r="A135" s="227"/>
      <c r="B135" s="227"/>
      <c r="C135" s="227"/>
      <c r="D135" s="53"/>
      <c r="E135" s="53"/>
      <c r="F135" s="53"/>
      <c r="G135" s="53"/>
      <c r="H135" s="53"/>
      <c r="I135" s="53"/>
      <c r="J135" s="53"/>
      <c r="K135" s="53"/>
      <c r="L135" s="53"/>
      <c r="M135" s="53"/>
      <c r="N135" s="53"/>
      <c r="O135" s="53"/>
      <c r="P135" s="53"/>
      <c r="Q135" s="53"/>
      <c r="R135" s="53"/>
      <c r="S135" s="53"/>
      <c r="T135" s="53"/>
      <c r="U135" s="53"/>
      <c r="V135" s="53"/>
      <c r="W135" s="53"/>
      <c r="X135" s="53"/>
      <c r="Y135" s="53"/>
      <c r="Z135" s="53"/>
      <c r="AA135" s="53"/>
      <c r="AB135" s="53"/>
      <c r="AC135" s="53"/>
      <c r="AD135" s="53"/>
      <c r="AE135" s="53"/>
      <c r="AF135" s="53"/>
      <c r="AG135" s="53"/>
      <c r="AH135" s="53"/>
      <c r="AI135" s="53"/>
      <c r="AJ135" s="53"/>
      <c r="AK135" s="53"/>
      <c r="AL135" s="53"/>
      <c r="AM135" s="53"/>
      <c r="AN135" s="53"/>
      <c r="AO135" s="53"/>
      <c r="AP135" s="53"/>
      <c r="AMF135" s="34"/>
      <c r="AMG135" s="34"/>
      <c r="AMH135" s="34"/>
    </row>
    <row r="136" spans="1:1022" s="35" customFormat="1" ht="15" x14ac:dyDescent="0.2">
      <c r="A136" s="225" t="s">
        <v>53</v>
      </c>
      <c r="B136" s="226"/>
      <c r="C136" s="226"/>
      <c r="D136" s="53"/>
      <c r="E136" s="53"/>
      <c r="F136" s="53"/>
      <c r="G136" s="53"/>
      <c r="H136" s="53"/>
      <c r="I136" s="53"/>
      <c r="J136" s="53"/>
      <c r="K136" s="53"/>
      <c r="L136" s="53"/>
      <c r="M136" s="53"/>
      <c r="N136" s="53"/>
      <c r="O136" s="53"/>
      <c r="P136" s="53"/>
      <c r="Q136" s="53"/>
      <c r="R136" s="53"/>
      <c r="S136" s="53"/>
      <c r="T136" s="53"/>
      <c r="U136" s="53"/>
      <c r="V136" s="53"/>
      <c r="W136" s="53"/>
      <c r="X136" s="53"/>
      <c r="Y136" s="53"/>
      <c r="Z136" s="53"/>
      <c r="AA136" s="53"/>
      <c r="AB136" s="53"/>
      <c r="AC136" s="53"/>
      <c r="AD136" s="53"/>
      <c r="AE136" s="53"/>
      <c r="AF136" s="53"/>
      <c r="AG136" s="53"/>
      <c r="AH136" s="53"/>
      <c r="AI136" s="53"/>
      <c r="AJ136" s="53"/>
      <c r="AK136" s="53"/>
      <c r="AL136" s="53"/>
      <c r="AM136" s="53"/>
      <c r="AN136" s="53"/>
      <c r="AO136" s="53"/>
      <c r="AME136" s="34"/>
      <c r="AMF136" s="34"/>
      <c r="AMG136" s="34"/>
    </row>
    <row r="137" spans="1:1022" s="35" customFormat="1" ht="30" x14ac:dyDescent="0.2">
      <c r="A137" s="230" t="s">
        <v>54</v>
      </c>
      <c r="B137" s="231"/>
      <c r="C137" s="160" t="s">
        <v>173</v>
      </c>
      <c r="D137" s="53"/>
      <c r="E137" s="53"/>
      <c r="F137" s="53"/>
      <c r="G137" s="53"/>
      <c r="H137" s="53"/>
      <c r="I137" s="53"/>
      <c r="J137" s="53"/>
      <c r="K137" s="53"/>
      <c r="L137" s="53"/>
      <c r="M137" s="53"/>
      <c r="N137" s="53"/>
      <c r="O137" s="53"/>
      <c r="P137" s="53"/>
      <c r="Q137" s="53"/>
      <c r="R137" s="53"/>
      <c r="S137" s="53"/>
      <c r="T137" s="53"/>
      <c r="U137" s="53"/>
      <c r="V137" s="53"/>
      <c r="W137" s="53"/>
      <c r="X137" s="53"/>
      <c r="Y137" s="53"/>
      <c r="Z137" s="53"/>
      <c r="AA137" s="53"/>
      <c r="AB137" s="53"/>
      <c r="AC137" s="53"/>
      <c r="AD137" s="53"/>
      <c r="AE137" s="53"/>
      <c r="AF137" s="53"/>
      <c r="AG137" s="53"/>
      <c r="AH137" s="53"/>
      <c r="AI137" s="53"/>
      <c r="AJ137" s="53"/>
      <c r="AK137" s="53"/>
      <c r="AL137" s="53"/>
      <c r="AM137" s="53"/>
      <c r="AN137" s="53"/>
      <c r="AO137" s="53"/>
      <c r="AME137" s="34"/>
      <c r="AMF137" s="34"/>
      <c r="AMG137" s="34"/>
    </row>
    <row r="138" spans="1:1022" s="35" customFormat="1" ht="28.5" customHeight="1" x14ac:dyDescent="0.2">
      <c r="A138" s="232" t="s">
        <v>55</v>
      </c>
      <c r="B138" s="233"/>
      <c r="C138" s="108">
        <f>C127</f>
        <v>4728.41</v>
      </c>
      <c r="D138" s="53"/>
      <c r="E138" s="53"/>
      <c r="F138" s="53"/>
      <c r="G138" s="53"/>
      <c r="H138" s="53"/>
      <c r="I138" s="53"/>
      <c r="J138" s="53"/>
      <c r="K138" s="53"/>
      <c r="L138" s="53"/>
      <c r="M138" s="53"/>
      <c r="N138" s="53"/>
      <c r="O138" s="53"/>
      <c r="P138" s="53"/>
      <c r="Q138" s="53"/>
      <c r="R138" s="53"/>
      <c r="S138" s="53"/>
      <c r="T138" s="53"/>
      <c r="U138" s="53"/>
      <c r="V138" s="53"/>
      <c r="W138" s="53"/>
      <c r="X138" s="53"/>
      <c r="Y138" s="53"/>
      <c r="Z138" s="53"/>
      <c r="AA138" s="53"/>
      <c r="AB138" s="53"/>
      <c r="AC138" s="53"/>
      <c r="AD138" s="53"/>
      <c r="AE138" s="53"/>
      <c r="AF138" s="53"/>
      <c r="AG138" s="53"/>
      <c r="AH138" s="53"/>
      <c r="AI138" s="53"/>
      <c r="AJ138" s="53"/>
      <c r="AK138" s="53"/>
      <c r="AL138" s="53"/>
      <c r="AM138" s="53"/>
      <c r="AN138" s="53"/>
      <c r="AO138" s="53"/>
      <c r="AME138" s="34"/>
      <c r="AMF138" s="34"/>
      <c r="AMG138" s="34"/>
    </row>
    <row r="139" spans="1:1022" s="35" customFormat="1" ht="15" x14ac:dyDescent="0.2">
      <c r="A139" s="234" t="s">
        <v>56</v>
      </c>
      <c r="B139" s="235"/>
      <c r="C139" s="109">
        <f>C134</f>
        <v>2270</v>
      </c>
      <c r="D139" s="53"/>
      <c r="E139" s="53"/>
      <c r="F139" s="53"/>
      <c r="G139" s="53"/>
      <c r="H139" s="53"/>
      <c r="I139" s="53"/>
      <c r="J139" s="53"/>
      <c r="K139" s="53"/>
      <c r="L139" s="53"/>
      <c r="M139" s="53"/>
      <c r="N139" s="53"/>
      <c r="O139" s="53"/>
      <c r="P139" s="53"/>
      <c r="Q139" s="53"/>
      <c r="R139" s="53"/>
      <c r="S139" s="53"/>
      <c r="T139" s="53"/>
      <c r="U139" s="53"/>
      <c r="V139" s="53"/>
      <c r="W139" s="53"/>
      <c r="X139" s="53"/>
      <c r="Y139" s="53"/>
      <c r="Z139" s="53"/>
      <c r="AA139" s="53"/>
      <c r="AB139" s="53"/>
      <c r="AC139" s="53"/>
      <c r="AD139" s="53"/>
      <c r="AE139" s="53"/>
      <c r="AF139" s="53"/>
      <c r="AG139" s="53"/>
      <c r="AH139" s="53"/>
      <c r="AI139" s="53"/>
      <c r="AJ139" s="53"/>
      <c r="AK139" s="53"/>
      <c r="AL139" s="53"/>
      <c r="AM139" s="53"/>
      <c r="AN139" s="53"/>
      <c r="AO139" s="53"/>
      <c r="AME139" s="34"/>
      <c r="AMF139" s="34"/>
      <c r="AMG139" s="34"/>
    </row>
    <row r="140" spans="1:1022" s="35" customFormat="1" ht="15" x14ac:dyDescent="0.2">
      <c r="A140" s="236" t="s">
        <v>57</v>
      </c>
      <c r="B140" s="237"/>
      <c r="C140" s="161">
        <f>C138+C139</f>
        <v>6998.41</v>
      </c>
      <c r="D140" s="53"/>
      <c r="E140" s="53"/>
      <c r="F140" s="53"/>
      <c r="G140" s="53"/>
      <c r="H140" s="53"/>
      <c r="I140" s="53"/>
      <c r="J140" s="53"/>
      <c r="K140" s="53"/>
      <c r="L140" s="53"/>
      <c r="M140" s="53"/>
      <c r="N140" s="53"/>
      <c r="O140" s="53"/>
      <c r="P140" s="53"/>
      <c r="Q140" s="53"/>
      <c r="R140" s="53"/>
      <c r="S140" s="53"/>
      <c r="T140" s="53"/>
      <c r="U140" s="53"/>
      <c r="V140" s="53"/>
      <c r="W140" s="53"/>
      <c r="X140" s="53"/>
      <c r="Y140" s="53"/>
      <c r="Z140" s="53"/>
      <c r="AA140" s="53"/>
      <c r="AB140" s="53"/>
      <c r="AC140" s="53"/>
      <c r="AD140" s="53"/>
      <c r="AE140" s="53"/>
      <c r="AF140" s="53"/>
      <c r="AG140" s="53"/>
      <c r="AH140" s="53"/>
      <c r="AI140" s="53"/>
      <c r="AJ140" s="53"/>
      <c r="AK140" s="53"/>
      <c r="AL140" s="53"/>
      <c r="AM140" s="53"/>
      <c r="AN140" s="53"/>
      <c r="AO140" s="53"/>
      <c r="AME140" s="34"/>
      <c r="AMF140" s="34"/>
      <c r="AMG140" s="34"/>
    </row>
    <row r="141" spans="1:1022" x14ac:dyDescent="0.2">
      <c r="A141" s="227"/>
      <c r="B141" s="227"/>
      <c r="C141" s="227"/>
      <c r="D141" s="53"/>
      <c r="E141" s="53"/>
      <c r="F141" s="53"/>
      <c r="G141" s="53"/>
      <c r="H141" s="53"/>
      <c r="I141" s="53"/>
      <c r="J141" s="53"/>
      <c r="K141" s="53"/>
      <c r="L141" s="53"/>
      <c r="M141" s="53"/>
      <c r="N141" s="53"/>
      <c r="O141" s="53"/>
      <c r="P141" s="53"/>
      <c r="Q141" s="53"/>
      <c r="R141" s="53"/>
      <c r="S141" s="53"/>
      <c r="T141" s="53"/>
      <c r="U141" s="53"/>
      <c r="V141" s="53"/>
      <c r="W141" s="53"/>
      <c r="X141" s="53"/>
      <c r="Y141" s="53"/>
      <c r="Z141" s="53"/>
      <c r="AA141" s="53"/>
      <c r="AB141" s="53"/>
      <c r="AC141" s="53"/>
      <c r="AD141" s="53"/>
      <c r="AE141" s="53"/>
      <c r="AF141" s="53"/>
      <c r="AG141" s="53"/>
      <c r="AH141" s="53"/>
      <c r="AI141" s="53"/>
      <c r="AJ141" s="53"/>
      <c r="AK141" s="53"/>
      <c r="AL141" s="53"/>
      <c r="AM141" s="53"/>
      <c r="AN141" s="53"/>
      <c r="AO141" s="53"/>
      <c r="AP141" s="53"/>
    </row>
    <row r="142" spans="1:1022" x14ac:dyDescent="0.2">
      <c r="A142" s="228" t="s">
        <v>175</v>
      </c>
      <c r="B142" s="228"/>
      <c r="C142" s="228"/>
      <c r="D142" s="53"/>
      <c r="E142" s="53"/>
      <c r="F142" s="53"/>
      <c r="G142" s="53"/>
      <c r="H142" s="53"/>
      <c r="I142" s="53"/>
      <c r="J142" s="53"/>
      <c r="K142" s="53"/>
      <c r="L142" s="53"/>
      <c r="M142" s="53"/>
      <c r="N142" s="53"/>
      <c r="O142" s="53"/>
      <c r="P142" s="53"/>
      <c r="Q142" s="53"/>
      <c r="R142" s="53"/>
      <c r="S142" s="53"/>
      <c r="T142" s="53"/>
      <c r="U142" s="53"/>
      <c r="V142" s="53"/>
      <c r="W142" s="53"/>
      <c r="X142" s="53"/>
      <c r="Y142" s="53"/>
      <c r="Z142" s="53"/>
      <c r="AA142" s="53"/>
      <c r="AB142" s="53"/>
      <c r="AC142" s="53"/>
      <c r="AD142" s="53"/>
      <c r="AE142" s="53"/>
      <c r="AF142" s="53"/>
      <c r="AG142" s="53"/>
      <c r="AH142" s="53"/>
      <c r="AI142" s="53"/>
      <c r="AJ142" s="53"/>
      <c r="AK142" s="53"/>
      <c r="AL142" s="53"/>
      <c r="AM142" s="53"/>
      <c r="AN142" s="53"/>
      <c r="AO142" s="53"/>
      <c r="AP142" s="53"/>
    </row>
    <row r="143" spans="1:1022" ht="38.25" x14ac:dyDescent="0.2">
      <c r="A143" s="163" t="s">
        <v>54</v>
      </c>
      <c r="B143" s="164" t="s">
        <v>58</v>
      </c>
      <c r="C143" s="164" t="s">
        <v>59</v>
      </c>
      <c r="D143" s="53"/>
      <c r="E143" s="53"/>
      <c r="F143" s="53"/>
      <c r="G143" s="53"/>
      <c r="H143" s="53"/>
      <c r="I143" s="53"/>
      <c r="J143" s="53"/>
      <c r="K143" s="53"/>
      <c r="L143" s="53"/>
      <c r="M143" s="53"/>
      <c r="N143" s="53"/>
      <c r="O143" s="53"/>
      <c r="P143" s="53"/>
      <c r="Q143" s="53"/>
      <c r="R143" s="53"/>
      <c r="S143" s="53"/>
      <c r="T143" s="53"/>
      <c r="U143" s="53"/>
      <c r="V143" s="53"/>
      <c r="W143" s="53"/>
      <c r="X143" s="53"/>
      <c r="Y143" s="53"/>
      <c r="Z143" s="53"/>
      <c r="AA143" s="53"/>
      <c r="AB143" s="53"/>
      <c r="AC143" s="53"/>
      <c r="AD143" s="53"/>
      <c r="AE143" s="53"/>
      <c r="AF143" s="53"/>
      <c r="AG143" s="53"/>
      <c r="AH143" s="53"/>
      <c r="AI143" s="53"/>
      <c r="AJ143" s="53"/>
      <c r="AK143" s="53"/>
      <c r="AL143" s="53"/>
      <c r="AM143" s="53"/>
      <c r="AN143" s="53"/>
      <c r="AO143" s="53"/>
      <c r="AP143" s="53"/>
    </row>
    <row r="144" spans="1:1022" ht="16.5" customHeight="1" x14ac:dyDescent="0.2">
      <c r="A144" s="91" t="s">
        <v>60</v>
      </c>
      <c r="B144" s="162">
        <f>B19</f>
        <v>4</v>
      </c>
      <c r="C144" s="92">
        <f>C140*B144</f>
        <v>27993.64</v>
      </c>
      <c r="D144" s="53"/>
      <c r="E144" s="53"/>
      <c r="F144" s="53"/>
      <c r="G144" s="53"/>
      <c r="H144" s="53"/>
      <c r="I144" s="53"/>
      <c r="J144" s="53"/>
      <c r="K144" s="53"/>
      <c r="L144" s="53"/>
      <c r="M144" s="53"/>
      <c r="N144" s="53"/>
      <c r="O144" s="53"/>
      <c r="P144" s="53"/>
      <c r="Q144" s="53"/>
      <c r="R144" s="53"/>
      <c r="S144" s="53"/>
      <c r="T144" s="53"/>
      <c r="U144" s="53"/>
      <c r="V144" s="53"/>
      <c r="W144" s="53"/>
      <c r="X144" s="53"/>
      <c r="Y144" s="53"/>
      <c r="Z144" s="53"/>
      <c r="AA144" s="53"/>
      <c r="AB144" s="53"/>
      <c r="AC144" s="53"/>
      <c r="AD144" s="53"/>
      <c r="AE144" s="53"/>
      <c r="AF144" s="53"/>
      <c r="AG144" s="53"/>
      <c r="AH144" s="53"/>
      <c r="AI144" s="53"/>
      <c r="AJ144" s="53"/>
      <c r="AK144" s="53"/>
      <c r="AL144" s="53"/>
      <c r="AM144" s="53"/>
      <c r="AN144" s="53"/>
      <c r="AO144" s="53"/>
      <c r="AP144" s="53"/>
    </row>
    <row r="145" spans="1:1022" ht="13.5" thickBot="1" x14ac:dyDescent="0.25">
      <c r="A145" s="229"/>
      <c r="B145" s="229"/>
      <c r="C145" s="229"/>
      <c r="D145" s="53"/>
      <c r="E145" s="53"/>
      <c r="F145" s="53"/>
      <c r="G145" s="53"/>
      <c r="H145" s="53"/>
      <c r="I145" s="53"/>
      <c r="J145" s="53"/>
      <c r="K145" s="53"/>
      <c r="L145" s="53"/>
      <c r="M145" s="53"/>
      <c r="N145" s="53"/>
      <c r="O145" s="53"/>
      <c r="P145" s="53"/>
      <c r="Q145" s="53"/>
      <c r="R145" s="53"/>
      <c r="S145" s="53"/>
      <c r="T145" s="53"/>
      <c r="U145" s="53"/>
      <c r="V145" s="53"/>
      <c r="W145" s="53"/>
      <c r="X145" s="53"/>
      <c r="Y145" s="53"/>
      <c r="Z145" s="53"/>
      <c r="AA145" s="53"/>
      <c r="AB145" s="53"/>
      <c r="AC145" s="53"/>
      <c r="AD145" s="53"/>
      <c r="AE145" s="53"/>
      <c r="AF145" s="53"/>
      <c r="AG145" s="53"/>
      <c r="AH145" s="53"/>
      <c r="AI145" s="53"/>
      <c r="AJ145" s="53"/>
      <c r="AK145" s="53"/>
      <c r="AL145" s="53"/>
      <c r="AM145" s="53"/>
      <c r="AN145" s="53"/>
      <c r="AO145" s="53"/>
      <c r="AP145" s="53"/>
    </row>
    <row r="146" spans="1:1022" ht="39" thickBot="1" x14ac:dyDescent="0.25">
      <c r="A146" s="165" t="s">
        <v>61</v>
      </c>
      <c r="B146" s="164" t="s">
        <v>176</v>
      </c>
      <c r="C146" s="164" t="s">
        <v>59</v>
      </c>
      <c r="D146" s="53"/>
      <c r="E146" s="53"/>
      <c r="F146" s="53"/>
      <c r="G146" s="53"/>
      <c r="H146" s="53"/>
      <c r="I146" s="53"/>
      <c r="J146" s="53"/>
      <c r="K146" s="53"/>
      <c r="L146" s="53"/>
      <c r="M146" s="53"/>
      <c r="N146" s="53"/>
      <c r="O146" s="53"/>
      <c r="P146" s="53"/>
      <c r="Q146" s="53"/>
      <c r="R146" s="53"/>
      <c r="S146" s="53"/>
      <c r="T146" s="53"/>
      <c r="U146" s="53"/>
      <c r="V146" s="53"/>
      <c r="W146" s="53"/>
      <c r="X146" s="53"/>
      <c r="Y146" s="53"/>
      <c r="Z146" s="53"/>
      <c r="AA146" s="53"/>
      <c r="AB146" s="53"/>
      <c r="AC146" s="53"/>
      <c r="AD146" s="53"/>
      <c r="AE146" s="53"/>
      <c r="AF146" s="53"/>
      <c r="AG146" s="53"/>
      <c r="AH146" s="53"/>
      <c r="AI146" s="53"/>
      <c r="AJ146" s="53"/>
      <c r="AK146" s="53"/>
      <c r="AL146" s="53"/>
      <c r="AM146" s="53"/>
      <c r="AN146" s="53"/>
      <c r="AO146" s="53"/>
      <c r="AP146" s="53"/>
    </row>
    <row r="147" spans="1:1022" s="53" customFormat="1" ht="24.75" customHeight="1" x14ac:dyDescent="0.2">
      <c r="A147" s="91" t="s">
        <v>177</v>
      </c>
      <c r="B147" s="162">
        <f>B18</f>
        <v>30</v>
      </c>
      <c r="C147" s="90">
        <f>C144*B147</f>
        <v>839809.2</v>
      </c>
      <c r="AMF147" s="34"/>
      <c r="AMG147" s="34"/>
      <c r="AMH147" s="34"/>
    </row>
    <row r="148" spans="1:1022" x14ac:dyDescent="0.2">
      <c r="A148" s="53"/>
      <c r="B148" s="53"/>
      <c r="C148" s="53"/>
    </row>
    <row r="149" spans="1:1022" x14ac:dyDescent="0.2">
      <c r="A149" s="53"/>
      <c r="B149" s="53"/>
      <c r="C149" s="53"/>
    </row>
    <row r="150" spans="1:1022" x14ac:dyDescent="0.2">
      <c r="A150" s="53"/>
      <c r="B150" s="53"/>
      <c r="C150" s="53"/>
    </row>
    <row r="151" spans="1:1022" x14ac:dyDescent="0.2">
      <c r="A151" s="53"/>
      <c r="B151" s="53"/>
      <c r="C151" s="53"/>
    </row>
    <row r="152" spans="1:1022" x14ac:dyDescent="0.2">
      <c r="A152" s="53"/>
      <c r="B152" s="53"/>
      <c r="C152" s="53"/>
    </row>
    <row r="153" spans="1:1022" x14ac:dyDescent="0.2">
      <c r="A153" s="53"/>
      <c r="B153" s="53"/>
      <c r="C153" s="53"/>
    </row>
    <row r="154" spans="1:1022" x14ac:dyDescent="0.2">
      <c r="A154" s="53"/>
      <c r="B154" s="53"/>
      <c r="C154" s="53"/>
    </row>
    <row r="155" spans="1:1022" x14ac:dyDescent="0.2">
      <c r="A155" s="53"/>
      <c r="B155" s="53"/>
      <c r="C155" s="53"/>
    </row>
    <row r="156" spans="1:1022" x14ac:dyDescent="0.2">
      <c r="A156" s="53"/>
      <c r="B156" s="53"/>
      <c r="C156" s="53"/>
    </row>
    <row r="157" spans="1:1022" x14ac:dyDescent="0.2">
      <c r="A157" s="53"/>
      <c r="B157" s="53"/>
      <c r="C157" s="53"/>
    </row>
    <row r="158" spans="1:1022" x14ac:dyDescent="0.2">
      <c r="A158" s="53"/>
      <c r="B158" s="53"/>
      <c r="C158" s="53"/>
    </row>
    <row r="159" spans="1:1022" x14ac:dyDescent="0.2">
      <c r="A159" s="53"/>
      <c r="B159" s="53"/>
      <c r="C159" s="53"/>
    </row>
    <row r="160" spans="1:1022" x14ac:dyDescent="0.2">
      <c r="A160" s="53"/>
      <c r="B160" s="53"/>
      <c r="C160" s="53"/>
    </row>
    <row r="161" spans="1:3" x14ac:dyDescent="0.2">
      <c r="A161" s="53"/>
      <c r="B161" s="53"/>
      <c r="C161" s="53"/>
    </row>
    <row r="162" spans="1:3" x14ac:dyDescent="0.2">
      <c r="A162" s="53"/>
      <c r="B162" s="53"/>
      <c r="C162" s="53"/>
    </row>
    <row r="163" spans="1:3" x14ac:dyDescent="0.2">
      <c r="A163" s="53"/>
      <c r="B163" s="53"/>
      <c r="C163" s="53"/>
    </row>
    <row r="164" spans="1:3" x14ac:dyDescent="0.2">
      <c r="A164" s="53"/>
      <c r="B164" s="53"/>
      <c r="C164" s="53"/>
    </row>
    <row r="165" spans="1:3" x14ac:dyDescent="0.2">
      <c r="A165" s="53"/>
      <c r="B165" s="53"/>
      <c r="C165" s="53"/>
    </row>
    <row r="166" spans="1:3" x14ac:dyDescent="0.2">
      <c r="A166" s="53"/>
      <c r="B166" s="53"/>
      <c r="C166" s="53"/>
    </row>
    <row r="167" spans="1:3" x14ac:dyDescent="0.2">
      <c r="A167" s="53"/>
      <c r="B167" s="53"/>
      <c r="C167" s="53"/>
    </row>
    <row r="168" spans="1:3" x14ac:dyDescent="0.2">
      <c r="A168" s="53"/>
      <c r="B168" s="53"/>
      <c r="C168" s="53"/>
    </row>
    <row r="169" spans="1:3" x14ac:dyDescent="0.2">
      <c r="A169" s="53"/>
      <c r="B169" s="53"/>
      <c r="C169" s="53"/>
    </row>
    <row r="170" spans="1:3" x14ac:dyDescent="0.2">
      <c r="A170" s="53"/>
      <c r="B170" s="53"/>
      <c r="C170" s="53"/>
    </row>
    <row r="171" spans="1:3" x14ac:dyDescent="0.2">
      <c r="A171" s="53"/>
      <c r="B171" s="53"/>
      <c r="C171" s="53"/>
    </row>
    <row r="172" spans="1:3" x14ac:dyDescent="0.2">
      <c r="A172" s="53"/>
      <c r="B172" s="53"/>
      <c r="C172" s="53"/>
    </row>
    <row r="173" spans="1:3" x14ac:dyDescent="0.2">
      <c r="A173" s="53"/>
      <c r="B173" s="53"/>
      <c r="C173" s="53"/>
    </row>
    <row r="174" spans="1:3" x14ac:dyDescent="0.2">
      <c r="A174" s="53"/>
      <c r="B174" s="53"/>
      <c r="C174" s="53"/>
    </row>
    <row r="175" spans="1:3" x14ac:dyDescent="0.2">
      <c r="A175" s="53"/>
      <c r="B175" s="53"/>
      <c r="C175" s="53"/>
    </row>
    <row r="176" spans="1:3" x14ac:dyDescent="0.2">
      <c r="A176" s="53"/>
      <c r="B176" s="53"/>
      <c r="C176" s="53"/>
    </row>
    <row r="177" spans="1:3" x14ac:dyDescent="0.2">
      <c r="A177" s="53"/>
      <c r="B177" s="53"/>
      <c r="C177" s="53"/>
    </row>
    <row r="178" spans="1:3" x14ac:dyDescent="0.2">
      <c r="A178" s="53"/>
      <c r="B178" s="53"/>
      <c r="C178" s="53"/>
    </row>
    <row r="179" spans="1:3" x14ac:dyDescent="0.2">
      <c r="A179" s="53"/>
      <c r="B179" s="53"/>
      <c r="C179" s="53"/>
    </row>
    <row r="180" spans="1:3" x14ac:dyDescent="0.2">
      <c r="A180" s="53"/>
      <c r="B180" s="53"/>
      <c r="C180" s="53"/>
    </row>
    <row r="181" spans="1:3" x14ac:dyDescent="0.2">
      <c r="A181" s="53"/>
      <c r="B181" s="53"/>
      <c r="C181" s="53"/>
    </row>
    <row r="182" spans="1:3" x14ac:dyDescent="0.2">
      <c r="A182" s="53"/>
      <c r="B182" s="53"/>
      <c r="C182" s="53"/>
    </row>
    <row r="183" spans="1:3" x14ac:dyDescent="0.2">
      <c r="A183" s="53"/>
      <c r="B183" s="53"/>
      <c r="C183" s="53"/>
    </row>
    <row r="184" spans="1:3" x14ac:dyDescent="0.2">
      <c r="A184" s="53"/>
      <c r="B184" s="53"/>
      <c r="C184" s="53"/>
    </row>
    <row r="185" spans="1:3" x14ac:dyDescent="0.2">
      <c r="A185" s="53"/>
      <c r="B185" s="53"/>
      <c r="C185" s="53"/>
    </row>
    <row r="186" spans="1:3" x14ac:dyDescent="0.2">
      <c r="A186" s="53"/>
      <c r="B186" s="53"/>
      <c r="C186" s="53"/>
    </row>
    <row r="187" spans="1:3" x14ac:dyDescent="0.2">
      <c r="A187" s="53"/>
      <c r="B187" s="53"/>
      <c r="C187" s="53"/>
    </row>
    <row r="188" spans="1:3" x14ac:dyDescent="0.2">
      <c r="A188" s="53"/>
      <c r="B188" s="53"/>
      <c r="C188" s="53"/>
    </row>
    <row r="189" spans="1:3" x14ac:dyDescent="0.2">
      <c r="A189" s="53"/>
      <c r="B189" s="53"/>
      <c r="C189" s="53"/>
    </row>
    <row r="190" spans="1:3" x14ac:dyDescent="0.2">
      <c r="A190" s="53"/>
      <c r="B190" s="53"/>
      <c r="C190" s="53"/>
    </row>
    <row r="191" spans="1:3" x14ac:dyDescent="0.2">
      <c r="A191" s="53"/>
      <c r="B191" s="53"/>
      <c r="C191" s="53"/>
    </row>
    <row r="192" spans="1:3" x14ac:dyDescent="0.2">
      <c r="A192" s="53"/>
      <c r="B192" s="53"/>
      <c r="C192" s="53"/>
    </row>
    <row r="193" spans="1:3" x14ac:dyDescent="0.2">
      <c r="A193" s="53"/>
      <c r="B193" s="53"/>
      <c r="C193" s="53"/>
    </row>
    <row r="194" spans="1:3" x14ac:dyDescent="0.2">
      <c r="A194" s="53"/>
      <c r="B194" s="53"/>
      <c r="C194" s="53"/>
    </row>
    <row r="195" spans="1:3" x14ac:dyDescent="0.2">
      <c r="A195" s="53"/>
      <c r="B195" s="53"/>
      <c r="C195" s="53"/>
    </row>
    <row r="196" spans="1:3" x14ac:dyDescent="0.2">
      <c r="A196" s="53"/>
      <c r="B196" s="53"/>
      <c r="C196" s="53"/>
    </row>
    <row r="197" spans="1:3" x14ac:dyDescent="0.2">
      <c r="A197" s="53"/>
      <c r="B197" s="53"/>
      <c r="C197" s="53"/>
    </row>
    <row r="198" spans="1:3" x14ac:dyDescent="0.2">
      <c r="A198" s="53"/>
      <c r="B198" s="53"/>
      <c r="C198" s="53"/>
    </row>
    <row r="199" spans="1:3" x14ac:dyDescent="0.2">
      <c r="A199" s="53"/>
      <c r="B199" s="53"/>
      <c r="C199" s="53"/>
    </row>
    <row r="200" spans="1:3" x14ac:dyDescent="0.2">
      <c r="A200" s="53"/>
      <c r="B200" s="53"/>
      <c r="C200" s="53"/>
    </row>
    <row r="201" spans="1:3" x14ac:dyDescent="0.2">
      <c r="A201" s="53"/>
      <c r="B201" s="53"/>
      <c r="C201" s="53"/>
    </row>
    <row r="202" spans="1:3" x14ac:dyDescent="0.2">
      <c r="A202" s="53"/>
      <c r="B202" s="53"/>
      <c r="C202" s="53"/>
    </row>
    <row r="203" spans="1:3" x14ac:dyDescent="0.2">
      <c r="A203" s="53"/>
      <c r="B203" s="53"/>
      <c r="C203" s="53"/>
    </row>
    <row r="204" spans="1:3" x14ac:dyDescent="0.2">
      <c r="A204" s="53"/>
      <c r="B204" s="53"/>
      <c r="C204" s="53"/>
    </row>
    <row r="205" spans="1:3" x14ac:dyDescent="0.2">
      <c r="A205" s="53"/>
      <c r="B205" s="53"/>
      <c r="C205" s="53"/>
    </row>
    <row r="206" spans="1:3" x14ac:dyDescent="0.2">
      <c r="A206" s="53"/>
      <c r="B206" s="53"/>
      <c r="C206" s="53"/>
    </row>
    <row r="207" spans="1:3" x14ac:dyDescent="0.2">
      <c r="A207" s="53"/>
      <c r="B207" s="53"/>
      <c r="C207" s="53"/>
    </row>
    <row r="208" spans="1:3" x14ac:dyDescent="0.2">
      <c r="A208" s="53"/>
      <c r="B208" s="53"/>
      <c r="C208" s="53"/>
    </row>
    <row r="209" spans="1:3" x14ac:dyDescent="0.2">
      <c r="A209" s="53"/>
      <c r="B209" s="53"/>
      <c r="C209" s="53"/>
    </row>
    <row r="210" spans="1:3" x14ac:dyDescent="0.2">
      <c r="A210" s="53"/>
      <c r="B210" s="53"/>
      <c r="C210" s="53"/>
    </row>
    <row r="211" spans="1:3" x14ac:dyDescent="0.2">
      <c r="A211" s="53"/>
      <c r="B211" s="53"/>
      <c r="C211" s="53"/>
    </row>
    <row r="212" spans="1:3" x14ac:dyDescent="0.2">
      <c r="A212" s="53"/>
      <c r="B212" s="53"/>
      <c r="C212" s="53"/>
    </row>
    <row r="213" spans="1:3" x14ac:dyDescent="0.2">
      <c r="A213" s="53"/>
      <c r="B213" s="53"/>
      <c r="C213" s="53"/>
    </row>
    <row r="214" spans="1:3" x14ac:dyDescent="0.2">
      <c r="A214" s="53"/>
      <c r="B214" s="53"/>
      <c r="C214" s="53"/>
    </row>
    <row r="215" spans="1:3" x14ac:dyDescent="0.2">
      <c r="A215" s="53"/>
      <c r="B215" s="53"/>
      <c r="C215" s="53"/>
    </row>
    <row r="216" spans="1:3" x14ac:dyDescent="0.2">
      <c r="A216" s="53"/>
      <c r="B216" s="53"/>
      <c r="C216" s="53"/>
    </row>
    <row r="217" spans="1:3" x14ac:dyDescent="0.2">
      <c r="A217" s="53"/>
      <c r="B217" s="53"/>
      <c r="C217" s="53"/>
    </row>
    <row r="218" spans="1:3" x14ac:dyDescent="0.2">
      <c r="A218" s="53"/>
      <c r="B218" s="53"/>
      <c r="C218" s="53"/>
    </row>
    <row r="219" spans="1:3" x14ac:dyDescent="0.2">
      <c r="A219" s="53"/>
      <c r="B219" s="53"/>
      <c r="C219" s="53"/>
    </row>
    <row r="220" spans="1:3" x14ac:dyDescent="0.2">
      <c r="A220" s="53"/>
      <c r="B220" s="53"/>
      <c r="C220" s="53"/>
    </row>
    <row r="221" spans="1:3" x14ac:dyDescent="0.2">
      <c r="A221" s="53"/>
      <c r="B221" s="53"/>
      <c r="C221" s="53"/>
    </row>
    <row r="222" spans="1:3" x14ac:dyDescent="0.2">
      <c r="A222" s="53"/>
      <c r="B222" s="53"/>
      <c r="C222" s="53"/>
    </row>
  </sheetData>
  <mergeCells count="56">
    <mergeCell ref="A126:B126"/>
    <mergeCell ref="A127:B127"/>
    <mergeCell ref="A129:C129"/>
    <mergeCell ref="A134:B134"/>
    <mergeCell ref="A135:C135"/>
    <mergeCell ref="C131:C132"/>
    <mergeCell ref="A136:C136"/>
    <mergeCell ref="A141:C141"/>
    <mergeCell ref="A142:C142"/>
    <mergeCell ref="A145:C145"/>
    <mergeCell ref="A137:B137"/>
    <mergeCell ref="A138:B138"/>
    <mergeCell ref="A139:B139"/>
    <mergeCell ref="A140:B140"/>
    <mergeCell ref="A122:B122"/>
    <mergeCell ref="A123:B123"/>
    <mergeCell ref="A124:B124"/>
    <mergeCell ref="A125:B125"/>
    <mergeCell ref="A99:C99"/>
    <mergeCell ref="A106:C106"/>
    <mergeCell ref="A118:C118"/>
    <mergeCell ref="A119:B119"/>
    <mergeCell ref="A120:B120"/>
    <mergeCell ref="A121:B121"/>
    <mergeCell ref="A43:C43"/>
    <mergeCell ref="A72:C72"/>
    <mergeCell ref="A82:C82"/>
    <mergeCell ref="B23:C23"/>
    <mergeCell ref="B24:C24"/>
    <mergeCell ref="B25:C25"/>
    <mergeCell ref="B29:C29"/>
    <mergeCell ref="B28:C28"/>
    <mergeCell ref="B27:C27"/>
    <mergeCell ref="B26:C26"/>
    <mergeCell ref="A1:C1"/>
    <mergeCell ref="A3:C3"/>
    <mergeCell ref="A33:C33"/>
    <mergeCell ref="B19:C19"/>
    <mergeCell ref="A21:C21"/>
    <mergeCell ref="A22:C22"/>
    <mergeCell ref="A8:C8"/>
    <mergeCell ref="A2:C2"/>
    <mergeCell ref="A4:C4"/>
    <mergeCell ref="A14:C14"/>
    <mergeCell ref="A13:C13"/>
    <mergeCell ref="B15:C15"/>
    <mergeCell ref="B16:C16"/>
    <mergeCell ref="B17:C17"/>
    <mergeCell ref="B18:C18"/>
    <mergeCell ref="A11:C11"/>
    <mergeCell ref="A12:C12"/>
    <mergeCell ref="B5:C5"/>
    <mergeCell ref="B6:C6"/>
    <mergeCell ref="B7:C7"/>
    <mergeCell ref="A9:C9"/>
    <mergeCell ref="A10:C10"/>
  </mergeCells>
  <printOptions horizontalCentered="1"/>
  <pageMargins left="0.39374999999999999" right="0.196527777777778" top="0.39374999999999999" bottom="0.39374999999999999" header="0.51180555555555496" footer="0.51180555555555496"/>
  <pageSetup paperSize="9" scale="96" firstPageNumber="0" fitToHeight="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C2EFAD-0C02-44BD-9A9F-ACA91BCC2EAD}">
  <sheetPr>
    <pageSetUpPr fitToPage="1"/>
  </sheetPr>
  <dimension ref="A1:D30"/>
  <sheetViews>
    <sheetView topLeftCell="A13" workbookViewId="0">
      <selection activeCell="F18" sqref="F18"/>
    </sheetView>
  </sheetViews>
  <sheetFormatPr defaultRowHeight="12.75" x14ac:dyDescent="0.2"/>
  <cols>
    <col min="1" max="1" width="45.5703125" customWidth="1"/>
    <col min="2" max="4" width="12.5703125" customWidth="1"/>
    <col min="5" max="1021" width="11.5703125" customWidth="1"/>
  </cols>
  <sheetData>
    <row r="1" spans="1:4" ht="15" x14ac:dyDescent="0.25">
      <c r="A1" s="248" t="s">
        <v>179</v>
      </c>
      <c r="B1" s="249"/>
      <c r="C1" s="249"/>
      <c r="D1" s="249"/>
    </row>
    <row r="2" spans="1:4" ht="15" x14ac:dyDescent="0.25">
      <c r="A2" s="11"/>
      <c r="B2" s="11"/>
      <c r="C2" s="11"/>
      <c r="D2" s="11"/>
    </row>
    <row r="3" spans="1:4" ht="12.75" customHeight="1" x14ac:dyDescent="0.2">
      <c r="A3" s="13"/>
      <c r="B3" s="13"/>
      <c r="C3" s="14"/>
    </row>
    <row r="4" spans="1:4" x14ac:dyDescent="0.2">
      <c r="A4" s="244" t="s">
        <v>84</v>
      </c>
      <c r="B4" s="244"/>
      <c r="C4" s="245"/>
      <c r="D4" s="12"/>
    </row>
    <row r="5" spans="1:4" x14ac:dyDescent="0.2">
      <c r="A5" s="15" t="s">
        <v>85</v>
      </c>
      <c r="B5" s="16"/>
      <c r="C5" s="17">
        <v>1</v>
      </c>
      <c r="D5" s="12"/>
    </row>
    <row r="6" spans="1:4" x14ac:dyDescent="0.2">
      <c r="A6" s="15" t="s">
        <v>86</v>
      </c>
      <c r="B6" s="16"/>
      <c r="C6" s="18">
        <v>2.5</v>
      </c>
      <c r="D6" s="12"/>
    </row>
    <row r="7" spans="1:4" x14ac:dyDescent="0.2">
      <c r="A7" s="15" t="s">
        <v>87</v>
      </c>
      <c r="B7" s="16"/>
      <c r="C7" s="18">
        <v>0.26879999999999998</v>
      </c>
      <c r="D7" s="12"/>
    </row>
    <row r="8" spans="1:4" x14ac:dyDescent="0.2">
      <c r="A8" s="15" t="s">
        <v>88</v>
      </c>
      <c r="B8" s="16"/>
      <c r="C8" s="18">
        <v>0</v>
      </c>
      <c r="D8" s="12"/>
    </row>
    <row r="9" spans="1:4" x14ac:dyDescent="0.2">
      <c r="A9" s="15" t="s">
        <v>89</v>
      </c>
      <c r="B9" s="16"/>
      <c r="C9" s="18">
        <v>3.0499999999999999E-2</v>
      </c>
      <c r="D9" s="12"/>
    </row>
    <row r="10" spans="1:4" x14ac:dyDescent="0.2">
      <c r="A10" s="15" t="s">
        <v>90</v>
      </c>
      <c r="B10" s="16"/>
      <c r="C10" s="18">
        <v>1.77E-2</v>
      </c>
      <c r="D10" s="12"/>
    </row>
    <row r="11" spans="1:4" x14ac:dyDescent="0.2">
      <c r="A11" s="15" t="s">
        <v>91</v>
      </c>
      <c r="B11" s="16"/>
      <c r="C11" s="18">
        <v>0.02</v>
      </c>
      <c r="D11" s="12"/>
    </row>
    <row r="12" spans="1:4" x14ac:dyDescent="0.2">
      <c r="A12" s="15" t="s">
        <v>92</v>
      </c>
      <c r="B12" s="16"/>
      <c r="C12" s="18">
        <v>4.0000000000000001E-3</v>
      </c>
      <c r="D12" s="12"/>
    </row>
    <row r="13" spans="1:4" x14ac:dyDescent="0.2">
      <c r="A13" s="15" t="s">
        <v>93</v>
      </c>
      <c r="B13" s="16"/>
      <c r="C13" s="18">
        <v>1.4E-3</v>
      </c>
      <c r="D13" s="12"/>
    </row>
    <row r="14" spans="1:4" x14ac:dyDescent="0.2">
      <c r="A14" s="167" t="s">
        <v>11</v>
      </c>
      <c r="B14" s="168"/>
      <c r="C14" s="169">
        <f>SUM(C5:C13)</f>
        <v>3.8424</v>
      </c>
      <c r="D14" s="19"/>
    </row>
    <row r="15" spans="1:4" x14ac:dyDescent="0.2">
      <c r="A15" s="12"/>
      <c r="B15" s="12"/>
      <c r="C15" s="12"/>
      <c r="D15" s="12"/>
    </row>
    <row r="16" spans="1:4" x14ac:dyDescent="0.2">
      <c r="A16" s="12"/>
      <c r="B16" s="12"/>
      <c r="C16" s="12"/>
      <c r="D16" s="12"/>
    </row>
    <row r="17" spans="1:4" x14ac:dyDescent="0.2">
      <c r="A17" s="246" t="s">
        <v>94</v>
      </c>
      <c r="B17" s="246"/>
      <c r="C17" s="246"/>
      <c r="D17" s="247"/>
    </row>
    <row r="18" spans="1:4" x14ac:dyDescent="0.2">
      <c r="A18" s="15" t="s">
        <v>95</v>
      </c>
      <c r="B18" s="20"/>
      <c r="C18" s="21"/>
      <c r="D18" s="22">
        <v>0.51670000000000005</v>
      </c>
    </row>
    <row r="19" spans="1:4" x14ac:dyDescent="0.2">
      <c r="A19" s="15" t="s">
        <v>96</v>
      </c>
      <c r="B19" s="20"/>
      <c r="C19" s="21"/>
      <c r="D19" s="23">
        <v>1.4999999999999999E-2</v>
      </c>
    </row>
    <row r="20" spans="1:4" x14ac:dyDescent="0.2">
      <c r="A20" s="15" t="s">
        <v>97</v>
      </c>
      <c r="B20" s="20"/>
      <c r="C20" s="21"/>
      <c r="D20" s="23">
        <v>1</v>
      </c>
    </row>
    <row r="21" spans="1:4" x14ac:dyDescent="0.2">
      <c r="A21" s="15" t="s">
        <v>98</v>
      </c>
      <c r="B21" s="20"/>
      <c r="C21" s="21"/>
      <c r="D21" s="24">
        <v>5</v>
      </c>
    </row>
    <row r="22" spans="1:4" x14ac:dyDescent="0.2">
      <c r="A22" s="12"/>
      <c r="B22" s="12"/>
      <c r="C22" s="12"/>
      <c r="D22" s="12"/>
    </row>
    <row r="23" spans="1:4" x14ac:dyDescent="0.2">
      <c r="A23" s="12"/>
      <c r="B23" s="12"/>
      <c r="C23" s="12"/>
      <c r="D23" s="12"/>
    </row>
    <row r="24" spans="1:4" x14ac:dyDescent="0.2">
      <c r="A24" s="246" t="s">
        <v>99</v>
      </c>
      <c r="B24" s="246"/>
      <c r="C24" s="246"/>
      <c r="D24" s="247"/>
    </row>
    <row r="25" spans="1:4" x14ac:dyDescent="0.2">
      <c r="A25" s="15" t="s">
        <v>100</v>
      </c>
      <c r="B25" s="20"/>
      <c r="C25" s="21"/>
      <c r="D25" s="25">
        <v>0.69130000000000003</v>
      </c>
    </row>
    <row r="26" spans="1:4" x14ac:dyDescent="0.2">
      <c r="A26" s="12"/>
      <c r="B26" s="12"/>
      <c r="C26" s="12"/>
      <c r="D26" s="12"/>
    </row>
    <row r="27" spans="1:4" x14ac:dyDescent="0.2">
      <c r="A27" s="12"/>
      <c r="B27" s="12"/>
      <c r="C27" s="12"/>
      <c r="D27" s="12"/>
    </row>
    <row r="28" spans="1:4" x14ac:dyDescent="0.2">
      <c r="A28" s="250" t="s">
        <v>101</v>
      </c>
      <c r="B28" s="251"/>
      <c r="C28" s="251"/>
      <c r="D28" s="252"/>
    </row>
    <row r="29" spans="1:4" x14ac:dyDescent="0.2">
      <c r="A29" s="26" t="s">
        <v>102</v>
      </c>
      <c r="B29" s="27"/>
      <c r="C29" s="28"/>
      <c r="D29" s="29">
        <v>0</v>
      </c>
    </row>
    <row r="30" spans="1:4" x14ac:dyDescent="0.2">
      <c r="A30" s="30" t="s">
        <v>103</v>
      </c>
      <c r="B30" s="31"/>
      <c r="C30" s="32"/>
      <c r="D30" s="33">
        <v>3.2000000000000002E-3</v>
      </c>
    </row>
  </sheetData>
  <mergeCells count="5">
    <mergeCell ref="A4:C4"/>
    <mergeCell ref="A17:D17"/>
    <mergeCell ref="A24:D24"/>
    <mergeCell ref="A1:D1"/>
    <mergeCell ref="A28:D28"/>
  </mergeCells>
  <pageMargins left="0.51181102362204722" right="0.51181102362204722" top="0.78740157480314965" bottom="0.78740157480314965" header="0.31496062992125984" footer="0.31496062992125984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MK23"/>
  <sheetViews>
    <sheetView showGridLines="0" view="pageBreakPreview" zoomScale="90" zoomScaleNormal="85" zoomScalePageLayoutView="90" workbookViewId="0">
      <selection activeCell="A8" sqref="A8:D8"/>
    </sheetView>
  </sheetViews>
  <sheetFormatPr defaultRowHeight="14.25" x14ac:dyDescent="0.2"/>
  <cols>
    <col min="1" max="1" width="26.7109375" style="1"/>
    <col min="2" max="2" width="18.140625" style="1"/>
    <col min="3" max="3" width="13" style="1"/>
    <col min="4" max="4" width="15.7109375" style="1"/>
    <col min="5" max="5" width="18.140625" style="1"/>
    <col min="6" max="1025" width="8.7109375" style="1"/>
  </cols>
  <sheetData>
    <row r="1" spans="1:6" ht="15" customHeight="1" x14ac:dyDescent="0.25">
      <c r="A1" s="253" t="s">
        <v>62</v>
      </c>
      <c r="B1" s="253"/>
      <c r="C1" s="253"/>
      <c r="D1" s="253"/>
      <c r="E1" s="253"/>
      <c r="F1"/>
    </row>
    <row r="2" spans="1:6" ht="15" customHeight="1" x14ac:dyDescent="0.2">
      <c r="A2" s="2"/>
      <c r="B2" s="2"/>
      <c r="C2" s="2"/>
      <c r="D2" s="2"/>
      <c r="E2" s="2"/>
      <c r="F2"/>
    </row>
    <row r="3" spans="1:6" ht="15" customHeight="1" x14ac:dyDescent="0.25">
      <c r="A3" s="254" t="s">
        <v>63</v>
      </c>
      <c r="B3" s="254"/>
      <c r="C3" s="254"/>
      <c r="D3" s="254"/>
      <c r="E3" s="254"/>
      <c r="F3"/>
    </row>
    <row r="4" spans="1:6" ht="15" customHeight="1" x14ac:dyDescent="0.25">
      <c r="A4" s="255"/>
      <c r="B4" s="255"/>
      <c r="C4" s="255"/>
      <c r="D4" s="255"/>
      <c r="E4" s="255"/>
      <c r="F4"/>
    </row>
    <row r="5" spans="1:6" ht="15" customHeight="1" x14ac:dyDescent="0.2">
      <c r="A5" s="256"/>
      <c r="B5" s="256"/>
      <c r="C5" s="256"/>
      <c r="D5" s="256"/>
      <c r="E5" s="4"/>
      <c r="F5" s="5"/>
    </row>
    <row r="6" spans="1:6" ht="42.6" customHeight="1" x14ac:dyDescent="0.2">
      <c r="A6" s="257" t="s">
        <v>64</v>
      </c>
      <c r="B6" s="171" t="s">
        <v>65</v>
      </c>
      <c r="C6" s="171" t="s">
        <v>66</v>
      </c>
      <c r="D6" s="172" t="s">
        <v>67</v>
      </c>
      <c r="E6" s="173" t="s">
        <v>68</v>
      </c>
    </row>
    <row r="7" spans="1:6" ht="15" customHeight="1" x14ac:dyDescent="0.2">
      <c r="A7" s="257" t="s">
        <v>69</v>
      </c>
      <c r="B7" s="101">
        <v>2</v>
      </c>
      <c r="C7" s="102">
        <v>22</v>
      </c>
      <c r="D7" s="98">
        <v>5.5</v>
      </c>
      <c r="E7" s="103">
        <f>B7*C7*D7</f>
        <v>242</v>
      </c>
    </row>
    <row r="8" spans="1:6" ht="15" customHeight="1" x14ac:dyDescent="0.2">
      <c r="A8" s="259" t="s">
        <v>70</v>
      </c>
      <c r="B8" s="259"/>
      <c r="C8" s="259"/>
      <c r="D8" s="259"/>
      <c r="E8" s="103">
        <f>ROUND('Planilha Estimativa'!C35*0.06,2)</f>
        <v>85.01</v>
      </c>
    </row>
    <row r="9" spans="1:6" ht="15" customHeight="1" x14ac:dyDescent="0.2">
      <c r="A9" s="260" t="s">
        <v>71</v>
      </c>
      <c r="B9" s="260"/>
      <c r="C9" s="260"/>
      <c r="D9" s="260"/>
      <c r="E9" s="170">
        <f>(E7-E8)</f>
        <v>156.99</v>
      </c>
    </row>
    <row r="10" spans="1:6" ht="15" customHeight="1" x14ac:dyDescent="0.2">
      <c r="A10" s="6"/>
      <c r="B10" s="7"/>
      <c r="C10" s="7"/>
      <c r="D10" s="8"/>
      <c r="E10" s="3"/>
    </row>
    <row r="11" spans="1:6" ht="8.25" customHeight="1" x14ac:dyDescent="0.2">
      <c r="A11" s="256"/>
      <c r="B11" s="256"/>
      <c r="C11" s="256"/>
      <c r="D11" s="256"/>
      <c r="E11" s="256"/>
    </row>
    <row r="12" spans="1:6" ht="39.6" customHeight="1" x14ac:dyDescent="0.2">
      <c r="A12" s="258" t="s">
        <v>72</v>
      </c>
      <c r="B12" s="258"/>
      <c r="C12" s="172" t="s">
        <v>73</v>
      </c>
      <c r="D12" s="174" t="s">
        <v>74</v>
      </c>
      <c r="E12" s="174" t="s">
        <v>68</v>
      </c>
    </row>
    <row r="13" spans="1:6" ht="15" customHeight="1" x14ac:dyDescent="0.2">
      <c r="A13" s="258"/>
      <c r="B13" s="258"/>
      <c r="C13" s="98">
        <f>38*22</f>
        <v>836</v>
      </c>
      <c r="D13" s="99">
        <v>0</v>
      </c>
      <c r="E13" s="100">
        <f>C13-D13</f>
        <v>836</v>
      </c>
    </row>
    <row r="14" spans="1:6" ht="15" customHeight="1" x14ac:dyDescent="0.2">
      <c r="A14" s="256"/>
      <c r="B14" s="256"/>
      <c r="C14" s="256"/>
      <c r="D14" s="256"/>
      <c r="E14" s="4"/>
    </row>
    <row r="15" spans="1:6" ht="27" customHeight="1" x14ac:dyDescent="0.2">
      <c r="A15" s="258" t="s">
        <v>198</v>
      </c>
      <c r="B15" s="258"/>
      <c r="C15" s="174" t="s">
        <v>187</v>
      </c>
      <c r="D15" s="186"/>
      <c r="E15" s="4"/>
    </row>
    <row r="16" spans="1:6" ht="15" customHeight="1" x14ac:dyDescent="0.2">
      <c r="A16" s="258"/>
      <c r="B16" s="258"/>
      <c r="C16" s="188">
        <v>169.67</v>
      </c>
      <c r="D16" s="186"/>
      <c r="E16" s="4"/>
    </row>
    <row r="17" spans="1:5" ht="15" customHeight="1" x14ac:dyDescent="0.2">
      <c r="A17" s="186"/>
      <c r="B17" s="186"/>
      <c r="C17" s="186"/>
      <c r="D17" s="186"/>
      <c r="E17" s="4"/>
    </row>
    <row r="18" spans="1:5" ht="24.75" customHeight="1" x14ac:dyDescent="0.2">
      <c r="A18" s="258" t="s">
        <v>201</v>
      </c>
      <c r="B18" s="258"/>
      <c r="C18" s="174" t="s">
        <v>187</v>
      </c>
      <c r="D18" s="189"/>
      <c r="E18" s="4"/>
    </row>
    <row r="19" spans="1:5" ht="15" customHeight="1" x14ac:dyDescent="0.2">
      <c r="A19" s="258"/>
      <c r="B19" s="258"/>
      <c r="C19" s="188">
        <v>11.27</v>
      </c>
      <c r="D19" s="189"/>
      <c r="E19" s="4"/>
    </row>
    <row r="20" spans="1:5" ht="15" customHeight="1" x14ac:dyDescent="0.2">
      <c r="A20" s="189"/>
      <c r="B20" s="189"/>
      <c r="C20" s="189"/>
      <c r="D20" s="189"/>
      <c r="E20" s="4"/>
    </row>
    <row r="21" spans="1:5" ht="42.6" customHeight="1" x14ac:dyDescent="0.2">
      <c r="A21" s="187" t="s">
        <v>136</v>
      </c>
      <c r="B21" s="175" t="s">
        <v>137</v>
      </c>
      <c r="C21" s="176" t="s">
        <v>68</v>
      </c>
      <c r="D21" s="175" t="s">
        <v>139</v>
      </c>
      <c r="E21" s="176" t="s">
        <v>68</v>
      </c>
    </row>
    <row r="22" spans="1:5" ht="15" customHeight="1" x14ac:dyDescent="0.2">
      <c r="A22" s="187"/>
      <c r="B22" s="106">
        <f>2.5*12</f>
        <v>30</v>
      </c>
      <c r="C22" s="105">
        <f>ROUND(B22/12,2)</f>
        <v>2.5</v>
      </c>
      <c r="D22" s="106"/>
      <c r="E22" s="105">
        <f>C22-D22</f>
        <v>2.5</v>
      </c>
    </row>
    <row r="23" spans="1:5" ht="15" customHeight="1" x14ac:dyDescent="0.2">
      <c r="A23" s="256"/>
      <c r="B23" s="256"/>
      <c r="C23" s="256"/>
      <c r="D23" s="256"/>
      <c r="E23" s="256"/>
    </row>
  </sheetData>
  <mergeCells count="13">
    <mergeCell ref="A14:D14"/>
    <mergeCell ref="A15:B16"/>
    <mergeCell ref="A23:E23"/>
    <mergeCell ref="A8:D8"/>
    <mergeCell ref="A9:D9"/>
    <mergeCell ref="A11:E11"/>
    <mergeCell ref="A12:B13"/>
    <mergeCell ref="A18:B19"/>
    <mergeCell ref="A1:E1"/>
    <mergeCell ref="A3:E3"/>
    <mergeCell ref="A4:E4"/>
    <mergeCell ref="A5:D5"/>
    <mergeCell ref="A6:A7"/>
  </mergeCells>
  <pageMargins left="0.51180555555555496" right="0.51180555555555496" top="0.78749999999999998" bottom="0.78749999999999998" header="0.51180555555555496" footer="0.51180555555555496"/>
  <pageSetup paperSize="9" firstPageNumber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27"/>
  <sheetViews>
    <sheetView view="pageBreakPreview" zoomScale="90" zoomScaleNormal="100" zoomScalePageLayoutView="90" workbookViewId="0">
      <selection activeCell="D30" sqref="D30"/>
    </sheetView>
  </sheetViews>
  <sheetFormatPr defaultRowHeight="12.75" x14ac:dyDescent="0.2"/>
  <cols>
    <col min="1" max="1" width="64.7109375" customWidth="1"/>
    <col min="2" max="2" width="15.5703125"/>
    <col min="3" max="3" width="13.85546875"/>
    <col min="4" max="4" width="11.42578125"/>
    <col min="5" max="5" width="16.42578125" customWidth="1"/>
    <col min="6" max="6" width="20"/>
  </cols>
  <sheetData>
    <row r="1" spans="1:5" ht="15" x14ac:dyDescent="0.2">
      <c r="A1" s="267" t="s">
        <v>180</v>
      </c>
      <c r="B1" s="267"/>
      <c r="C1" s="267"/>
      <c r="D1" s="267"/>
      <c r="E1" s="268"/>
    </row>
    <row r="2" spans="1:5" ht="15" x14ac:dyDescent="0.2">
      <c r="A2" s="184"/>
      <c r="B2" s="184"/>
      <c r="C2" s="184"/>
      <c r="D2" s="184"/>
      <c r="E2" s="185"/>
    </row>
    <row r="3" spans="1:5" ht="25.5" x14ac:dyDescent="0.2">
      <c r="A3" s="182" t="s">
        <v>54</v>
      </c>
      <c r="B3" s="182" t="s">
        <v>182</v>
      </c>
      <c r="C3" s="182" t="s">
        <v>75</v>
      </c>
      <c r="D3" s="183" t="s">
        <v>76</v>
      </c>
      <c r="E3" s="182" t="s">
        <v>181</v>
      </c>
    </row>
    <row r="4" spans="1:5" ht="14.25" customHeight="1" x14ac:dyDescent="0.2">
      <c r="A4" s="262" t="s">
        <v>77</v>
      </c>
      <c r="B4" s="262"/>
      <c r="C4" s="262"/>
      <c r="D4" s="262"/>
      <c r="E4" s="262"/>
    </row>
    <row r="5" spans="1:5" ht="25.5" x14ac:dyDescent="0.2">
      <c r="A5" s="177" t="s">
        <v>157</v>
      </c>
      <c r="B5" s="178">
        <v>53.68</v>
      </c>
      <c r="C5" s="179">
        <v>12</v>
      </c>
      <c r="D5" s="179">
        <v>2</v>
      </c>
      <c r="E5" s="9">
        <f>ROUND(B5*D5/C5,2)</f>
        <v>8.9499999999999993</v>
      </c>
    </row>
    <row r="6" spans="1:5" ht="25.5" x14ac:dyDescent="0.2">
      <c r="A6" s="177" t="s">
        <v>158</v>
      </c>
      <c r="B6" s="178">
        <v>39.74</v>
      </c>
      <c r="C6" s="179">
        <v>12</v>
      </c>
      <c r="D6" s="179">
        <v>2</v>
      </c>
      <c r="E6" s="9">
        <f>ROUND(B6*D6/C6,2)</f>
        <v>6.62</v>
      </c>
    </row>
    <row r="7" spans="1:5" ht="25.5" x14ac:dyDescent="0.2">
      <c r="A7" s="177" t="s">
        <v>159</v>
      </c>
      <c r="B7" s="178">
        <v>5.87</v>
      </c>
      <c r="C7" s="179">
        <v>12</v>
      </c>
      <c r="D7" s="179">
        <v>6</v>
      </c>
      <c r="E7" s="9">
        <f>ROUND(B7*D7/C7,2)</f>
        <v>2.94</v>
      </c>
    </row>
    <row r="8" spans="1:5" ht="14.25" customHeight="1" x14ac:dyDescent="0.2">
      <c r="A8" s="263" t="s">
        <v>78</v>
      </c>
      <c r="B8" s="263"/>
      <c r="C8" s="263"/>
      <c r="D8" s="263"/>
      <c r="E8" s="181">
        <f>ROUND(SUM(E5:E7),2)</f>
        <v>18.510000000000002</v>
      </c>
    </row>
    <row r="9" spans="1:5" ht="14.25" customHeight="1" x14ac:dyDescent="0.2">
      <c r="A9" s="264" t="s">
        <v>79</v>
      </c>
      <c r="B9" s="264"/>
      <c r="C9" s="264"/>
      <c r="D9" s="264"/>
      <c r="E9" s="264"/>
    </row>
    <row r="10" spans="1:5" ht="51" x14ac:dyDescent="0.2">
      <c r="A10" s="177" t="s">
        <v>165</v>
      </c>
      <c r="B10" s="178">
        <v>15.94</v>
      </c>
      <c r="C10" s="179">
        <v>12</v>
      </c>
      <c r="D10" s="179">
        <v>1</v>
      </c>
      <c r="E10" s="9">
        <f t="shared" ref="E10:E15" si="0">ROUND(B10*D10/C10,2)</f>
        <v>1.33</v>
      </c>
    </row>
    <row r="11" spans="1:5" ht="25.5" x14ac:dyDescent="0.2">
      <c r="A11" s="177" t="s">
        <v>164</v>
      </c>
      <c r="B11" s="178">
        <v>1.72</v>
      </c>
      <c r="C11" s="179">
        <v>12</v>
      </c>
      <c r="D11" s="179">
        <v>1</v>
      </c>
      <c r="E11" s="9">
        <f t="shared" si="0"/>
        <v>0.14000000000000001</v>
      </c>
    </row>
    <row r="12" spans="1:5" ht="63.75" x14ac:dyDescent="0.2">
      <c r="A12" s="177" t="s">
        <v>163</v>
      </c>
      <c r="B12" s="178">
        <v>43.19</v>
      </c>
      <c r="C12" s="179">
        <v>12</v>
      </c>
      <c r="D12" s="179">
        <v>2</v>
      </c>
      <c r="E12" s="9">
        <f>ROUND(B12*D12/C12,2)</f>
        <v>7.2</v>
      </c>
    </row>
    <row r="13" spans="1:5" ht="51" x14ac:dyDescent="0.2">
      <c r="A13" s="177" t="s">
        <v>160</v>
      </c>
      <c r="B13" s="178">
        <v>44.01</v>
      </c>
      <c r="C13" s="179">
        <v>12</v>
      </c>
      <c r="D13" s="179">
        <v>1</v>
      </c>
      <c r="E13" s="9">
        <f>ROUND(B13*D13/C13,2)</f>
        <v>3.67</v>
      </c>
    </row>
    <row r="14" spans="1:5" ht="63.75" x14ac:dyDescent="0.2">
      <c r="A14" s="177" t="s">
        <v>161</v>
      </c>
      <c r="B14" s="178">
        <v>18.05</v>
      </c>
      <c r="C14" s="179">
        <v>12</v>
      </c>
      <c r="D14" s="179">
        <v>1</v>
      </c>
      <c r="E14" s="9">
        <f t="shared" si="0"/>
        <v>1.5</v>
      </c>
    </row>
    <row r="15" spans="1:5" ht="63.75" x14ac:dyDescent="0.2">
      <c r="A15" s="177" t="s">
        <v>162</v>
      </c>
      <c r="B15" s="178">
        <v>3.97</v>
      </c>
      <c r="C15" s="179">
        <v>12</v>
      </c>
      <c r="D15" s="179">
        <v>1</v>
      </c>
      <c r="E15" s="9">
        <f t="shared" si="0"/>
        <v>0.33</v>
      </c>
    </row>
    <row r="16" spans="1:5" ht="14.25" customHeight="1" x14ac:dyDescent="0.2">
      <c r="A16" s="265" t="s">
        <v>80</v>
      </c>
      <c r="B16" s="265"/>
      <c r="C16" s="265"/>
      <c r="D16" s="265"/>
      <c r="E16" s="181">
        <f>ROUND(SUM(E10:E15),2)</f>
        <v>14.17</v>
      </c>
    </row>
    <row r="17" spans="1:5" ht="14.25" customHeight="1" x14ac:dyDescent="0.2">
      <c r="A17" s="266" t="s">
        <v>81</v>
      </c>
      <c r="B17" s="266"/>
      <c r="C17" s="266"/>
      <c r="D17" s="266"/>
      <c r="E17" s="266"/>
    </row>
    <row r="18" spans="1:5" ht="38.25" x14ac:dyDescent="0.2">
      <c r="A18" s="177" t="s">
        <v>166</v>
      </c>
      <c r="B18" s="178">
        <v>1212.98</v>
      </c>
      <c r="C18" s="179">
        <v>30</v>
      </c>
      <c r="D18" s="179">
        <v>2</v>
      </c>
      <c r="E18" s="9">
        <f>ROUND(B18*D18/C18,2)</f>
        <v>80.87</v>
      </c>
    </row>
    <row r="19" spans="1:5" ht="38.25" x14ac:dyDescent="0.2">
      <c r="A19" s="177" t="s">
        <v>167</v>
      </c>
      <c r="B19" s="178">
        <v>361.86</v>
      </c>
      <c r="C19" s="179">
        <v>30</v>
      </c>
      <c r="D19" s="179">
        <v>2</v>
      </c>
      <c r="E19" s="9">
        <f>ROUND(B19*D19/C19,2)</f>
        <v>24.12</v>
      </c>
    </row>
    <row r="20" spans="1:5" ht="60.75" customHeight="1" x14ac:dyDescent="0.2">
      <c r="A20" s="177" t="s">
        <v>169</v>
      </c>
      <c r="B20" s="178">
        <v>228.28</v>
      </c>
      <c r="C20" s="179">
        <v>30</v>
      </c>
      <c r="D20" s="179">
        <v>2</v>
      </c>
      <c r="E20" s="9">
        <f>ROUND(B20*D20/C20,2)</f>
        <v>15.22</v>
      </c>
    </row>
    <row r="21" spans="1:5" ht="64.5" customHeight="1" x14ac:dyDescent="0.2">
      <c r="A21" s="177" t="s">
        <v>168</v>
      </c>
      <c r="B21" s="178">
        <v>48.9</v>
      </c>
      <c r="C21" s="179">
        <v>30</v>
      </c>
      <c r="D21" s="179">
        <v>2</v>
      </c>
      <c r="E21" s="9">
        <f>ROUND(B21*D21/C21,2)</f>
        <v>3.26</v>
      </c>
    </row>
    <row r="22" spans="1:5" ht="38.25" x14ac:dyDescent="0.2">
      <c r="A22" s="177" t="s">
        <v>170</v>
      </c>
      <c r="B22" s="178">
        <v>25.15</v>
      </c>
      <c r="C22" s="179">
        <v>30</v>
      </c>
      <c r="D22" s="179">
        <v>2</v>
      </c>
      <c r="E22" s="9">
        <f>ROUND(B22*D22/C22,2)</f>
        <v>1.68</v>
      </c>
    </row>
    <row r="23" spans="1:5" ht="14.25" customHeight="1" x14ac:dyDescent="0.2">
      <c r="A23" s="271" t="s">
        <v>82</v>
      </c>
      <c r="B23" s="271"/>
      <c r="C23" s="271"/>
      <c r="D23" s="271"/>
      <c r="E23" s="10">
        <f>ROUND(SUM(E18:E22),2)</f>
        <v>125.15</v>
      </c>
    </row>
    <row r="24" spans="1:5" ht="14.25" x14ac:dyDescent="0.2">
      <c r="A24" s="271" t="s">
        <v>183</v>
      </c>
      <c r="B24" s="271"/>
      <c r="C24" s="271"/>
      <c r="D24" s="271"/>
      <c r="E24" s="180">
        <f>'Planilha Estimativa'!B19</f>
        <v>4</v>
      </c>
    </row>
    <row r="25" spans="1:5" ht="14.25" x14ac:dyDescent="0.2">
      <c r="A25" s="265" t="s">
        <v>82</v>
      </c>
      <c r="B25" s="265"/>
      <c r="C25" s="265"/>
      <c r="D25" s="265"/>
      <c r="E25" s="181">
        <f>ROUND(E23/E24,2)</f>
        <v>31.29</v>
      </c>
    </row>
    <row r="26" spans="1:5" ht="14.25" customHeight="1" x14ac:dyDescent="0.2">
      <c r="A26" s="269"/>
      <c r="B26" s="270"/>
      <c r="C26" s="270"/>
      <c r="D26" s="270"/>
      <c r="E26" s="270"/>
    </row>
    <row r="27" spans="1:5" ht="14.25" x14ac:dyDescent="0.2">
      <c r="A27" s="261" t="s">
        <v>83</v>
      </c>
      <c r="B27" s="261"/>
      <c r="C27" s="261"/>
      <c r="D27" s="261"/>
      <c r="E27" s="181">
        <f>SUM(E8+E16+E25)</f>
        <v>63.97</v>
      </c>
    </row>
  </sheetData>
  <mergeCells count="11">
    <mergeCell ref="A1:E1"/>
    <mergeCell ref="A26:E26"/>
    <mergeCell ref="A25:D25"/>
    <mergeCell ref="A23:D23"/>
    <mergeCell ref="A24:D24"/>
    <mergeCell ref="A27:D27"/>
    <mergeCell ref="A4:E4"/>
    <mergeCell ref="A8:D8"/>
    <mergeCell ref="A9:E9"/>
    <mergeCell ref="A16:D16"/>
    <mergeCell ref="A17:E17"/>
  </mergeCells>
  <pageMargins left="0.51180555555555496" right="0.51180555555555496" top="1.1812499999999999" bottom="1.1812499999999999" header="0.51180555555555496" footer="0.51180555555555496"/>
  <pageSetup paperSize="9" scale="77" firstPageNumber="0" orientation="portrait" r:id="rId1"/>
  <colBreaks count="1" manualBreakCount="1">
    <brk id="6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D54275235331A4784D830959F3EDD6A" ma:contentTypeVersion="14" ma:contentTypeDescription="Crie um novo documento." ma:contentTypeScope="" ma:versionID="67601d5c3b0a1ce233c60db99b570b82">
  <xsd:schema xmlns:xsd="http://www.w3.org/2001/XMLSchema" xmlns:xs="http://www.w3.org/2001/XMLSchema" xmlns:p="http://schemas.microsoft.com/office/2006/metadata/properties" xmlns:ns2="2bf0fd51-6f2b-4f20-9667-52cf1f54e0ec" xmlns:ns3="acc169a8-a216-4328-9901-392903730c91" targetNamespace="http://schemas.microsoft.com/office/2006/metadata/properties" ma:root="true" ma:fieldsID="b04b62e65abe085b5e876095b3900e4b" ns2:_="" ns3:_="">
    <xsd:import namespace="2bf0fd51-6f2b-4f20-9667-52cf1f54e0ec"/>
    <xsd:import namespace="acc169a8-a216-4328-9901-392903730c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f0fd51-6f2b-4f20-9667-52cf1f54e0e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Marcações de imagem" ma:readOnly="false" ma:fieldId="{5cf76f15-5ced-4ddc-b409-7134ff3c332f}" ma:taxonomyMulti="true" ma:sspId="7d2b257a-edbe-488f-835c-3573813fd51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c169a8-a216-4328-9901-392903730c91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e4a8948a-3c0c-49f6-830c-66f2668661bf}" ma:internalName="TaxCatchAll" ma:showField="CatchAllData" ma:web="acc169a8-a216-4328-9901-392903730c9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bf0fd51-6f2b-4f20-9667-52cf1f54e0ec">
      <Terms xmlns="http://schemas.microsoft.com/office/infopath/2007/PartnerControls"/>
    </lcf76f155ced4ddcb4097134ff3c332f>
    <TaxCatchAll xmlns="acc169a8-a216-4328-9901-392903730c91" xsi:nil="true"/>
  </documentManagement>
</p:properties>
</file>

<file path=customXml/itemProps1.xml><?xml version="1.0" encoding="utf-8"?>
<ds:datastoreItem xmlns:ds="http://schemas.openxmlformats.org/officeDocument/2006/customXml" ds:itemID="{4CD08CDF-3F62-4A19-B7DB-A10E15C3DF0A}"/>
</file>

<file path=customXml/itemProps2.xml><?xml version="1.0" encoding="utf-8"?>
<ds:datastoreItem xmlns:ds="http://schemas.openxmlformats.org/officeDocument/2006/customXml" ds:itemID="{86436459-7859-46E8-9F74-6C717B309C6C}"/>
</file>

<file path=customXml/itemProps3.xml><?xml version="1.0" encoding="utf-8"?>
<ds:datastoreItem xmlns:ds="http://schemas.openxmlformats.org/officeDocument/2006/customXml" ds:itemID="{14131477-CD08-4810-BDEB-29814748C0A6}"/>
</file>

<file path=docProps/app.xml><?xml version="1.0" encoding="utf-8"?>
<Properties xmlns="http://schemas.openxmlformats.org/officeDocument/2006/extended-properties" xmlns:vt="http://schemas.openxmlformats.org/officeDocument/2006/docPropsVTypes">
  <TotalTime>916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3</vt:i4>
      </vt:variant>
    </vt:vector>
  </HeadingPairs>
  <TitlesOfParts>
    <vt:vector size="7" baseType="lpstr">
      <vt:lpstr>Planilha Estimativa</vt:lpstr>
      <vt:lpstr>Estimativa Afastamentos</vt:lpstr>
      <vt:lpstr>Benefícios</vt:lpstr>
      <vt:lpstr>Insumos</vt:lpstr>
      <vt:lpstr>'Estimativa Afastamentos'!Area_de_impressao</vt:lpstr>
      <vt:lpstr>'Planilha Estimativa'!Area_de_impressao</vt:lpstr>
      <vt:lpstr>'Planilha Estimativa'!Print_Area_0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INSS</dc:creator>
  <cp:lastModifiedBy>Flávia Serrano Batista</cp:lastModifiedBy>
  <cp:revision>138</cp:revision>
  <cp:lastPrinted>2019-09-06T10:31:06Z</cp:lastPrinted>
  <dcterms:created xsi:type="dcterms:W3CDTF">2014-01-28T11:49:44Z</dcterms:created>
  <dcterms:modified xsi:type="dcterms:W3CDTF">2022-04-20T00:48:20Z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ContentTypeId">
    <vt:lpwstr>0x010100BD54275235331A4784D830959F3EDD6A</vt:lpwstr>
  </property>
</Properties>
</file>