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 - Copia\Santarém\"/>
    </mc:Choice>
  </mc:AlternateContent>
  <xr:revisionPtr revIDLastSave="0" documentId="13_ncr:1_{4D093BAE-BFB8-4D0C-9734-4CDFEF24DE6F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3" i="1" l="1"/>
  <c r="E20" i="2"/>
  <c r="C13" i="2" l="1"/>
  <c r="D13" i="2" s="1"/>
  <c r="C35" i="1" l="1"/>
  <c r="E24" i="3"/>
  <c r="B14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E7" i="2"/>
  <c r="B45" i="1"/>
  <c r="B46" i="1" s="1"/>
  <c r="B75" i="1" l="1"/>
  <c r="E8" i="2" l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<sst xmlns="http://schemas.openxmlformats.org/spreadsheetml/2006/main" count="232" uniqueCount="203">
  <si>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</si>
  <si>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</si>
  <si>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</si>
  <si>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</si>
  <si>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</si>
  <si>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</si>
  <si>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</si>
  <si>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</si>
  <si>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</si>
  <si>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</si>
  <si>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</si>
  <si>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</si>
  <si>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</si>
  <si>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</si>
  <si>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</si>
  <si>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</si>
  <si>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</si>
  <si>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</si>
  <si>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</si>
  <si>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</si>
  <si>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</si>
  <si>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</si>
  <si>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</si>
  <si>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</si>
  <si>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</si>
  <si>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</si>
  <si>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</si>
  <si>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</si>
  <si>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</si>
  <si>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</si>
  <si>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</si>
  <si>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</si>
  <si>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</si>
  <si>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</si>
  <si>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</si>
  <si>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</si>
  <si>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</si>
  <si>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</si>
  <si>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</si>
  <si>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</si>
  <si>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</si>
  <si>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</si>
  <si>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</si>
  <si>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</si>
  <si>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</si>
  <si>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</si>
  <si>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</si>
  <si>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</si>
  <si>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</si>
  <si>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</si>
  <si>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</si>
  <si>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</si>
  <si>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</si>
  <si>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</si>
  <si>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</si>
  <si>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</si>
  <si>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</si>
  <si>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</si>
  <si>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</si>
  <si>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</si>
  <si>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</si>
  <si>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</si>
  <si>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</si>
  <si>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</si>
  <si>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</si>
  <si>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</si>
  <si>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</si>
  <si>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</si>
  <si>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</si>
  <si>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</si>
  <si>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</si>
  <si>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</si>
  <si>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</si>
  <si>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</si>
  <si>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</si>
  <si>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</si>
  <si>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</si>
  <si>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</si>
  <si>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</si>
  <si>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</si>
  <si>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</si>
  <si>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</si>
  <si>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</si>
  <si>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</si>
  <si>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</si>
  <si>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</si>
  <si>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</si>
  <si>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</si>
  <si>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</si>
  <si>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</si>
  <si>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</si>
  <si>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</si>
  <si>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</si>
  <si>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</si>
  <si>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</si>
  <si>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</si>
  <si>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</si>
  <si>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</si>
  <si>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</si>
  <si>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</si>
  <si>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</si>
  <si>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</si>
  <si>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</si>
  <si>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</si>
  <si>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</si>
  <si>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</si>
  <si>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</si>
  <si>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</si>
  <si>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</si>
  <si>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</si>
  <si>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</si>
  <si>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</si>
  <si>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</si>
  <si>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</si>
  <si>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</si>
  <si>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</si>
  <si>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</si>
  <si>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</si>
  <si>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</si>
  <si>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</si>
  <si>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</si>
  <si>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</si>
  <si>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</si>
  <si>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</si>
  <si>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</si>
  <si>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</si>
  <si>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</si>
  <si>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</si>
  <si>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</si>
  <si>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</si>
  <si>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</si>
  <si>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</si>
  <si>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</si>
  <si>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</si>
  <si>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</si>
  <si>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</si>
  <si>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</si>
  <si>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</si>
  <si>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</si>
  <si>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</si>
  <si>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</si>
  <si>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</si>
  <si>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</si>
  <si>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</si>
  <si>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</si>
  <si>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</si>
  <si>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</si>
  <si>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</si>
  <si>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</si>
  <si>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</si>
  <si>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</si>
  <si>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</si>
  <si>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</si>
  <si>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</si>
  <si>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</si>
  <si>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</si>
  <si>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</si>
  <si>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</si>
  <si>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</si>
  <si>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</si>
  <si>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</si>
  <si>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</si>
  <si>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</si>
  <si>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</si>
  <si>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</si>
  <si>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</si>
  <si>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</si>
  <si>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</si>
  <si>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</si>
  <si>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</si>
  <si>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</si>
  <si>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</si>
  <si>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</si>
  <si>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</si>
  <si>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</si>
  <si>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</si>
  <si>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</si>
  <si>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</si>
  <si>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</si>
  <si>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</si>
  <si>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</si>
  <si>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</si>
  <si>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</si>
  <si>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</si>
  <si>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</si>
  <si>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2021/2022</t>
  </si>
  <si>
    <t>A - Salário-Base (Salário Mínimo Nacional)</t>
  </si>
  <si>
    <t>Valor definido CCT</t>
  </si>
  <si>
    <t>PA000067/2021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</si>
  <si>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</si>
  <si>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</si>
  <si>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</si>
  <si>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</si>
  <si>
    <t xml:space="preserve">    A - Auxílio Transporte (Cláusula 16ª)</t>
  </si>
  <si>
    <t xml:space="preserve">    B - Auxílio Alimentação (Cláusula 15ª)</t>
  </si>
  <si>
    <t xml:space="preserve">    D – Outros (Seguro de Vida - Cláusula 17ª)</t>
  </si>
  <si>
    <t>Custo Mensal por Empregado</t>
  </si>
  <si>
    <t>AUXÍLIO PLANO DE ASSISTÊNCIA E CUIDADO PESSOAL</t>
  </si>
  <si>
    <t xml:space="preserve">    F – Outros</t>
  </si>
  <si>
    <t xml:space="preserve">    E – Outros  (Plano de Assistência e Cuidado Pessoal - Cláusula 48ª)</t>
  </si>
  <si>
    <t>INSS - GERÊNCIA EXECUTIVA EM SANTARÉM/PA</t>
  </si>
  <si>
    <t>Santarém/PA</t>
  </si>
  <si>
    <t>A - Pernoite do carregador/auxiliar de serviços gerais em outro município (alimentação e hospedagem) (Valor não definido em CCT)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</si>
</sst>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1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5" borderId="30" xfId="0" applyNumberFormat="1" applyFont="1" applyFill="1" applyBorder="1" applyAlignment="1">
      <alignment vertical="center"/>
    </xf>
    <xf numFmtId="3" fontId="12" fillId="16" borderId="22" xfId="0" applyNumberFormat="1" applyFont="1" applyFill="1" applyBorder="1" applyAlignment="1">
      <alignment vertical="center"/>
    </xf>
    <xf numFmtId="164" fontId="15" fillId="17" borderId="22" xfId="0" applyNumberFormat="1" applyFont="1" applyFill="1" applyBorder="1" applyAlignment="1">
      <alignment vertical="center"/>
    </xf>
    <xf numFmtId="167" fontId="15" fillId="17" borderId="22" xfId="0" applyNumberFormat="1" applyFont="1" applyFill="1" applyBorder="1" applyAlignment="1">
      <alignment vertical="center"/>
    </xf>
    <xf numFmtId="0" fontId="25" fillId="22" borderId="2" xfId="0" applyFont="1" applyFill="1" applyBorder="1" applyAlignment="1">
      <alignment horizontal="center" vertical="center" wrapText="1"/>
    </xf>
    <xf numFmtId="0" fontId="25" fillId="23" borderId="2" xfId="0" applyFont="1" applyFill="1" applyBorder="1" applyAlignment="1">
      <alignment horizontal="right" vertical="center" wrapText="1"/>
    </xf>
    <xf numFmtId="10" fontId="25" fillId="23" borderId="9" xfId="0" applyNumberFormat="1" applyFont="1" applyFill="1" applyBorder="1" applyAlignment="1">
      <alignment horizontal="right" vertical="center" wrapText="1"/>
    </xf>
    <xf numFmtId="164" fontId="26" fillId="23" borderId="2" xfId="0" applyNumberFormat="1" applyFont="1" applyFill="1" applyBorder="1" applyAlignment="1">
      <alignment vertical="center"/>
    </xf>
    <xf numFmtId="0" fontId="9" fillId="24" borderId="5" xfId="0" applyFont="1" applyFill="1" applyBorder="1" applyAlignment="1">
      <alignment vertical="center" wrapText="1"/>
    </xf>
    <xf numFmtId="164" fontId="9" fillId="24" borderId="6" xfId="1" applyFont="1" applyFill="1" applyBorder="1" applyAlignment="1" applyProtection="1">
      <alignment horizontal="center" vertical="center" wrapText="1"/>
    </xf>
    <xf numFmtId="164" fontId="9" fillId="24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5" borderId="6" xfId="3" applyFont="1" applyFill="1" applyBorder="1" applyAlignment="1" applyProtection="1">
      <alignment vertical="center"/>
    </xf>
    <xf numFmtId="0" fontId="9" fillId="26" borderId="2" xfId="0" applyFont="1" applyFill="1" applyBorder="1" applyAlignment="1">
      <alignment horizontal="left" vertical="center" wrapText="1"/>
    </xf>
    <xf numFmtId="0" fontId="9" fillId="26" borderId="13" xfId="0" applyFont="1" applyFill="1" applyBorder="1" applyAlignment="1">
      <alignment horizontal="left" vertical="center" wrapText="1"/>
    </xf>
    <xf numFmtId="164" fontId="9" fillId="26" borderId="13" xfId="1" applyFont="1" applyFill="1" applyBorder="1" applyAlignment="1" applyProtection="1">
      <alignment horizontal="center" vertical="center"/>
    </xf>
    <xf numFmtId="0" fontId="9" fillId="26" borderId="5" xfId="0" applyFont="1" applyFill="1" applyBorder="1" applyAlignment="1">
      <alignment vertical="center" wrapText="1"/>
    </xf>
    <xf numFmtId="10" fontId="29" fillId="26" borderId="6" xfId="3" applyNumberFormat="1" applyFont="1" applyFill="1" applyBorder="1" applyAlignment="1" applyProtection="1">
      <alignment vertical="center"/>
    </xf>
    <xf numFmtId="164" fontId="9" fillId="26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3" borderId="11" xfId="0" applyFont="1" applyFill="1" applyBorder="1" applyAlignment="1">
      <alignment horizontal="right" vertical="center" wrapText="1"/>
    </xf>
    <xf numFmtId="10" fontId="25" fillId="23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5" borderId="11" xfId="0" applyFont="1" applyFill="1" applyBorder="1" applyAlignment="1">
      <alignment horizontal="right" vertical="center" wrapText="1"/>
    </xf>
    <xf numFmtId="164" fontId="15" fillId="25" borderId="2" xfId="0" applyNumberFormat="1" applyFont="1" applyFill="1" applyBorder="1" applyAlignment="1">
      <alignment vertical="center"/>
    </xf>
    <xf numFmtId="0" fontId="32" fillId="23" borderId="11" xfId="0" applyFont="1" applyFill="1" applyBorder="1" applyAlignment="1">
      <alignment vertical="center"/>
    </xf>
    <xf numFmtId="0" fontId="33" fillId="26" borderId="11" xfId="0" applyFont="1" applyFill="1" applyBorder="1" applyAlignment="1">
      <alignment vertical="center" wrapText="1"/>
    </xf>
    <xf numFmtId="10" fontId="34" fillId="26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5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8" borderId="8" xfId="1" applyFont="1" applyFill="1" applyBorder="1" applyAlignment="1" applyProtection="1">
      <alignment horizontal="center" vertical="center"/>
    </xf>
    <xf numFmtId="164" fontId="26" fillId="29" borderId="13" xfId="0" applyNumberFormat="1" applyFont="1" applyFill="1" applyBorder="1" applyAlignment="1">
      <alignment vertical="center"/>
    </xf>
    <xf numFmtId="0" fontId="26" fillId="31" borderId="21" xfId="0" applyFont="1" applyFill="1" applyBorder="1" applyAlignment="1">
      <alignment horizontal="left" vertical="center"/>
    </xf>
    <xf numFmtId="0" fontId="35" fillId="31" borderId="22" xfId="0" applyFont="1" applyFill="1" applyBorder="1" applyAlignment="1">
      <alignment vertical="center"/>
    </xf>
    <xf numFmtId="167" fontId="26" fillId="31" borderId="23" xfId="0" applyNumberFormat="1" applyFont="1" applyFill="1" applyBorder="1" applyAlignment="1">
      <alignment horizontal="center" vertical="center"/>
    </xf>
    <xf numFmtId="167" fontId="26" fillId="32" borderId="23" xfId="0" applyNumberFormat="1" applyFont="1" applyFill="1" applyBorder="1" applyAlignment="1">
      <alignment vertical="center"/>
    </xf>
    <xf numFmtId="0" fontId="26" fillId="33" borderId="22" xfId="0" applyFont="1" applyFill="1" applyBorder="1" applyAlignment="1">
      <alignment horizontal="center" vertical="center" wrapText="1"/>
    </xf>
    <xf numFmtId="167" fontId="26" fillId="33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4" borderId="11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6" borderId="21" xfId="0" applyFont="1" applyFill="1" applyBorder="1"/>
    <xf numFmtId="174" fontId="11" fillId="36" borderId="23" xfId="0" applyNumberFormat="1" applyFont="1" applyFill="1" applyBorder="1"/>
    <xf numFmtId="174" fontId="10" fillId="36" borderId="22" xfId="0" applyNumberFormat="1" applyFont="1" applyFill="1" applyBorder="1" applyAlignment="1">
      <alignment horizontal="center"/>
    </xf>
    <xf numFmtId="166" fontId="15" fillId="40" borderId="22" xfId="2" applyNumberFormat="1" applyFont="1" applyFill="1" applyBorder="1" applyAlignment="1" applyProtection="1">
      <alignment horizontal="center" vertical="center"/>
    </xf>
    <xf numFmtId="0" fontId="37" fillId="40" borderId="22" xfId="0" applyFont="1" applyFill="1" applyBorder="1" applyAlignment="1">
      <alignment horizontal="center" vertical="center"/>
    </xf>
    <xf numFmtId="0" fontId="37" fillId="40" borderId="22" xfId="0" applyFont="1" applyFill="1" applyBorder="1" applyAlignment="1">
      <alignment horizontal="center" vertical="center" wrapText="1"/>
    </xf>
    <xf numFmtId="171" fontId="37" fillId="40" borderId="22" xfId="2" applyFont="1" applyFill="1" applyBorder="1" applyAlignment="1" applyProtection="1">
      <alignment horizontal="center" vertical="center"/>
    </xf>
    <xf numFmtId="171" fontId="37" fillId="40" borderId="22" xfId="2" applyFont="1" applyFill="1" applyBorder="1" applyAlignment="1" applyProtection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171" fontId="9" fillId="40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0" borderId="22" xfId="4" applyNumberFormat="1" applyFont="1" applyFill="1" applyBorder="1" applyAlignment="1" applyProtection="1">
      <alignment horizontal="center" vertical="center"/>
    </xf>
    <xf numFmtId="0" fontId="39" fillId="42" borderId="22" xfId="0" applyFont="1" applyFill="1" applyBorder="1" applyAlignment="1">
      <alignment horizontal="center" vertical="center" wrapText="1"/>
    </xf>
    <xf numFmtId="0" fontId="39" fillId="42" borderId="22" xfId="0" applyFont="1" applyFill="1" applyBorder="1" applyAlignment="1">
      <alignment horizontal="center" vertical="center"/>
    </xf>
    <xf numFmtId="0" fontId="38" fillId="43" borderId="42" xfId="0" applyFont="1" applyFill="1" applyBorder="1" applyAlignment="1">
      <alignment horizontal="center" vertical="center"/>
    </xf>
    <xf numFmtId="0" fontId="38" fillId="43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29" borderId="2" xfId="0" applyFont="1" applyFill="1" applyBorder="1" applyAlignment="1">
      <alignment horizontal="center" vertical="center" wrapText="1"/>
    </xf>
    <xf numFmtId="0" fontId="26" fillId="30" borderId="2" xfId="0" applyFont="1" applyFill="1" applyBorder="1" applyAlignment="1">
      <alignment horizontal="center" vertical="center"/>
    </xf>
    <xf numFmtId="0" fontId="26" fillId="3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3" borderId="21" xfId="0" applyFont="1" applyFill="1" applyBorder="1" applyAlignment="1">
      <alignment horizontal="center" vertical="center"/>
    </xf>
    <xf numFmtId="0" fontId="26" fillId="33" borderId="25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3" borderId="27" xfId="0" applyFont="1" applyFill="1" applyBorder="1" applyAlignment="1">
      <alignment horizontal="center" vertical="center"/>
    </xf>
    <xf numFmtId="0" fontId="26" fillId="33" borderId="29" xfId="0" applyFont="1" applyFill="1" applyBorder="1" applyAlignment="1">
      <alignment horizontal="center" vertical="center"/>
    </xf>
    <xf numFmtId="0" fontId="15" fillId="17" borderId="41" xfId="0" applyFont="1" applyFill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left" vertical="center" wrapText="1"/>
    </xf>
    <xf numFmtId="0" fontId="15" fillId="17" borderId="27" xfId="0" applyFont="1" applyFill="1" applyBorder="1" applyAlignment="1">
      <alignment horizontal="left" vertical="center"/>
    </xf>
    <xf numFmtId="0" fontId="15" fillId="17" borderId="29" xfId="0" applyFont="1" applyFill="1" applyBorder="1" applyAlignment="1">
      <alignment horizontal="left" vertical="center"/>
    </xf>
    <xf numFmtId="0" fontId="26" fillId="33" borderId="41" xfId="0" applyFont="1" applyFill="1" applyBorder="1" applyAlignment="1">
      <alignment horizontal="center" vertical="center"/>
    </xf>
    <xf numFmtId="0" fontId="26" fillId="33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1" borderId="2" xfId="0" applyFont="1" applyFill="1" applyBorder="1" applyAlignment="1">
      <alignment horizontal="center" vertical="center" wrapText="1"/>
    </xf>
    <xf numFmtId="0" fontId="26" fillId="27" borderId="2" xfId="0" applyFont="1" applyFill="1" applyBorder="1" applyAlignment="1">
      <alignment horizontal="center" vertical="center" wrapText="1"/>
    </xf>
    <xf numFmtId="0" fontId="26" fillId="28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175" fontId="8" fillId="13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1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26" fillId="19" borderId="12" xfId="0" applyFont="1" applyFill="1" applyBorder="1" applyAlignment="1">
      <alignment horizontal="left" vertical="center" wrapText="1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8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12" borderId="30" xfId="5" applyFont="1" applyFill="1" applyBorder="1" applyAlignment="1">
      <alignment horizontal="center" vertical="center"/>
    </xf>
    <xf numFmtId="0" fontId="10" fillId="37" borderId="26" xfId="0" applyFont="1" applyFill="1" applyBorder="1" applyAlignment="1">
      <alignment horizontal="center"/>
    </xf>
    <xf numFmtId="0" fontId="10" fillId="37" borderId="22" xfId="0" applyFont="1" applyFill="1" applyBorder="1" applyAlignment="1">
      <alignment horizontal="center"/>
    </xf>
    <xf numFmtId="0" fontId="10" fillId="37" borderId="26" xfId="0" applyFont="1" applyFill="1" applyBorder="1" applyAlignment="1">
      <alignment horizontal="left"/>
    </xf>
    <xf numFmtId="0" fontId="10" fillId="37" borderId="22" xfId="0" applyFont="1" applyFill="1" applyBorder="1" applyAlignment="1">
      <alignment horizontal="left"/>
    </xf>
    <xf numFmtId="0" fontId="26" fillId="35" borderId="21" xfId="0" applyFont="1" applyFill="1" applyBorder="1" applyAlignment="1">
      <alignment horizontal="center"/>
    </xf>
    <xf numFmtId="0" fontId="26" fillId="35" borderId="25" xfId="0" applyFont="1" applyFill="1" applyBorder="1" applyAlignment="1">
      <alignment horizontal="center"/>
    </xf>
    <xf numFmtId="0" fontId="8" fillId="37" borderId="21" xfId="0" applyFont="1" applyFill="1" applyBorder="1" applyAlignment="1">
      <alignment horizontal="left" vertical="center"/>
    </xf>
    <xf numFmtId="0" fontId="8" fillId="37" borderId="25" xfId="0" applyFont="1" applyFill="1" applyBorder="1" applyAlignment="1">
      <alignment horizontal="left" vertical="center"/>
    </xf>
    <xf numFmtId="0" fontId="8" fillId="37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0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0" borderId="22" xfId="0" applyFont="1" applyFill="1" applyBorder="1" applyAlignment="1">
      <alignment horizontal="right" vertical="center"/>
    </xf>
    <xf numFmtId="0" fontId="37" fillId="41" borderId="22" xfId="0" applyFont="1" applyFill="1" applyBorder="1" applyAlignment="1">
      <alignment horizontal="center" vertical="center" wrapText="1"/>
    </xf>
    <xf numFmtId="0" fontId="36" fillId="38" borderId="0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39" borderId="22" xfId="0" applyFont="1" applyFill="1" applyBorder="1" applyAlignment="1">
      <alignment horizontal="center" vertical="center" wrapText="1"/>
    </xf>
    <xf numFmtId="0" fontId="38" fillId="19" borderId="42" xfId="0" applyFont="1" applyFill="1" applyBorder="1" applyAlignment="1">
      <alignment horizontal="center" vertical="center"/>
    </xf>
    <xf numFmtId="0" fontId="38" fillId="19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0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0" borderId="22" xfId="0" applyFont="1" applyFill="1" applyBorder="1" applyAlignment="1">
      <alignment horizontal="right" vertical="center"/>
    </xf>
    <xf numFmtId="0" fontId="39" fillId="37" borderId="22" xfId="0" applyFont="1" applyFill="1" applyBorder="1" applyAlignment="1">
      <alignment horizontal="center" vertical="center" wrapText="1"/>
    </xf>
    <xf numFmtId="0" fontId="3" fillId="40" borderId="22" xfId="0" applyFont="1" applyFill="1" applyBorder="1" applyAlignment="1">
      <alignment horizontal="right" vertical="center" wrapText="1"/>
    </xf>
    <xf numFmtId="0" fontId="3" fillId="3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127" zoomScaleNormal="78" zoomScaleSheetLayoutView="100" zoomScalePageLayoutView="90" workbookViewId="0">
      <selection activeCell="G134" sqref="G134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18" t="s">
        <v>104</v>
      </c>
      <c r="B1" s="218"/>
      <c r="C1" s="218"/>
    </row>
    <row r="2" spans="1:3" x14ac:dyDescent="0.2">
      <c r="A2" s="229"/>
      <c r="B2" s="229"/>
      <c r="C2" s="229"/>
    </row>
    <row r="3" spans="1:3" ht="20.25" customHeight="1" x14ac:dyDescent="0.2">
      <c r="A3" s="219" t="s">
        <v>200</v>
      </c>
      <c r="B3" s="219"/>
      <c r="C3" s="219"/>
    </row>
    <row r="4" spans="1:3" x14ac:dyDescent="0.2">
      <c r="A4" s="230"/>
      <c r="B4" s="230"/>
      <c r="C4" s="230"/>
    </row>
    <row r="5" spans="1:3" x14ac:dyDescent="0.2">
      <c r="A5" s="167" t="s">
        <v>105</v>
      </c>
      <c r="B5" s="241"/>
      <c r="C5" s="241"/>
    </row>
    <row r="6" spans="1:3" x14ac:dyDescent="0.2">
      <c r="A6" s="167" t="s">
        <v>106</v>
      </c>
      <c r="B6" s="241"/>
      <c r="C6" s="241"/>
    </row>
    <row r="7" spans="1:3" ht="29.25" customHeight="1" x14ac:dyDescent="0.2">
      <c r="A7" s="167" t="s">
        <v>107</v>
      </c>
      <c r="B7" s="241" t="s">
        <v>108</v>
      </c>
      <c r="C7" s="241"/>
    </row>
    <row r="8" spans="1:3" ht="22.5" customHeight="1" x14ac:dyDescent="0.2">
      <c r="A8" s="228"/>
      <c r="B8" s="228"/>
      <c r="C8" s="228"/>
    </row>
    <row r="9" spans="1:3" ht="15" x14ac:dyDescent="0.2">
      <c r="A9" s="235" t="s">
        <v>109</v>
      </c>
      <c r="B9" s="236"/>
      <c r="C9" s="237"/>
    </row>
    <row r="10" spans="1:3" ht="43.5" customHeight="1" x14ac:dyDescent="0.2">
      <c r="A10" s="238" t="s">
        <v>184</v>
      </c>
      <c r="B10" s="239"/>
      <c r="C10" s="240"/>
    </row>
    <row r="11" spans="1:3" ht="15" x14ac:dyDescent="0.2">
      <c r="A11" s="235" t="s">
        <v>110</v>
      </c>
      <c r="B11" s="236"/>
      <c r="C11" s="237"/>
    </row>
    <row r="12" spans="1:3" ht="26.25" customHeight="1" x14ac:dyDescent="0.2">
      <c r="A12" s="238" t="s">
        <v>183</v>
      </c>
      <c r="B12" s="239"/>
      <c r="C12" s="240"/>
    </row>
    <row r="13" spans="1:3" ht="26.25" customHeight="1" thickBot="1" x14ac:dyDescent="0.25">
      <c r="A13" s="232"/>
      <c r="B13" s="232"/>
      <c r="C13" s="232"/>
    </row>
    <row r="14" spans="1:3" ht="15" customHeight="1" thickBot="1" x14ac:dyDescent="0.25">
      <c r="A14" s="231" t="s">
        <v>111</v>
      </c>
      <c r="B14" s="231"/>
      <c r="C14" s="231"/>
    </row>
    <row r="15" spans="1:3" ht="20.25" customHeight="1" thickBot="1" x14ac:dyDescent="0.25">
      <c r="A15" s="120" t="s">
        <v>116</v>
      </c>
      <c r="B15" s="233"/>
      <c r="C15" s="233"/>
    </row>
    <row r="16" spans="1:3" ht="20.25" customHeight="1" thickBot="1" x14ac:dyDescent="0.25">
      <c r="A16" s="120" t="s">
        <v>117</v>
      </c>
      <c r="B16" s="234" t="s">
        <v>201</v>
      </c>
      <c r="C16" s="234"/>
    </row>
    <row r="17" spans="1:3" ht="24" customHeight="1" thickBot="1" x14ac:dyDescent="0.25">
      <c r="A17" s="121" t="s">
        <v>118</v>
      </c>
      <c r="B17" s="234" t="s">
        <v>185</v>
      </c>
      <c r="C17" s="234"/>
    </row>
    <row r="18" spans="1:3" ht="13.5" thickBot="1" x14ac:dyDescent="0.25">
      <c r="A18" s="120" t="s">
        <v>119</v>
      </c>
      <c r="B18" s="221">
        <v>30</v>
      </c>
      <c r="C18" s="221"/>
    </row>
    <row r="19" spans="1:3" ht="13.5" thickBot="1" x14ac:dyDescent="0.25">
      <c r="A19" s="120" t="s">
        <v>177</v>
      </c>
      <c r="B19" s="221">
        <v>2</v>
      </c>
      <c r="C19" s="221"/>
    </row>
    <row r="20" spans="1:3" ht="13.5" thickBot="1" x14ac:dyDescent="0.25">
      <c r="B20" s="35"/>
      <c r="C20" s="35"/>
    </row>
    <row r="21" spans="1:3" ht="15.75" thickBot="1" x14ac:dyDescent="0.25">
      <c r="A21" s="222" t="s">
        <v>112</v>
      </c>
      <c r="B21" s="223"/>
      <c r="C21" s="224"/>
    </row>
    <row r="22" spans="1:3" ht="15.75" thickBot="1" x14ac:dyDescent="0.25">
      <c r="A22" s="225" t="s">
        <v>113</v>
      </c>
      <c r="B22" s="226"/>
      <c r="C22" s="227"/>
    </row>
    <row r="23" spans="1:3" ht="13.5" thickBot="1" x14ac:dyDescent="0.25">
      <c r="A23" s="118" t="s">
        <v>120</v>
      </c>
      <c r="B23" s="213" t="s">
        <v>114</v>
      </c>
      <c r="C23" s="213"/>
    </row>
    <row r="24" spans="1:3" ht="13.5" thickBot="1" x14ac:dyDescent="0.25">
      <c r="A24" s="118" t="s">
        <v>121</v>
      </c>
      <c r="B24" s="214" t="s">
        <v>123</v>
      </c>
      <c r="C24" s="214"/>
    </row>
    <row r="25" spans="1:3" ht="13.5" thickBot="1" x14ac:dyDescent="0.25">
      <c r="A25" s="119" t="s">
        <v>122</v>
      </c>
      <c r="B25" s="215">
        <v>1211.81</v>
      </c>
      <c r="C25" s="215"/>
    </row>
    <row r="26" spans="1:3" ht="13.5" thickBot="1" x14ac:dyDescent="0.25">
      <c r="A26" s="119" t="s">
        <v>189</v>
      </c>
      <c r="B26" s="217">
        <v>1212</v>
      </c>
      <c r="C26" s="217"/>
    </row>
    <row r="27" spans="1:3" ht="13.5" thickBot="1" x14ac:dyDescent="0.25">
      <c r="A27" s="119" t="s">
        <v>190</v>
      </c>
      <c r="B27" s="213" t="s">
        <v>115</v>
      </c>
      <c r="C27" s="213"/>
    </row>
    <row r="28" spans="1:3" ht="13.5" thickBot="1" x14ac:dyDescent="0.25">
      <c r="A28" s="119" t="s">
        <v>191</v>
      </c>
      <c r="B28" s="216" t="s">
        <v>124</v>
      </c>
      <c r="C28" s="216"/>
    </row>
    <row r="29" spans="1:3" ht="13.5" thickBot="1" x14ac:dyDescent="0.25">
      <c r="A29" s="119" t="s">
        <v>192</v>
      </c>
      <c r="B29" s="216" t="s">
        <v>188</v>
      </c>
      <c r="C29" s="216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220" t="s">
        <v>3</v>
      </c>
      <c r="B33" s="220"/>
      <c r="C33" s="220"/>
    </row>
    <row r="34" spans="1:1022" ht="26.25" thickBot="1" x14ac:dyDescent="0.25">
      <c r="A34" s="115" t="s">
        <v>4</v>
      </c>
      <c r="B34" s="116" t="s">
        <v>137</v>
      </c>
      <c r="C34" s="117" t="s">
        <v>5</v>
      </c>
    </row>
    <row r="35" spans="1:1022" ht="15" x14ac:dyDescent="0.2">
      <c r="A35" s="40" t="s">
        <v>186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09" t="s">
        <v>12</v>
      </c>
      <c r="B43" s="209"/>
      <c r="C43" s="209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125</v>
      </c>
      <c r="B46" s="124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126</v>
      </c>
      <c r="B48" s="122" t="s">
        <v>14</v>
      </c>
      <c r="C48" s="122" t="s">
        <v>5</v>
      </c>
    </row>
    <row r="49" spans="1:1022" s="62" customFormat="1" ht="15" x14ac:dyDescent="0.2">
      <c r="A49" s="40" t="s">
        <v>127</v>
      </c>
      <c r="B49" s="124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128</v>
      </c>
      <c r="B50" s="124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129</v>
      </c>
      <c r="B51" s="124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130</v>
      </c>
      <c r="B52" s="124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131</v>
      </c>
      <c r="B53" s="124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132</v>
      </c>
      <c r="B54" s="124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133</v>
      </c>
      <c r="B55" s="124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134</v>
      </c>
      <c r="B56" s="124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193</v>
      </c>
      <c r="B59" s="127"/>
      <c r="C59" s="105">
        <f>Benefícios!E9</f>
        <v>70.28</v>
      </c>
    </row>
    <row r="60" spans="1:1022" ht="15" x14ac:dyDescent="0.2">
      <c r="A60" s="40" t="s">
        <v>194</v>
      </c>
      <c r="B60" s="127"/>
      <c r="C60" s="67">
        <f>Benefícios!E13</f>
        <v>392.44</v>
      </c>
    </row>
    <row r="61" spans="1:1022" ht="15" x14ac:dyDescent="0.2">
      <c r="A61" s="40" t="s">
        <v>135</v>
      </c>
      <c r="B61" s="127"/>
      <c r="C61" s="67"/>
    </row>
    <row r="62" spans="1:1022" ht="15" x14ac:dyDescent="0.2">
      <c r="A62" s="40" t="s">
        <v>195</v>
      </c>
      <c r="B62" s="127"/>
      <c r="C62" s="67">
        <f>Benefícios!E20</f>
        <v>6</v>
      </c>
    </row>
    <row r="63" spans="1:1022" ht="15" x14ac:dyDescent="0.2">
      <c r="A63" s="40" t="s">
        <v>199</v>
      </c>
      <c r="B63" s="127"/>
      <c r="C63" s="67">
        <f>Benefícios!C17</f>
        <v>19.899999999999999</v>
      </c>
    </row>
    <row r="64" spans="1:1022" ht="15" x14ac:dyDescent="0.2">
      <c r="A64" s="40" t="s">
        <v>198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488.62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139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140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141</v>
      </c>
      <c r="B69" s="71"/>
      <c r="C69" s="67">
        <f>C65</f>
        <v>488.62</v>
      </c>
    </row>
    <row r="70" spans="1:1022" ht="15" x14ac:dyDescent="0.2">
      <c r="A70" s="112" t="s">
        <v>11</v>
      </c>
      <c r="B70" s="113"/>
      <c r="C70" s="114">
        <f>SUM(C67:C69)</f>
        <v>1118.8600000000001</v>
      </c>
    </row>
    <row r="71" spans="1:1022" ht="15" x14ac:dyDescent="0.2">
      <c r="A71" s="72"/>
      <c r="B71" s="51"/>
      <c r="C71" s="51"/>
    </row>
    <row r="72" spans="1:1022" ht="15" customHeight="1" x14ac:dyDescent="0.2">
      <c r="A72" s="209" t="s">
        <v>19</v>
      </c>
      <c r="B72" s="209"/>
      <c r="C72" s="209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142</v>
      </c>
      <c r="B74" s="136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143</v>
      </c>
      <c r="B75" s="136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144</v>
      </c>
      <c r="B76" s="136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145</v>
      </c>
      <c r="B77" s="136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146</v>
      </c>
      <c r="B78" s="136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147</v>
      </c>
      <c r="B79" s="137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09" t="s">
        <v>21</v>
      </c>
      <c r="B82" s="209"/>
      <c r="C82" s="209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148</v>
      </c>
      <c r="B84" s="124">
        <f>1/12</f>
        <v>8.3333333333333329E-2</v>
      </c>
      <c r="C84" s="42">
        <f>ROUND($B84*(C$41+C$70+C80),2)</f>
        <v>200.9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149</v>
      </c>
      <c r="B85" s="142">
        <f>'Estimativa Afastamentos'!C14/30.4375/12</f>
        <v>1.0519917864476385E-2</v>
      </c>
      <c r="C85" s="42">
        <f>ROUND($B85*(C$41+C$70+C$80),2)</f>
        <v>25.36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150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0.5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151</v>
      </c>
      <c r="B87" s="142">
        <f>'Estimativa Afastamentos'!D25/30.4375/12</f>
        <v>1.8926762491444217E-3</v>
      </c>
      <c r="C87" s="42">
        <f t="shared" si="2"/>
        <v>4.5599999999999996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152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153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231.32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154</v>
      </c>
      <c r="B95" s="150">
        <f>B90</f>
        <v>9.5951266255989043E-2</v>
      </c>
      <c r="C95" s="56">
        <f>C90</f>
        <v>231.32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155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231.32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09" t="s">
        <v>27</v>
      </c>
      <c r="B99" s="209"/>
      <c r="C99" s="209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09" t="s">
        <v>32</v>
      </c>
      <c r="B106" s="209"/>
      <c r="C106" s="209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162.37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194.77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290.06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122.39706622879037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167.66721401204163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647.20000000000005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0" t="s">
        <v>41</v>
      </c>
      <c r="B118" s="210"/>
      <c r="C118" s="210"/>
    </row>
    <row r="119" spans="1:42" ht="13.9" customHeight="1" x14ac:dyDescent="0.2">
      <c r="A119" s="211" t="s">
        <v>42</v>
      </c>
      <c r="B119" s="211"/>
      <c r="C119" s="155" t="s">
        <v>5</v>
      </c>
    </row>
    <row r="120" spans="1:42" ht="15" customHeight="1" x14ac:dyDescent="0.2">
      <c r="A120" s="212" t="s">
        <v>43</v>
      </c>
      <c r="B120" s="212"/>
      <c r="C120" s="82">
        <f>C41</f>
        <v>1212</v>
      </c>
    </row>
    <row r="121" spans="1:42" ht="15" customHeight="1" x14ac:dyDescent="0.2">
      <c r="A121" s="207" t="s">
        <v>44</v>
      </c>
      <c r="B121" s="207"/>
      <c r="C121" s="83">
        <f>C70</f>
        <v>1118.8600000000001</v>
      </c>
    </row>
    <row r="122" spans="1:42" ht="13.9" customHeight="1" x14ac:dyDescent="0.2">
      <c r="A122" s="207" t="s">
        <v>45</v>
      </c>
      <c r="B122" s="207"/>
      <c r="C122" s="83">
        <f>C80</f>
        <v>79.990000000000009</v>
      </c>
    </row>
    <row r="123" spans="1:42" ht="15" customHeight="1" x14ac:dyDescent="0.2">
      <c r="A123" s="207" t="s">
        <v>46</v>
      </c>
      <c r="B123" s="207"/>
      <c r="C123" s="83">
        <f>C97</f>
        <v>231.32</v>
      </c>
    </row>
    <row r="124" spans="1:42" ht="15.75" customHeight="1" x14ac:dyDescent="0.2">
      <c r="A124" s="207" t="s">
        <v>47</v>
      </c>
      <c r="B124" s="207"/>
      <c r="C124" s="83">
        <f>C104</f>
        <v>63.97</v>
      </c>
    </row>
    <row r="125" spans="1:42" ht="15.75" customHeight="1" x14ac:dyDescent="0.2">
      <c r="A125" s="208" t="s">
        <v>48</v>
      </c>
      <c r="B125" s="208"/>
      <c r="C125" s="84">
        <f>SUM(C120:C124)</f>
        <v>2706.1400000000003</v>
      </c>
    </row>
    <row r="126" spans="1:42" ht="15.75" customHeight="1" x14ac:dyDescent="0.2">
      <c r="A126" s="188" t="s">
        <v>49</v>
      </c>
      <c r="B126" s="188"/>
      <c r="C126" s="85">
        <f>C115</f>
        <v>647.20000000000005</v>
      </c>
    </row>
    <row r="127" spans="1:42" ht="15.75" customHeight="1" x14ac:dyDescent="0.2">
      <c r="A127" s="189" t="s">
        <v>50</v>
      </c>
      <c r="B127" s="189"/>
      <c r="C127" s="156">
        <f>C120+C121+C122+C123+C124+C126</f>
        <v>3353.34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0" t="s">
        <v>51</v>
      </c>
      <c r="B129" s="190"/>
      <c r="C129" s="190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202</v>
      </c>
      <c r="B131" s="98">
        <v>177</v>
      </c>
      <c r="C131" s="193">
        <f>B131*B132</f>
        <v>1770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170</v>
      </c>
      <c r="B132" s="108">
        <v>10</v>
      </c>
      <c r="C132" s="194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171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1" t="s">
        <v>173</v>
      </c>
      <c r="B134" s="191"/>
      <c r="C134" s="160">
        <f>SUM(C131:C133)</f>
        <v>2270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2"/>
      <c r="B135" s="192"/>
      <c r="C135" s="192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5" t="s">
        <v>53</v>
      </c>
      <c r="B136" s="196"/>
      <c r="C136" s="196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199" t="s">
        <v>54</v>
      </c>
      <c r="B137" s="200"/>
      <c r="C137" s="161" t="s">
        <v>172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1" t="s">
        <v>55</v>
      </c>
      <c r="B138" s="202"/>
      <c r="C138" s="109">
        <f>C127</f>
        <v>3353.34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3" t="s">
        <v>56</v>
      </c>
      <c r="B139" s="204"/>
      <c r="C139" s="110">
        <f>C134</f>
        <v>2270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5" t="s">
        <v>57</v>
      </c>
      <c r="B140" s="206"/>
      <c r="C140" s="162">
        <f>C138+C139</f>
        <v>5623.34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2"/>
      <c r="B141" s="192"/>
      <c r="C141" s="192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7" t="s">
        <v>174</v>
      </c>
      <c r="B142" s="197"/>
      <c r="C142" s="197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11246.68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8"/>
      <c r="B145" s="198"/>
      <c r="C145" s="198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175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176</v>
      </c>
      <c r="B147" s="163">
        <f>B18</f>
        <v>30</v>
      </c>
      <c r="C147" s="90">
        <f>C144*B147</f>
        <v>337400.4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B18:C18"/>
    <mergeCell ref="A11:C11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28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6" t="s">
        <v>178</v>
      </c>
      <c r="B1" s="247"/>
      <c r="C1" s="247"/>
      <c r="D1" s="247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2" t="s">
        <v>84</v>
      </c>
      <c r="B4" s="242"/>
      <c r="C4" s="243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4" t="s">
        <v>94</v>
      </c>
      <c r="B17" s="244"/>
      <c r="C17" s="244"/>
      <c r="D17" s="245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4" t="s">
        <v>99</v>
      </c>
      <c r="B24" s="244"/>
      <c r="C24" s="244"/>
      <c r="D24" s="245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8" t="s">
        <v>101</v>
      </c>
      <c r="B28" s="249"/>
      <c r="C28" s="249"/>
      <c r="D28" s="250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1"/>
  <sheetViews>
    <sheetView showGridLines="0" view="pageBreakPreview" zoomScale="90" zoomScaleNormal="85" zoomScalePageLayoutView="90" workbookViewId="0">
      <selection activeCell="A8" sqref="A8:D8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6" t="s">
        <v>62</v>
      </c>
      <c r="B1" s="256"/>
      <c r="C1" s="256"/>
      <c r="D1" s="256"/>
      <c r="E1" s="256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7" t="s">
        <v>63</v>
      </c>
      <c r="B3" s="257"/>
      <c r="C3" s="257"/>
      <c r="D3" s="257"/>
      <c r="E3" s="257"/>
      <c r="F3"/>
    </row>
    <row r="4" spans="1:6 1025:1025" ht="15" customHeight="1" x14ac:dyDescent="0.25">
      <c r="A4" s="258"/>
      <c r="B4" s="258"/>
      <c r="C4" s="258"/>
      <c r="D4" s="258"/>
      <c r="E4" s="258"/>
      <c r="F4"/>
    </row>
    <row r="5" spans="1:6 1025:1025" ht="15" customHeight="1" x14ac:dyDescent="0.2">
      <c r="A5" s="251"/>
      <c r="B5" s="251"/>
      <c r="C5" s="251"/>
      <c r="D5" s="251"/>
      <c r="E5" s="4"/>
      <c r="F5" s="5"/>
    </row>
    <row r="6" spans="1:6 1025:1025" ht="42.6" customHeight="1" x14ac:dyDescent="0.2">
      <c r="A6" s="259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 1025:1025" ht="15" customHeight="1" x14ac:dyDescent="0.2">
      <c r="A7" s="259" t="s">
        <v>69</v>
      </c>
      <c r="B7" s="102">
        <v>2</v>
      </c>
      <c r="C7" s="103">
        <v>22</v>
      </c>
      <c r="D7" s="99">
        <v>3.25</v>
      </c>
      <c r="E7" s="104">
        <f>B7*C7*D7</f>
        <v>143</v>
      </c>
    </row>
    <row r="8" spans="1:6 1025:1025" ht="15" customHeight="1" x14ac:dyDescent="0.2">
      <c r="A8" s="253" t="s">
        <v>70</v>
      </c>
      <c r="B8" s="253"/>
      <c r="C8" s="253"/>
      <c r="D8" s="253"/>
      <c r="E8" s="104">
        <f>ROUND('Planilha Estimativa'!C35*0.06,2)</f>
        <v>72.72</v>
      </c>
    </row>
    <row r="9" spans="1:6 1025:1025" ht="15" customHeight="1" x14ac:dyDescent="0.2">
      <c r="A9" s="254" t="s">
        <v>71</v>
      </c>
      <c r="B9" s="254"/>
      <c r="C9" s="254"/>
      <c r="D9" s="254"/>
      <c r="E9" s="171">
        <f>(E7-E8)</f>
        <v>70.28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1"/>
      <c r="B11" s="251"/>
      <c r="C11" s="251"/>
      <c r="D11" s="251"/>
      <c r="E11" s="251"/>
    </row>
    <row r="12" spans="1:6 1025:1025" ht="39.6" customHeight="1" x14ac:dyDescent="0.2">
      <c r="A12" s="255" t="s">
        <v>72</v>
      </c>
      <c r="B12" s="255"/>
      <c r="C12" s="173" t="s">
        <v>73</v>
      </c>
      <c r="D12" s="175" t="s">
        <v>74</v>
      </c>
      <c r="E12" s="175" t="s">
        <v>68</v>
      </c>
    </row>
    <row r="13" spans="1:6 1025:1025" ht="15" customHeight="1" x14ac:dyDescent="0.2">
      <c r="A13" s="255"/>
      <c r="B13" s="255"/>
      <c r="C13" s="99">
        <f>ROUND(19.82*22,2)</f>
        <v>436.04</v>
      </c>
      <c r="D13" s="100">
        <f>ROUND(C13*0.1,2)</f>
        <v>43.6</v>
      </c>
      <c r="E13" s="101">
        <f>C13-D13</f>
        <v>392.44</v>
      </c>
    </row>
    <row r="14" spans="1:6 1025:1025" ht="15" customHeight="1" x14ac:dyDescent="0.2">
      <c r="A14" s="251"/>
      <c r="B14" s="251"/>
      <c r="C14" s="251"/>
      <c r="D14" s="251"/>
      <c r="E14" s="4"/>
    </row>
    <row r="15" spans="1:6 1025:1025" ht="15" customHeight="1" x14ac:dyDescent="0.2">
      <c r="A15" s="94"/>
      <c r="B15" s="94"/>
      <c r="C15" s="94"/>
      <c r="D15" s="94"/>
      <c r="E15" s="4"/>
    </row>
    <row r="16" spans="1:6 1025:1025" ht="50.25" customHeight="1" x14ac:dyDescent="0.2">
      <c r="A16" s="255" t="s">
        <v>197</v>
      </c>
      <c r="B16" s="255"/>
      <c r="C16" s="175" t="s">
        <v>187</v>
      </c>
      <c r="D16" s="4"/>
      <c r="AMK16"/>
    </row>
    <row r="17" spans="1:5 1025:1025" ht="22.5" customHeight="1" x14ac:dyDescent="0.2">
      <c r="A17" s="255"/>
      <c r="B17" s="255"/>
      <c r="C17" s="187">
        <v>19.899999999999999</v>
      </c>
      <c r="D17" s="4"/>
      <c r="AMK17"/>
    </row>
    <row r="18" spans="1:5 1025:1025" ht="15" customHeight="1" x14ac:dyDescent="0.2">
      <c r="A18" s="94"/>
      <c r="B18" s="94"/>
      <c r="C18" s="94"/>
      <c r="D18" s="94"/>
      <c r="E18" s="4"/>
    </row>
    <row r="19" spans="1:5 1025:1025" ht="42.6" customHeight="1" x14ac:dyDescent="0.2">
      <c r="A19" s="252" t="s">
        <v>136</v>
      </c>
      <c r="B19" s="252"/>
      <c r="C19" s="176" t="s">
        <v>196</v>
      </c>
      <c r="D19" s="176" t="s">
        <v>138</v>
      </c>
      <c r="E19" s="177" t="s">
        <v>68</v>
      </c>
    </row>
    <row r="20" spans="1:5 1025:1025" ht="15" customHeight="1" x14ac:dyDescent="0.2">
      <c r="A20" s="252"/>
      <c r="B20" s="252"/>
      <c r="C20" s="107">
        <v>12</v>
      </c>
      <c r="D20" s="107">
        <v>6</v>
      </c>
      <c r="E20" s="106">
        <f>C20-D20</f>
        <v>6</v>
      </c>
    </row>
    <row r="21" spans="1:5 1025:1025" ht="15" customHeight="1" x14ac:dyDescent="0.2">
      <c r="A21" s="251"/>
      <c r="B21" s="251"/>
      <c r="C21" s="251"/>
      <c r="D21" s="251"/>
      <c r="E21" s="251"/>
    </row>
  </sheetData>
  <mergeCells count="13">
    <mergeCell ref="A1:E1"/>
    <mergeCell ref="A3:E3"/>
    <mergeCell ref="A4:E4"/>
    <mergeCell ref="A5:D5"/>
    <mergeCell ref="A6:A7"/>
    <mergeCell ref="A14:D14"/>
    <mergeCell ref="A19:B20"/>
    <mergeCell ref="A21:E21"/>
    <mergeCell ref="A8:D8"/>
    <mergeCell ref="A9:D9"/>
    <mergeCell ref="A11:E11"/>
    <mergeCell ref="A12:B13"/>
    <mergeCell ref="A16:B17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topLeftCell="A16" zoomScale="90" zoomScaleNormal="100" zoomScalePageLayoutView="90" workbookViewId="0">
      <selection activeCell="A23" sqref="A23:D23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0" t="s">
        <v>179</v>
      </c>
      <c r="B1" s="260"/>
      <c r="C1" s="260"/>
      <c r="D1" s="260"/>
      <c r="E1" s="261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181</v>
      </c>
      <c r="C3" s="183" t="s">
        <v>75</v>
      </c>
      <c r="D3" s="184" t="s">
        <v>76</v>
      </c>
      <c r="E3" s="183" t="s">
        <v>180</v>
      </c>
    </row>
    <row r="4" spans="1:5" ht="14.25" customHeight="1" x14ac:dyDescent="0.2">
      <c r="A4" s="267" t="s">
        <v>77</v>
      </c>
      <c r="B4" s="267"/>
      <c r="C4" s="267"/>
      <c r="D4" s="267"/>
      <c r="E4" s="267"/>
    </row>
    <row r="5" spans="1:5" ht="25.5" x14ac:dyDescent="0.2">
      <c r="A5" s="178" t="s">
        <v>156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157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158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8" t="s">
        <v>78</v>
      </c>
      <c r="B8" s="268"/>
      <c r="C8" s="268"/>
      <c r="D8" s="268"/>
      <c r="E8" s="182">
        <f>ROUND(SUM(E5:E7),2)</f>
        <v>18.510000000000002</v>
      </c>
    </row>
    <row r="9" spans="1:5" ht="14.25" customHeight="1" x14ac:dyDescent="0.2">
      <c r="A9" s="269" t="s">
        <v>79</v>
      </c>
      <c r="B9" s="269"/>
      <c r="C9" s="269"/>
      <c r="D9" s="269"/>
      <c r="E9" s="269"/>
    </row>
    <row r="10" spans="1:5" ht="51" x14ac:dyDescent="0.2">
      <c r="A10" s="178" t="s">
        <v>164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163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162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159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160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161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2">
        <f>ROUND(SUM(E10:E15),2)</f>
        <v>14.17</v>
      </c>
    </row>
    <row r="17" spans="1:5" ht="14.25" customHeight="1" x14ac:dyDescent="0.2">
      <c r="A17" s="270" t="s">
        <v>81</v>
      </c>
      <c r="B17" s="270"/>
      <c r="C17" s="270"/>
      <c r="D17" s="270"/>
      <c r="E17" s="270"/>
    </row>
    <row r="18" spans="1:5" ht="38.25" x14ac:dyDescent="0.2">
      <c r="A18" s="178" t="s">
        <v>165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166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168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167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169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65" t="s">
        <v>82</v>
      </c>
      <c r="B23" s="265"/>
      <c r="C23" s="265"/>
      <c r="D23" s="265"/>
      <c r="E23" s="10">
        <f>ROUND(SUM(E18:E22),2)</f>
        <v>62.57</v>
      </c>
    </row>
    <row r="24" spans="1:5" ht="14.25" x14ac:dyDescent="0.2">
      <c r="A24" s="265" t="s">
        <v>182</v>
      </c>
      <c r="B24" s="265"/>
      <c r="C24" s="265"/>
      <c r="D24" s="265"/>
      <c r="E24" s="181">
        <f>'Planilha Estimativa'!B19</f>
        <v>2</v>
      </c>
    </row>
    <row r="25" spans="1:5" ht="14.25" x14ac:dyDescent="0.2">
      <c r="A25" s="264" t="s">
        <v>82</v>
      </c>
      <c r="B25" s="264"/>
      <c r="C25" s="264"/>
      <c r="D25" s="264"/>
      <c r="E25" s="182">
        <f>ROUND(E23/E24,2)</f>
        <v>31.29</v>
      </c>
    </row>
    <row r="26" spans="1:5" ht="14.25" customHeight="1" x14ac:dyDescent="0.2">
      <c r="A26" s="262"/>
      <c r="B26" s="263"/>
      <c r="C26" s="263"/>
      <c r="D26" s="263"/>
      <c r="E26" s="263"/>
    </row>
    <row r="27" spans="1:5" ht="14.25" x14ac:dyDescent="0.2">
      <c r="A27" s="266" t="s">
        <v>83</v>
      </c>
      <c r="B27" s="266"/>
      <c r="C27" s="266"/>
      <c r="D27" s="266"/>
      <c r="E27" s="182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A91917AF-8228-447D-869E-92A1603E6758}"/>
</file>

<file path=customXml/itemProps2.xml><?xml version="1.0" encoding="utf-8"?>
<ds:datastoreItem xmlns:ds="http://schemas.openxmlformats.org/officeDocument/2006/customXml" ds:itemID="{4A088430-C345-4D61-82E3-AB7C25664477}"/>
</file>

<file path=customXml/itemProps3.xml><?xml version="1.0" encoding="utf-8"?>
<ds:datastoreItem xmlns:ds="http://schemas.openxmlformats.org/officeDocument/2006/customXml" ds:itemID="{3C61BB22-A2B2-4A77-9850-9271575DF598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2022-04-20T00:58:48Z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