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" sheetId="1" state="visible" r:id="rId2"/>
    <sheet name="Insumos" sheetId="2" state="visible" r:id="rId3"/>
    <sheet name="Memória de Cálculo" sheetId="3" state="visible" r:id="rId4"/>
    <sheet name="Horas Extras" sheetId="4" state="visible" r:id="rId5"/>
    <sheet name="Brasília" sheetId="5" state="visible" r:id="rId6"/>
  </sheets>
  <definedNames>
    <definedName function="false" hidden="false" localSheetId="2" name="_xlnm.Print_Area" vbProcedure="false">'Memória de Cálculo'!$A$1:$E$43</definedName>
    <definedName function="false" hidden="false" localSheetId="0" name="_xlnm.Print_Area" vbProcedure="false">Resumo!$A$1:$H$30</definedName>
    <definedName function="false" hidden="false" localSheetId="0" name="Print_Area_0" vbProcedure="false">Resumo!$A$1:$H$30</definedName>
    <definedName function="false" hidden="false" localSheetId="0" name="Print_Area_0_0" vbProcedure="false">Resumo!$A$1:$H$30</definedName>
    <definedName function="false" hidden="false" localSheetId="0" name="Print_Area_0_0_0" vbProcedure="false">Resumo!$A$1:$H$30</definedName>
    <definedName function="false" hidden="false" localSheetId="2" name="Print_Area_0_0" vbProcedure="false">'Memória de Cálculo'!$A$1:$E$43</definedName>
    <definedName function="false" hidden="false" localSheetId="2" name="Print_Area_0_0_0" vbProcedure="false">'Memória de Cálculo'!$A$1:$E$43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<sst xmlns="http://schemas.openxmlformats.org/spreadsheetml/2006/main" count="489" uniqueCount="261">
  <si>
    <t xml:space="preserve">PLANILHA ESTIMATIVA</t>
  </si>
  <si>
    <t xml:space="preserve">Anexo V - Planilha de Custos e Formação de Preços para Serviços de Vigilância - GEX – Distrito Federal</t>
  </si>
  <si>
    <t xml:space="preserve">INSS - GERÊNCIA EXECUTIVA EM DISTRITO FEDERAL</t>
  </si>
  <si>
    <t xml:space="preserve">PREGÃO ELETRÔNICO Nº </t>
  </si>
  <si>
    <t xml:space="preserve">DATA DA ABERTURA: </t>
  </si>
  <si>
    <t xml:space="preserve">1 - OBJETO: </t>
  </si>
  <si>
    <t xml:space="preserve">Contratação de serviços de segurança e vigilância orgânica e patrimonial desarmada, visando atender as demandas da Superintendência Regional Norte/Centro-Oeste e Gerências Executivas vinculadas, conforme condições, quantidades e exigências estabelecidas neste instrumento convocatório.</t>
  </si>
  <si>
    <t xml:space="preserve">2 - CONDIÇÕES GERAIS</t>
  </si>
  <si>
    <t xml:space="preserve">Conforme Termo de Referência.</t>
  </si>
  <si>
    <t xml:space="preserve">RESUMO GERAL</t>
  </si>
  <si>
    <t xml:space="preserve">DESCRIÇÃO</t>
  </si>
  <si>
    <t xml:space="preserve">POSTOS / HE</t>
  </si>
  <si>
    <t xml:space="preserve">VALOR MENSAL</t>
  </si>
  <si>
    <t xml:space="preserve">VALOR GLOBAL     </t>
  </si>
  <si>
    <t xml:space="preserve">POSTO DE VIGILÂNCIA DESARMADA 12x36 DIURNO</t>
  </si>
  <si>
    <t xml:space="preserve">POSTO DE VIGILÂNCIA DESARMADA 12x36 NOTURNO</t>
  </si>
  <si>
    <t xml:space="preserve">POSTO DE VIGILÂNCIA DESARMADA 44 HORAS SEMANAIS</t>
  </si>
  <si>
    <t xml:space="preserve">HORA EXTRA (Sábado)</t>
  </si>
  <si>
    <t xml:space="preserve">HORA EXTRA (Domingo)</t>
  </si>
  <si>
    <t xml:space="preserve">VALOR TOTAL: </t>
  </si>
  <si>
    <t xml:space="preserve">PLANILHA 2023</t>
  </si>
  <si>
    <t xml:space="preserve">Item</t>
  </si>
  <si>
    <t xml:space="preserve">Município</t>
  </si>
  <si>
    <t xml:space="preserve">Descrição</t>
  </si>
  <si>
    <t xml:space="preserve">Quant.</t>
  </si>
  <si>
    <t xml:space="preserve">Valor do Posto</t>
  </si>
  <si>
    <t xml:space="preserve">Valor Mensal</t>
  </si>
  <si>
    <t xml:space="preserve">Valor 12 Meses</t>
  </si>
  <si>
    <t xml:space="preserve">DISTRITO FEDERAL</t>
  </si>
  <si>
    <t xml:space="preserve">VALOR TOTAL:</t>
  </si>
  <si>
    <t xml:space="preserve">Observações:</t>
  </si>
  <si>
    <t xml:space="preserve">As horas extras poderão ser utilizadas em qualquer unidade do contratante, desde que respeitado o limite estabelecido no instrumento contratual. </t>
  </si>
  <si>
    <t xml:space="preserve">As horas extras só devem ser pagas quando forem utilizadas com a autorização da administração.</t>
  </si>
  <si>
    <t xml:space="preserve">CÁLCULO DOS INSUMOS</t>
  </si>
  <si>
    <t xml:space="preserve">ESTIMATIVA ANUAL DE UNIFORMES POR VIGILANTE</t>
  </si>
  <si>
    <t xml:space="preserve">ITEM</t>
  </si>
  <si>
    <t xml:space="preserve">DISCRIMINAÇÃO</t>
  </si>
  <si>
    <t xml:space="preserve">UNIDADE</t>
  </si>
  <si>
    <t xml:space="preserve">QTDE</t>
  </si>
  <si>
    <t xml:space="preserve">Preço 1 R$</t>
  </si>
  <si>
    <t xml:space="preserve">Preço 2</t>
  </si>
  <si>
    <t xml:space="preserve">Preço 3</t>
  </si>
  <si>
    <t xml:space="preserve">Média Painel de Preços</t>
  </si>
  <si>
    <t xml:space="preserve">VALOR MÉDIO</t>
  </si>
  <si>
    <t xml:space="preserve">Calça</t>
  </si>
  <si>
    <t xml:space="preserve">unid</t>
  </si>
  <si>
    <t xml:space="preserve">Camisa de mangas curtas</t>
  </si>
  <si>
    <t xml:space="preserve">Cinto de nylon</t>
  </si>
  <si>
    <t xml:space="preserve">Coturno</t>
  </si>
  <si>
    <t xml:space="preserve">par</t>
  </si>
  <si>
    <t xml:space="preserve">Meia</t>
  </si>
  <si>
    <t xml:space="preserve">Blusa de frio - japona</t>
  </si>
  <si>
    <t xml:space="preserve">Crachá</t>
  </si>
  <si>
    <t xml:space="preserve">Apito de metal com cordão</t>
  </si>
  <si>
    <t xml:space="preserve">CUSTO MENSAL DE UNIFORMES</t>
  </si>
  <si>
    <t xml:space="preserve"> MATERIAIS POR POSTO</t>
  </si>
  <si>
    <t xml:space="preserve">Preço 1</t>
  </si>
  <si>
    <t xml:space="preserve">Livro de ocorrência</t>
  </si>
  <si>
    <t xml:space="preserve">Tonfa (cassetete)</t>
  </si>
  <si>
    <t xml:space="preserve">Porta tonfa (Cassetete)</t>
  </si>
  <si>
    <t xml:space="preserve">Lanterna tática recarregável</t>
  </si>
  <si>
    <t xml:space="preserve">CUSTO MENSAL DE MATERIAIS E EQUIPAMENTOS</t>
  </si>
  <si>
    <t xml:space="preserve">Memória de Cálculo</t>
  </si>
  <si>
    <t xml:space="preserve">VALE REFEIÇÃO</t>
  </si>
  <si>
    <t xml:space="preserve">QTD DE TICKETS</t>
  </si>
  <si>
    <t xml:space="preserve">VALOR UNITÁRIO</t>
  </si>
  <si>
    <t xml:space="preserve">DESCONTO (2% valor do Auxílio)</t>
  </si>
  <si>
    <t xml:space="preserve">POSTOS 44h</t>
  </si>
  <si>
    <t xml:space="preserve">POSTOS 12x36h Diurno</t>
  </si>
  <si>
    <t xml:space="preserve">POSTOS 12x36h Noturno</t>
  </si>
  <si>
    <t xml:space="preserve">Média de faltas anuais por  motivos legais</t>
  </si>
  <si>
    <r>
      <rPr>
        <b val="true"/>
        <sz val="10"/>
        <color rgb="FF000000"/>
        <rFont val="Verdana"/>
        <family val="2"/>
        <charset val="1"/>
      </rPr>
      <t xml:space="preserve">Ausências legais:
</t>
    </r>
    <r>
      <rPr>
        <sz val="10"/>
        <color rgb="FF000000"/>
        <rFont val="Verdana"/>
        <family val="2"/>
        <charset val="1"/>
      </rPr>
      <t xml:space="preserve">Art. 473 da CLT. Considerando que em média se falta 2 dias por ano com esse tipo de ausência e que apenas 3% dos profissionais se beneficiarão com tal ausência.
 Índice que demonstra o custo estimado com a substituição na cobertura de ausência legal. Esse índice
BCCPA = deverá ser aplicado sobre (Módulo 1 + Módulo 2 + Módulo 3).
% Ausências legais = Cálculo do valor = [(BCCPA/30)x1dia]/12 = 0,28%
</t>
    </r>
  </si>
  <si>
    <t xml:space="preserve">Total</t>
  </si>
  <si>
    <t xml:space="preserve">Licença Paternidade</t>
  </si>
  <si>
    <t xml:space="preserve">Percentual de Homens:</t>
  </si>
  <si>
    <t xml:space="preserve">Expectativa anual de nascimento de filhos dos trabalhadores (IBGE):</t>
  </si>
  <si>
    <t xml:space="preserve">Percentual de homens no serviço:</t>
  </si>
  <si>
    <t xml:space="preserve">Duração da Licença Paternidade (em dias)</t>
  </si>
  <si>
    <t xml:space="preserve">Ausências por acidente de trabalho</t>
  </si>
  <si>
    <t xml:space="preserve">Média de faltas anuais por  acidente de trabalho:</t>
  </si>
  <si>
    <t xml:space="preserve">Afastamento Maternidade</t>
  </si>
  <si>
    <t xml:space="preserve">Discriminação do Item</t>
  </si>
  <si>
    <t xml:space="preserve">Valor (R$) </t>
  </si>
  <si>
    <t xml:space="preserve">13º Salário + Férias + Adicional Férias</t>
  </si>
  <si>
    <t xml:space="preserve">GPS + FGTS</t>
  </si>
  <si>
    <t xml:space="preserve">Assistência Médica e Familiar</t>
  </si>
  <si>
    <t xml:space="preserve">Base de Cálculo</t>
  </si>
  <si>
    <t xml:space="preserve">Percentual de Mulheres:</t>
  </si>
  <si>
    <t xml:space="preserve">Expectativa mensal Afastamento Maternidade (Censo IBGE):</t>
  </si>
  <si>
    <t xml:space="preserve">* NOTA INFORMATIVA</t>
  </si>
  <si>
    <t xml:space="preserve"> ITENS QUE NÃO PODERÃO SER COTADOS NA PLANILHA DE CUSTOS E FORMAÇÃO DE PREÇOS À LUZ DA JURISPRUDÊNCIA CONSOLIDADA DO TCU:</t>
  </si>
  <si>
    <t xml:space="preserve">1. A ADMINISTRAÇÃO NÃO PODERÁ DESCLASSIFICAR PROPOSTAS QUE APRESENTEM COTAÇÕES PARA RESERVA TÉCNICA, IRPJ, CSLL, SUPERVISÃO/FISCALIZAÇÃO E RECICLAGEM/TREINAMENTO, NEM PODERÁ DESCLASSIFICAR EMPRESAS QUE APRESENTEM PLANILHAS COM COTAÇÕES INCORRETAS PARA OS ENCARGOS TRIBUTÁRIOS.</t>
  </si>
  <si>
    <r>
      <rPr>
        <b val="true"/>
        <sz val="9"/>
        <color rgb="FF000000"/>
        <rFont val="Spranq eco sans"/>
        <family val="0"/>
        <charset val="1"/>
      </rPr>
      <t xml:space="preserve">ADVERTE-SE, CONTUDO, QUE, DE ACORDO COM A JURISPRUDÊNCIA CONSOLIDADA DO TCU, </t>
    </r>
    <r>
      <rPr>
        <sz val="10"/>
        <color rgb="FF000000"/>
        <rFont val="Arial"/>
        <family val="2"/>
        <charset val="1"/>
      </rPr>
      <t xml:space="preserve">É INDEVIDA A COTAÇÃO, COMO ITEM ESPECÍFICO DA PLANILHA, DE CUSTOS RELATIVOS A:</t>
    </r>
  </si>
  <si>
    <r>
      <rPr>
        <b val="true"/>
        <sz val="9"/>
        <color rgb="FF000000"/>
        <rFont val="Spranq eco sans"/>
        <family val="0"/>
        <charset val="1"/>
      </rPr>
      <t xml:space="preserve">A) </t>
    </r>
    <r>
      <rPr>
        <sz val="10"/>
        <color rgb="FF000000"/>
        <rFont val="Arial"/>
        <family val="2"/>
        <charset val="1"/>
      </rPr>
      <t xml:space="preserve">RESERVA TÉCNICA, POIS JÁ ESTARIAM COMPREENDIDOS NAS FALTAS LEGAIS (ACÓRDÃOS TCU Nº 1.696/2010-2ª CÂMARA E Nº 1.319/2010-2ª CÂMARA);</t>
    </r>
  </si>
  <si>
    <r>
      <rPr>
        <b val="true"/>
        <sz val="9"/>
        <color rgb="FF000000"/>
        <rFont val="Spranq eco sans"/>
        <family val="0"/>
        <charset val="1"/>
      </rPr>
      <t xml:space="preserve">B) </t>
    </r>
    <r>
      <rPr>
        <sz val="10"/>
        <color rgb="FF000000"/>
        <rFont val="Arial"/>
        <family val="2"/>
        <charset val="1"/>
      </rPr>
      <t xml:space="preserve">TREINAMENTO/RECICLAGEM/CAPACITAÇÃO OU ITEM CONGÊNERE, UMA VEZ QUE ESSES CUSTOS JÁ ESTÃO ENGLOBADOS NAS DESPESAS ADMINISTRATIVAS DA CONTRATADA, SENDO DE SUA EXCLUSIVA RESPONSABILIDADE (ACÓRDÃOS TCU Nº 592/2010-PLENÁRIO, Nº 1.696/2010-2ª CÂMARA E Nº 592/2010-PLENÁRIO);</t>
    </r>
  </si>
  <si>
    <r>
      <rPr>
        <b val="true"/>
        <sz val="9"/>
        <color rgb="FF000000"/>
        <rFont val="Spranq eco sans"/>
        <family val="0"/>
        <charset val="1"/>
      </rPr>
      <t xml:space="preserve">C) </t>
    </r>
    <r>
      <rPr>
        <sz val="10"/>
        <color rgb="FF000000"/>
        <rFont val="Arial"/>
        <family val="2"/>
        <charset val="1"/>
      </rPr>
      <t xml:space="preserve">SUPERVISÃO E FISCALIZAÇÃO, UMA VEZ QUE ESSES CUSTOS JÁ ESTÃO ENGLOBADOS NAS DESPESAS ADMINISTRATIVAS DA CONTRATADA (ACÓRDÃO Nº 592/2010-PLENÁRIO);*</t>
    </r>
  </si>
  <si>
    <r>
      <rPr>
        <b val="true"/>
        <sz val="9"/>
        <color rgb="FF000000"/>
        <rFont val="Spranq eco sans"/>
        <family val="0"/>
        <charset val="1"/>
      </rPr>
      <t xml:space="preserve">D) </t>
    </r>
    <r>
      <rPr>
        <sz val="10"/>
        <color rgb="FF000000"/>
        <rFont val="Arial"/>
        <family val="2"/>
        <charset val="1"/>
      </rPr>
      <t xml:space="preserve">IRPJ E CSLL, POR SE CONSTITUÍREM EM TRIBUTOS DE NATUREZA DIRETA E PERSONALÍSTICA, QUE ONERAM PESSOALMENTE O CONTRATADO, NÃO DEVEM SER REPASSADOS À CONTRATANTE, NÃO PODENDO, AINDA, SEREM COTADOS NO ITEM REFERENTE AO LUCRO E DESPESAS ADMINISTRATIVAS/OPERACIONAIS (ACÓRDÃOS TCU N° 1.595/2006 - PLENÁRIO, N° 325/2009 - PLENÁRIO E N° 2.354/2010 - 2ª CÂMARA). *</t>
    </r>
  </si>
  <si>
    <r>
      <rPr>
        <b val="true"/>
        <sz val="9"/>
        <color rgb="FF000000"/>
        <rFont val="Spranq eco sans"/>
        <family val="0"/>
        <charset val="1"/>
      </rPr>
      <t xml:space="preserve">DESSE MODO, </t>
    </r>
    <r>
      <rPr>
        <sz val="10"/>
        <color rgb="FF000000"/>
        <rFont val="Arial"/>
        <family val="2"/>
        <charset val="1"/>
      </rPr>
      <t xml:space="preserve">SE A EMPRESA OS COTAR, HAVERÁ SUPRESSÃO UNILATERAL DO ITEM DA PLANILHA E DEDUÇÃO/GLOSA, NO VALOR TOTAL DO DÉBITO, QUANDO DO PAGAMENTO MENSAL OU DA REPACTUAÇÃO. A EMPRESA QUE OS TENHA COTADO INCORRETAMENTE PODERÁ CORRIGIR A PLANILHA DE CUSTOS E FORMAÇÃO DOS PREÇOS ATÉ O MOMENTO DA ACEITABILIDADE DA PROPOSTA PELO PREGOEIRO, OPORTUNIDADE NA QUAL PRECLUIRÁ SEU DIREITO A CORREÇÕES.</t>
    </r>
  </si>
  <si>
    <r>
      <rPr>
        <b val="true"/>
        <sz val="9"/>
        <color rgb="FF000000"/>
        <rFont val="Spranq eco sans"/>
        <family val="0"/>
        <charset val="1"/>
      </rPr>
      <t xml:space="preserve">2.</t>
    </r>
    <r>
      <rPr>
        <sz val="10"/>
        <color rgb="FF000000"/>
        <rFont val="Arial"/>
        <family val="2"/>
        <charset val="1"/>
      </rPr>
      <t xml:space="preserve"> COTAÇÃO DE ENCARGOS TRIBUTÁRIOS - CUIDADOS E CONSEQUÊNCIAS À LUZ DA JURISPRUDÊNCIA DO TCU: </t>
    </r>
  </si>
  <si>
    <t xml:space="preserve">A EMPRESA É A ÚNICA RESPONSÁVEL PELA COTAÇÃO CORRETA DOS ENCARGOS TRIBUTÁRIOS. EM CASO DE ERRO OU COTAÇÃO INCOMPATÍVEL COM O REGIME TRIBUTÁRIO A QUE SE SUBMETE, SERÃO ADOTADAS AS ORIENTAÇÕES A SEGUIR:*</t>
  </si>
  <si>
    <r>
      <rPr>
        <b val="true"/>
        <sz val="9"/>
        <color rgb="FF000000"/>
        <rFont val="Spranq eco sans"/>
        <family val="0"/>
        <charset val="1"/>
      </rPr>
      <t xml:space="preserve">A)</t>
    </r>
    <r>
      <rPr>
        <sz val="10"/>
        <color rgb="FF000000"/>
        <rFont val="Arial"/>
        <family val="2"/>
        <charset val="1"/>
      </rPr>
      <t xml:space="preserve"> </t>
    </r>
    <r>
      <rPr>
        <b val="true"/>
        <sz val="9"/>
        <color rgb="FF000000"/>
        <rFont val="Spranq eco sans"/>
        <family val="0"/>
        <charset val="1"/>
      </rPr>
      <t xml:space="preserve">COTAÇÃO DE PERCENTUAL MENOR QUE O ADEQUADO</t>
    </r>
    <r>
      <rPr>
        <sz val="10"/>
        <color rgb="FF000000"/>
        <rFont val="Arial"/>
        <family val="2"/>
        <charset val="1"/>
      </rPr>
      <t xml:space="preserve">: O PERCENTUAL SERÁ MANTIDO DURANTE TODA A EXECUÇÃO CONTRATUAL;</t>
    </r>
  </si>
  <si>
    <r>
      <rPr>
        <b val="true"/>
        <sz val="9"/>
        <color rgb="FF000000"/>
        <rFont val="Spranq eco sans"/>
        <family val="0"/>
        <charset val="1"/>
      </rPr>
      <t xml:space="preserve">B) COTAÇÃO DE PERCENTUAL MAIOR QUE O ADEQUADO:</t>
    </r>
    <r>
      <rPr>
        <sz val="10"/>
        <color rgb="FF000000"/>
        <rFont val="Arial"/>
        <family val="2"/>
        <charset val="1"/>
      </rPr>
      <t xml:space="preserve"> PARA ATENDER AS ORIENTAÇÕES DOS ACÓRDÃOS TCU N° 3.037/2009-PLENÁRIO, Nº 1.696/2010 - 2ª CÂMARA, Nº 1.442/2010-2ª CÂMARA E Nº 387/2010-2ª CÂMARA, O EXCESSO SERÁ SUPRIMIDO, UNILATERALMENTE, DA PLANILHA E HAVERÁ GLOSA/DEDUÇÃO, QUANDO DO PAGAMENTO OU DA REPACTUAÇÃO, PARA FINS DE TOTAL RESSARCIMENTO DO DÉBITO.</t>
    </r>
  </si>
  <si>
    <t xml:space="preserve">DESTA FEITA, TODOS OS ENCARGOS TRIBUTÁRIOS DEVERÃO SER ADEQUADAMENTE COTADOS NA PLANILHA DE CUSTOS E FORMAÇÃO DE PREÇOS. DEVEM SER ATENDIDAS, EXEMPLIFICATIVAMENTE, AS RECOMENDAÇÕES QUE SEGUEM:</t>
  </si>
  <si>
    <t xml:space="preserve">A) UTILIZAÇÃO DA ALÍQUOTA CORRETA DO ISSQN, PARA CADA POSTO DE TRABALHO NO RESPECTIVO MUNICÍPIO;</t>
  </si>
  <si>
    <t xml:space="preserve">B) COTAÇÃO CORRETA DO PIS E DA COFINS DE ACORDO COM O REGIME TRIBUTÁRIO A QUE SE SUBMETER A EMPRESA;</t>
  </si>
  <si>
    <t xml:space="preserve">C) NÃO COTAÇÃO DAS CONTRIBUIÇÕES DE TERCEIROS (SESI, SENAI, SEBRAE, ETC.), SE A EMPRESA NÃO ESTIVER, A ESSAS, SUBMETIDA.  </t>
  </si>
  <si>
    <t xml:space="preserve">A EMPRESA QUE OS TENHA COTADO INCORRETAMENTE PODERÁ CORRIGIR A PLANILHA DE CUSTOS E FORMAÇÃO DOS PREÇOS ATÉ O MOMENTO DA ACEITABILIDADE DA PROPOSTA PELO PREGOEIRO, OPORTUNIDADE NA QUAL PRECLUIRÁ SEU DIREITO A CORREÇÕES. </t>
  </si>
  <si>
    <t xml:space="preserve">3. REGISTRE-SE QUE, AO ANALISAR A REPACTUAÇÃO E A PRORROGAÇÃO, A ADMINISTRAÇÃO DEVE VERIFICAR SE OS CUSTOS INICIALMENTE ORÇADOS CORRESPONDEM À REALIDADE DA EXECUÇÃO DO CONTRATO. DEVE, TAMBÉM, REAVALIAR TODOS OS ITENS ESTIMATIVOS APÓS A EXECUÇÃO DO PRIMEIRO ANO DO CONTRATO, PARA QUE SE CONSTATE EVENTUAL NECESSIDADE DE MODIFICAÇÃO EM SEU VALOR, OBSERVANDO O DISPOSTO NO ART. 30-A, § 1º, INC. II, DA IN 02/2008 DA SLTI MPOG;</t>
  </si>
  <si>
    <t xml:space="preserve">DESTACA-SE AINDA, O ENTENDIMENTO DO TCU SOBRE ALGUNS ITENS DAS PLANILHAS DE CUSTOS, TAIS COMO:</t>
  </si>
  <si>
    <r>
      <rPr>
        <b val="true"/>
        <sz val="9"/>
        <color rgb="FF000000"/>
        <rFont val="Spranq eco sans"/>
        <family val="0"/>
        <charset val="1"/>
      </rPr>
      <t xml:space="preserve">A) </t>
    </r>
    <r>
      <rPr>
        <sz val="10"/>
        <color rgb="FF000000"/>
        <rFont val="Arial"/>
        <family val="2"/>
        <charset val="1"/>
      </rPr>
      <t xml:space="preserve">LICENÇA MATERNIDADE – CONSIDERAR APENAS O PAGAMENTO DE ENCARGOS SOCIAIS E BENEFÍCIOS INCIDENTES SOBRE A REMUNERAÇÃO PARA AUXÍLIO MATERNIDADE, UMA VEZ QUE O ÔNUS DA LICENÇA MATERNIDADE É SUPORTADO PELA PREVIDÊNCIA SOCIAL, FUNDAMENTADO NO ART.7º, INCISO XIX, DA CONSTITUIÇÃO FEDERAL (ACÓRDÃO 1753/2008 - PLENÁRIO);</t>
    </r>
  </si>
  <si>
    <r>
      <rPr>
        <b val="true"/>
        <sz val="9"/>
        <color rgb="FF000000"/>
        <rFont val="Spranq eco sans"/>
        <family val="0"/>
        <charset val="1"/>
      </rPr>
      <t xml:space="preserve">B) </t>
    </r>
    <r>
      <rPr>
        <sz val="10"/>
        <color rgb="FF000000"/>
        <rFont val="Arial"/>
        <family val="2"/>
        <charset val="1"/>
      </rPr>
      <t xml:space="preserve">AVISO PRÉVIO TRABALHADO - DEVE SER PAGO APENAS NO PRIMEIRO ANO DO CONTRATO, DEVENDO SER EXCLUÍDO DA PLANILHA A PARTIR DO SEGUNDO ANO, UMA VEZ QUE SÓ HAVERÁ UMA DEMISSÃO E UMA INDENIZAÇÃO POR EMPREGADO. (ACÓRDÃO 3006/2010 – PLENÁRIO); *</t>
    </r>
  </si>
  <si>
    <t xml:space="preserve">OBS: Em conformidade com a IN N° 05 DE 26/05/2017 e alteração acrescentada pela IN N° 07 de 20/09/2018, e em referência a Nota 3 do Módulo 2 do Anexo VII-D, resaltamos o texto a seguir "Levando em consideração a vigência contratual prevista no art. 57 da Lei nº 8.666, de 23 de junho de 1993, a rubrica férias do subítem 2.1 tem como objetivo principal suprir a necessidade do pagamento das férias remuneradas ao final do contrato de 12 meses. Esta rubrica, quando da prorrogação contratual, torna-se custo não renovável".</t>
  </si>
  <si>
    <t xml:space="preserve">Planilha de Custos e Formação de Preços para Serviços de Vigilância - GEX – Distrito Federal</t>
  </si>
  <si>
    <t xml:space="preserve">Nº do Processo:</t>
  </si>
  <si>
    <t xml:space="preserve">35014.499513/2022-13</t>
  </si>
  <si>
    <t xml:space="preserve">Pregão Eletrônico nº</t>
  </si>
  <si>
    <t xml:space="preserve">Data:</t>
  </si>
  <si>
    <t xml:space="preserve">Discriminação dos Serviços (dados referentes à contratação)</t>
  </si>
  <si>
    <r>
      <rPr>
        <b val="true"/>
        <sz val="12"/>
        <color rgb="FF000000"/>
        <rFont val="Arial"/>
        <family val="2"/>
        <charset val="1"/>
      </rPr>
      <t xml:space="preserve">A – </t>
    </r>
    <r>
      <rPr>
        <sz val="10"/>
        <color rgb="FF000000"/>
        <rFont val="Arial"/>
        <family val="2"/>
        <charset val="1"/>
      </rPr>
      <t xml:space="preserve">Data de apresentação da proposta (dia/mês/ano)</t>
    </r>
  </si>
  <si>
    <r>
      <rPr>
        <b val="true"/>
        <sz val="12"/>
        <color rgb="FF000000"/>
        <rFont val="Arial"/>
        <family val="2"/>
        <charset val="1"/>
      </rPr>
      <t xml:space="preserve">B – </t>
    </r>
    <r>
      <rPr>
        <sz val="10"/>
        <color rgb="FF000000"/>
        <rFont val="Arial"/>
        <family val="2"/>
        <charset val="1"/>
      </rPr>
      <t xml:space="preserve">Município/UF</t>
    </r>
  </si>
  <si>
    <t xml:space="preserve">Brasília – DF</t>
  </si>
  <si>
    <r>
      <rPr>
        <b val="true"/>
        <sz val="12"/>
        <color rgb="FF000000"/>
        <rFont val="Arial"/>
        <family val="2"/>
        <charset val="1"/>
      </rPr>
      <t xml:space="preserve">C – </t>
    </r>
    <r>
      <rPr>
        <sz val="10"/>
        <color rgb="FF000000"/>
        <rFont val="Arial"/>
        <family val="2"/>
        <charset val="1"/>
      </rPr>
      <t xml:space="preserve">Ano Acordo, Convenção ou Sentença Normativa em Dissídio Coletivo</t>
    </r>
  </si>
  <si>
    <r>
      <rPr>
        <b val="true"/>
        <sz val="12"/>
        <color rgb="FF000000"/>
        <rFont val="Arial"/>
        <family val="2"/>
        <charset val="1"/>
      </rPr>
      <t xml:space="preserve">D – </t>
    </r>
    <r>
      <rPr>
        <sz val="10"/>
        <color rgb="FF000000"/>
        <rFont val="Arial"/>
        <family val="2"/>
        <charset val="1"/>
      </rPr>
      <t xml:space="preserve">Nº de meses de execução contratual</t>
    </r>
  </si>
  <si>
    <t xml:space="preserve">Identificação do Serviço</t>
  </si>
  <si>
    <t xml:space="preserve">Tipo de Serviço</t>
  </si>
  <si>
    <t xml:space="preserve">Unid. de Medida</t>
  </si>
  <si>
    <t xml:space="preserve">Hora Extra – Sábado</t>
  </si>
  <si>
    <t xml:space="preserve">Hora Extra – Domingo</t>
  </si>
  <si>
    <t xml:space="preserve">Serviço</t>
  </si>
  <si>
    <t xml:space="preserve">Mão de obra vinculada à execução contratual</t>
  </si>
  <si>
    <t xml:space="preserve">Dados para composição dos custos referente à mão de obra</t>
  </si>
  <si>
    <r>
      <rPr>
        <b val="true"/>
        <sz val="12"/>
        <color rgb="FF000000"/>
        <rFont val="Arial"/>
        <family val="2"/>
        <charset val="1"/>
      </rPr>
      <t xml:space="preserve">1 – </t>
    </r>
    <r>
      <rPr>
        <sz val="10"/>
        <color rgb="FF000000"/>
        <rFont val="Arial"/>
        <family val="2"/>
        <charset val="1"/>
      </rPr>
      <t xml:space="preserve">Tipo de serviço (mesmo serviço com características distintas)</t>
    </r>
  </si>
  <si>
    <t xml:space="preserve">Vigilância</t>
  </si>
  <si>
    <r>
      <rPr>
        <b val="true"/>
        <sz val="12"/>
        <color rgb="FF000000"/>
        <rFont val="Arial"/>
        <family val="2"/>
        <charset val="1"/>
      </rPr>
      <t xml:space="preserve">2 – </t>
    </r>
    <r>
      <rPr>
        <sz val="10"/>
        <color rgb="FF000000"/>
        <rFont val="Arial"/>
        <family val="2"/>
        <charset val="1"/>
      </rPr>
      <t xml:space="preserve">Classificação Brasileira de Ocupações (CBO)</t>
    </r>
  </si>
  <si>
    <t xml:space="preserve">517330</t>
  </si>
  <si>
    <r>
      <rPr>
        <b val="true"/>
        <sz val="12"/>
        <color rgb="FF000000"/>
        <rFont val="Arial"/>
        <family val="2"/>
        <charset val="1"/>
      </rPr>
      <t xml:space="preserve">3 – </t>
    </r>
    <r>
      <rPr>
        <sz val="10"/>
        <color rgb="FF000000"/>
        <rFont val="Arial"/>
        <family val="2"/>
        <charset val="1"/>
      </rPr>
      <t xml:space="preserve">Salário Normativo da Categoria Profissional </t>
    </r>
  </si>
  <si>
    <r>
      <rPr>
        <b val="true"/>
        <sz val="12"/>
        <color rgb="FF000000"/>
        <rFont val="Arial"/>
        <family val="2"/>
        <charset val="1"/>
      </rPr>
      <t xml:space="preserve">4 – </t>
    </r>
    <r>
      <rPr>
        <sz val="10"/>
        <color rgb="FF000000"/>
        <rFont val="Arial"/>
        <family val="2"/>
        <charset val="1"/>
      </rPr>
      <t xml:space="preserve">Categoria profissional (vinculada à execução contratual)</t>
    </r>
  </si>
  <si>
    <t xml:space="preserve">Vigilante</t>
  </si>
  <si>
    <r>
      <rPr>
        <b val="true"/>
        <sz val="12"/>
        <color rgb="FF000000"/>
        <rFont val="Arial"/>
        <family val="2"/>
        <charset val="1"/>
      </rPr>
      <t xml:space="preserve">5 – </t>
    </r>
    <r>
      <rPr>
        <sz val="10"/>
        <color rgb="FF000000"/>
        <rFont val="Arial"/>
        <family val="2"/>
        <charset val="1"/>
      </rPr>
      <t xml:space="preserve">Data base da categoria (dia/mês/ano)</t>
    </r>
  </si>
  <si>
    <t xml:space="preserve">01 de janeiro</t>
  </si>
  <si>
    <r>
      <rPr>
        <b val="true"/>
        <sz val="12"/>
        <color rgb="FF000000"/>
        <rFont val="Arial"/>
        <family val="2"/>
        <charset val="1"/>
      </rPr>
      <t xml:space="preserve">6 – </t>
    </r>
    <r>
      <rPr>
        <sz val="10"/>
        <color rgb="FF000000"/>
        <rFont val="Arial"/>
        <family val="2"/>
        <charset val="1"/>
      </rPr>
      <t xml:space="preserve">Numero de registro da convenção coletiva no MTE:</t>
    </r>
  </si>
  <si>
    <t xml:space="preserve">CUSTOS</t>
  </si>
  <si>
    <t xml:space="preserve">Percentuais e Valores de Referência</t>
  </si>
  <si>
    <t xml:space="preserve">MÓDULO 1: COMPOSIÇÃO DA REMUNERAÇÃO</t>
  </si>
  <si>
    <t xml:space="preserve">1 - Composição da Remuneração</t>
  </si>
  <si>
    <t xml:space="preserve">Valores/ Percentuais</t>
  </si>
  <si>
    <r>
      <rPr>
        <sz val="11"/>
        <color rgb="FF000000"/>
        <rFont val="Times New Roman"/>
        <family val="1"/>
        <charset val="1"/>
      </rPr>
      <t xml:space="preserve">    A – Salário Base </t>
    </r>
    <r>
      <rPr>
        <sz val="10"/>
        <color rgb="FF000000"/>
        <rFont val="Arial"/>
        <family val="2"/>
        <charset val="1"/>
      </rPr>
      <t xml:space="preserve">(conforme Cláusula Terceira da CCT)</t>
    </r>
  </si>
  <si>
    <t xml:space="preserve">    B - Adicional de Periculosidade (conforme Cláusula Décima Quarta da CCT)</t>
  </si>
  <si>
    <t xml:space="preserve">    C - Adicional de Insalubridade</t>
  </si>
  <si>
    <t xml:space="preserve">    D - Adicional Noturno</t>
  </si>
  <si>
    <t xml:space="preserve">    E - Adicional de Hora Noturna Reduzida</t>
  </si>
  <si>
    <t xml:space="preserve">    F - Penosidade</t>
  </si>
  <si>
    <t xml:space="preserve">    G - Outros</t>
  </si>
  <si>
    <t xml:space="preserve">MÓDULO 2: ENCARGOS E BENEFÍCIOS ANUAIS, MENSAIS E DIÁRIOS</t>
  </si>
  <si>
    <t xml:space="preserve">2.1 - 13º Salário, Férias e Adicional de Férias</t>
  </si>
  <si>
    <t xml:space="preserve">Percentuais</t>
  </si>
  <si>
    <t xml:space="preserve">    A - 13º salário</t>
  </si>
  <si>
    <r>
      <rPr>
        <sz val="11"/>
        <color rgb="FF000000"/>
        <rFont val="Times New Roman"/>
        <family val="1"/>
        <charset val="1"/>
      </rPr>
      <t xml:space="preserve">    B - Férias e Adicional de Férias (O custo com o valor pago ao substituto durante as férias do empregado consta na letra "A" do submódulo 4.1), </t>
    </r>
    <r>
      <rPr>
        <sz val="11"/>
        <color rgb="FFFF0000"/>
        <rFont val="Times New Roman"/>
        <family val="1"/>
        <charset val="1"/>
      </rPr>
      <t xml:space="preserve">(custo não renovável)</t>
    </r>
    <r>
      <rPr>
        <sz val="11"/>
        <color rgb="FF000000"/>
        <rFont val="Times New Roman"/>
        <family val="1"/>
        <charset val="1"/>
      </rPr>
      <t xml:space="preserve">.</t>
    </r>
  </si>
  <si>
    <r>
      <rPr>
        <b val="true"/>
        <sz val="11"/>
        <color rgb="FF000000"/>
        <rFont val="Times New Roman"/>
        <family val="1"/>
        <charset val="1"/>
      </rPr>
      <t xml:space="preserve">2.2 - GPS, FGTS e outras contribuições </t>
    </r>
    <r>
      <rPr>
        <sz val="10"/>
        <color rgb="FF000000"/>
        <rFont val="Arial"/>
        <family val="2"/>
        <charset val="1"/>
      </rPr>
      <t xml:space="preserve">(Incide sobre os Módulos 1 e 2.1)</t>
    </r>
  </si>
  <si>
    <t xml:space="preserve">    A - INSS</t>
  </si>
  <si>
    <t xml:space="preserve">    B - Salário Educação</t>
  </si>
  <si>
    <r>
      <rPr>
        <sz val="11"/>
        <color rgb="FF000000"/>
        <rFont val="Times New Roman"/>
        <family val="1"/>
        <charset val="1"/>
      </rPr>
      <t xml:space="preserve">    C - SAT </t>
    </r>
    <r>
      <rPr>
        <sz val="10"/>
        <color rgb="FF000000"/>
        <rFont val="Arial"/>
        <family val="2"/>
        <charset val="1"/>
      </rPr>
      <t xml:space="preserve">(Utilizar o RAT Ajustado conforme GFIP: RAT x FAP)</t>
    </r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</si>
  <si>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</si>
  <si>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</si>
  <si>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</si>
  <si>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</si>
  <si>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</si>
  <si>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 xml:space="preserve">2.3 - Benefícios Mensais e Diários</t>
  </si>
  <si>
    <t xml:space="preserve">    A – Transporte (Devido por dia trabalhado)</t>
  </si>
  <si>
    <t xml:space="preserve">    B – Auxílio-Refeição/Alimentação (Devido por dia trabalhado)</t>
  </si>
  <si>
    <t xml:space="preserve">    C - Assistência Médica e Familiar (Conforme CCT)</t>
  </si>
  <si>
    <t xml:space="preserve">    D – Prêmio Assiduidade</t>
  </si>
  <si>
    <t xml:space="preserve">    E – Auxílio Morte/Funeral (Conforme CCT)</t>
  </si>
  <si>
    <t xml:space="preserve">    F – Outros (Seguro de Vida) - Conforme CCT)</t>
  </si>
  <si>
    <t xml:space="preserve">2 - Encargos e Benefícios Anuais, Mensais e Diários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</si>
  <si>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</si>
  <si>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</si>
  <si>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</si>
  <si>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MÓDULO 3: PROVISÃO PARA RESCISÃO</t>
  </si>
  <si>
    <t xml:space="preserve">3 - Provisão para Rescisão</t>
  </si>
  <si>
    <r>
      <rPr>
        <sz val="11"/>
        <color rgb="FF000000"/>
        <rFont val="Times New Roman"/>
        <family val="1"/>
        <charset val="1"/>
      </rPr>
      <t xml:space="preserve">    A - Aviso Prévio Indenizado</t>
    </r>
    <r>
      <rPr>
        <sz val="11"/>
        <color rgb="FFFF0000"/>
        <rFont val="Times New Roman"/>
        <family val="1"/>
        <charset val="1"/>
      </rPr>
      <t xml:space="preserve"> </t>
    </r>
    <r>
      <rPr>
        <sz val="10"/>
        <color rgb="FFFF0000"/>
        <rFont val="Arial"/>
        <family val="2"/>
        <charset val="1"/>
      </rPr>
      <t xml:space="preserve">(Esta parcela deverá ser reduzida após o primeiro ano da contratação para o percentual máximo de 0,042%: Acórdão 1.186/2017-P)</t>
    </r>
  </si>
  <si>
    <t xml:space="preserve">    B - Incidência do FGTS sobre Aviso Prévio Indenizado</t>
  </si>
  <si>
    <t xml:space="preserve">    C - Multa do FGTS e contribuições sociais sobre o Aviso Prévio Indenizado</t>
  </si>
  <si>
    <r>
      <rPr>
        <sz val="11"/>
        <color rgb="FF000000"/>
        <rFont val="Times New Roman"/>
        <family val="1"/>
        <charset val="1"/>
      </rPr>
      <t xml:space="preserve">    D - Aviso Prévio Trabalhado</t>
    </r>
    <r>
      <rPr>
        <sz val="11"/>
        <color rgb="FFFF0000"/>
        <rFont val="Times New Roman"/>
        <family val="1"/>
        <charset val="1"/>
      </rPr>
      <t xml:space="preserve"> </t>
    </r>
    <r>
      <rPr>
        <sz val="10"/>
        <color rgb="FFFF0000"/>
        <rFont val="Arial"/>
        <family val="2"/>
        <charset val="1"/>
      </rPr>
      <t xml:space="preserve">(Esta parcela deverá ser reduzida após o primeiro ano da contratação para o percentual máximo de 0,194%: Acórdão 1.186/2017-P)</t>
    </r>
  </si>
  <si>
    <t xml:space="preserve">    E - Incidência de GPS, FGTS e outras contribuições (submódulo 2.2) sobre o Aviso Prévio Trabalhado</t>
  </si>
  <si>
    <t xml:space="preserve">    F - Multa do FGTS sobre o Aviso Prévio Trabalhado (Rescisões sem justa causa)</t>
  </si>
  <si>
    <t xml:space="preserve">MÓDULO 4: CUSTO DE REPOSIÇÃO DO PROFISSIONAL AUSENTE</t>
  </si>
  <si>
    <t xml:space="preserve">4.1 – Substituto nas Ausências Legais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</si>
  <si>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</si>
  <si>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</si>
  <si>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</si>
  <si>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</si>
  <si>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</si>
  <si>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</si>
  <si>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4.2 - Substituto na Intrajornada (Indenizada)</t>
  </si>
  <si>
    <t xml:space="preserve">    A - Substituto na cobertura de intervalo para repouso ou alimentação (Intrajornada indenizada de 30 (trinta) minutos)</t>
  </si>
  <si>
    <t xml:space="preserve">4 - Custo de Reposição do Profissional Ausente</t>
  </si>
  <si>
    <t xml:space="preserve">    4.1 - Substituto nas ausências Legais</t>
  </si>
  <si>
    <t xml:space="preserve">    4.2 - Intrajornada indenizada</t>
  </si>
  <si>
    <t xml:space="preserve">MÓDULO 5: INSUMOS DIVERSOS</t>
  </si>
  <si>
    <t xml:space="preserve">5 - Insumos Diversos</t>
  </si>
  <si>
    <t xml:space="preserve">    A - Uniformes</t>
  </si>
  <si>
    <t xml:space="preserve">    B - Materiais </t>
  </si>
  <si>
    <t xml:space="preserve">    C – Equipamentos</t>
  </si>
  <si>
    <t xml:space="preserve">    D - Outros (especificar)</t>
  </si>
  <si>
    <t xml:space="preserve">MÓDULO 6: CUSTOS INDIRETOS, TRIBUTOS E LUCRO</t>
  </si>
  <si>
    <t xml:space="preserve">6 - Custos Indiretos, Tributos e Lucro</t>
  </si>
  <si>
    <t xml:space="preserve">    A - Custos Indiretos</t>
  </si>
  <si>
    <t xml:space="preserve">    B - Lucro</t>
  </si>
  <si>
    <r>
      <rPr>
        <sz val="11"/>
        <color rgb="FF000000"/>
        <rFont val="Times New Roman"/>
        <family val="1"/>
        <charset val="1"/>
      </rPr>
      <t xml:space="preserve">    C - Tributos</t>
    </r>
    <r>
      <rPr>
        <sz val="10"/>
        <color rgb="FF000000"/>
        <rFont val="Arial"/>
        <family val="2"/>
        <charset val="1"/>
      </rPr>
      <t xml:space="preserve"> (Utilizar os percentuais de acordo com o regime tributário a que estiver sujeito)</t>
    </r>
  </si>
  <si>
    <t xml:space="preserve">        C.1.1 - Tributos Federais (PIS)</t>
  </si>
  <si>
    <t xml:space="preserve">        C.1.2 - Tributos Federais (COFINS)</t>
  </si>
  <si>
    <t xml:space="preserve">        C.2 - Tributos Estaduais (especificar)</t>
  </si>
  <si>
    <t xml:space="preserve">        C.3 - Tributos Municipais (especificar)</t>
  </si>
  <si>
    <t xml:space="preserve">        C.4 - Outros Tributos (especificar)</t>
  </si>
  <si>
    <t xml:space="preserve">QUADRO RESUMO DO CUSTO POR EMPREGADO</t>
  </si>
  <si>
    <t xml:space="preserve">Mão-de-obra vinculada à execução contratual (valor por empregado)</t>
  </si>
  <si>
    <t xml:space="preserve">    A - Módulo 1 - Composição da Remuneração</t>
  </si>
  <si>
    <t xml:space="preserve">    B - Módulo 2 - Encargos e Benefícios Anuais, Mensais e Diários</t>
  </si>
  <si>
    <t xml:space="preserve">    C - Módulo 3 - Provisão para Rescisão</t>
  </si>
  <si>
    <t xml:space="preserve">    D - Módulo 4 - Custos de Reposição do Profissional Ausente</t>
  </si>
  <si>
    <t xml:space="preserve">    E - Módulo 5 - Insumos Diversos</t>
  </si>
  <si>
    <t xml:space="preserve">Subtotal (A + B + C + D + E)</t>
  </si>
  <si>
    <t xml:space="preserve">    F - Módulo 6 - Custos Indiretos, Tributos e Lucro</t>
  </si>
  <si>
    <t xml:space="preserve">SUBTOTAL PREÇO FIXO POR VIGILANTE</t>
  </si>
  <si>
    <t xml:space="preserve">VALOR DOS SERVIÇOS</t>
  </si>
  <si>
    <t xml:space="preserve">ESCALA DE TRABALHO</t>
  </si>
  <si>
    <t xml:space="preserve">NUMERO DE POSTOS</t>
  </si>
  <si>
    <t xml:space="preserve">PREÇO POR POSTO</t>
  </si>
  <si>
    <t xml:space="preserve">SUBTOTAL (R$)</t>
  </si>
  <si>
    <t xml:space="preserve">I – HORA EXTRA – SÁBADO</t>
  </si>
  <si>
    <t xml:space="preserve">I – HORA EXTRA – DOMINGO</t>
  </si>
  <si>
    <t xml:space="preserve">TOTAL MENSAL</t>
  </si>
  <si>
    <t xml:space="preserve">Posto de 44 h semanais (Qtde)</t>
  </si>
  <si>
    <t xml:space="preserve">Posto 12X36 Diurnas (Qtde)</t>
  </si>
  <si>
    <t xml:space="preserve">Posto 12X36 Noturno (Qtde)</t>
  </si>
  <si>
    <t xml:space="preserve">Contratação de serviços de segurança e vigilância orgânica e patrimonial desarmada, visando atender as demandas das Gerência Executiva do Distrito Federal, conforme condições, quantidades e exigências estabelecidas neste instrumento convocatório.</t>
  </si>
  <si>
    <t xml:space="preserve">Posto</t>
  </si>
  <si>
    <t xml:space="preserve">DF000178/2023</t>
  </si>
  <si>
    <t xml:space="preserve">44 horas semanais diurnas</t>
  </si>
  <si>
    <t xml:space="preserve">12X36 Diurnas</t>
  </si>
  <si>
    <t xml:space="preserve">12X36 Noturnas</t>
  </si>
  <si>
    <t xml:space="preserve">    A – Salário Normativo</t>
  </si>
  <si>
    <t xml:space="preserve">    B - Adicional de Periculosidade</t>
  </si>
  <si>
    <r>
      <rPr>
        <sz val="11"/>
        <color rgb="FF000000"/>
        <rFont val="Times New Roman"/>
        <family val="1"/>
        <charset val="1"/>
      </rPr>
      <t xml:space="preserve">    B - Férias e Adicional de Férias </t>
    </r>
    <r>
      <rPr>
        <sz val="10"/>
        <color rgb="FF000000"/>
        <rFont val="Arial"/>
        <family val="2"/>
        <charset val="1"/>
      </rPr>
      <t xml:space="preserve">(O custo com o valor pago ao substituto durante as férias do empregado consta na letra "A" do submódulo 4.1),</t>
    </r>
    <r>
      <rPr>
        <sz val="11"/>
        <color rgb="FFFF0000"/>
        <rFont val="Times New Roman"/>
        <family val="1"/>
        <charset val="1"/>
      </rPr>
      <t xml:space="preserve"> (custo não renovável).</t>
    </r>
  </si>
  <si>
    <t xml:space="preserve">    A – Transporte (Jornada igual ou superior a 6 horas)</t>
  </si>
  <si>
    <t xml:space="preserve">    B – Auxílio Alimentação (Por dia trabalhado)</t>
  </si>
  <si>
    <t xml:space="preserve">    C – Plano de Saúde</t>
  </si>
  <si>
    <t xml:space="preserve">    D – Fundo Social e Odontológico</t>
  </si>
  <si>
    <t xml:space="preserve">    E – Auxílio Morte/Funeral (Seguro de Vida)</t>
  </si>
  <si>
    <t xml:space="preserve">    F – Fundo para Indenização (Aposentadoria por invalidez)</t>
  </si>
  <si>
    <t xml:space="preserve">    A - Substituto na cobertura de intervalo para repouso ou alimentação (Intrajornada indenizada de 1 hora, conforme CCT)</t>
  </si>
  <si>
    <t xml:space="preserve">Valores</t>
  </si>
  <si>
    <t xml:space="preserve">    B - Materiais (Valor por posto)</t>
  </si>
  <si>
    <t xml:space="preserve">    C - Outros (especificar)</t>
  </si>
  <si>
    <t xml:space="preserve">    C - Tributos (Percentuais de acordo com o regime tributário da empresa)</t>
  </si>
  <si>
    <t xml:space="preserve">        C.1.1 - Tributos Federais (COFINS)</t>
  </si>
  <si>
    <t xml:space="preserve">        C.1.2 - Tributos Federais (PIS)</t>
  </si>
  <si>
    <t xml:space="preserve">I - Posto de Vigilância – 12 (doze) horas diurnas, de segunda-feira a domingo, envolvendo 2 (dois) vigilantes, em turnos de 12 (doze) x 36 (trinta e seis) horas.</t>
  </si>
  <si>
    <t xml:space="preserve">II - Posto de Vigilância – 12 (doze) horas noturnas, de segunda-feira a domingo, envolvendo 2 (dois) vigilantes, em turnos de 12 (doze) x 36 (trinta e seis) horas.</t>
  </si>
  <si>
    <t xml:space="preserve">III - Posto de Vigilância – 44 (quarenta e quatro) horas semanais diurnas, de segunda a sexta-feira, envolvendo 1 (um) vigilante.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</si>
</sst>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R$-416]\ #,##0.00;[RED]\-[$R$-416]\ #,##0.00"/>
    <numFmt numFmtId="166" formatCode="General"/>
    <numFmt numFmtId="167" formatCode="&quot; R$&quot;#,##0.00\ ;&quot; R$(&quot;#,##0.00\);&quot; R$-&quot;#\ ;@\ "/>
    <numFmt numFmtId="168" formatCode="&quot; R$ &quot;* #,##0.00\ ;&quot; R$ &quot;* \(#,##0.00\);&quot; R$ &quot;* \-#\ ;@\ "/>
    <numFmt numFmtId="169" formatCode="#,##0.00\ ;\(#,##0.00\);\-#\ ;@\ "/>
    <numFmt numFmtId="170" formatCode="0.00"/>
    <numFmt numFmtId="171" formatCode="&quot;R$ &quot;#,##0.00"/>
    <numFmt numFmtId="172" formatCode="0%"/>
    <numFmt numFmtId="173" formatCode="0.0000"/>
    <numFmt numFmtId="174" formatCode="0.00%"/>
    <numFmt numFmtId="175" formatCode="#,##0.00\ ;\-#,##0.00\ ;\-#\ ;@\ "/>
    <numFmt numFmtId="176" formatCode="#,##0.00\ ;&quot; (&quot;#,##0.00\);\-#\ ;@\ "/>
    <numFmt numFmtId="177" formatCode="@"/>
    <numFmt numFmtId="178" formatCode="d/m/yyyy"/>
    <numFmt numFmtId="179" formatCode="0.0000%"/>
    <numFmt numFmtId="180" formatCode="&quot;R$ &quot;#,##0.00\ ;[RED]&quot;(R$ &quot;#,##0.00\)"/>
    <numFmt numFmtId="181" formatCode="0.00000%"/>
    <numFmt numFmtId="182" formatCode="* #,##0.00\ ;* \(#,##0.00\);* \-#\ ;@\ "/>
    <numFmt numFmtId="183" formatCode="#,##0.00;[RED]\(#,##0.00\)"/>
    <numFmt numFmtId="184" formatCode="* #,##0.00\ ;\-* #,##0.00\ ;* \-#\ ;@\ "/>
  </numFmts>
  <fonts count="42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2"/>
      <color rgb="FF000000"/>
      <name val="Arial1"/>
      <family val="0"/>
      <charset val="1"/>
    </font>
    <font>
      <sz val="8"/>
      <color rgb="FF000000"/>
      <name val="Verdana"/>
      <family val="2"/>
      <charset val="1"/>
    </font>
    <font>
      <b val="true"/>
      <sz val="10"/>
      <color rgb="FF000000"/>
      <name val="Arial1"/>
      <family val="0"/>
      <charset val="1"/>
    </font>
    <font>
      <sz val="11"/>
      <color rgb="FFFF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family val="0"/>
      <charset val="1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Verdana"/>
      <family val="2"/>
      <charset val="1"/>
    </font>
    <font>
      <sz val="10"/>
      <color rgb="FF000000"/>
      <name val="Verdana"/>
      <family val="2"/>
      <charset val="1"/>
    </font>
    <font>
      <b val="true"/>
      <sz val="9"/>
      <color rgb="FF000000"/>
      <name val="Spranq eco sans"/>
      <family val="0"/>
      <charset val="1"/>
    </font>
    <font>
      <b val="true"/>
      <sz val="18"/>
      <color rgb="FF000000"/>
      <name val="Arial1"/>
      <family val="0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2"/>
      <color rgb="FF000000"/>
      <name val="Arial"/>
      <family val="2"/>
      <charset val="1"/>
    </font>
    <font>
      <sz val="11"/>
      <name val="Times New Roman"/>
      <family val="1"/>
      <charset val="1"/>
    </font>
    <font>
      <sz val="11"/>
      <color rgb="FF339966"/>
      <name val="Times New Roman"/>
      <family val="1"/>
      <charset val="1"/>
    </font>
    <font>
      <sz val="11"/>
      <color rgb="FF00008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008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color rgb="FF000080"/>
      <name val="Arial1"/>
      <family val="0"/>
      <charset val="1"/>
    </font>
    <font>
      <sz val="11"/>
      <color rgb="FF333333"/>
      <name val="Times New Roman"/>
      <family val="1"/>
      <charset val="1"/>
    </font>
    <font>
      <sz val="11"/>
      <color rgb="FF808080"/>
      <name val="Times New Roman"/>
      <family val="1"/>
      <charset val="1"/>
    </font>
    <font>
      <b val="true"/>
      <sz val="11"/>
      <color rgb="FF808080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 val="true"/>
      <sz val="11"/>
      <color rgb="FF333333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.5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rgb="FFFFF200"/>
      </patternFill>
    </fill>
    <fill>
      <patternFill patternType="solid">
        <fgColor rgb="FFFFFFFF"/>
        <bgColor rgb="FFFFFFCC"/>
      </patternFill>
    </fill>
    <fill>
      <patternFill patternType="solid">
        <fgColor rgb="FFAFABAB"/>
        <bgColor rgb="FFC0C0C0"/>
      </patternFill>
    </fill>
    <fill>
      <patternFill patternType="solid">
        <fgColor rgb="FFD0CECE"/>
        <bgColor rgb="FFC0C0C0"/>
      </patternFill>
    </fill>
    <fill>
      <patternFill patternType="solid">
        <fgColor rgb="FFB4C7E7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D0CECE"/>
      </patternFill>
    </fill>
    <fill>
      <patternFill patternType="solid">
        <fgColor rgb="FF99CCFF"/>
        <bgColor rgb="FFB4C7E7"/>
      </patternFill>
    </fill>
    <fill>
      <patternFill patternType="solid">
        <fgColor rgb="FFFFFF99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FF99CC"/>
      </patternFill>
    </fill>
    <fill>
      <patternFill patternType="solid">
        <fgColor rgb="FFCCCCFF"/>
        <bgColor rgb="FFB4C7E7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200"/>
      </patternFill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3" borderId="11" xfId="0" applyFont="fals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3" borderId="12" xfId="0" applyFont="fals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3" borderId="13" xfId="0" applyFont="fals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9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9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9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8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8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8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9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9" xfId="17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19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9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7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0" fillId="3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0" fillId="3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17" fillId="3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0" fillId="3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4" fillId="11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1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2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22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22" fillId="13" borderId="2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13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28" fillId="0" borderId="1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2" fillId="3" borderId="23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24" xfId="1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8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4" fillId="0" borderId="2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4" fillId="0" borderId="2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24" fillId="0" borderId="2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4" fillId="0" borderId="1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8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22" fillId="8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2" fillId="8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15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2" fillId="15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4" fillId="3" borderId="2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2" fillId="3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3" borderId="1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30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2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15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2" fillId="3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2" fillId="3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15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23" fillId="15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0" fontId="26" fillId="0" borderId="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6" fillId="3" borderId="24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26" fillId="0" borderId="2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0" fontId="24" fillId="0" borderId="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2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1" fontId="24" fillId="0" borderId="7" xfId="1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2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2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1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28" fillId="3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2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3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28" fillId="3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2" fillId="3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2" fillId="8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2" fillId="8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22" fillId="1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23" fillId="13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13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8" fillId="3" borderId="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4" fillId="3" borderId="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30" fillId="8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9" fontId="12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15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23" fillId="15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8" fillId="3" borderId="2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30" fillId="8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28" fillId="3" borderId="9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2" fillId="3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3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30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22" fillId="8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32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23" fillId="13" borderId="9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0" fontId="28" fillId="0" borderId="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2" fillId="3" borderId="24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3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23" fillId="13" borderId="1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34" fillId="3" borderId="2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34" fillId="3" borderId="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4" fillId="3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8" fillId="3" borderId="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4" fillId="3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8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1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7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2" fillId="17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5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1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7" fillId="18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36" fillId="18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3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9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0" fillId="19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40" fillId="19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40" fillId="19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19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9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11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0" borderId="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23" fillId="3" borderId="2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3" fontId="23" fillId="0" borderId="2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3" fillId="0" borderId="2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0" borderId="2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24" fillId="0" borderId="7" xfId="1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1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23" fillId="13" borderId="1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13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23" fillId="15" borderId="1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15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2" fillId="17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9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9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19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5" fillId="19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5" fillId="19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19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9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  <cellStyle name="Excel Built-in Explanatory Text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4C7E7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0CECE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4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L23" activeCellId="0" sqref="L23"/>
    </sheetView>
  </sheetViews>
  <sheetFormatPr defaultColWidth="8.30078125" defaultRowHeight="12.75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22.28"/>
    <col collapsed="false" customWidth="true" hidden="false" outlineLevel="0" max="3" min="3" style="0" width="27.29"/>
    <col collapsed="false" customWidth="true" hidden="false" outlineLevel="0" max="4" min="4" style="0" width="24.42"/>
    <col collapsed="false" customWidth="true" hidden="false" outlineLevel="0" max="5" min="5" style="0" width="6.15"/>
    <col collapsed="false" customWidth="true" hidden="false" outlineLevel="0" max="6" min="6" style="0" width="12.42"/>
    <col collapsed="false" customWidth="true" hidden="false" outlineLevel="0" max="7" min="7" style="0" width="12.71"/>
    <col collapsed="false" customWidth="true" hidden="false" outlineLevel="0" max="8" min="8" style="0" width="15.42"/>
    <col collapsed="false" customWidth="true" hidden="false" outlineLevel="0" max="9" min="9" style="0" width="13.86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s="3" customFormat="true" ht="12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5" t="s">
        <v>3</v>
      </c>
      <c r="B5" s="5"/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A6" s="6" t="s">
        <v>4</v>
      </c>
      <c r="B6" s="6"/>
      <c r="C6" s="6"/>
      <c r="D6" s="6"/>
      <c r="E6" s="6"/>
      <c r="F6" s="7"/>
      <c r="G6" s="8"/>
      <c r="H6" s="8"/>
    </row>
    <row r="7" customFormat="false" ht="12.75" hidden="false" customHeight="false" outlineLevel="0" collapsed="false">
      <c r="A7" s="9"/>
      <c r="B7" s="10"/>
      <c r="C7" s="10"/>
      <c r="D7" s="10"/>
      <c r="E7" s="10"/>
      <c r="F7" s="10"/>
      <c r="G7" s="10"/>
      <c r="H7" s="11"/>
    </row>
    <row r="8" customFormat="false" ht="12.75" hidden="false" customHeight="false" outlineLevel="0" collapsed="false">
      <c r="A8" s="12" t="s">
        <v>5</v>
      </c>
      <c r="B8" s="12"/>
      <c r="C8" s="12"/>
      <c r="D8" s="12"/>
      <c r="E8" s="12"/>
      <c r="F8" s="12"/>
      <c r="G8" s="12"/>
      <c r="H8" s="12"/>
    </row>
    <row r="9" customFormat="false" ht="24.75" hidden="false" customHeight="true" outlineLevel="0" collapsed="false">
      <c r="A9" s="13" t="s">
        <v>6</v>
      </c>
      <c r="B9" s="13"/>
      <c r="C9" s="13"/>
      <c r="D9" s="13"/>
      <c r="E9" s="13"/>
      <c r="F9" s="13"/>
      <c r="G9" s="13"/>
      <c r="H9" s="13"/>
    </row>
    <row r="10" customFormat="false" ht="12.75" hidden="false" customHeight="false" outlineLevel="0" collapsed="false">
      <c r="A10" s="14"/>
      <c r="B10" s="15"/>
      <c r="C10" s="15"/>
      <c r="D10" s="15"/>
      <c r="E10" s="15"/>
      <c r="F10" s="15"/>
      <c r="G10" s="15"/>
      <c r="H10" s="16"/>
    </row>
    <row r="11" customFormat="false" ht="12.75" hidden="false" customHeight="false" outlineLevel="0" collapsed="false">
      <c r="A11" s="12" t="s">
        <v>7</v>
      </c>
      <c r="B11" s="12"/>
      <c r="C11" s="12"/>
      <c r="D11" s="12"/>
      <c r="E11" s="12"/>
      <c r="F11" s="12"/>
      <c r="G11" s="12"/>
      <c r="H11" s="12"/>
    </row>
    <row r="12" customFormat="false" ht="12.75" hidden="false" customHeight="true" outlineLevel="0" collapsed="false">
      <c r="A12" s="17" t="s">
        <v>8</v>
      </c>
      <c r="B12" s="17"/>
      <c r="C12" s="17"/>
      <c r="D12" s="17"/>
      <c r="E12" s="17"/>
      <c r="F12" s="17"/>
      <c r="G12" s="17"/>
      <c r="H12" s="17"/>
    </row>
    <row r="13" customFormat="false" ht="12.75" hidden="false" customHeight="false" outlineLevel="0" collapsed="false">
      <c r="A13" s="17"/>
      <c r="B13" s="17"/>
      <c r="C13" s="17"/>
      <c r="D13" s="17"/>
      <c r="E13" s="17"/>
      <c r="F13" s="17"/>
      <c r="G13" s="17"/>
      <c r="H13" s="17"/>
    </row>
    <row r="14" customFormat="false" ht="12.75" hidden="false" customHeight="false" outlineLevel="0" collapsed="false">
      <c r="A14" s="18"/>
      <c r="B14" s="19"/>
      <c r="C14" s="19"/>
      <c r="D14" s="19"/>
      <c r="E14" s="19"/>
      <c r="F14" s="19"/>
      <c r="G14" s="19"/>
      <c r="H14" s="20"/>
    </row>
    <row r="15" customFormat="false" ht="12.75" hidden="false" customHeight="false" outlineLevel="0" collapsed="false">
      <c r="A15" s="21"/>
      <c r="B15" s="21"/>
      <c r="C15" s="21"/>
      <c r="D15" s="21"/>
      <c r="E15" s="21"/>
      <c r="F15" s="21"/>
      <c r="G15" s="21"/>
      <c r="H15" s="21"/>
    </row>
    <row r="16" customFormat="false" ht="15.75" hidden="false" customHeight="true" outlineLevel="0" collapsed="false">
      <c r="A16" s="22" t="s">
        <v>9</v>
      </c>
      <c r="B16" s="22"/>
      <c r="C16" s="22"/>
      <c r="D16" s="22"/>
      <c r="E16" s="22"/>
      <c r="F16" s="22"/>
      <c r="G16" s="22"/>
      <c r="H16" s="22"/>
    </row>
    <row r="17" customFormat="false" ht="27.75" hidden="false" customHeight="true" outlineLevel="0" collapsed="false">
      <c r="A17" s="23"/>
      <c r="B17" s="24" t="s">
        <v>10</v>
      </c>
      <c r="C17" s="24"/>
      <c r="D17" s="24"/>
      <c r="E17" s="24"/>
      <c r="F17" s="24" t="s">
        <v>11</v>
      </c>
      <c r="G17" s="25" t="s">
        <v>12</v>
      </c>
      <c r="H17" s="25" t="s">
        <v>13</v>
      </c>
    </row>
    <row r="18" customFormat="false" ht="15" hidden="false" customHeight="true" outlineLevel="0" collapsed="false">
      <c r="A18" s="23"/>
      <c r="B18" s="26" t="s">
        <v>14</v>
      </c>
      <c r="C18" s="26"/>
      <c r="D18" s="26"/>
      <c r="E18" s="26"/>
      <c r="F18" s="27" t="n">
        <f aca="false">E27</f>
        <v>8</v>
      </c>
      <c r="G18" s="28" t="n">
        <f aca="false">G27</f>
        <v>133816.64</v>
      </c>
      <c r="H18" s="28" t="n">
        <f aca="false">G18*12</f>
        <v>1605799.68</v>
      </c>
      <c r="I18" s="29"/>
    </row>
    <row r="19" customFormat="false" ht="15" hidden="false" customHeight="true" outlineLevel="0" collapsed="false">
      <c r="A19" s="23"/>
      <c r="B19" s="26" t="s">
        <v>15</v>
      </c>
      <c r="C19" s="26"/>
      <c r="D19" s="26"/>
      <c r="E19" s="26"/>
      <c r="F19" s="27" t="n">
        <f aca="false">E28</f>
        <v>5</v>
      </c>
      <c r="G19" s="28" t="n">
        <f aca="false">G28</f>
        <v>96433.4</v>
      </c>
      <c r="H19" s="28" t="n">
        <f aca="false">G19*12</f>
        <v>1157200.8</v>
      </c>
      <c r="I19" s="29"/>
    </row>
    <row r="20" customFormat="false" ht="15" hidden="false" customHeight="true" outlineLevel="0" collapsed="false">
      <c r="A20" s="23"/>
      <c r="B20" s="26" t="s">
        <v>16</v>
      </c>
      <c r="C20" s="26"/>
      <c r="D20" s="26"/>
      <c r="E20" s="26"/>
      <c r="F20" s="27" t="n">
        <f aca="false">E29</f>
        <v>28</v>
      </c>
      <c r="G20" s="28" t="n">
        <f aca="false">G29</f>
        <v>244136.76</v>
      </c>
      <c r="H20" s="28" t="n">
        <f aca="false">G20*12</f>
        <v>2929641.12</v>
      </c>
      <c r="I20" s="29"/>
    </row>
    <row r="21" customFormat="false" ht="15" hidden="false" customHeight="true" outlineLevel="0" collapsed="false">
      <c r="A21" s="23"/>
      <c r="B21" s="26" t="s">
        <v>17</v>
      </c>
      <c r="C21" s="26"/>
      <c r="D21" s="26"/>
      <c r="E21" s="26"/>
      <c r="F21" s="27" t="n">
        <v>50</v>
      </c>
      <c r="G21" s="28" t="n">
        <f aca="false">H21/12</f>
        <v>193.625</v>
      </c>
      <c r="H21" s="28" t="n">
        <f aca="false">'Horas Extras'!E130</f>
        <v>2323.5</v>
      </c>
      <c r="I21" s="29"/>
    </row>
    <row r="22" customFormat="false" ht="15" hidden="false" customHeight="true" outlineLevel="0" collapsed="false">
      <c r="A22" s="23"/>
      <c r="B22" s="26" t="s">
        <v>18</v>
      </c>
      <c r="C22" s="26"/>
      <c r="D22" s="26"/>
      <c r="E22" s="26"/>
      <c r="F22" s="27" t="n">
        <v>8</v>
      </c>
      <c r="G22" s="28" t="n">
        <f aca="false">H22/12</f>
        <v>41.3066666666667</v>
      </c>
      <c r="H22" s="28" t="n">
        <f aca="false">'Horas Extras'!E131</f>
        <v>495.68</v>
      </c>
      <c r="I22" s="29"/>
    </row>
    <row r="23" customFormat="false" ht="15" hidden="false" customHeight="true" outlineLevel="0" collapsed="false">
      <c r="A23" s="23"/>
      <c r="B23" s="24" t="s">
        <v>19</v>
      </c>
      <c r="C23" s="24"/>
      <c r="D23" s="24"/>
      <c r="E23" s="24"/>
      <c r="F23" s="30" t="n">
        <f aca="false">SUM(F18:F20)</f>
        <v>41</v>
      </c>
      <c r="G23" s="31" t="n">
        <f aca="false">SUM(G18:G22)</f>
        <v>474621.731666667</v>
      </c>
      <c r="H23" s="31" t="n">
        <f aca="false">SUM(H18:H22)</f>
        <v>5695460.78</v>
      </c>
    </row>
    <row r="24" customFormat="false" ht="12.75" hidden="false" customHeight="true" outlineLevel="0" collapsed="false">
      <c r="A24" s="32"/>
      <c r="B24" s="33"/>
      <c r="C24" s="33"/>
      <c r="D24" s="33"/>
      <c r="E24" s="33"/>
      <c r="F24" s="33"/>
      <c r="G24" s="33"/>
      <c r="H24" s="33"/>
    </row>
    <row r="25" customFormat="false" ht="12.75" hidden="false" customHeight="false" outlineLevel="0" collapsed="false">
      <c r="A25" s="34" t="s">
        <v>20</v>
      </c>
      <c r="B25" s="34"/>
      <c r="C25" s="34"/>
      <c r="D25" s="34"/>
      <c r="E25" s="34"/>
      <c r="F25" s="34"/>
      <c r="G25" s="34"/>
      <c r="H25" s="34"/>
    </row>
    <row r="26" customFormat="false" ht="12.75" hidden="false" customHeight="false" outlineLevel="0" collapsed="false">
      <c r="A26" s="35" t="s">
        <v>21</v>
      </c>
      <c r="B26" s="35" t="s">
        <v>22</v>
      </c>
      <c r="C26" s="36" t="s">
        <v>23</v>
      </c>
      <c r="D26" s="36"/>
      <c r="E26" s="35" t="s">
        <v>24</v>
      </c>
      <c r="F26" s="35" t="s">
        <v>25</v>
      </c>
      <c r="G26" s="35" t="s">
        <v>26</v>
      </c>
      <c r="H26" s="35" t="s">
        <v>27</v>
      </c>
    </row>
    <row r="27" customFormat="false" ht="13.5" hidden="false" customHeight="true" outlineLevel="0" collapsed="false">
      <c r="A27" s="37" t="n">
        <v>1</v>
      </c>
      <c r="B27" s="37" t="s">
        <v>28</v>
      </c>
      <c r="C27" s="38" t="s">
        <v>14</v>
      </c>
      <c r="D27" s="38"/>
      <c r="E27" s="39" t="n">
        <v>8</v>
      </c>
      <c r="F27" s="40" t="n">
        <f aca="false">Brasília!D129</f>
        <v>16727.08</v>
      </c>
      <c r="G27" s="40" t="n">
        <f aca="false">F27*E27</f>
        <v>133816.64</v>
      </c>
      <c r="H27" s="41" t="n">
        <f aca="false">G27*12</f>
        <v>1605799.68</v>
      </c>
    </row>
    <row r="28" customFormat="false" ht="13.5" hidden="false" customHeight="true" outlineLevel="0" collapsed="false">
      <c r="A28" s="37"/>
      <c r="B28" s="37"/>
      <c r="C28" s="38" t="s">
        <v>15</v>
      </c>
      <c r="D28" s="38"/>
      <c r="E28" s="39" t="n">
        <v>5</v>
      </c>
      <c r="F28" s="40" t="n">
        <f aca="false">Brasília!D130</f>
        <v>19286.68</v>
      </c>
      <c r="G28" s="40" t="n">
        <f aca="false">F28*E28</f>
        <v>96433.4</v>
      </c>
      <c r="H28" s="41" t="n">
        <f aca="false">G28*12</f>
        <v>1157200.8</v>
      </c>
    </row>
    <row r="29" customFormat="false" ht="13.5" hidden="false" customHeight="true" outlineLevel="0" collapsed="false">
      <c r="A29" s="37"/>
      <c r="B29" s="37"/>
      <c r="C29" s="38" t="s">
        <v>16</v>
      </c>
      <c r="D29" s="38"/>
      <c r="E29" s="39" t="n">
        <v>28</v>
      </c>
      <c r="F29" s="40" t="n">
        <f aca="false">Brasília!D131</f>
        <v>8719.17</v>
      </c>
      <c r="G29" s="40" t="n">
        <f aca="false">F29*E29</f>
        <v>244136.76</v>
      </c>
      <c r="H29" s="41" t="n">
        <f aca="false">G29*12</f>
        <v>2929641.12</v>
      </c>
    </row>
    <row r="30" customFormat="false" ht="13.5" hidden="false" customHeight="true" outlineLevel="0" collapsed="false">
      <c r="A30" s="37"/>
      <c r="B30" s="37"/>
      <c r="C30" s="42" t="s">
        <v>29</v>
      </c>
      <c r="D30" s="42"/>
      <c r="E30" s="42"/>
      <c r="F30" s="42"/>
      <c r="G30" s="43" t="n">
        <f aca="false">SUM(G27:G29)</f>
        <v>474386.8</v>
      </c>
      <c r="H30" s="43" t="n">
        <f aca="false">SUM(H27:H29)</f>
        <v>5692641.6</v>
      </c>
    </row>
    <row r="32" customFormat="false" ht="12.75" hidden="false" customHeight="true" outlineLevel="0" collapsed="false">
      <c r="A32" s="44" t="s">
        <v>30</v>
      </c>
      <c r="B32" s="44"/>
      <c r="C32" s="44"/>
      <c r="D32" s="44"/>
      <c r="E32" s="44"/>
      <c r="F32" s="44"/>
      <c r="G32" s="44"/>
      <c r="H32" s="44"/>
    </row>
    <row r="33" customFormat="false" ht="12.75" hidden="false" customHeight="true" outlineLevel="0" collapsed="false">
      <c r="A33" s="45" t="s">
        <v>31</v>
      </c>
      <c r="B33" s="45"/>
      <c r="C33" s="45"/>
      <c r="D33" s="45"/>
      <c r="E33" s="45"/>
      <c r="F33" s="45"/>
      <c r="G33" s="45"/>
      <c r="H33" s="45"/>
    </row>
    <row r="34" customFormat="false" ht="13.5" hidden="false" customHeight="true" outlineLevel="0" collapsed="false">
      <c r="A34" s="46" t="s">
        <v>32</v>
      </c>
      <c r="B34" s="46"/>
      <c r="C34" s="46"/>
      <c r="D34" s="46"/>
      <c r="E34" s="46"/>
      <c r="F34" s="46"/>
      <c r="G34" s="46"/>
      <c r="H34" s="46"/>
    </row>
  </sheetData>
  <mergeCells count="32">
    <mergeCell ref="A1:H1"/>
    <mergeCell ref="A2:H3"/>
    <mergeCell ref="A4:H4"/>
    <mergeCell ref="A5:H5"/>
    <mergeCell ref="A6:E6"/>
    <mergeCell ref="G6:H6"/>
    <mergeCell ref="A8:H8"/>
    <mergeCell ref="A9:H9"/>
    <mergeCell ref="A11:H11"/>
    <mergeCell ref="A12:H13"/>
    <mergeCell ref="A15:H15"/>
    <mergeCell ref="A16:H16"/>
    <mergeCell ref="A17:A23"/>
    <mergeCell ref="B17:E17"/>
    <mergeCell ref="B18:E18"/>
    <mergeCell ref="B19:E19"/>
    <mergeCell ref="B20:E20"/>
    <mergeCell ref="B21:E21"/>
    <mergeCell ref="B22:E22"/>
    <mergeCell ref="B23:E23"/>
    <mergeCell ref="B24:H24"/>
    <mergeCell ref="A25:H25"/>
    <mergeCell ref="C26:D26"/>
    <mergeCell ref="A27:A30"/>
    <mergeCell ref="B27:B30"/>
    <mergeCell ref="C27:D27"/>
    <mergeCell ref="C28:D28"/>
    <mergeCell ref="C29:D29"/>
    <mergeCell ref="C30:F30"/>
    <mergeCell ref="A32:H32"/>
    <mergeCell ref="A33:H33"/>
    <mergeCell ref="A34:H3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8.30078125" defaultRowHeight="12.75" zeroHeight="false" outlineLevelRow="0" outlineLevelCol="0"/>
  <cols>
    <col collapsed="false" customWidth="true" hidden="false" outlineLevel="0" max="1" min="1" style="0" width="6.71"/>
    <col collapsed="false" customWidth="true" hidden="false" outlineLevel="0" max="2" min="2" style="0" width="25.71"/>
    <col collapsed="false" customWidth="true" hidden="false" outlineLevel="0" max="3" min="3" style="0" width="11.14"/>
    <col collapsed="false" customWidth="true" hidden="false" outlineLevel="0" max="4" min="4" style="0" width="7.15"/>
    <col collapsed="false" customWidth="true" hidden="true" outlineLevel="0" max="8" min="5" style="0" width="11.57"/>
    <col collapsed="false" customWidth="true" hidden="false" outlineLevel="0" max="9" min="9" style="0" width="9"/>
    <col collapsed="false" customWidth="true" hidden="false" outlineLevel="0" max="10" min="10" style="0" width="10.29"/>
  </cols>
  <sheetData>
    <row r="1" customFormat="false" ht="15" hidden="false" customHeight="false" outlineLevel="0" collapsed="false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</row>
    <row r="2" customFormat="false" ht="12.75" hidden="false" customHeight="false" outlineLevel="0" collapsed="false">
      <c r="A2" s="48"/>
      <c r="B2" s="49"/>
      <c r="C2" s="48"/>
      <c r="D2" s="48"/>
      <c r="E2" s="48"/>
      <c r="F2" s="48"/>
      <c r="G2" s="48"/>
      <c r="H2" s="48"/>
      <c r="I2" s="48"/>
      <c r="J2" s="48"/>
    </row>
    <row r="3" customFormat="false" ht="12.75" hidden="false" customHeight="false" outlineLevel="0" collapsed="false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</row>
    <row r="4" customFormat="false" ht="41.85" hidden="false" customHeight="false" outlineLevel="0" collapsed="false">
      <c r="A4" s="51" t="s">
        <v>35</v>
      </c>
      <c r="B4" s="51" t="s">
        <v>36</v>
      </c>
      <c r="C4" s="51" t="s">
        <v>37</v>
      </c>
      <c r="D4" s="51" t="s">
        <v>38</v>
      </c>
      <c r="E4" s="52" t="s">
        <v>39</v>
      </c>
      <c r="F4" s="52" t="s">
        <v>40</v>
      </c>
      <c r="G4" s="52" t="s">
        <v>41</v>
      </c>
      <c r="H4" s="53" t="s">
        <v>42</v>
      </c>
      <c r="I4" s="53" t="s">
        <v>43</v>
      </c>
      <c r="J4" s="53" t="s">
        <v>12</v>
      </c>
    </row>
    <row r="5" customFormat="false" ht="17.1" hidden="false" customHeight="true" outlineLevel="0" collapsed="false">
      <c r="A5" s="54" t="n">
        <v>1</v>
      </c>
      <c r="B5" s="55" t="s">
        <v>44</v>
      </c>
      <c r="C5" s="54" t="s">
        <v>45</v>
      </c>
      <c r="D5" s="56" t="n">
        <v>2</v>
      </c>
      <c r="E5" s="57" t="n">
        <v>85</v>
      </c>
      <c r="F5" s="57" t="n">
        <v>65</v>
      </c>
      <c r="G5" s="57" t="n">
        <v>99</v>
      </c>
      <c r="H5" s="57" t="n">
        <v>83.27</v>
      </c>
      <c r="I5" s="58" t="n">
        <v>65.77</v>
      </c>
      <c r="J5" s="58" t="n">
        <f aca="false">D5*I5/12</f>
        <v>10.9616666666667</v>
      </c>
    </row>
    <row r="6" customFormat="false" ht="17.1" hidden="false" customHeight="true" outlineLevel="0" collapsed="false">
      <c r="A6" s="54" t="n">
        <v>2</v>
      </c>
      <c r="B6" s="55" t="s">
        <v>46</v>
      </c>
      <c r="C6" s="54" t="s">
        <v>45</v>
      </c>
      <c r="D6" s="56" t="n">
        <v>2</v>
      </c>
      <c r="E6" s="57" t="n">
        <v>59.99</v>
      </c>
      <c r="F6" s="57" t="n">
        <v>71</v>
      </c>
      <c r="G6" s="57" t="n">
        <v>78.9</v>
      </c>
      <c r="H6" s="57" t="n">
        <v>63.39</v>
      </c>
      <c r="I6" s="58" t="n">
        <v>41.64</v>
      </c>
      <c r="J6" s="58" t="n">
        <f aca="false">D6*I6/12</f>
        <v>6.94</v>
      </c>
    </row>
    <row r="7" customFormat="false" ht="17.1" hidden="false" customHeight="true" outlineLevel="0" collapsed="false">
      <c r="A7" s="54" t="n">
        <v>3</v>
      </c>
      <c r="B7" s="55" t="s">
        <v>47</v>
      </c>
      <c r="C7" s="54" t="s">
        <v>45</v>
      </c>
      <c r="D7" s="56" t="n">
        <v>1</v>
      </c>
      <c r="E7" s="57" t="n">
        <v>32.72</v>
      </c>
      <c r="F7" s="57" t="n">
        <v>59.9</v>
      </c>
      <c r="G7" s="57" t="n">
        <v>45</v>
      </c>
      <c r="H7" s="57" t="n">
        <v>37.99</v>
      </c>
      <c r="I7" s="58" t="n">
        <v>21.81</v>
      </c>
      <c r="J7" s="58" t="n">
        <f aca="false">D7*I7/12</f>
        <v>1.8175</v>
      </c>
    </row>
    <row r="8" customFormat="false" ht="17.1" hidden="false" customHeight="true" outlineLevel="0" collapsed="false">
      <c r="A8" s="54" t="n">
        <v>4</v>
      </c>
      <c r="B8" s="55" t="s">
        <v>48</v>
      </c>
      <c r="C8" s="54" t="s">
        <v>49</v>
      </c>
      <c r="D8" s="56" t="n">
        <v>1</v>
      </c>
      <c r="E8" s="57" t="n">
        <v>152</v>
      </c>
      <c r="F8" s="57" t="n">
        <v>169.9</v>
      </c>
      <c r="G8" s="57" t="n">
        <v>99.9</v>
      </c>
      <c r="H8" s="57" t="n">
        <v>162.44</v>
      </c>
      <c r="I8" s="58" t="n">
        <v>109.31</v>
      </c>
      <c r="J8" s="58" t="n">
        <f aca="false">D8*I8/12</f>
        <v>9.10916666666667</v>
      </c>
    </row>
    <row r="9" customFormat="false" ht="17.1" hidden="false" customHeight="true" outlineLevel="0" collapsed="false">
      <c r="A9" s="54" t="n">
        <v>5</v>
      </c>
      <c r="B9" s="55" t="s">
        <v>50</v>
      </c>
      <c r="C9" s="54" t="s">
        <v>49</v>
      </c>
      <c r="D9" s="56" t="n">
        <v>2</v>
      </c>
      <c r="E9" s="57" t="n">
        <v>10</v>
      </c>
      <c r="F9" s="57" t="n">
        <v>13.35</v>
      </c>
      <c r="G9" s="57" t="n">
        <v>8.31</v>
      </c>
      <c r="H9" s="57" t="n">
        <v>9.05</v>
      </c>
      <c r="I9" s="58" t="n">
        <v>13.19</v>
      </c>
      <c r="J9" s="58" t="n">
        <f aca="false">D9*I9/12</f>
        <v>2.19833333333333</v>
      </c>
    </row>
    <row r="10" customFormat="false" ht="17.1" hidden="false" customHeight="true" outlineLevel="0" collapsed="false">
      <c r="A10" s="54" t="n">
        <v>6</v>
      </c>
      <c r="B10" s="55" t="s">
        <v>51</v>
      </c>
      <c r="C10" s="54" t="s">
        <v>45</v>
      </c>
      <c r="D10" s="56" t="n">
        <v>1</v>
      </c>
      <c r="E10" s="57" t="n">
        <v>147.3</v>
      </c>
      <c r="F10" s="57" t="n">
        <v>180</v>
      </c>
      <c r="G10" s="57" t="n">
        <v>173.5</v>
      </c>
      <c r="H10" s="57" t="n">
        <v>119.82</v>
      </c>
      <c r="I10" s="58" t="n">
        <v>114.05</v>
      </c>
      <c r="J10" s="58" t="n">
        <f aca="false">D10*I10/12</f>
        <v>9.50416666666667</v>
      </c>
    </row>
    <row r="11" customFormat="false" ht="17.1" hidden="false" customHeight="true" outlineLevel="0" collapsed="false">
      <c r="A11" s="54" t="n">
        <v>7</v>
      </c>
      <c r="B11" s="55" t="s">
        <v>52</v>
      </c>
      <c r="C11" s="54" t="s">
        <v>45</v>
      </c>
      <c r="D11" s="56" t="n">
        <v>1</v>
      </c>
      <c r="E11" s="57" t="n">
        <v>9.92</v>
      </c>
      <c r="F11" s="57" t="n">
        <v>5.9</v>
      </c>
      <c r="G11" s="57" t="n">
        <v>6.45</v>
      </c>
      <c r="H11" s="57" t="n">
        <v>10.8</v>
      </c>
      <c r="I11" s="58" t="n">
        <v>2.99</v>
      </c>
      <c r="J11" s="58" t="n">
        <f aca="false">D11*I11/12</f>
        <v>0.249166666666667</v>
      </c>
    </row>
    <row r="12" customFormat="false" ht="17.1" hidden="false" customHeight="true" outlineLevel="0" collapsed="false">
      <c r="A12" s="54" t="n">
        <v>8</v>
      </c>
      <c r="B12" s="55" t="s">
        <v>53</v>
      </c>
      <c r="C12" s="54" t="s">
        <v>45</v>
      </c>
      <c r="D12" s="56" t="n">
        <v>1</v>
      </c>
      <c r="E12" s="57" t="n">
        <v>11.86</v>
      </c>
      <c r="F12" s="57" t="n">
        <v>5.88</v>
      </c>
      <c r="G12" s="57" t="n">
        <v>19.9</v>
      </c>
      <c r="H12" s="57" t="n">
        <v>8.91</v>
      </c>
      <c r="I12" s="58" t="n">
        <v>10.84</v>
      </c>
      <c r="J12" s="58" t="n">
        <f aca="false">I12*D12/12</f>
        <v>0.903333333333333</v>
      </c>
    </row>
    <row r="13" customFormat="false" ht="12.75" hidden="false" customHeight="false" outlineLevel="0" collapsed="false">
      <c r="A13" s="59" t="s">
        <v>54</v>
      </c>
      <c r="B13" s="59"/>
      <c r="C13" s="59"/>
      <c r="D13" s="59"/>
      <c r="E13" s="59"/>
      <c r="F13" s="59"/>
      <c r="G13" s="59"/>
      <c r="H13" s="59"/>
      <c r="I13" s="59"/>
      <c r="J13" s="60" t="n">
        <f aca="false">SUM(J5:J12)</f>
        <v>41.6833333333333</v>
      </c>
    </row>
    <row r="14" customFormat="false" ht="12.75" hidden="false" customHeight="false" outlineLevel="0" collapsed="false">
      <c r="A14" s="61"/>
      <c r="B14" s="61"/>
      <c r="C14" s="61"/>
      <c r="D14" s="61"/>
      <c r="E14" s="61"/>
      <c r="F14" s="61"/>
      <c r="G14" s="61"/>
      <c r="H14" s="61"/>
      <c r="I14" s="61"/>
      <c r="J14" s="61"/>
    </row>
    <row r="15" customFormat="false" ht="22.5" hidden="false" customHeight="true" outlineLevel="0" collapsed="false">
      <c r="A15" s="50" t="s">
        <v>55</v>
      </c>
      <c r="B15" s="50"/>
      <c r="C15" s="50"/>
      <c r="D15" s="50"/>
      <c r="E15" s="50"/>
      <c r="F15" s="50"/>
      <c r="G15" s="50"/>
      <c r="H15" s="50"/>
      <c r="I15" s="50"/>
      <c r="J15" s="50"/>
    </row>
    <row r="16" customFormat="false" ht="41.85" hidden="false" customHeight="false" outlineLevel="0" collapsed="false">
      <c r="A16" s="51" t="s">
        <v>35</v>
      </c>
      <c r="B16" s="51" t="s">
        <v>36</v>
      </c>
      <c r="C16" s="51" t="s">
        <v>37</v>
      </c>
      <c r="D16" s="51" t="s">
        <v>38</v>
      </c>
      <c r="E16" s="52" t="s">
        <v>56</v>
      </c>
      <c r="F16" s="52" t="s">
        <v>40</v>
      </c>
      <c r="G16" s="52" t="s">
        <v>41</v>
      </c>
      <c r="H16" s="53" t="s">
        <v>42</v>
      </c>
      <c r="I16" s="53" t="s">
        <v>43</v>
      </c>
      <c r="J16" s="53" t="s">
        <v>12</v>
      </c>
    </row>
    <row r="17" customFormat="false" ht="17.1" hidden="false" customHeight="true" outlineLevel="0" collapsed="false">
      <c r="A17" s="54" t="n">
        <v>1</v>
      </c>
      <c r="B17" s="55" t="s">
        <v>57</v>
      </c>
      <c r="C17" s="54" t="s">
        <v>45</v>
      </c>
      <c r="D17" s="56" t="n">
        <v>2</v>
      </c>
      <c r="E17" s="57" t="n">
        <v>12.94</v>
      </c>
      <c r="F17" s="57" t="n">
        <v>10.57</v>
      </c>
      <c r="G17" s="57" t="n">
        <v>11.25</v>
      </c>
      <c r="H17" s="57" t="n">
        <v>15.5</v>
      </c>
      <c r="I17" s="58" t="n">
        <v>11.86</v>
      </c>
      <c r="J17" s="58" t="n">
        <f aca="false">(I17*D17)/12</f>
        <v>1.97666666666667</v>
      </c>
    </row>
    <row r="18" customFormat="false" ht="17.1" hidden="false" customHeight="true" outlineLevel="0" collapsed="false">
      <c r="A18" s="54" t="n">
        <v>2</v>
      </c>
      <c r="B18" s="55" t="s">
        <v>58</v>
      </c>
      <c r="C18" s="54" t="s">
        <v>45</v>
      </c>
      <c r="D18" s="56" t="n">
        <v>1</v>
      </c>
      <c r="E18" s="57" t="n">
        <v>46</v>
      </c>
      <c r="F18" s="57" t="n">
        <v>54</v>
      </c>
      <c r="G18" s="57" t="n">
        <v>59.9</v>
      </c>
      <c r="H18" s="57" t="n">
        <v>22.8</v>
      </c>
      <c r="I18" s="58" t="n">
        <v>25.41</v>
      </c>
      <c r="J18" s="58" t="n">
        <f aca="false">I18*D18/12</f>
        <v>2.1175</v>
      </c>
    </row>
    <row r="19" customFormat="false" ht="17.1" hidden="false" customHeight="true" outlineLevel="0" collapsed="false">
      <c r="A19" s="54" t="n">
        <v>3</v>
      </c>
      <c r="B19" s="55" t="s">
        <v>59</v>
      </c>
      <c r="C19" s="54" t="s">
        <v>45</v>
      </c>
      <c r="D19" s="56" t="n">
        <v>1</v>
      </c>
      <c r="E19" s="57" t="n">
        <v>39.9</v>
      </c>
      <c r="F19" s="57" t="n">
        <v>29.9</v>
      </c>
      <c r="G19" s="57" t="n">
        <v>25.9</v>
      </c>
      <c r="H19" s="57" t="n">
        <v>59.48</v>
      </c>
      <c r="I19" s="58" t="n">
        <v>16.52</v>
      </c>
      <c r="J19" s="58" t="n">
        <f aca="false">I19*D19/12</f>
        <v>1.37666666666667</v>
      </c>
    </row>
    <row r="20" customFormat="false" ht="17.1" hidden="false" customHeight="true" outlineLevel="0" collapsed="false">
      <c r="A20" s="54" t="n">
        <v>4</v>
      </c>
      <c r="B20" s="55" t="s">
        <v>60</v>
      </c>
      <c r="C20" s="54" t="s">
        <v>45</v>
      </c>
      <c r="D20" s="56" t="n">
        <v>1</v>
      </c>
      <c r="E20" s="57" t="n">
        <v>46.8</v>
      </c>
      <c r="F20" s="57" t="n">
        <v>58.49</v>
      </c>
      <c r="G20" s="57" t="n">
        <v>58.88</v>
      </c>
      <c r="H20" s="57" t="n">
        <v>47.68</v>
      </c>
      <c r="I20" s="58" t="n">
        <v>56.79</v>
      </c>
      <c r="J20" s="58" t="n">
        <f aca="false">I20*D20/12</f>
        <v>4.7325</v>
      </c>
    </row>
    <row r="21" customFormat="false" ht="25.15" hidden="false" customHeight="true" outlineLevel="0" collapsed="false">
      <c r="A21" s="59" t="s">
        <v>61</v>
      </c>
      <c r="B21" s="59"/>
      <c r="C21" s="59"/>
      <c r="D21" s="59"/>
      <c r="E21" s="59"/>
      <c r="F21" s="59"/>
      <c r="G21" s="59"/>
      <c r="H21" s="59"/>
      <c r="I21" s="59"/>
      <c r="J21" s="62" t="n">
        <f aca="false">SUM(J17:J20)</f>
        <v>10.2033333333333</v>
      </c>
    </row>
  </sheetData>
  <mergeCells count="5">
    <mergeCell ref="A1:J1"/>
    <mergeCell ref="A3:J3"/>
    <mergeCell ref="A13:I13"/>
    <mergeCell ref="A15:J15"/>
    <mergeCell ref="A21:I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8.578125" defaultRowHeight="12.75" zeroHeight="false" outlineLevelRow="0" outlineLevelCol="0"/>
  <cols>
    <col collapsed="false" customWidth="true" hidden="false" outlineLevel="0" max="1" min="1" style="0" width="64.86"/>
    <col collapsed="false" customWidth="true" hidden="false" outlineLevel="0" max="3" min="2" style="0" width="11.14"/>
    <col collapsed="false" customWidth="true" hidden="false" outlineLevel="0" max="4" min="4" style="0" width="12.57"/>
    <col collapsed="false" customWidth="true" hidden="false" outlineLevel="0" max="5" min="5" style="0" width="16"/>
  </cols>
  <sheetData>
    <row r="1" customFormat="false" ht="13.9" hidden="false" customHeight="false" outlineLevel="0" collapsed="false">
      <c r="A1" s="63" t="s">
        <v>62</v>
      </c>
      <c r="B1" s="63"/>
      <c r="C1" s="63"/>
      <c r="D1" s="63"/>
      <c r="E1" s="63"/>
    </row>
    <row r="2" customFormat="false" ht="13.9" hidden="false" customHeight="false" outlineLevel="0" collapsed="false">
      <c r="A2" s="64"/>
      <c r="B2" s="64"/>
      <c r="C2" s="64"/>
      <c r="D2" s="64"/>
      <c r="E2" s="64"/>
    </row>
    <row r="3" customFormat="false" ht="12.75" hidden="false" customHeight="false" outlineLevel="0" collapsed="false">
      <c r="A3" s="65"/>
      <c r="B3" s="65"/>
      <c r="C3" s="65"/>
      <c r="D3" s="65"/>
      <c r="E3" s="66"/>
    </row>
    <row r="4" customFormat="false" ht="12.75" hidden="false" customHeight="false" outlineLevel="0" collapsed="false">
      <c r="A4" s="65"/>
      <c r="B4" s="65"/>
      <c r="C4" s="65"/>
      <c r="D4" s="65"/>
      <c r="E4" s="66"/>
    </row>
    <row r="5" customFormat="false" ht="38.25" hidden="false" customHeight="true" outlineLevel="0" collapsed="false">
      <c r="A5" s="67" t="s">
        <v>63</v>
      </c>
      <c r="B5" s="68" t="s">
        <v>64</v>
      </c>
      <c r="C5" s="68" t="s">
        <v>65</v>
      </c>
      <c r="D5" s="69" t="s">
        <v>66</v>
      </c>
      <c r="E5" s="70" t="s">
        <v>12</v>
      </c>
    </row>
    <row r="6" customFormat="false" ht="13.35" hidden="false" customHeight="false" outlineLevel="0" collapsed="false">
      <c r="A6" s="71" t="s">
        <v>67</v>
      </c>
      <c r="B6" s="72" t="n">
        <v>26</v>
      </c>
      <c r="C6" s="73" t="n">
        <v>45.12</v>
      </c>
      <c r="D6" s="74" t="n">
        <f aca="false">(B6*C6)*0.02</f>
        <v>23.4624</v>
      </c>
      <c r="E6" s="73" t="n">
        <f aca="false">(C6*B6)-D6</f>
        <v>1149.6576</v>
      </c>
    </row>
    <row r="7" customFormat="false" ht="13.35" hidden="false" customHeight="false" outlineLevel="0" collapsed="false">
      <c r="A7" s="71" t="s">
        <v>68</v>
      </c>
      <c r="B7" s="72" t="n">
        <v>15</v>
      </c>
      <c r="C7" s="73" t="n">
        <v>45.12</v>
      </c>
      <c r="D7" s="74" t="n">
        <f aca="false">(B7*C7)*0.02</f>
        <v>13.536</v>
      </c>
      <c r="E7" s="73" t="n">
        <f aca="false">(B7*C7)-D7</f>
        <v>663.264</v>
      </c>
    </row>
    <row r="8" customFormat="false" ht="13.35" hidden="false" customHeight="false" outlineLevel="0" collapsed="false">
      <c r="A8" s="71" t="s">
        <v>69</v>
      </c>
      <c r="B8" s="72" t="n">
        <v>15</v>
      </c>
      <c r="C8" s="73" t="n">
        <v>45.12</v>
      </c>
      <c r="D8" s="74" t="n">
        <f aca="false">(B8*C8)*0.02</f>
        <v>13.536</v>
      </c>
      <c r="E8" s="73" t="n">
        <f aca="false">(B8*C8)-D8</f>
        <v>663.264</v>
      </c>
    </row>
    <row r="9" customFormat="false" ht="12.75" hidden="false" customHeight="false" outlineLevel="0" collapsed="false">
      <c r="A9" s="75"/>
      <c r="B9" s="75"/>
      <c r="C9" s="75"/>
      <c r="D9" s="75"/>
      <c r="E9" s="75"/>
    </row>
    <row r="10" customFormat="false" ht="12.75" hidden="false" customHeight="false" outlineLevel="0" collapsed="false">
      <c r="A10" s="75"/>
      <c r="B10" s="75"/>
      <c r="C10" s="75"/>
      <c r="D10" s="75"/>
      <c r="E10" s="75"/>
    </row>
    <row r="11" customFormat="false" ht="12.75" hidden="false" customHeight="false" outlineLevel="0" collapsed="false">
      <c r="A11" s="76" t="s">
        <v>70</v>
      </c>
      <c r="B11" s="76"/>
      <c r="C11" s="76"/>
      <c r="D11" s="76"/>
      <c r="E11" s="76"/>
    </row>
    <row r="12" customFormat="false" ht="12.75" hidden="false" customHeight="true" outlineLevel="0" collapsed="false">
      <c r="A12" s="77" t="s">
        <v>71</v>
      </c>
      <c r="B12" s="77"/>
      <c r="C12" s="77"/>
      <c r="D12" s="77"/>
      <c r="E12" s="77"/>
    </row>
    <row r="13" customFormat="false" ht="12.75" hidden="false" customHeight="false" outlineLevel="0" collapsed="false">
      <c r="A13" s="77"/>
      <c r="B13" s="77"/>
      <c r="C13" s="77"/>
      <c r="D13" s="77"/>
      <c r="E13" s="77"/>
    </row>
    <row r="14" customFormat="false" ht="12.75" hidden="false" customHeight="false" outlineLevel="0" collapsed="false">
      <c r="A14" s="77"/>
      <c r="B14" s="77"/>
      <c r="C14" s="77"/>
      <c r="D14" s="77"/>
      <c r="E14" s="77"/>
    </row>
    <row r="15" customFormat="false" ht="12.75" hidden="false" customHeight="false" outlineLevel="0" collapsed="false">
      <c r="A15" s="77"/>
      <c r="B15" s="77"/>
      <c r="C15" s="77"/>
      <c r="D15" s="77"/>
      <c r="E15" s="77"/>
    </row>
    <row r="16" customFormat="false" ht="12.75" hidden="false" customHeight="false" outlineLevel="0" collapsed="false">
      <c r="A16" s="77"/>
      <c r="B16" s="77"/>
      <c r="C16" s="77"/>
      <c r="D16" s="77"/>
      <c r="E16" s="77"/>
    </row>
    <row r="17" customFormat="false" ht="12.75" hidden="false" customHeight="false" outlineLevel="0" collapsed="false">
      <c r="A17" s="77"/>
      <c r="B17" s="77"/>
      <c r="C17" s="77"/>
      <c r="D17" s="77"/>
      <c r="E17" s="77"/>
    </row>
    <row r="18" customFormat="false" ht="12.75" hidden="false" customHeight="false" outlineLevel="0" collapsed="false">
      <c r="A18" s="77"/>
      <c r="B18" s="77"/>
      <c r="C18" s="77"/>
      <c r="D18" s="77"/>
      <c r="E18" s="77"/>
    </row>
    <row r="19" customFormat="false" ht="6.75" hidden="false" customHeight="true" outlineLevel="0" collapsed="false">
      <c r="A19" s="77"/>
      <c r="B19" s="77"/>
      <c r="C19" s="77"/>
      <c r="D19" s="77"/>
      <c r="E19" s="77"/>
    </row>
    <row r="20" customFormat="false" ht="12.75" hidden="true" customHeight="false" outlineLevel="0" collapsed="false">
      <c r="A20" s="77"/>
      <c r="B20" s="77"/>
      <c r="C20" s="77"/>
      <c r="D20" s="77"/>
      <c r="E20" s="77"/>
    </row>
    <row r="21" customFormat="false" ht="12.75" hidden="false" customHeight="false" outlineLevel="0" collapsed="false">
      <c r="A21" s="78" t="s">
        <v>72</v>
      </c>
      <c r="B21" s="79"/>
      <c r="C21" s="80" t="n">
        <v>0.0028</v>
      </c>
      <c r="D21" s="80"/>
      <c r="E21" s="80"/>
    </row>
    <row r="22" customFormat="false" ht="12.75" hidden="false" customHeight="false" outlineLevel="0" collapsed="false">
      <c r="A22" s="75"/>
      <c r="B22" s="75"/>
      <c r="C22" s="75"/>
      <c r="D22" s="75"/>
    </row>
    <row r="23" customFormat="false" ht="12.75" hidden="false" customHeight="false" outlineLevel="0" collapsed="false">
      <c r="A23" s="75"/>
      <c r="B23" s="75"/>
      <c r="C23" s="75"/>
      <c r="D23" s="75"/>
    </row>
    <row r="24" customFormat="false" ht="12.75" hidden="false" customHeight="false" outlineLevel="0" collapsed="false">
      <c r="A24" s="76" t="s">
        <v>73</v>
      </c>
      <c r="B24" s="76"/>
      <c r="C24" s="76"/>
      <c r="D24" s="76"/>
      <c r="E24" s="76"/>
    </row>
    <row r="25" customFormat="false" ht="12.75" hidden="false" customHeight="false" outlineLevel="0" collapsed="false">
      <c r="A25" s="81" t="s">
        <v>74</v>
      </c>
      <c r="B25" s="82"/>
      <c r="C25" s="83"/>
      <c r="D25" s="84" t="n">
        <v>0.5167</v>
      </c>
      <c r="E25" s="84"/>
    </row>
    <row r="26" customFormat="false" ht="12.75" hidden="false" customHeight="false" outlineLevel="0" collapsed="false">
      <c r="A26" s="81" t="s">
        <v>75</v>
      </c>
      <c r="B26" s="82"/>
      <c r="C26" s="83"/>
      <c r="D26" s="85" t="n">
        <v>0.015</v>
      </c>
      <c r="E26" s="85"/>
    </row>
    <row r="27" customFormat="false" ht="12.75" hidden="false" customHeight="false" outlineLevel="0" collapsed="false">
      <c r="A27" s="81" t="s">
        <v>76</v>
      </c>
      <c r="B27" s="82"/>
      <c r="C27" s="83"/>
      <c r="D27" s="85" t="n">
        <v>0.8988</v>
      </c>
      <c r="E27" s="85"/>
    </row>
    <row r="28" customFormat="false" ht="12.75" hidden="false" customHeight="false" outlineLevel="0" collapsed="false">
      <c r="A28" s="81" t="s">
        <v>77</v>
      </c>
      <c r="B28" s="82"/>
      <c r="C28" s="83"/>
      <c r="D28" s="54" t="n">
        <v>5</v>
      </c>
      <c r="E28" s="54"/>
    </row>
    <row r="29" customFormat="false" ht="12.75" hidden="false" customHeight="false" outlineLevel="0" collapsed="false">
      <c r="A29" s="75"/>
      <c r="B29" s="75"/>
      <c r="C29" s="75"/>
      <c r="D29" s="75"/>
    </row>
    <row r="30" customFormat="false" ht="12.75" hidden="false" customHeight="false" outlineLevel="0" collapsed="false">
      <c r="A30" s="75"/>
      <c r="B30" s="75"/>
      <c r="C30" s="75"/>
      <c r="D30" s="75"/>
    </row>
    <row r="31" customFormat="false" ht="12.75" hidden="false" customHeight="false" outlineLevel="0" collapsed="false">
      <c r="A31" s="76" t="s">
        <v>78</v>
      </c>
      <c r="B31" s="76"/>
      <c r="C31" s="76"/>
      <c r="D31" s="76"/>
      <c r="E31" s="76"/>
    </row>
    <row r="32" customFormat="false" ht="12.75" hidden="false" customHeight="false" outlineLevel="0" collapsed="false">
      <c r="A32" s="81" t="s">
        <v>79</v>
      </c>
      <c r="B32" s="82"/>
      <c r="C32" s="83"/>
      <c r="D32" s="86" t="n">
        <v>0.6913</v>
      </c>
      <c r="E32" s="86"/>
    </row>
    <row r="33" customFormat="false" ht="12.75" hidden="false" customHeight="false" outlineLevel="0" collapsed="false">
      <c r="A33" s="75"/>
      <c r="B33" s="75"/>
      <c r="C33" s="75"/>
      <c r="D33" s="75"/>
    </row>
    <row r="34" customFormat="false" ht="12.75" hidden="false" customHeight="false" outlineLevel="0" collapsed="false">
      <c r="A34" s="75"/>
      <c r="B34" s="75"/>
      <c r="C34" s="75"/>
      <c r="D34" s="75"/>
    </row>
    <row r="35" customFormat="false" ht="12.75" hidden="false" customHeight="false" outlineLevel="0" collapsed="false">
      <c r="A35" s="87" t="s">
        <v>80</v>
      </c>
      <c r="B35" s="87"/>
      <c r="C35" s="87"/>
      <c r="D35" s="87"/>
      <c r="E35" s="87"/>
    </row>
    <row r="36" customFormat="false" ht="12.75" hidden="false" customHeight="false" outlineLevel="0" collapsed="false">
      <c r="A36" s="88" t="s">
        <v>81</v>
      </c>
      <c r="B36" s="89"/>
      <c r="C36" s="90"/>
      <c r="D36" s="91" t="s">
        <v>82</v>
      </c>
      <c r="E36" s="91"/>
    </row>
    <row r="37" customFormat="false" ht="12.75" hidden="false" customHeight="false" outlineLevel="0" collapsed="false">
      <c r="A37" s="92" t="s">
        <v>83</v>
      </c>
      <c r="B37" s="92"/>
      <c r="C37" s="93"/>
      <c r="D37" s="94" t="n">
        <f aca="false">Brasília!D38+Brasília!D38+(Brasília!D38/3)</f>
        <v>7867.64766666667</v>
      </c>
      <c r="E37" s="94"/>
    </row>
    <row r="38" customFormat="false" ht="12.75" hidden="false" customHeight="false" outlineLevel="0" collapsed="false">
      <c r="A38" s="92" t="s">
        <v>84</v>
      </c>
      <c r="B38" s="92"/>
      <c r="C38" s="93"/>
      <c r="D38" s="94" t="n">
        <f aca="false">Brasília!D54</f>
        <v>1378.71159111111</v>
      </c>
      <c r="E38" s="94"/>
    </row>
    <row r="39" customFormat="false" ht="12.75" hidden="false" customHeight="false" outlineLevel="0" collapsed="false">
      <c r="A39" s="92" t="s">
        <v>85</v>
      </c>
      <c r="B39" s="92"/>
      <c r="C39" s="93"/>
      <c r="D39" s="94" t="n">
        <f aca="false">Brasília!C58</f>
        <v>151.9</v>
      </c>
      <c r="E39" s="94"/>
    </row>
    <row r="40" customFormat="false" ht="12.75" hidden="false" customHeight="false" outlineLevel="0" collapsed="false">
      <c r="A40" s="95" t="s">
        <v>86</v>
      </c>
      <c r="B40" s="95"/>
      <c r="C40" s="96"/>
      <c r="D40" s="91" t="n">
        <f aca="false">SUM(D37:D39)</f>
        <v>9398.25925777778</v>
      </c>
      <c r="E40" s="91"/>
    </row>
    <row r="41" customFormat="false" ht="12.75" hidden="false" customHeight="false" outlineLevel="0" collapsed="false">
      <c r="A41" s="97"/>
      <c r="B41" s="97"/>
      <c r="C41" s="97"/>
      <c r="D41" s="97"/>
    </row>
    <row r="42" customFormat="false" ht="12.75" hidden="false" customHeight="false" outlineLevel="0" collapsed="false">
      <c r="A42" s="98" t="s">
        <v>87</v>
      </c>
      <c r="B42" s="99"/>
      <c r="C42" s="100"/>
      <c r="D42" s="101" t="n">
        <v>0.1012</v>
      </c>
      <c r="E42" s="101"/>
    </row>
    <row r="43" customFormat="false" ht="12.75" hidden="false" customHeight="false" outlineLevel="0" collapsed="false">
      <c r="A43" s="102" t="s">
        <v>88</v>
      </c>
      <c r="B43" s="103"/>
      <c r="C43" s="104"/>
      <c r="D43" s="105" t="n">
        <v>0.0032</v>
      </c>
      <c r="E43" s="105"/>
    </row>
    <row r="45" customFormat="false" ht="13.7" hidden="false" customHeight="true" outlineLevel="0" collapsed="false">
      <c r="A45" s="106" t="s">
        <v>89</v>
      </c>
      <c r="B45" s="106"/>
      <c r="C45" s="106"/>
      <c r="D45" s="107"/>
    </row>
    <row r="46" customFormat="false" ht="25.15" hidden="false" customHeight="true" outlineLevel="0" collapsed="false">
      <c r="A46" s="108" t="s">
        <v>90</v>
      </c>
      <c r="B46" s="108"/>
      <c r="C46" s="108"/>
      <c r="D46" s="108"/>
      <c r="E46" s="108"/>
    </row>
    <row r="47" customFormat="false" ht="49.15" hidden="false" customHeight="true" outlineLevel="0" collapsed="false">
      <c r="A47" s="109" t="s">
        <v>91</v>
      </c>
      <c r="B47" s="109"/>
      <c r="C47" s="109"/>
      <c r="D47" s="109"/>
      <c r="E47" s="109"/>
    </row>
    <row r="48" customFormat="false" ht="25.9" hidden="false" customHeight="true" outlineLevel="0" collapsed="false">
      <c r="A48" s="110" t="s">
        <v>92</v>
      </c>
      <c r="B48" s="110"/>
      <c r="C48" s="110"/>
      <c r="D48" s="110"/>
      <c r="E48" s="110"/>
    </row>
    <row r="49" customFormat="false" ht="25.9" hidden="false" customHeight="true" outlineLevel="0" collapsed="false">
      <c r="A49" s="110" t="s">
        <v>93</v>
      </c>
      <c r="B49" s="110"/>
      <c r="C49" s="110"/>
      <c r="D49" s="110"/>
      <c r="E49" s="110"/>
    </row>
    <row r="50" customFormat="false" ht="38.1" hidden="false" customHeight="true" outlineLevel="0" collapsed="false">
      <c r="A50" s="110" t="s">
        <v>94</v>
      </c>
      <c r="B50" s="110"/>
      <c r="C50" s="110"/>
      <c r="D50" s="110"/>
      <c r="E50" s="110"/>
    </row>
    <row r="51" customFormat="false" ht="25.9" hidden="false" customHeight="true" outlineLevel="0" collapsed="false">
      <c r="A51" s="110" t="s">
        <v>95</v>
      </c>
      <c r="B51" s="110"/>
      <c r="C51" s="110"/>
      <c r="D51" s="110"/>
      <c r="E51" s="110"/>
    </row>
    <row r="52" customFormat="false" ht="49.7" hidden="false" customHeight="true" outlineLevel="0" collapsed="false">
      <c r="A52" s="110" t="s">
        <v>96</v>
      </c>
      <c r="B52" s="110"/>
      <c r="C52" s="110"/>
      <c r="D52" s="110"/>
      <c r="E52" s="110"/>
    </row>
    <row r="53" customFormat="false" ht="49.7" hidden="false" customHeight="true" outlineLevel="0" collapsed="false">
      <c r="A53" s="110" t="s">
        <v>97</v>
      </c>
      <c r="B53" s="110"/>
      <c r="C53" s="110"/>
      <c r="D53" s="110"/>
      <c r="E53" s="110"/>
    </row>
    <row r="54" customFormat="false" ht="12.75" hidden="false" customHeight="false" outlineLevel="0" collapsed="false">
      <c r="A54" s="111"/>
    </row>
    <row r="55" customFormat="false" ht="21.75" hidden="false" customHeight="true" outlineLevel="0" collapsed="false">
      <c r="A55" s="110" t="s">
        <v>98</v>
      </c>
      <c r="B55" s="110"/>
      <c r="C55" s="110"/>
      <c r="D55" s="110"/>
      <c r="E55" s="110"/>
    </row>
    <row r="56" customFormat="false" ht="38.1" hidden="false" customHeight="true" outlineLevel="0" collapsed="false">
      <c r="A56" s="109" t="s">
        <v>99</v>
      </c>
      <c r="B56" s="109"/>
      <c r="C56" s="109"/>
      <c r="D56" s="109"/>
      <c r="E56" s="109"/>
    </row>
    <row r="57" customFormat="false" ht="25.9" hidden="false" customHeight="true" outlineLevel="0" collapsed="false">
      <c r="A57" s="110" t="s">
        <v>100</v>
      </c>
      <c r="B57" s="110"/>
      <c r="C57" s="110"/>
      <c r="D57" s="110"/>
      <c r="E57" s="110"/>
    </row>
    <row r="58" customFormat="false" ht="49.7" hidden="false" customHeight="true" outlineLevel="0" collapsed="false">
      <c r="A58" s="110" t="s">
        <v>101</v>
      </c>
      <c r="B58" s="110"/>
      <c r="C58" s="110"/>
      <c r="D58" s="110"/>
      <c r="E58" s="110"/>
    </row>
    <row r="59" customFormat="false" ht="25.35" hidden="false" customHeight="true" outlineLevel="0" collapsed="false">
      <c r="A59" s="109" t="s">
        <v>102</v>
      </c>
      <c r="B59" s="109"/>
      <c r="C59" s="109"/>
      <c r="D59" s="109"/>
      <c r="E59" s="109"/>
    </row>
    <row r="60" customFormat="false" ht="13.35" hidden="false" customHeight="true" outlineLevel="0" collapsed="false">
      <c r="A60" s="109" t="s">
        <v>103</v>
      </c>
      <c r="B60" s="109"/>
      <c r="C60" s="109"/>
      <c r="D60" s="109"/>
      <c r="E60" s="109"/>
    </row>
    <row r="61" customFormat="false" ht="13.35" hidden="false" customHeight="true" outlineLevel="0" collapsed="false">
      <c r="A61" s="109" t="s">
        <v>104</v>
      </c>
      <c r="B61" s="109"/>
      <c r="C61" s="109"/>
      <c r="D61" s="109"/>
      <c r="E61" s="109"/>
    </row>
    <row r="62" customFormat="false" ht="25.9" hidden="false" customHeight="true" outlineLevel="0" collapsed="false">
      <c r="A62" s="109" t="s">
        <v>105</v>
      </c>
      <c r="B62" s="109"/>
      <c r="C62" s="109"/>
      <c r="D62" s="109"/>
      <c r="E62" s="109"/>
    </row>
    <row r="63" customFormat="false" ht="37.35" hidden="false" customHeight="true" outlineLevel="0" collapsed="false">
      <c r="A63" s="109" t="s">
        <v>106</v>
      </c>
      <c r="B63" s="109"/>
      <c r="C63" s="109"/>
      <c r="D63" s="109"/>
      <c r="E63" s="109"/>
    </row>
    <row r="64" customFormat="false" ht="62.65" hidden="false" customHeight="true" outlineLevel="0" collapsed="false">
      <c r="A64" s="109" t="s">
        <v>107</v>
      </c>
      <c r="B64" s="109"/>
      <c r="C64" s="109"/>
      <c r="D64" s="109"/>
      <c r="E64" s="109"/>
    </row>
    <row r="65" customFormat="false" ht="21.2" hidden="false" customHeight="true" outlineLevel="0" collapsed="false">
      <c r="A65" s="109" t="s">
        <v>108</v>
      </c>
      <c r="B65" s="109"/>
      <c r="C65" s="109"/>
      <c r="D65" s="109"/>
      <c r="E65" s="109"/>
    </row>
    <row r="66" customFormat="false" ht="47.85" hidden="false" customHeight="true" outlineLevel="0" collapsed="false">
      <c r="A66" s="110" t="s">
        <v>109</v>
      </c>
      <c r="B66" s="110"/>
      <c r="C66" s="110"/>
      <c r="D66" s="110"/>
      <c r="E66" s="110"/>
    </row>
    <row r="67" customFormat="false" ht="38.1" hidden="false" customHeight="true" outlineLevel="0" collapsed="false">
      <c r="A67" s="110" t="s">
        <v>110</v>
      </c>
      <c r="B67" s="110"/>
      <c r="C67" s="110"/>
      <c r="D67" s="110"/>
      <c r="E67" s="110"/>
    </row>
    <row r="68" customFormat="false" ht="49.15" hidden="false" customHeight="true" outlineLevel="0" collapsed="false">
      <c r="A68" s="108" t="s">
        <v>111</v>
      </c>
      <c r="B68" s="108"/>
      <c r="C68" s="108"/>
      <c r="D68" s="108"/>
      <c r="E68" s="108"/>
    </row>
  </sheetData>
  <mergeCells count="46">
    <mergeCell ref="A1:E1"/>
    <mergeCell ref="A11:E11"/>
    <mergeCell ref="A12:E20"/>
    <mergeCell ref="C21:E21"/>
    <mergeCell ref="A24:E24"/>
    <mergeCell ref="D25:E25"/>
    <mergeCell ref="D26:E26"/>
    <mergeCell ref="D27:E27"/>
    <mergeCell ref="D28:E28"/>
    <mergeCell ref="A31:E31"/>
    <mergeCell ref="D32:E32"/>
    <mergeCell ref="A35:E35"/>
    <mergeCell ref="D36:E36"/>
    <mergeCell ref="A37:B37"/>
    <mergeCell ref="D37:E37"/>
    <mergeCell ref="A38:B38"/>
    <mergeCell ref="D38:E38"/>
    <mergeCell ref="A39:B39"/>
    <mergeCell ref="D39:E39"/>
    <mergeCell ref="A40:B40"/>
    <mergeCell ref="D40:E40"/>
    <mergeCell ref="D42:E42"/>
    <mergeCell ref="D43:E43"/>
    <mergeCell ref="A45:C45"/>
    <mergeCell ref="A46:E46"/>
    <mergeCell ref="A47:E47"/>
    <mergeCell ref="A48:E48"/>
    <mergeCell ref="A49:E49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G134"/>
  <sheetViews>
    <sheetView showFormulas="false" showGridLines="false" showRowColHeaders="true" showZeros="true" rightToLeft="false" tabSelected="false" showOutlineSymbols="true" defaultGridColor="true" view="normal" topLeftCell="A110" colorId="64" zoomScale="100" zoomScaleNormal="100" zoomScalePageLayoutView="100" workbookViewId="0">
      <selection pane="topLeft" activeCell="C109" activeCellId="0" sqref="C109"/>
    </sheetView>
  </sheetViews>
  <sheetFormatPr defaultColWidth="8.578125" defaultRowHeight="12.75" zeroHeight="false" outlineLevelRow="0" outlineLevelCol="0"/>
  <cols>
    <col collapsed="false" customWidth="true" hidden="false" outlineLevel="0" max="1" min="1" style="0" width="6.15"/>
    <col collapsed="false" customWidth="true" hidden="false" outlineLevel="0" max="2" min="2" style="0" width="73.14"/>
    <col collapsed="false" customWidth="true" hidden="false" outlineLevel="0" max="3" min="3" style="0" width="15.29"/>
    <col collapsed="false" customWidth="true" hidden="false" outlineLevel="0" max="5" min="4" style="0" width="15.15"/>
  </cols>
  <sheetData>
    <row r="1" customFormat="false" ht="22.15" hidden="false" customHeight="false" outlineLevel="0" collapsed="false">
      <c r="B1" s="112" t="s">
        <v>0</v>
      </c>
      <c r="C1" s="112"/>
      <c r="D1" s="112"/>
      <c r="E1" s="112"/>
    </row>
    <row r="2" customFormat="false" ht="16.7" hidden="false" customHeight="true" outlineLevel="0" collapsed="false">
      <c r="B2" s="113" t="s">
        <v>112</v>
      </c>
      <c r="C2" s="113"/>
      <c r="D2" s="113"/>
      <c r="E2" s="113"/>
    </row>
    <row r="3" customFormat="false" ht="13.9" hidden="false" customHeight="false" outlineLevel="0" collapsed="false">
      <c r="B3" s="114"/>
      <c r="C3" s="114"/>
      <c r="D3" s="114"/>
      <c r="E3" s="115"/>
    </row>
    <row r="4" customFormat="false" ht="13.9" hidden="false" customHeight="false" outlineLevel="0" collapsed="false">
      <c r="B4" s="116" t="s">
        <v>113</v>
      </c>
      <c r="C4" s="117" t="s">
        <v>114</v>
      </c>
      <c r="D4" s="117"/>
      <c r="E4" s="117"/>
    </row>
    <row r="5" customFormat="false" ht="13.9" hidden="false" customHeight="false" outlineLevel="0" collapsed="false">
      <c r="B5" s="116" t="s">
        <v>115</v>
      </c>
      <c r="C5" s="118"/>
      <c r="D5" s="118"/>
      <c r="E5" s="118"/>
    </row>
    <row r="6" customFormat="false" ht="13.9" hidden="false" customHeight="false" outlineLevel="0" collapsed="false">
      <c r="B6" s="116" t="s">
        <v>116</v>
      </c>
      <c r="C6" s="119"/>
      <c r="D6" s="119"/>
      <c r="E6" s="119"/>
    </row>
    <row r="7" customFormat="false" ht="13.9" hidden="false" customHeight="false" outlineLevel="0" collapsed="false">
      <c r="B7" s="116"/>
      <c r="C7" s="114"/>
      <c r="D7" s="114"/>
      <c r="E7" s="115"/>
    </row>
    <row r="8" customFormat="false" ht="13.9" hidden="false" customHeight="false" outlineLevel="0" collapsed="false">
      <c r="B8" s="120" t="s">
        <v>117</v>
      </c>
      <c r="C8" s="121"/>
      <c r="D8" s="122"/>
      <c r="E8" s="115"/>
    </row>
    <row r="9" customFormat="false" ht="14.1" hidden="false" customHeight="false" outlineLevel="0" collapsed="false">
      <c r="B9" s="123" t="s">
        <v>118</v>
      </c>
      <c r="C9" s="124"/>
      <c r="D9" s="124"/>
      <c r="E9" s="124"/>
    </row>
    <row r="10" customFormat="false" ht="14.1" hidden="false" customHeight="false" outlineLevel="0" collapsed="false">
      <c r="B10" s="123" t="s">
        <v>119</v>
      </c>
      <c r="C10" s="125" t="s">
        <v>120</v>
      </c>
      <c r="D10" s="125"/>
      <c r="E10" s="125"/>
    </row>
    <row r="11" customFormat="false" ht="15" hidden="false" customHeight="false" outlineLevel="0" collapsed="false">
      <c r="B11" s="126" t="s">
        <v>121</v>
      </c>
      <c r="C11" s="125" t="n">
        <v>2022</v>
      </c>
      <c r="D11" s="125"/>
      <c r="E11" s="125"/>
    </row>
    <row r="12" customFormat="false" ht="14.1" hidden="false" customHeight="false" outlineLevel="0" collapsed="false">
      <c r="B12" s="123" t="s">
        <v>122</v>
      </c>
      <c r="C12" s="127" t="n">
        <v>12</v>
      </c>
      <c r="D12" s="127"/>
      <c r="E12" s="127"/>
    </row>
    <row r="13" customFormat="false" ht="13.9" hidden="false" customHeight="false" outlineLevel="0" collapsed="false">
      <c r="B13" s="128"/>
      <c r="C13" s="129"/>
      <c r="D13" s="130"/>
      <c r="E13" s="115"/>
    </row>
    <row r="14" customFormat="false" ht="14.25" hidden="false" customHeight="true" outlineLevel="0" collapsed="false">
      <c r="B14" s="131" t="s">
        <v>123</v>
      </c>
      <c r="C14" s="131"/>
      <c r="D14" s="131"/>
      <c r="E14" s="131"/>
    </row>
    <row r="15" customFormat="false" ht="25.35" hidden="false" customHeight="false" outlineLevel="0" collapsed="false">
      <c r="B15" s="132" t="s">
        <v>124</v>
      </c>
      <c r="C15" s="132" t="s">
        <v>125</v>
      </c>
      <c r="D15" s="132" t="s">
        <v>126</v>
      </c>
      <c r="E15" s="132" t="s">
        <v>127</v>
      </c>
    </row>
    <row r="16" customFormat="false" ht="49.35" hidden="false" customHeight="false" outlineLevel="0" collapsed="false">
      <c r="B16" s="133" t="s">
        <v>6</v>
      </c>
      <c r="C16" s="134" t="s">
        <v>128</v>
      </c>
      <c r="D16" s="135" t="n">
        <f aca="false">Resumo!F21</f>
        <v>50</v>
      </c>
      <c r="E16" s="135" t="n">
        <f aca="false">Resumo!F22</f>
        <v>8</v>
      </c>
    </row>
    <row r="17" customFormat="false" ht="13.9" hidden="false" customHeight="false" outlineLevel="0" collapsed="false">
      <c r="B17" s="136"/>
      <c r="C17" s="137"/>
      <c r="D17" s="122"/>
      <c r="E17" s="115"/>
    </row>
    <row r="18" customFormat="false" ht="13.9" hidden="false" customHeight="false" outlineLevel="0" collapsed="false">
      <c r="B18" s="136"/>
      <c r="C18" s="137"/>
      <c r="D18" s="122"/>
      <c r="E18" s="115"/>
    </row>
    <row r="19" customFormat="false" ht="16.7" hidden="false" customHeight="true" outlineLevel="0" collapsed="false">
      <c r="B19" s="131" t="s">
        <v>129</v>
      </c>
      <c r="C19" s="131"/>
      <c r="D19" s="131"/>
      <c r="E19" s="131"/>
    </row>
    <row r="20" customFormat="false" ht="16.7" hidden="false" customHeight="true" outlineLevel="0" collapsed="false">
      <c r="B20" s="132" t="s">
        <v>130</v>
      </c>
      <c r="C20" s="132"/>
      <c r="D20" s="132"/>
      <c r="E20" s="132"/>
    </row>
    <row r="21" customFormat="false" ht="14.1" hidden="false" customHeight="false" outlineLevel="0" collapsed="false">
      <c r="B21" s="138" t="s">
        <v>131</v>
      </c>
      <c r="C21" s="127" t="s">
        <v>132</v>
      </c>
      <c r="D21" s="127"/>
      <c r="E21" s="127"/>
    </row>
    <row r="22" customFormat="false" ht="14.1" hidden="false" customHeight="false" outlineLevel="0" collapsed="false">
      <c r="B22" s="138" t="s">
        <v>133</v>
      </c>
      <c r="C22" s="127" t="s">
        <v>134</v>
      </c>
      <c r="D22" s="127"/>
      <c r="E22" s="127"/>
    </row>
    <row r="23" customFormat="false" ht="14.1" hidden="false" customHeight="false" outlineLevel="0" collapsed="false">
      <c r="B23" s="139" t="s">
        <v>135</v>
      </c>
      <c r="C23" s="140" t="n">
        <f aca="false">Brasília!C23</f>
        <v>2593.73</v>
      </c>
      <c r="D23" s="140"/>
      <c r="E23" s="140"/>
    </row>
    <row r="24" customFormat="false" ht="14.1" hidden="false" customHeight="false" outlineLevel="0" collapsed="false">
      <c r="B24" s="139" t="s">
        <v>136</v>
      </c>
      <c r="C24" s="127" t="s">
        <v>137</v>
      </c>
      <c r="D24" s="127"/>
      <c r="E24" s="127"/>
    </row>
    <row r="25" customFormat="false" ht="14.1" hidden="false" customHeight="false" outlineLevel="0" collapsed="false">
      <c r="B25" s="139" t="s">
        <v>138</v>
      </c>
      <c r="C25" s="127" t="s">
        <v>139</v>
      </c>
      <c r="D25" s="127"/>
      <c r="E25" s="127"/>
    </row>
    <row r="26" customFormat="false" ht="14.1" hidden="false" customHeight="false" outlineLevel="0" collapsed="false">
      <c r="B26" s="139" t="s">
        <v>140</v>
      </c>
      <c r="C26" s="127" t="str">
        <f aca="false">Brasília!C26</f>
        <v>DF000178/2023</v>
      </c>
      <c r="D26" s="127"/>
      <c r="E26" s="127"/>
    </row>
    <row r="27" customFormat="false" ht="13.9" hidden="false" customHeight="false" outlineLevel="0" collapsed="false">
      <c r="B27" s="141"/>
      <c r="C27" s="142"/>
      <c r="D27" s="143"/>
      <c r="E27" s="115"/>
    </row>
    <row r="28" customFormat="false" ht="37.35" hidden="false" customHeight="false" outlineLevel="0" collapsed="false">
      <c r="B28" s="144" t="s">
        <v>141</v>
      </c>
      <c r="C28" s="145" t="s">
        <v>142</v>
      </c>
      <c r="D28" s="145" t="s">
        <v>126</v>
      </c>
      <c r="E28" s="145" t="s">
        <v>127</v>
      </c>
    </row>
    <row r="29" customFormat="false" ht="16.7" hidden="false" customHeight="true" outlineLevel="0" collapsed="false">
      <c r="B29" s="131" t="s">
        <v>143</v>
      </c>
      <c r="C29" s="131"/>
      <c r="D29" s="131"/>
      <c r="E29" s="131"/>
    </row>
    <row r="30" customFormat="false" ht="25.35" hidden="false" customHeight="false" outlineLevel="0" collapsed="false">
      <c r="B30" s="146" t="s">
        <v>144</v>
      </c>
      <c r="C30" s="147" t="s">
        <v>145</v>
      </c>
      <c r="D30" s="148" t="s">
        <v>82</v>
      </c>
      <c r="E30" s="148" t="s">
        <v>82</v>
      </c>
    </row>
    <row r="31" customFormat="false" ht="13.9" hidden="false" customHeight="false" outlineLevel="0" collapsed="false">
      <c r="B31" s="149" t="s">
        <v>146</v>
      </c>
      <c r="C31" s="150" t="n">
        <f aca="false">C23</f>
        <v>2593.73</v>
      </c>
      <c r="D31" s="151" t="n">
        <f aca="false">C31</f>
        <v>2593.73</v>
      </c>
      <c r="E31" s="151" t="n">
        <f aca="false">C31</f>
        <v>2593.73</v>
      </c>
    </row>
    <row r="32" customFormat="false" ht="13.9" hidden="false" customHeight="false" outlineLevel="0" collapsed="false">
      <c r="B32" s="149" t="s">
        <v>147</v>
      </c>
      <c r="C32" s="152" t="n">
        <v>0.3</v>
      </c>
      <c r="D32" s="153" t="n">
        <f aca="false">D31*C32</f>
        <v>778.119</v>
      </c>
      <c r="E32" s="153" t="n">
        <f aca="false">E31*C32</f>
        <v>778.119</v>
      </c>
    </row>
    <row r="33" customFormat="false" ht="13.9" hidden="false" customHeight="false" outlineLevel="0" collapsed="false">
      <c r="B33" s="149" t="s">
        <v>148</v>
      </c>
      <c r="C33" s="154"/>
      <c r="D33" s="153"/>
      <c r="E33" s="153"/>
    </row>
    <row r="34" customFormat="false" ht="13.9" hidden="false" customHeight="false" outlineLevel="0" collapsed="false">
      <c r="B34" s="149" t="s">
        <v>149</v>
      </c>
      <c r="C34" s="155"/>
      <c r="D34" s="153" t="n">
        <v>0</v>
      </c>
      <c r="E34" s="153" t="n">
        <v>0</v>
      </c>
    </row>
    <row r="35" customFormat="false" ht="13.9" hidden="false" customHeight="false" outlineLevel="0" collapsed="false">
      <c r="B35" s="149" t="s">
        <v>150</v>
      </c>
      <c r="C35" s="155"/>
      <c r="D35" s="153" t="n">
        <v>0</v>
      </c>
      <c r="E35" s="153" t="n">
        <v>0</v>
      </c>
    </row>
    <row r="36" customFormat="false" ht="13.9" hidden="false" customHeight="false" outlineLevel="0" collapsed="false">
      <c r="B36" s="156" t="s">
        <v>151</v>
      </c>
      <c r="C36" s="157"/>
      <c r="D36" s="153" t="n">
        <v>0</v>
      </c>
      <c r="E36" s="153" t="n">
        <v>0</v>
      </c>
    </row>
    <row r="37" customFormat="false" ht="13.9" hidden="false" customHeight="false" outlineLevel="0" collapsed="false">
      <c r="B37" s="149" t="s">
        <v>152</v>
      </c>
      <c r="C37" s="158"/>
      <c r="D37" s="153" t="n">
        <f aca="false">(SUM(D31:D36))/220*1.5</f>
        <v>22.9898795454545</v>
      </c>
      <c r="E37" s="153" t="n">
        <f aca="false">(SUM(E31:E36))/220*2</f>
        <v>30.6531727272727</v>
      </c>
    </row>
    <row r="38" customFormat="false" ht="13.9" hidden="false" customHeight="false" outlineLevel="0" collapsed="false">
      <c r="B38" s="159" t="s">
        <v>72</v>
      </c>
      <c r="C38" s="160"/>
      <c r="D38" s="161" t="n">
        <f aca="false">D37</f>
        <v>22.9898795454545</v>
      </c>
      <c r="E38" s="161" t="n">
        <f aca="false">E37</f>
        <v>30.6531727272727</v>
      </c>
    </row>
    <row r="39" customFormat="false" ht="13.9" hidden="false" customHeight="false" outlineLevel="0" collapsed="false">
      <c r="B39" s="141"/>
      <c r="C39" s="142"/>
      <c r="D39" s="143"/>
      <c r="E39" s="115"/>
    </row>
    <row r="40" customFormat="false" ht="16.7" hidden="false" customHeight="true" outlineLevel="0" collapsed="false">
      <c r="B40" s="131" t="s">
        <v>153</v>
      </c>
      <c r="C40" s="131"/>
      <c r="D40" s="131"/>
      <c r="E40" s="131"/>
    </row>
    <row r="41" customFormat="false" ht="13.9" hidden="false" customHeight="false" outlineLevel="0" collapsed="false">
      <c r="B41" s="162" t="s">
        <v>154</v>
      </c>
      <c r="C41" s="163" t="s">
        <v>155</v>
      </c>
      <c r="D41" s="163" t="s">
        <v>82</v>
      </c>
      <c r="E41" s="163" t="s">
        <v>82</v>
      </c>
    </row>
    <row r="42" customFormat="false" ht="13.9" hidden="false" customHeight="false" outlineLevel="0" collapsed="false">
      <c r="B42" s="149" t="s">
        <v>156</v>
      </c>
      <c r="C42" s="164" t="n">
        <f aca="false">1/12</f>
        <v>0.0833333333333333</v>
      </c>
      <c r="D42" s="165" t="n">
        <f aca="false">C42*D38</f>
        <v>1.91582329545455</v>
      </c>
      <c r="E42" s="165" t="n">
        <f aca="false">C42*E38</f>
        <v>2.55443106060606</v>
      </c>
    </row>
    <row r="43" customFormat="false" ht="37.35" hidden="false" customHeight="false" outlineLevel="0" collapsed="false">
      <c r="B43" s="149" t="s">
        <v>157</v>
      </c>
      <c r="C43" s="164" t="n">
        <f aca="false">C42/3</f>
        <v>0.0277777777777778</v>
      </c>
      <c r="D43" s="165" t="n">
        <f aca="false">C43*D38</f>
        <v>0.638607765151515</v>
      </c>
      <c r="E43" s="165" t="n">
        <f aca="false">C43*E38</f>
        <v>0.85147702020202</v>
      </c>
    </row>
    <row r="44" customFormat="false" ht="13.9" hidden="false" customHeight="false" outlineLevel="0" collapsed="false">
      <c r="B44" s="166" t="s">
        <v>72</v>
      </c>
      <c r="C44" s="167" t="n">
        <f aca="false">SUM(C42:C43)</f>
        <v>0.111111111111111</v>
      </c>
      <c r="D44" s="168" t="n">
        <f aca="false">SUM(D42:D43)</f>
        <v>2.55443106060606</v>
      </c>
      <c r="E44" s="168" t="n">
        <f aca="false">SUM(E42:E43)</f>
        <v>3.40590808080808</v>
      </c>
    </row>
    <row r="45" customFormat="false" ht="13.9" hidden="false" customHeight="false" outlineLevel="0" collapsed="false">
      <c r="B45" s="169" t="s">
        <v>158</v>
      </c>
      <c r="C45" s="163" t="s">
        <v>155</v>
      </c>
      <c r="D45" s="163" t="s">
        <v>82</v>
      </c>
      <c r="E45" s="163" t="s">
        <v>82</v>
      </c>
    </row>
    <row r="46" customFormat="false" ht="13.9" hidden="false" customHeight="false" outlineLevel="0" collapsed="false">
      <c r="B46" s="149" t="s">
        <v>159</v>
      </c>
      <c r="C46" s="164" t="n">
        <v>0.2</v>
      </c>
      <c r="D46" s="170" t="n">
        <f aca="false">C46*(D38+D44)</f>
        <v>5.10886212121212</v>
      </c>
      <c r="E46" s="170" t="n">
        <f aca="false">C46*(E38+E44)</f>
        <v>6.81181616161616</v>
      </c>
    </row>
    <row r="47" customFormat="false" ht="13.9" hidden="false" customHeight="false" outlineLevel="0" collapsed="false">
      <c r="B47" s="149" t="s">
        <v>160</v>
      </c>
      <c r="C47" s="164" t="n">
        <v>0.025</v>
      </c>
      <c r="D47" s="170" t="n">
        <f aca="false">C47*(D38+D44)</f>
        <v>0.638607765151515</v>
      </c>
      <c r="E47" s="170" t="n">
        <f aca="false">C47*(E38+E44)</f>
        <v>0.85147702020202</v>
      </c>
    </row>
    <row r="48" customFormat="false" ht="13.9" hidden="false" customHeight="false" outlineLevel="0" collapsed="false">
      <c r="B48" s="149" t="s">
        <v>161</v>
      </c>
      <c r="C48" s="164" t="n">
        <v>0.03</v>
      </c>
      <c r="D48" s="170" t="n">
        <f aca="false">C48*(D38+D44)</f>
        <v>0.766329318181818</v>
      </c>
      <c r="E48" s="170" t="n">
        <f aca="false">C48*(E38+E44)</f>
        <v>1.02177242424242</v>
      </c>
    </row>
    <row r="49" customFormat="false" ht="13.9" hidden="false" customHeight="false" outlineLevel="0" collapsed="false">
      <c r="B49" s="149" t="s">
        <v>162</v>
      </c>
      <c r="C49" s="164" t="n">
        <v>0.015</v>
      </c>
      <c r="D49" s="170" t="n">
        <f aca="false">C49*(D38+D44)</f>
        <v>0.383164659090909</v>
      </c>
      <c r="E49" s="170" t="n">
        <f aca="false">C49*(E38+E44)</f>
        <v>0.510886212121212</v>
      </c>
    </row>
    <row r="50" customFormat="false" ht="13.9" hidden="false" customHeight="false" outlineLevel="0" collapsed="false">
      <c r="B50" s="149" t="s">
        <v>163</v>
      </c>
      <c r="C50" s="164" t="n">
        <v>0.01</v>
      </c>
      <c r="D50" s="170" t="n">
        <f aca="false">C50*(D38+D44)</f>
        <v>0.255443106060606</v>
      </c>
      <c r="E50" s="170" t="n">
        <f aca="false">C50*(E38+E44)</f>
        <v>0.340590808080808</v>
      </c>
    </row>
    <row r="51" customFormat="false" ht="13.9" hidden="false" customHeight="false" outlineLevel="0" collapsed="false">
      <c r="B51" s="149" t="s">
        <v>164</v>
      </c>
      <c r="C51" s="164" t="n">
        <v>0.006</v>
      </c>
      <c r="D51" s="170" t="n">
        <f aca="false">C51*(D38+D44)</f>
        <v>0.153265863636364</v>
      </c>
      <c r="E51" s="170" t="n">
        <f aca="false">C51*(E38+E44)</f>
        <v>0.204354484848485</v>
      </c>
    </row>
    <row r="52" customFormat="false" ht="13.9" hidden="false" customHeight="false" outlineLevel="0" collapsed="false">
      <c r="B52" s="149" t="s">
        <v>165</v>
      </c>
      <c r="C52" s="164" t="n">
        <v>0.002</v>
      </c>
      <c r="D52" s="170" t="n">
        <f aca="false">C52*(D38+D44)</f>
        <v>0.0510886212121212</v>
      </c>
      <c r="E52" s="170" t="n">
        <f aca="false">C52*(E38+E44)</f>
        <v>0.0681181616161616</v>
      </c>
    </row>
    <row r="53" customFormat="false" ht="13.9" hidden="false" customHeight="false" outlineLevel="0" collapsed="false">
      <c r="B53" s="149" t="s">
        <v>166</v>
      </c>
      <c r="C53" s="164" t="n">
        <v>0.08</v>
      </c>
      <c r="D53" s="170" t="n">
        <f aca="false">C53*(D38+D44)</f>
        <v>2.04354484848485</v>
      </c>
      <c r="E53" s="170" t="n">
        <f aca="false">C53*(E38+E44)</f>
        <v>2.72472646464646</v>
      </c>
    </row>
    <row r="54" customFormat="false" ht="13.9" hidden="false" customHeight="false" outlineLevel="0" collapsed="false">
      <c r="B54" s="166" t="s">
        <v>72</v>
      </c>
      <c r="C54" s="167" t="n">
        <f aca="false">SUM(C46:C53)</f>
        <v>0.368</v>
      </c>
      <c r="D54" s="171" t="n">
        <f aca="false">SUM(D46:D53)</f>
        <v>9.4003063030303</v>
      </c>
      <c r="E54" s="171" t="n">
        <f aca="false">SUM(E46:E53)</f>
        <v>12.5337417373737</v>
      </c>
    </row>
    <row r="55" customFormat="false" ht="25.35" hidden="false" customHeight="false" outlineLevel="0" collapsed="false">
      <c r="B55" s="172" t="s">
        <v>167</v>
      </c>
      <c r="C55" s="173" t="s">
        <v>145</v>
      </c>
      <c r="D55" s="163" t="s">
        <v>82</v>
      </c>
      <c r="E55" s="163" t="s">
        <v>82</v>
      </c>
    </row>
    <row r="56" customFormat="false" ht="13.9" hidden="false" customHeight="false" outlineLevel="0" collapsed="false">
      <c r="B56" s="174" t="s">
        <v>168</v>
      </c>
      <c r="C56" s="175" t="n">
        <v>0</v>
      </c>
      <c r="D56" s="176" t="n">
        <v>0</v>
      </c>
      <c r="E56" s="176" t="n">
        <v>0</v>
      </c>
    </row>
    <row r="57" customFormat="false" ht="13.9" hidden="false" customHeight="false" outlineLevel="0" collapsed="false">
      <c r="B57" s="149" t="s">
        <v>169</v>
      </c>
      <c r="C57" s="175" t="n">
        <v>0</v>
      </c>
      <c r="D57" s="177" t="n">
        <v>0</v>
      </c>
      <c r="E57" s="177" t="n">
        <v>0</v>
      </c>
    </row>
    <row r="58" customFormat="false" ht="13.9" hidden="false" customHeight="false" outlineLevel="0" collapsed="false">
      <c r="B58" s="178" t="s">
        <v>170</v>
      </c>
      <c r="C58" s="179" t="n">
        <v>0</v>
      </c>
      <c r="D58" s="180" t="n">
        <f aca="false">C58</f>
        <v>0</v>
      </c>
      <c r="E58" s="180" t="n">
        <f aca="false">C58</f>
        <v>0</v>
      </c>
    </row>
    <row r="59" customFormat="false" ht="13.9" hidden="false" customHeight="false" outlineLevel="0" collapsed="false">
      <c r="B59" s="149" t="s">
        <v>171</v>
      </c>
      <c r="C59" s="179" t="n">
        <v>0</v>
      </c>
      <c r="D59" s="180" t="n">
        <f aca="false">C59</f>
        <v>0</v>
      </c>
      <c r="E59" s="180" t="n">
        <f aca="false">D59</f>
        <v>0</v>
      </c>
    </row>
    <row r="60" customFormat="false" ht="13.9" hidden="false" customHeight="false" outlineLevel="0" collapsed="false">
      <c r="B60" s="149" t="s">
        <v>172</v>
      </c>
      <c r="C60" s="181" t="n">
        <v>0</v>
      </c>
      <c r="D60" s="180" t="n">
        <f aca="false">D31*C60*2.5</f>
        <v>0</v>
      </c>
      <c r="E60" s="180" t="n">
        <f aca="false">E31*C60*2.5</f>
        <v>0</v>
      </c>
    </row>
    <row r="61" customFormat="false" ht="13.9" hidden="false" customHeight="false" outlineLevel="0" collapsed="false">
      <c r="B61" s="149" t="s">
        <v>173</v>
      </c>
      <c r="C61" s="181" t="n">
        <v>0</v>
      </c>
      <c r="D61" s="182" t="n">
        <f aca="false">(69926+(69926*0.062163))*C61</f>
        <v>0</v>
      </c>
      <c r="E61" s="182" t="n">
        <f aca="false">(69926+(69926*0.062163))*C61</f>
        <v>0</v>
      </c>
    </row>
    <row r="62" customFormat="false" ht="13.9" hidden="false" customHeight="false" outlineLevel="0" collapsed="false">
      <c r="B62" s="166" t="s">
        <v>72</v>
      </c>
      <c r="C62" s="183"/>
      <c r="D62" s="184" t="n">
        <f aca="false">SUM(D56:D61)</f>
        <v>0</v>
      </c>
      <c r="E62" s="184" t="n">
        <f aca="false">SUM(E56:E61)</f>
        <v>0</v>
      </c>
    </row>
    <row r="63" customFormat="false" ht="13.9" hidden="false" customHeight="false" outlineLevel="0" collapsed="false">
      <c r="B63" s="185" t="s">
        <v>174</v>
      </c>
      <c r="C63" s="186" t="s">
        <v>155</v>
      </c>
      <c r="D63" s="148" t="s">
        <v>82</v>
      </c>
      <c r="E63" s="148" t="s">
        <v>82</v>
      </c>
    </row>
    <row r="64" customFormat="false" ht="13.9" hidden="false" customHeight="false" outlineLevel="0" collapsed="false">
      <c r="B64" s="187" t="s">
        <v>175</v>
      </c>
      <c r="C64" s="188" t="n">
        <f aca="false">C44</f>
        <v>0.111111111111111</v>
      </c>
      <c r="D64" s="189" t="n">
        <f aca="false">D44</f>
        <v>2.55443106060606</v>
      </c>
      <c r="E64" s="189" t="n">
        <f aca="false">E44</f>
        <v>3.40590808080808</v>
      </c>
    </row>
    <row r="65" customFormat="false" ht="13.9" hidden="false" customHeight="false" outlineLevel="0" collapsed="false">
      <c r="B65" s="190" t="s">
        <v>176</v>
      </c>
      <c r="C65" s="191" t="n">
        <f aca="false">C54</f>
        <v>0.368</v>
      </c>
      <c r="D65" s="165" t="n">
        <f aca="false">D54</f>
        <v>9.4003063030303</v>
      </c>
      <c r="E65" s="165" t="n">
        <f aca="false">E54</f>
        <v>12.5337417373737</v>
      </c>
    </row>
    <row r="66" customFormat="false" ht="13.9" hidden="false" customHeight="false" outlineLevel="0" collapsed="false">
      <c r="B66" s="190" t="s">
        <v>177</v>
      </c>
      <c r="C66" s="192" t="n">
        <v>0</v>
      </c>
      <c r="D66" s="165" t="n">
        <f aca="false">D62</f>
        <v>0</v>
      </c>
      <c r="E66" s="165" t="n">
        <f aca="false">E62</f>
        <v>0</v>
      </c>
    </row>
    <row r="67" customFormat="false" ht="13.9" hidden="false" customHeight="false" outlineLevel="0" collapsed="false">
      <c r="B67" s="159" t="s">
        <v>72</v>
      </c>
      <c r="C67" s="193"/>
      <c r="D67" s="194" t="n">
        <f aca="false">SUM(D64:D66)</f>
        <v>11.9547373636364</v>
      </c>
      <c r="E67" s="194" t="n">
        <f aca="false">SUM(E64:E66)</f>
        <v>15.9396498181818</v>
      </c>
    </row>
    <row r="68" customFormat="false" ht="13.9" hidden="false" customHeight="false" outlineLevel="0" collapsed="false">
      <c r="B68" s="195"/>
      <c r="C68" s="143"/>
      <c r="D68" s="143"/>
      <c r="E68" s="115"/>
    </row>
    <row r="69" customFormat="false" ht="16.7" hidden="false" customHeight="true" outlineLevel="0" collapsed="false">
      <c r="B69" s="131" t="s">
        <v>178</v>
      </c>
      <c r="C69" s="131"/>
      <c r="D69" s="131"/>
      <c r="E69" s="131"/>
    </row>
    <row r="70" customFormat="false" ht="13.9" hidden="false" customHeight="false" outlineLevel="0" collapsed="false">
      <c r="B70" s="196" t="s">
        <v>179</v>
      </c>
      <c r="C70" s="197" t="s">
        <v>155</v>
      </c>
      <c r="D70" s="198" t="s">
        <v>82</v>
      </c>
      <c r="E70" s="198" t="s">
        <v>82</v>
      </c>
    </row>
    <row r="71" customFormat="false" ht="24.6" hidden="false" customHeight="false" outlineLevel="0" collapsed="false">
      <c r="B71" s="149" t="s">
        <v>180</v>
      </c>
      <c r="C71" s="199" t="n">
        <f aca="false">1/12*0.05</f>
        <v>0.00416666666666667</v>
      </c>
      <c r="D71" s="165" t="n">
        <f aca="false">C71*D38</f>
        <v>0.0957911647727273</v>
      </c>
      <c r="E71" s="165" t="n">
        <f aca="false">C71*E38</f>
        <v>0.127721553030303</v>
      </c>
    </row>
    <row r="72" customFormat="false" ht="13.9" hidden="false" customHeight="false" outlineLevel="0" collapsed="false">
      <c r="B72" s="200" t="s">
        <v>181</v>
      </c>
      <c r="C72" s="199" t="n">
        <f aca="false">C53*C71</f>
        <v>0.000333333333333333</v>
      </c>
      <c r="D72" s="165" t="n">
        <f aca="false">C72*D38</f>
        <v>0.00766329318181818</v>
      </c>
      <c r="E72" s="165" t="n">
        <f aca="false">C72*E38</f>
        <v>0.0102177242424242</v>
      </c>
    </row>
    <row r="73" customFormat="false" ht="13.9" hidden="false" customHeight="false" outlineLevel="0" collapsed="false">
      <c r="B73" s="149" t="s">
        <v>182</v>
      </c>
      <c r="C73" s="199" t="n">
        <v>0</v>
      </c>
      <c r="D73" s="165" t="n">
        <f aca="false">C73*D38</f>
        <v>0</v>
      </c>
      <c r="E73" s="165" t="n">
        <f aca="false">C73*E38</f>
        <v>0</v>
      </c>
    </row>
    <row r="74" customFormat="false" ht="24.6" hidden="false" customHeight="false" outlineLevel="0" collapsed="false">
      <c r="B74" s="149" t="s">
        <v>183</v>
      </c>
      <c r="C74" s="199" t="n">
        <f aca="false">1/30*7/12</f>
        <v>0.0194444444444444</v>
      </c>
      <c r="D74" s="165" t="n">
        <f aca="false">C74*D38</f>
        <v>0.447025435606061</v>
      </c>
      <c r="E74" s="165" t="n">
        <f aca="false">C74*E38</f>
        <v>0.596033914141414</v>
      </c>
    </row>
    <row r="75" customFormat="false" ht="25.35" hidden="false" customHeight="false" outlineLevel="0" collapsed="false">
      <c r="B75" s="149" t="s">
        <v>184</v>
      </c>
      <c r="C75" s="199" t="n">
        <f aca="false">C54*C74</f>
        <v>0.00715555555555556</v>
      </c>
      <c r="D75" s="165" t="n">
        <f aca="false">C75*D38</f>
        <v>0.16450536030303</v>
      </c>
      <c r="E75" s="165" t="n">
        <f aca="false">C75*E38</f>
        <v>0.21934048040404</v>
      </c>
      <c r="G75" s="201"/>
    </row>
    <row r="76" customFormat="false" ht="13.9" hidden="false" customHeight="false" outlineLevel="0" collapsed="false">
      <c r="B76" s="149" t="s">
        <v>185</v>
      </c>
      <c r="C76" s="202" t="n">
        <f aca="false">0.08*0.4*0.9*(1+1/12+1/12+1/3*1/12)</f>
        <v>0.0344</v>
      </c>
      <c r="D76" s="165" t="n">
        <f aca="false">C76*D38</f>
        <v>0.790851856363636</v>
      </c>
      <c r="E76" s="165" t="n">
        <f aca="false">C76*E38</f>
        <v>1.05446914181818</v>
      </c>
    </row>
    <row r="77" customFormat="false" ht="13.9" hidden="false" customHeight="false" outlineLevel="0" collapsed="false">
      <c r="B77" s="159" t="s">
        <v>72</v>
      </c>
      <c r="C77" s="203" t="n">
        <f aca="false">SUM(C71:C76)</f>
        <v>0.0655</v>
      </c>
      <c r="D77" s="194" t="n">
        <f aca="false">SUM(D71:D76)</f>
        <v>1.50583711022727</v>
      </c>
      <c r="E77" s="194" t="n">
        <f aca="false">SUM(E71:E76)</f>
        <v>2.00778281363636</v>
      </c>
    </row>
    <row r="78" customFormat="false" ht="12.75" hidden="false" customHeight="false" outlineLevel="0" collapsed="false">
      <c r="B78" s="204"/>
      <c r="C78" s="205"/>
      <c r="D78" s="205"/>
      <c r="E78" s="115"/>
    </row>
    <row r="79" customFormat="false" ht="16.7" hidden="false" customHeight="true" outlineLevel="0" collapsed="false">
      <c r="B79" s="131" t="s">
        <v>186</v>
      </c>
      <c r="C79" s="131"/>
      <c r="D79" s="131"/>
      <c r="E79" s="131"/>
    </row>
    <row r="80" customFormat="false" ht="13.9" hidden="false" customHeight="false" outlineLevel="0" collapsed="false">
      <c r="B80" s="206" t="s">
        <v>187</v>
      </c>
      <c r="C80" s="207" t="s">
        <v>155</v>
      </c>
      <c r="D80" s="163" t="s">
        <v>82</v>
      </c>
      <c r="E80" s="163" t="s">
        <v>82</v>
      </c>
    </row>
    <row r="81" customFormat="false" ht="13.9" hidden="false" customHeight="false" outlineLevel="0" collapsed="false">
      <c r="B81" s="149" t="s">
        <v>188</v>
      </c>
      <c r="C81" s="164" t="n">
        <f aca="false">1/12</f>
        <v>0.0833333333333333</v>
      </c>
      <c r="D81" s="170" t="n">
        <f aca="false">C81*(D38+D67+D77)</f>
        <v>3.03753783494318</v>
      </c>
      <c r="E81" s="170" t="n">
        <f aca="false">C81*(E38+E67+E77)</f>
        <v>4.05005044659091</v>
      </c>
    </row>
    <row r="82" customFormat="false" ht="13.9" hidden="false" customHeight="false" outlineLevel="0" collapsed="false">
      <c r="B82" s="149" t="s">
        <v>189</v>
      </c>
      <c r="C82" s="208" t="n">
        <f aca="false">'Memória de Cálculo'!C21</f>
        <v>0.0028</v>
      </c>
      <c r="D82" s="170" t="n">
        <f aca="false">C82*(D38+D67+D77)</f>
        <v>0.102061271254091</v>
      </c>
      <c r="E82" s="170" t="n">
        <f aca="false">C82*(E38+E67+E77)</f>
        <v>0.136081695005455</v>
      </c>
    </row>
    <row r="83" customFormat="false" ht="13.9" hidden="false" customHeight="false" outlineLevel="0" collapsed="false">
      <c r="B83" s="149" t="s">
        <v>190</v>
      </c>
      <c r="C83" s="208" t="n">
        <f aca="false">'Memória de Cálculo'!D28/30/12*'Memória de Cálculo'!D26*'Memória de Cálculo'!D27</f>
        <v>0.00018725</v>
      </c>
      <c r="D83" s="170" t="n">
        <f aca="false">C83*(D38+D67+D77)</f>
        <v>0.00682534751511733</v>
      </c>
      <c r="E83" s="170" t="n">
        <f aca="false">C83*(E38+E67+E77)</f>
        <v>0.00910046335348977</v>
      </c>
    </row>
    <row r="84" customFormat="false" ht="13.9" hidden="false" customHeight="false" outlineLevel="0" collapsed="false">
      <c r="B84" s="149" t="s">
        <v>191</v>
      </c>
      <c r="C84" s="208" t="n">
        <f aca="false">'Memória de Cálculo'!D32/30/12</f>
        <v>0.00192027777777778</v>
      </c>
      <c r="D84" s="170" t="n">
        <f aca="false">C84*(D38+D67+D77)</f>
        <v>0.0699949968432074</v>
      </c>
      <c r="E84" s="170" t="n">
        <f aca="false">C84*(E38+E67+E77)</f>
        <v>0.0933266624576098</v>
      </c>
    </row>
    <row r="85" customFormat="false" ht="13.9" hidden="false" customHeight="false" outlineLevel="0" collapsed="false">
      <c r="B85" s="149" t="s">
        <v>192</v>
      </c>
      <c r="C85" s="164" t="n">
        <f aca="false">120/30*'Memória de Cálculo'!D42*'Memória de Cálculo'!D43</f>
        <v>0.00129536</v>
      </c>
      <c r="D85" s="170" t="n">
        <f aca="false">C85*(D38+D67+D77)</f>
        <v>0.047216460118464</v>
      </c>
      <c r="E85" s="170" t="n">
        <f aca="false">C85*(E38+E67+E77)</f>
        <v>0.062955280157952</v>
      </c>
    </row>
    <row r="86" customFormat="false" ht="13.9" hidden="false" customHeight="false" outlineLevel="0" collapsed="false">
      <c r="B86" s="149" t="s">
        <v>193</v>
      </c>
      <c r="C86" s="208" t="n">
        <v>0</v>
      </c>
      <c r="D86" s="170" t="n">
        <f aca="false">C86*(D38+D67+D77)</f>
        <v>0</v>
      </c>
      <c r="E86" s="170" t="n">
        <f aca="false">C86*(E38+E67+E77)</f>
        <v>0</v>
      </c>
    </row>
    <row r="87" customFormat="false" ht="13.9" hidden="false" customHeight="false" outlineLevel="0" collapsed="false">
      <c r="B87" s="159" t="s">
        <v>72</v>
      </c>
      <c r="C87" s="209" t="n">
        <f aca="false">SUM(C81:C86)</f>
        <v>0.0895362211111111</v>
      </c>
      <c r="D87" s="194" t="n">
        <f aca="false">SUM(D81:D86)</f>
        <v>3.26363591067406</v>
      </c>
      <c r="E87" s="194" t="n">
        <f aca="false">SUM(E81:E86)</f>
        <v>4.35151454756542</v>
      </c>
    </row>
    <row r="88" customFormat="false" ht="13.9" hidden="false" customHeight="false" outlineLevel="0" collapsed="false">
      <c r="B88" s="206" t="s">
        <v>194</v>
      </c>
      <c r="C88" s="207" t="s">
        <v>155</v>
      </c>
      <c r="D88" s="163" t="s">
        <v>82</v>
      </c>
      <c r="E88" s="163" t="s">
        <v>82</v>
      </c>
    </row>
    <row r="89" customFormat="false" ht="25.35" hidden="false" customHeight="false" outlineLevel="0" collapsed="false">
      <c r="B89" s="210" t="s">
        <v>195</v>
      </c>
      <c r="C89" s="211" t="n">
        <v>0.5</v>
      </c>
      <c r="D89" s="212" t="n">
        <v>0</v>
      </c>
      <c r="E89" s="212" t="n">
        <v>0</v>
      </c>
    </row>
    <row r="90" customFormat="false" ht="13.9" hidden="false" customHeight="false" outlineLevel="0" collapsed="false">
      <c r="B90" s="159" t="s">
        <v>72</v>
      </c>
      <c r="C90" s="209"/>
      <c r="D90" s="194" t="n">
        <f aca="false">SUM(D89:D89)</f>
        <v>0</v>
      </c>
      <c r="E90" s="194" t="n">
        <f aca="false">SUM(E89:E89)</f>
        <v>0</v>
      </c>
    </row>
    <row r="91" customFormat="false" ht="13.9" hidden="false" customHeight="false" outlineLevel="0" collapsed="false">
      <c r="B91" s="213"/>
      <c r="C91" s="214"/>
      <c r="D91" s="143"/>
      <c r="E91" s="143"/>
    </row>
    <row r="92" customFormat="false" ht="13.9" hidden="false" customHeight="false" outlineLevel="0" collapsed="false">
      <c r="B92" s="196" t="s">
        <v>196</v>
      </c>
      <c r="C92" s="197" t="s">
        <v>155</v>
      </c>
      <c r="D92" s="198" t="s">
        <v>82</v>
      </c>
      <c r="E92" s="198" t="s">
        <v>82</v>
      </c>
    </row>
    <row r="93" customFormat="false" ht="13.9" hidden="false" customHeight="false" outlineLevel="0" collapsed="false">
      <c r="B93" s="210" t="s">
        <v>197</v>
      </c>
      <c r="C93" s="211" t="n">
        <f aca="false">C87</f>
        <v>0.0895362211111111</v>
      </c>
      <c r="D93" s="212" t="n">
        <f aca="false">D87</f>
        <v>3.26363591067406</v>
      </c>
      <c r="E93" s="212" t="n">
        <f aca="false">E87</f>
        <v>4.35151454756542</v>
      </c>
    </row>
    <row r="94" customFormat="false" ht="13.9" hidden="false" customHeight="false" outlineLevel="0" collapsed="false">
      <c r="B94" s="215" t="s">
        <v>198</v>
      </c>
      <c r="C94" s="211" t="n">
        <f aca="false">C89</f>
        <v>0.5</v>
      </c>
      <c r="D94" s="212" t="n">
        <f aca="false">D90</f>
        <v>0</v>
      </c>
      <c r="E94" s="212" t="n">
        <f aca="false">E90</f>
        <v>0</v>
      </c>
    </row>
    <row r="95" customFormat="false" ht="13.9" hidden="false" customHeight="false" outlineLevel="0" collapsed="false">
      <c r="B95" s="159" t="s">
        <v>72</v>
      </c>
      <c r="C95" s="216"/>
      <c r="D95" s="194" t="n">
        <f aca="false">SUM(D93:D94)</f>
        <v>3.26363591067406</v>
      </c>
      <c r="E95" s="194" t="n">
        <f aca="false">SUM(E93:E94)</f>
        <v>4.35151454756542</v>
      </c>
    </row>
    <row r="96" customFormat="false" ht="12.75" hidden="false" customHeight="false" outlineLevel="0" collapsed="false">
      <c r="B96" s="204"/>
      <c r="C96" s="217"/>
      <c r="D96" s="205"/>
      <c r="E96" s="115"/>
    </row>
    <row r="97" customFormat="false" ht="16.7" hidden="false" customHeight="true" outlineLevel="0" collapsed="false">
      <c r="B97" s="131" t="s">
        <v>199</v>
      </c>
      <c r="C97" s="131"/>
      <c r="D97" s="131"/>
      <c r="E97" s="131"/>
    </row>
    <row r="98" customFormat="false" ht="25.35" hidden="false" customHeight="false" outlineLevel="0" collapsed="false">
      <c r="B98" s="196" t="s">
        <v>200</v>
      </c>
      <c r="C98" s="218" t="s">
        <v>145</v>
      </c>
      <c r="D98" s="198" t="s">
        <v>82</v>
      </c>
      <c r="E98" s="198" t="s">
        <v>82</v>
      </c>
    </row>
    <row r="99" customFormat="false" ht="13.9" hidden="false" customHeight="false" outlineLevel="0" collapsed="false">
      <c r="B99" s="149" t="s">
        <v>201</v>
      </c>
      <c r="C99" s="219" t="n">
        <v>0</v>
      </c>
      <c r="D99" s="220" t="n">
        <f aca="false">C99</f>
        <v>0</v>
      </c>
      <c r="E99" s="220" t="n">
        <f aca="false">C99</f>
        <v>0</v>
      </c>
    </row>
    <row r="100" customFormat="false" ht="13.9" hidden="false" customHeight="false" outlineLevel="0" collapsed="false">
      <c r="B100" s="149" t="s">
        <v>202</v>
      </c>
      <c r="C100" s="219" t="n">
        <v>0</v>
      </c>
      <c r="D100" s="220" t="n">
        <f aca="false">C100</f>
        <v>0</v>
      </c>
      <c r="E100" s="220" t="n">
        <f aca="false">C100</f>
        <v>0</v>
      </c>
    </row>
    <row r="101" customFormat="false" ht="13.9" hidden="false" customHeight="false" outlineLevel="0" collapsed="false">
      <c r="B101" s="149" t="s">
        <v>203</v>
      </c>
      <c r="C101" s="219" t="n">
        <v>0</v>
      </c>
      <c r="D101" s="220" t="n">
        <f aca="false">C101</f>
        <v>0</v>
      </c>
      <c r="E101" s="220" t="n">
        <f aca="false">C101</f>
        <v>0</v>
      </c>
    </row>
    <row r="102" customFormat="false" ht="13.9" hidden="false" customHeight="false" outlineLevel="0" collapsed="false">
      <c r="B102" s="149" t="s">
        <v>204</v>
      </c>
      <c r="C102" s="219" t="n">
        <v>0</v>
      </c>
      <c r="D102" s="165" t="n">
        <f aca="false">C102</f>
        <v>0</v>
      </c>
      <c r="E102" s="165" t="n">
        <f aca="false">C102</f>
        <v>0</v>
      </c>
    </row>
    <row r="103" customFormat="false" ht="13.9" hidden="false" customHeight="false" outlineLevel="0" collapsed="false">
      <c r="B103" s="221" t="s">
        <v>72</v>
      </c>
      <c r="C103" s="194" t="n">
        <f aca="false">SUM(C99:C102)</f>
        <v>0</v>
      </c>
      <c r="D103" s="194" t="n">
        <f aca="false">SUM(D99:D102)</f>
        <v>0</v>
      </c>
      <c r="E103" s="194" t="n">
        <f aca="false">SUM(E99:E102)</f>
        <v>0</v>
      </c>
    </row>
    <row r="104" customFormat="false" ht="13.9" hidden="false" customHeight="false" outlineLevel="0" collapsed="false">
      <c r="B104" s="195"/>
      <c r="C104" s="222"/>
      <c r="D104" s="143"/>
      <c r="E104" s="115"/>
    </row>
    <row r="105" customFormat="false" ht="16.7" hidden="false" customHeight="true" outlineLevel="0" collapsed="false">
      <c r="B105" s="131" t="s">
        <v>205</v>
      </c>
      <c r="C105" s="131"/>
      <c r="D105" s="131"/>
      <c r="E105" s="131"/>
    </row>
    <row r="106" customFormat="false" ht="13.9" hidden="false" customHeight="false" outlineLevel="0" collapsed="false">
      <c r="B106" s="146" t="s">
        <v>206</v>
      </c>
      <c r="C106" s="223" t="s">
        <v>155</v>
      </c>
      <c r="D106" s="148" t="s">
        <v>82</v>
      </c>
      <c r="E106" s="148" t="s">
        <v>82</v>
      </c>
    </row>
    <row r="107" customFormat="false" ht="13.9" hidden="false" customHeight="false" outlineLevel="0" collapsed="false">
      <c r="B107" s="149" t="s">
        <v>207</v>
      </c>
      <c r="C107" s="202" t="n">
        <v>0.032</v>
      </c>
      <c r="D107" s="189" t="n">
        <f aca="false">C107*(D38+D67+D77+D95+D103)</f>
        <v>1.27085087775975</v>
      </c>
      <c r="E107" s="189" t="n">
        <f aca="false">C107*(E38+E67+E77+E95+E103)</f>
        <v>1.694467837013</v>
      </c>
    </row>
    <row r="108" customFormat="false" ht="13.9" hidden="false" customHeight="false" outlineLevel="0" collapsed="false">
      <c r="B108" s="149" t="s">
        <v>208</v>
      </c>
      <c r="C108" s="202" t="n">
        <v>0.0358</v>
      </c>
      <c r="D108" s="165" t="n">
        <f aca="false">C108*(D38+D67+D77+D95+D103+D107)</f>
        <v>1.46726088091752</v>
      </c>
      <c r="E108" s="165" t="n">
        <f aca="false">C108*(E38+E67+E77+E95+E103+E107)</f>
        <v>1.95634784122336</v>
      </c>
    </row>
    <row r="109" customFormat="false" ht="24.6" hidden="false" customHeight="false" outlineLevel="0" collapsed="false">
      <c r="B109" s="149" t="s">
        <v>209</v>
      </c>
      <c r="C109" s="199" t="n">
        <f aca="false">SUM(C110:C114)</f>
        <v>0.0865</v>
      </c>
      <c r="D109" s="165" t="n">
        <f aca="false">((D38+D67+D77+D95+D103+D107+D108)/(1-C109))*C109</f>
        <v>4.01983081124238</v>
      </c>
      <c r="E109" s="165" t="n">
        <f aca="false">((E38+E67+E77+E95+E103+E107+E108)/(1-C109))*C109</f>
        <v>5.35977441498984</v>
      </c>
    </row>
    <row r="110" customFormat="false" ht="13.9" hidden="false" customHeight="false" outlineLevel="0" collapsed="false">
      <c r="B110" s="224" t="s">
        <v>210</v>
      </c>
      <c r="C110" s="199" t="n">
        <f aca="false">0.03</f>
        <v>0.03</v>
      </c>
      <c r="D110" s="225" t="n">
        <f aca="false">((D38+D67+D77+D95+D103+D107+D108)/(1-C109))*C110</f>
        <v>1.39416097499736</v>
      </c>
      <c r="E110" s="225" t="n">
        <f aca="false">((E38+E67+E77+E95+E103+E107+E108)/(1-C109))*C110</f>
        <v>1.85888129999648</v>
      </c>
    </row>
    <row r="111" customFormat="false" ht="13.9" hidden="false" customHeight="false" outlineLevel="0" collapsed="false">
      <c r="B111" s="224" t="s">
        <v>211</v>
      </c>
      <c r="C111" s="199" t="n">
        <f aca="false">0.0065</f>
        <v>0.0065</v>
      </c>
      <c r="D111" s="225" t="n">
        <f aca="false">((D38+D67+D77+D95+D103+D107+D108)/(1-C109))*C111</f>
        <v>0.302068211249427</v>
      </c>
      <c r="E111" s="225" t="n">
        <f aca="false">((E38+E67+E77+E95+E103+E107+E108)/(1-C109))*C111</f>
        <v>0.402757614999236</v>
      </c>
    </row>
    <row r="112" customFormat="false" ht="13.9" hidden="false" customHeight="false" outlineLevel="0" collapsed="false">
      <c r="B112" s="224" t="s">
        <v>212</v>
      </c>
      <c r="C112" s="226"/>
      <c r="D112" s="227"/>
      <c r="E112" s="227"/>
    </row>
    <row r="113" customFormat="false" ht="13.9" hidden="false" customHeight="false" outlineLevel="0" collapsed="false">
      <c r="B113" s="224" t="s">
        <v>213</v>
      </c>
      <c r="C113" s="199" t="n">
        <v>0.05</v>
      </c>
      <c r="D113" s="225" t="n">
        <f aca="false">((D38+D67+D77+D95+D103+D107+D108)/(1-C109))*C113</f>
        <v>2.32360162499559</v>
      </c>
      <c r="E113" s="225" t="n">
        <f aca="false">((E38+E67+E77+E95+E103+E107+E108)/(1-C109))*C113</f>
        <v>3.09813549999413</v>
      </c>
    </row>
    <row r="114" customFormat="false" ht="13.9" hidden="false" customHeight="false" outlineLevel="0" collapsed="false">
      <c r="B114" s="224" t="s">
        <v>214</v>
      </c>
      <c r="C114" s="228"/>
      <c r="D114" s="229"/>
      <c r="E114" s="229"/>
    </row>
    <row r="115" customFormat="false" ht="13.9" hidden="false" customHeight="false" outlineLevel="0" collapsed="false">
      <c r="B115" s="221" t="s">
        <v>72</v>
      </c>
      <c r="C115" s="230"/>
      <c r="D115" s="194" t="n">
        <f aca="false">SUM(D107:D109)</f>
        <v>6.75794256991965</v>
      </c>
      <c r="E115" s="194" t="n">
        <f aca="false">SUM(E107:E109)</f>
        <v>9.0105900932262</v>
      </c>
    </row>
    <row r="116" customFormat="false" ht="12.75" hidden="false" customHeight="false" outlineLevel="0" collapsed="false">
      <c r="B116" s="204"/>
      <c r="C116" s="217"/>
      <c r="D116" s="205"/>
      <c r="E116" s="115"/>
    </row>
    <row r="117" customFormat="false" ht="16.7" hidden="false" customHeight="true" outlineLevel="0" collapsed="false">
      <c r="B117" s="231" t="s">
        <v>215</v>
      </c>
      <c r="C117" s="231"/>
      <c r="D117" s="231"/>
      <c r="E117" s="231"/>
    </row>
    <row r="118" customFormat="false" ht="16.7" hidden="false" customHeight="true" outlineLevel="0" collapsed="false">
      <c r="B118" s="232" t="s">
        <v>216</v>
      </c>
      <c r="C118" s="232"/>
      <c r="D118" s="233" t="s">
        <v>82</v>
      </c>
      <c r="E118" s="233" t="s">
        <v>82</v>
      </c>
    </row>
    <row r="119" customFormat="false" ht="16.7" hidden="false" customHeight="true" outlineLevel="0" collapsed="false">
      <c r="B119" s="234" t="s">
        <v>217</v>
      </c>
      <c r="C119" s="234"/>
      <c r="D119" s="183" t="n">
        <f aca="false">D38</f>
        <v>22.9898795454545</v>
      </c>
      <c r="E119" s="183" t="n">
        <f aca="false">E38</f>
        <v>30.6531727272727</v>
      </c>
    </row>
    <row r="120" customFormat="false" ht="16.7" hidden="false" customHeight="true" outlineLevel="0" collapsed="false">
      <c r="B120" s="234" t="s">
        <v>218</v>
      </c>
      <c r="C120" s="234"/>
      <c r="D120" s="183" t="n">
        <f aca="false">D67</f>
        <v>11.9547373636364</v>
      </c>
      <c r="E120" s="183" t="n">
        <f aca="false">E67</f>
        <v>15.9396498181818</v>
      </c>
    </row>
    <row r="121" customFormat="false" ht="16.7" hidden="false" customHeight="true" outlineLevel="0" collapsed="false">
      <c r="B121" s="234" t="s">
        <v>219</v>
      </c>
      <c r="C121" s="234"/>
      <c r="D121" s="183" t="n">
        <f aca="false">D77</f>
        <v>1.50583711022727</v>
      </c>
      <c r="E121" s="183" t="n">
        <f aca="false">E77</f>
        <v>2.00778281363636</v>
      </c>
    </row>
    <row r="122" customFormat="false" ht="16.7" hidden="false" customHeight="true" outlineLevel="0" collapsed="false">
      <c r="B122" s="234" t="s">
        <v>220</v>
      </c>
      <c r="C122" s="234"/>
      <c r="D122" s="183" t="n">
        <f aca="false">D95</f>
        <v>3.26363591067406</v>
      </c>
      <c r="E122" s="183" t="n">
        <f aca="false">E95</f>
        <v>4.35151454756542</v>
      </c>
    </row>
    <row r="123" customFormat="false" ht="16.7" hidden="false" customHeight="true" outlineLevel="0" collapsed="false">
      <c r="B123" s="234" t="s">
        <v>221</v>
      </c>
      <c r="C123" s="234"/>
      <c r="D123" s="183" t="n">
        <f aca="false">D103</f>
        <v>0</v>
      </c>
      <c r="E123" s="183" t="n">
        <f aca="false">E103</f>
        <v>0</v>
      </c>
    </row>
    <row r="124" customFormat="false" ht="16.7" hidden="false" customHeight="true" outlineLevel="0" collapsed="false">
      <c r="B124" s="235" t="s">
        <v>222</v>
      </c>
      <c r="C124" s="235"/>
      <c r="D124" s="236" t="n">
        <f aca="false">SUM(D119:D123)</f>
        <v>39.7140899299922</v>
      </c>
      <c r="E124" s="236" t="n">
        <f aca="false">SUM(E119:E123)</f>
        <v>52.9521199066563</v>
      </c>
    </row>
    <row r="125" customFormat="false" ht="16.7" hidden="false" customHeight="true" outlineLevel="0" collapsed="false">
      <c r="B125" s="234" t="s">
        <v>223</v>
      </c>
      <c r="C125" s="234"/>
      <c r="D125" s="183" t="n">
        <f aca="false">D115</f>
        <v>6.75794256991965</v>
      </c>
      <c r="E125" s="183" t="n">
        <f aca="false">E115</f>
        <v>9.0105900932262</v>
      </c>
    </row>
    <row r="126" customFormat="false" ht="13.9" hidden="false" customHeight="false" outlineLevel="0" collapsed="false">
      <c r="B126" s="237" t="s">
        <v>224</v>
      </c>
      <c r="C126" s="238"/>
      <c r="D126" s="239" t="n">
        <f aca="false">ROUND(D119+D120+D121+D122+D123+D125,2)</f>
        <v>46.47</v>
      </c>
      <c r="E126" s="239" t="n">
        <f aca="false">ROUND(E119+E120+E121+E122+E123+E125,2)</f>
        <v>61.96</v>
      </c>
    </row>
    <row r="127" customFormat="false" ht="13.9" hidden="false" customHeight="false" outlineLevel="0" collapsed="false">
      <c r="B127" s="195"/>
      <c r="C127" s="222"/>
      <c r="D127" s="143"/>
      <c r="E127" s="240"/>
    </row>
    <row r="128" customFormat="false" ht="17.45" hidden="false" customHeight="false" outlineLevel="0" collapsed="false">
      <c r="B128" s="241" t="s">
        <v>225</v>
      </c>
      <c r="C128" s="241"/>
      <c r="D128" s="241"/>
      <c r="E128" s="241"/>
    </row>
    <row r="129" customFormat="false" ht="26.85" hidden="false" customHeight="false" outlineLevel="0" collapsed="false">
      <c r="B129" s="242" t="s">
        <v>226</v>
      </c>
      <c r="C129" s="243" t="s">
        <v>227</v>
      </c>
      <c r="D129" s="243" t="s">
        <v>228</v>
      </c>
      <c r="E129" s="244" t="s">
        <v>229</v>
      </c>
    </row>
    <row r="130" customFormat="false" ht="13.9" hidden="false" customHeight="false" outlineLevel="0" collapsed="false">
      <c r="B130" s="245" t="s">
        <v>230</v>
      </c>
      <c r="C130" s="246" t="n">
        <f aca="false">D16</f>
        <v>50</v>
      </c>
      <c r="D130" s="247" t="n">
        <f aca="false">D126</f>
        <v>46.47</v>
      </c>
      <c r="E130" s="248" t="n">
        <f aca="false">C130*D130</f>
        <v>2323.5</v>
      </c>
    </row>
    <row r="131" customFormat="false" ht="13.9" hidden="false" customHeight="false" outlineLevel="0" collapsed="false">
      <c r="B131" s="245" t="s">
        <v>231</v>
      </c>
      <c r="C131" s="246" t="n">
        <f aca="false">E16</f>
        <v>8</v>
      </c>
      <c r="D131" s="247" t="n">
        <f aca="false">E126</f>
        <v>61.96</v>
      </c>
      <c r="E131" s="248" t="n">
        <f aca="false">C131*D131</f>
        <v>495.68</v>
      </c>
    </row>
    <row r="132" customFormat="false" ht="16.5" hidden="false" customHeight="true" outlineLevel="0" collapsed="false">
      <c r="B132" s="249" t="s">
        <v>232</v>
      </c>
      <c r="C132" s="249"/>
      <c r="D132" s="250"/>
      <c r="E132" s="248" t="n">
        <f aca="false">SUM(E130:E131)</f>
        <v>2819.18</v>
      </c>
    </row>
    <row r="133" customFormat="false" ht="13.9" hidden="false" customHeight="false" outlineLevel="0" collapsed="false">
      <c r="B133" s="195"/>
      <c r="C133" s="222"/>
      <c r="D133" s="143"/>
      <c r="E133" s="240"/>
    </row>
    <row r="134" customFormat="false" ht="12.75" hidden="false" customHeight="false" outlineLevel="0" collapsed="false">
      <c r="E134" s="97"/>
    </row>
  </sheetData>
  <mergeCells count="35">
    <mergeCell ref="B1:E1"/>
    <mergeCell ref="B2:E2"/>
    <mergeCell ref="C4:E4"/>
    <mergeCell ref="C5:E5"/>
    <mergeCell ref="C6:E6"/>
    <mergeCell ref="C9:E9"/>
    <mergeCell ref="C10:E10"/>
    <mergeCell ref="C11:E11"/>
    <mergeCell ref="C12:E12"/>
    <mergeCell ref="B14:E14"/>
    <mergeCell ref="B19:E19"/>
    <mergeCell ref="B20:E20"/>
    <mergeCell ref="C21:E21"/>
    <mergeCell ref="C22:E22"/>
    <mergeCell ref="C23:E23"/>
    <mergeCell ref="C24:E24"/>
    <mergeCell ref="C25:E25"/>
    <mergeCell ref="C26:E26"/>
    <mergeCell ref="B29:E29"/>
    <mergeCell ref="B40:E40"/>
    <mergeCell ref="B69:E69"/>
    <mergeCell ref="B79:E79"/>
    <mergeCell ref="B97:E97"/>
    <mergeCell ref="B105:E105"/>
    <mergeCell ref="B117:E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8:E128"/>
    <mergeCell ref="B132:C13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134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61" activeCellId="0" sqref="D61"/>
    </sheetView>
  </sheetViews>
  <sheetFormatPr defaultColWidth="8.578125" defaultRowHeight="12.75" zeroHeight="false" outlineLevelRow="0" outlineLevelCol="0"/>
  <cols>
    <col collapsed="false" customWidth="true" hidden="false" outlineLevel="0" max="1" min="1" style="0" width="6.15"/>
    <col collapsed="false" customWidth="true" hidden="false" outlineLevel="0" max="2" min="2" style="0" width="73.14"/>
    <col collapsed="false" customWidth="true" hidden="false" outlineLevel="0" max="3" min="3" style="0" width="15.29"/>
    <col collapsed="false" customWidth="true" hidden="false" outlineLevel="0" max="4" min="4" style="0" width="14.43"/>
    <col collapsed="false" customWidth="true" hidden="false" outlineLevel="0" max="5" min="5" style="0" width="11.99"/>
    <col collapsed="false" customWidth="true" hidden="false" outlineLevel="0" max="6" min="6" style="0" width="12.29"/>
    <col collapsed="false" customWidth="true" hidden="false" outlineLevel="0" max="8" min="7" style="0" width="10.71"/>
  </cols>
  <sheetData>
    <row r="1" customFormat="false" ht="22.15" hidden="false" customHeight="false" outlineLevel="0" collapsed="false">
      <c r="B1" s="112" t="s">
        <v>0</v>
      </c>
      <c r="C1" s="112"/>
      <c r="D1" s="112"/>
      <c r="E1" s="112"/>
    </row>
    <row r="2" customFormat="false" ht="16.7" hidden="false" customHeight="true" outlineLevel="0" collapsed="false">
      <c r="B2" s="113" t="s">
        <v>112</v>
      </c>
      <c r="C2" s="113"/>
      <c r="D2" s="113"/>
      <c r="E2" s="113"/>
    </row>
    <row r="3" customFormat="false" ht="13.9" hidden="false" customHeight="false" outlineLevel="0" collapsed="false">
      <c r="B3" s="114"/>
      <c r="C3" s="114"/>
      <c r="D3" s="114"/>
      <c r="E3" s="115"/>
    </row>
    <row r="4" customFormat="false" ht="13.9" hidden="false" customHeight="false" outlineLevel="0" collapsed="false">
      <c r="B4" s="116" t="s">
        <v>113</v>
      </c>
      <c r="C4" s="251" t="s">
        <v>114</v>
      </c>
      <c r="D4" s="251"/>
      <c r="E4" s="251"/>
      <c r="F4" s="251"/>
    </row>
    <row r="5" customFormat="false" ht="13.9" hidden="false" customHeight="false" outlineLevel="0" collapsed="false">
      <c r="B5" s="116" t="s">
        <v>115</v>
      </c>
      <c r="C5" s="252"/>
      <c r="D5" s="252"/>
      <c r="E5" s="252"/>
      <c r="F5" s="252"/>
    </row>
    <row r="6" customFormat="false" ht="13.9" hidden="false" customHeight="false" outlineLevel="0" collapsed="false">
      <c r="B6" s="116" t="s">
        <v>116</v>
      </c>
      <c r="C6" s="119"/>
      <c r="D6" s="119"/>
      <c r="E6" s="119"/>
      <c r="F6" s="119"/>
    </row>
    <row r="7" customFormat="false" ht="13.9" hidden="false" customHeight="false" outlineLevel="0" collapsed="false">
      <c r="B7" s="116"/>
      <c r="C7" s="253"/>
      <c r="D7" s="253"/>
      <c r="E7" s="254"/>
      <c r="F7" s="255"/>
    </row>
    <row r="8" customFormat="false" ht="13.9" hidden="false" customHeight="false" outlineLevel="0" collapsed="false">
      <c r="B8" s="120" t="s">
        <v>117</v>
      </c>
      <c r="C8" s="256"/>
      <c r="D8" s="257"/>
      <c r="E8" s="254"/>
      <c r="F8" s="255"/>
    </row>
    <row r="9" customFormat="false" ht="14.1" hidden="false" customHeight="false" outlineLevel="0" collapsed="false">
      <c r="B9" s="123" t="s">
        <v>118</v>
      </c>
      <c r="C9" s="124"/>
      <c r="D9" s="124"/>
      <c r="E9" s="124"/>
      <c r="F9" s="124"/>
    </row>
    <row r="10" customFormat="false" ht="14.1" hidden="false" customHeight="false" outlineLevel="0" collapsed="false">
      <c r="B10" s="123" t="s">
        <v>119</v>
      </c>
      <c r="C10" s="125" t="s">
        <v>120</v>
      </c>
      <c r="D10" s="125"/>
      <c r="E10" s="125"/>
      <c r="F10" s="125"/>
    </row>
    <row r="11" customFormat="false" ht="15.6" hidden="false" customHeight="false" outlineLevel="0" collapsed="false">
      <c r="B11" s="126" t="s">
        <v>121</v>
      </c>
      <c r="C11" s="125" t="n">
        <v>2023</v>
      </c>
      <c r="D11" s="125"/>
      <c r="E11" s="125"/>
      <c r="F11" s="125"/>
    </row>
    <row r="12" customFormat="false" ht="14.1" hidden="false" customHeight="false" outlineLevel="0" collapsed="false">
      <c r="B12" s="123" t="s">
        <v>122</v>
      </c>
      <c r="C12" s="125" t="n">
        <v>12</v>
      </c>
      <c r="D12" s="125"/>
      <c r="E12" s="125"/>
      <c r="F12" s="125"/>
    </row>
    <row r="13" customFormat="false" ht="13.9" hidden="false" customHeight="false" outlineLevel="0" collapsed="false">
      <c r="B13" s="128"/>
      <c r="C13" s="258"/>
      <c r="D13" s="259"/>
      <c r="E13" s="254"/>
      <c r="F13" s="255"/>
    </row>
    <row r="14" customFormat="false" ht="14.25" hidden="false" customHeight="true" outlineLevel="0" collapsed="false">
      <c r="B14" s="131" t="s">
        <v>123</v>
      </c>
      <c r="C14" s="131"/>
      <c r="D14" s="131"/>
      <c r="E14" s="131"/>
      <c r="F14" s="131"/>
    </row>
    <row r="15" customFormat="false" ht="49.35" hidden="false" customHeight="false" outlineLevel="0" collapsed="false">
      <c r="B15" s="132" t="s">
        <v>124</v>
      </c>
      <c r="C15" s="132" t="s">
        <v>125</v>
      </c>
      <c r="D15" s="132" t="s">
        <v>233</v>
      </c>
      <c r="E15" s="132" t="s">
        <v>234</v>
      </c>
      <c r="F15" s="132" t="s">
        <v>235</v>
      </c>
    </row>
    <row r="16" customFormat="false" ht="49.35" hidden="false" customHeight="false" outlineLevel="0" collapsed="false">
      <c r="B16" s="133" t="s">
        <v>236</v>
      </c>
      <c r="C16" s="134" t="s">
        <v>237</v>
      </c>
      <c r="D16" s="135" t="n">
        <f aca="false">Resumo!E29</f>
        <v>28</v>
      </c>
      <c r="E16" s="135" t="n">
        <f aca="false">Resumo!E27</f>
        <v>8</v>
      </c>
      <c r="F16" s="135" t="n">
        <f aca="false">Resumo!E28</f>
        <v>5</v>
      </c>
    </row>
    <row r="17" customFormat="false" ht="13.9" hidden="false" customHeight="false" outlineLevel="0" collapsed="false">
      <c r="B17" s="136"/>
      <c r="C17" s="137"/>
      <c r="D17" s="122"/>
      <c r="E17" s="115"/>
    </row>
    <row r="18" customFormat="false" ht="13.9" hidden="false" customHeight="false" outlineLevel="0" collapsed="false">
      <c r="B18" s="136"/>
      <c r="C18" s="137"/>
      <c r="D18" s="122"/>
      <c r="E18" s="115"/>
    </row>
    <row r="19" customFormat="false" ht="16.7" hidden="false" customHeight="true" outlineLevel="0" collapsed="false">
      <c r="B19" s="131" t="s">
        <v>129</v>
      </c>
      <c r="C19" s="131"/>
      <c r="D19" s="131"/>
      <c r="E19" s="131"/>
      <c r="F19" s="131"/>
    </row>
    <row r="20" customFormat="false" ht="16.7" hidden="false" customHeight="true" outlineLevel="0" collapsed="false">
      <c r="B20" s="260" t="s">
        <v>130</v>
      </c>
      <c r="C20" s="260"/>
      <c r="D20" s="260"/>
      <c r="E20" s="260"/>
      <c r="F20" s="260"/>
    </row>
    <row r="21" customFormat="false" ht="14.1" hidden="false" customHeight="false" outlineLevel="0" collapsed="false">
      <c r="B21" s="138" t="s">
        <v>131</v>
      </c>
      <c r="C21" s="127" t="s">
        <v>132</v>
      </c>
      <c r="D21" s="127"/>
      <c r="E21" s="127"/>
      <c r="F21" s="127"/>
    </row>
    <row r="22" customFormat="false" ht="14.1" hidden="false" customHeight="false" outlineLevel="0" collapsed="false">
      <c r="B22" s="138" t="s">
        <v>133</v>
      </c>
      <c r="C22" s="127" t="s">
        <v>134</v>
      </c>
      <c r="D22" s="127"/>
      <c r="E22" s="127"/>
      <c r="F22" s="127"/>
    </row>
    <row r="23" customFormat="false" ht="14.1" hidden="false" customHeight="false" outlineLevel="0" collapsed="false">
      <c r="B23" s="139" t="s">
        <v>135</v>
      </c>
      <c r="C23" s="140" t="n">
        <v>2593.73</v>
      </c>
      <c r="D23" s="140"/>
      <c r="E23" s="140"/>
      <c r="F23" s="140"/>
    </row>
    <row r="24" customFormat="false" ht="14.1" hidden="false" customHeight="false" outlineLevel="0" collapsed="false">
      <c r="B24" s="139" t="s">
        <v>136</v>
      </c>
      <c r="C24" s="127" t="s">
        <v>137</v>
      </c>
      <c r="D24" s="127"/>
      <c r="E24" s="127"/>
      <c r="F24" s="127"/>
    </row>
    <row r="25" customFormat="false" ht="14.1" hidden="false" customHeight="false" outlineLevel="0" collapsed="false">
      <c r="B25" s="139" t="s">
        <v>138</v>
      </c>
      <c r="C25" s="127" t="s">
        <v>139</v>
      </c>
      <c r="D25" s="127"/>
      <c r="E25" s="127"/>
      <c r="F25" s="127"/>
    </row>
    <row r="26" customFormat="false" ht="14.1" hidden="false" customHeight="false" outlineLevel="0" collapsed="false">
      <c r="B26" s="139" t="s">
        <v>140</v>
      </c>
      <c r="C26" s="127" t="s">
        <v>238</v>
      </c>
      <c r="D26" s="127"/>
      <c r="E26" s="127"/>
      <c r="F26" s="127"/>
    </row>
    <row r="27" customFormat="false" ht="13.9" hidden="false" customHeight="false" outlineLevel="0" collapsed="false">
      <c r="B27" s="141"/>
      <c r="C27" s="142"/>
      <c r="D27" s="143"/>
      <c r="E27" s="115"/>
    </row>
    <row r="28" customFormat="false" ht="37.35" hidden="false" customHeight="false" outlineLevel="0" collapsed="false">
      <c r="B28" s="261" t="s">
        <v>141</v>
      </c>
      <c r="C28" s="262" t="s">
        <v>142</v>
      </c>
      <c r="D28" s="262" t="s">
        <v>239</v>
      </c>
      <c r="E28" s="262" t="s">
        <v>240</v>
      </c>
      <c r="F28" s="262" t="s">
        <v>241</v>
      </c>
    </row>
    <row r="29" customFormat="false" ht="16.7" hidden="false" customHeight="true" outlineLevel="0" collapsed="false">
      <c r="B29" s="131" t="s">
        <v>143</v>
      </c>
      <c r="C29" s="131"/>
      <c r="D29" s="131"/>
      <c r="E29" s="131"/>
      <c r="F29" s="131"/>
    </row>
    <row r="30" customFormat="false" ht="25.35" hidden="false" customHeight="false" outlineLevel="0" collapsed="false">
      <c r="B30" s="146" t="s">
        <v>144</v>
      </c>
      <c r="C30" s="147" t="s">
        <v>145</v>
      </c>
      <c r="D30" s="148" t="s">
        <v>82</v>
      </c>
      <c r="E30" s="148" t="s">
        <v>82</v>
      </c>
      <c r="F30" s="148" t="s">
        <v>82</v>
      </c>
    </row>
    <row r="31" customFormat="false" ht="13.9" hidden="false" customHeight="false" outlineLevel="0" collapsed="false">
      <c r="B31" s="149" t="s">
        <v>242</v>
      </c>
      <c r="C31" s="150" t="n">
        <f aca="false">C23</f>
        <v>2593.73</v>
      </c>
      <c r="D31" s="151" t="n">
        <f aca="false">C31</f>
        <v>2593.73</v>
      </c>
      <c r="E31" s="151" t="n">
        <f aca="false">C31</f>
        <v>2593.73</v>
      </c>
      <c r="F31" s="151" t="n">
        <f aca="false">C31</f>
        <v>2593.73</v>
      </c>
    </row>
    <row r="32" customFormat="false" ht="13.9" hidden="false" customHeight="false" outlineLevel="0" collapsed="false">
      <c r="B32" s="149" t="s">
        <v>243</v>
      </c>
      <c r="C32" s="152" t="n">
        <v>0.3</v>
      </c>
      <c r="D32" s="153" t="n">
        <f aca="false">D31*C32</f>
        <v>778.119</v>
      </c>
      <c r="E32" s="153" t="n">
        <f aca="false">E31*C32</f>
        <v>778.119</v>
      </c>
      <c r="F32" s="153" t="n">
        <f aca="false">F31*C32</f>
        <v>778.119</v>
      </c>
    </row>
    <row r="33" customFormat="false" ht="13.9" hidden="false" customHeight="false" outlineLevel="0" collapsed="false">
      <c r="B33" s="149" t="s">
        <v>148</v>
      </c>
      <c r="C33" s="154"/>
      <c r="D33" s="153"/>
      <c r="E33" s="153"/>
      <c r="F33" s="153"/>
    </row>
    <row r="34" customFormat="false" ht="13.9" hidden="false" customHeight="false" outlineLevel="0" collapsed="false">
      <c r="B34" s="149" t="s">
        <v>149</v>
      </c>
      <c r="C34" s="152" t="n">
        <v>0.2</v>
      </c>
      <c r="D34" s="153" t="n">
        <v>0</v>
      </c>
      <c r="E34" s="153" t="n">
        <v>0</v>
      </c>
      <c r="F34" s="153" t="n">
        <f aca="false">((F31+F32)/220)*C34*7*15</f>
        <v>321.858313636364</v>
      </c>
    </row>
    <row r="35" customFormat="false" ht="13.9" hidden="false" customHeight="false" outlineLevel="0" collapsed="false">
      <c r="B35" s="149" t="s">
        <v>150</v>
      </c>
      <c r="C35" s="155"/>
      <c r="D35" s="153" t="n">
        <v>0</v>
      </c>
      <c r="E35" s="153" t="n">
        <v>0</v>
      </c>
      <c r="F35" s="153" t="n">
        <f aca="false">((F31+F32)/220)*1.2*15</f>
        <v>275.878554545455</v>
      </c>
    </row>
    <row r="36" customFormat="false" ht="13.9" hidden="false" customHeight="false" outlineLevel="0" collapsed="false">
      <c r="B36" s="156" t="s">
        <v>151</v>
      </c>
      <c r="C36" s="157"/>
      <c r="D36" s="153" t="n">
        <v>0</v>
      </c>
      <c r="E36" s="153" t="n">
        <v>0</v>
      </c>
      <c r="F36" s="153" t="n">
        <v>0</v>
      </c>
    </row>
    <row r="37" customFormat="false" ht="13.9" hidden="false" customHeight="false" outlineLevel="0" collapsed="false">
      <c r="B37" s="149" t="s">
        <v>152</v>
      </c>
      <c r="C37" s="158"/>
      <c r="D37" s="153" t="n">
        <v>0</v>
      </c>
      <c r="E37" s="153" t="n">
        <v>0</v>
      </c>
      <c r="F37" s="153" t="n">
        <v>0</v>
      </c>
    </row>
    <row r="38" customFormat="false" ht="13.9" hidden="false" customHeight="false" outlineLevel="0" collapsed="false">
      <c r="B38" s="159" t="s">
        <v>72</v>
      </c>
      <c r="C38" s="160"/>
      <c r="D38" s="161" t="n">
        <f aca="false">SUM(D31:D37)</f>
        <v>3371.849</v>
      </c>
      <c r="E38" s="161" t="n">
        <f aca="false">SUM(E31:E37)</f>
        <v>3371.849</v>
      </c>
      <c r="F38" s="161" t="n">
        <f aca="false">SUM(F31:F37)</f>
        <v>3969.58586818182</v>
      </c>
    </row>
    <row r="39" customFormat="false" ht="13.9" hidden="false" customHeight="false" outlineLevel="0" collapsed="false">
      <c r="B39" s="141"/>
      <c r="C39" s="142"/>
      <c r="D39" s="143"/>
      <c r="E39" s="115"/>
    </row>
    <row r="40" customFormat="false" ht="16.7" hidden="false" customHeight="true" outlineLevel="0" collapsed="false">
      <c r="B40" s="131" t="s">
        <v>153</v>
      </c>
      <c r="C40" s="131"/>
      <c r="D40" s="131"/>
      <c r="E40" s="131"/>
      <c r="F40" s="131"/>
    </row>
    <row r="41" customFormat="false" ht="13.9" hidden="false" customHeight="false" outlineLevel="0" collapsed="false">
      <c r="B41" s="162" t="s">
        <v>154</v>
      </c>
      <c r="C41" s="163" t="s">
        <v>155</v>
      </c>
      <c r="D41" s="163" t="s">
        <v>82</v>
      </c>
      <c r="E41" s="163" t="s">
        <v>82</v>
      </c>
      <c r="F41" s="163" t="s">
        <v>82</v>
      </c>
    </row>
    <row r="42" customFormat="false" ht="15" hidden="false" customHeight="false" outlineLevel="0" collapsed="false">
      <c r="B42" s="149" t="s">
        <v>156</v>
      </c>
      <c r="C42" s="164" t="n">
        <f aca="false">1/12</f>
        <v>0.0833333333333333</v>
      </c>
      <c r="D42" s="165" t="n">
        <f aca="false">C42*D38</f>
        <v>280.987416666667</v>
      </c>
      <c r="E42" s="165" t="n">
        <f aca="false">C42*E38</f>
        <v>280.987416666667</v>
      </c>
      <c r="F42" s="165" t="n">
        <f aca="false">C42*F38</f>
        <v>330.798822348485</v>
      </c>
    </row>
    <row r="43" customFormat="false" ht="45.75" hidden="false" customHeight="false" outlineLevel="0" collapsed="false">
      <c r="B43" s="149" t="s">
        <v>244</v>
      </c>
      <c r="C43" s="164" t="n">
        <f aca="false">C42/3</f>
        <v>0.0277777777777778</v>
      </c>
      <c r="D43" s="165" t="n">
        <f aca="false">C43*D38</f>
        <v>93.6624722222222</v>
      </c>
      <c r="E43" s="165" t="n">
        <f aca="false">C43*E38</f>
        <v>93.6624722222222</v>
      </c>
      <c r="F43" s="165" t="n">
        <f aca="false">C43*F38</f>
        <v>110.266274116162</v>
      </c>
    </row>
    <row r="44" customFormat="false" ht="13.9" hidden="false" customHeight="false" outlineLevel="0" collapsed="false">
      <c r="B44" s="166" t="s">
        <v>72</v>
      </c>
      <c r="C44" s="167" t="n">
        <f aca="false">SUM(C42:C43)</f>
        <v>0.111111111111111</v>
      </c>
      <c r="D44" s="168" t="n">
        <f aca="false">SUM(D42:D43)</f>
        <v>374.649888888889</v>
      </c>
      <c r="E44" s="168" t="n">
        <f aca="false">SUM(E42:E43)</f>
        <v>374.649888888889</v>
      </c>
      <c r="F44" s="168" t="n">
        <f aca="false">SUM(F42:F43)</f>
        <v>441.065096464646</v>
      </c>
    </row>
    <row r="45" customFormat="false" ht="13.9" hidden="false" customHeight="false" outlineLevel="0" collapsed="false">
      <c r="B45" s="169" t="s">
        <v>158</v>
      </c>
      <c r="C45" s="163" t="s">
        <v>155</v>
      </c>
      <c r="D45" s="163" t="s">
        <v>82</v>
      </c>
      <c r="E45" s="163" t="s">
        <v>82</v>
      </c>
      <c r="F45" s="163" t="s">
        <v>82</v>
      </c>
    </row>
    <row r="46" customFormat="false" ht="13.9" hidden="false" customHeight="false" outlineLevel="0" collapsed="false">
      <c r="B46" s="149" t="s">
        <v>159</v>
      </c>
      <c r="C46" s="164" t="n">
        <v>0.2</v>
      </c>
      <c r="D46" s="170" t="n">
        <f aca="false">C46*(D38+D44)</f>
        <v>749.299777777778</v>
      </c>
      <c r="E46" s="170" t="n">
        <f aca="false">C46*(E38+E44)</f>
        <v>749.299777777778</v>
      </c>
      <c r="F46" s="170" t="n">
        <f aca="false">C46*(F38+F44)</f>
        <v>882.130192929293</v>
      </c>
    </row>
    <row r="47" customFormat="false" ht="13.9" hidden="false" customHeight="false" outlineLevel="0" collapsed="false">
      <c r="B47" s="149" t="s">
        <v>160</v>
      </c>
      <c r="C47" s="164" t="n">
        <v>0.025</v>
      </c>
      <c r="D47" s="170" t="n">
        <f aca="false">C47*(D38+D44)</f>
        <v>93.6624722222222</v>
      </c>
      <c r="E47" s="170" t="n">
        <f aca="false">C47*(E38+E44)</f>
        <v>93.6624722222222</v>
      </c>
      <c r="F47" s="170" t="n">
        <f aca="false">C47*(F38+F44)</f>
        <v>110.266274116162</v>
      </c>
    </row>
    <row r="48" customFormat="false" ht="13.9" hidden="false" customHeight="false" outlineLevel="0" collapsed="false">
      <c r="B48" s="149" t="s">
        <v>161</v>
      </c>
      <c r="C48" s="164" t="n">
        <v>0.03</v>
      </c>
      <c r="D48" s="170" t="n">
        <f aca="false">C48*(D38+D44)</f>
        <v>112.394966666667</v>
      </c>
      <c r="E48" s="170" t="n">
        <f aca="false">C48*(E38+E44)</f>
        <v>112.394966666667</v>
      </c>
      <c r="F48" s="170" t="n">
        <f aca="false">C48*(F38+F44)</f>
        <v>132.319528939394</v>
      </c>
    </row>
    <row r="49" customFormat="false" ht="13.9" hidden="false" customHeight="false" outlineLevel="0" collapsed="false">
      <c r="B49" s="149" t="s">
        <v>162</v>
      </c>
      <c r="C49" s="164" t="n">
        <v>0.015</v>
      </c>
      <c r="D49" s="170" t="n">
        <f aca="false">C49*(D38+D44)</f>
        <v>56.1974833333333</v>
      </c>
      <c r="E49" s="170" t="n">
        <f aca="false">C49*(E38+E44)</f>
        <v>56.1974833333333</v>
      </c>
      <c r="F49" s="170" t="n">
        <f aca="false">C49*(F38+F44)</f>
        <v>66.159764469697</v>
      </c>
    </row>
    <row r="50" customFormat="false" ht="13.9" hidden="false" customHeight="false" outlineLevel="0" collapsed="false">
      <c r="B50" s="149" t="s">
        <v>163</v>
      </c>
      <c r="C50" s="164" t="n">
        <v>0.01</v>
      </c>
      <c r="D50" s="170" t="n">
        <f aca="false">C50*(D38+D44)</f>
        <v>37.4649888888889</v>
      </c>
      <c r="E50" s="170" t="n">
        <f aca="false">C50*(E38+E44)</f>
        <v>37.4649888888889</v>
      </c>
      <c r="F50" s="170" t="n">
        <f aca="false">C50*(F38+F44)</f>
        <v>44.1065096464646</v>
      </c>
    </row>
    <row r="51" customFormat="false" ht="13.9" hidden="false" customHeight="false" outlineLevel="0" collapsed="false">
      <c r="B51" s="149" t="s">
        <v>164</v>
      </c>
      <c r="C51" s="164" t="n">
        <v>0.006</v>
      </c>
      <c r="D51" s="170" t="n">
        <f aca="false">C51*(D38+D44)</f>
        <v>22.4789933333333</v>
      </c>
      <c r="E51" s="170" t="n">
        <f aca="false">C51*(E38+E44)</f>
        <v>22.4789933333333</v>
      </c>
      <c r="F51" s="170" t="n">
        <f aca="false">C51*(F38+F44)</f>
        <v>26.4639057878788</v>
      </c>
    </row>
    <row r="52" customFormat="false" ht="13.9" hidden="false" customHeight="false" outlineLevel="0" collapsed="false">
      <c r="B52" s="149" t="s">
        <v>165</v>
      </c>
      <c r="C52" s="164" t="n">
        <v>0.002</v>
      </c>
      <c r="D52" s="170" t="n">
        <f aca="false">C52*(D38+D44)</f>
        <v>7.49299777777778</v>
      </c>
      <c r="E52" s="170" t="n">
        <f aca="false">C52*(E38+E44)</f>
        <v>7.49299777777778</v>
      </c>
      <c r="F52" s="170" t="n">
        <f aca="false">C52*(F38+F44)</f>
        <v>8.82130192929293</v>
      </c>
    </row>
    <row r="53" customFormat="false" ht="13.9" hidden="false" customHeight="false" outlineLevel="0" collapsed="false">
      <c r="B53" s="149" t="s">
        <v>166</v>
      </c>
      <c r="C53" s="164" t="n">
        <v>0.08</v>
      </c>
      <c r="D53" s="170" t="n">
        <f aca="false">C53*(D38+D44)</f>
        <v>299.719911111111</v>
      </c>
      <c r="E53" s="170" t="n">
        <f aca="false">C53*(E38+E44)</f>
        <v>299.719911111111</v>
      </c>
      <c r="F53" s="170" t="n">
        <f aca="false">C53*(F38+F44)</f>
        <v>352.852077171717</v>
      </c>
    </row>
    <row r="54" customFormat="false" ht="13.9" hidden="false" customHeight="false" outlineLevel="0" collapsed="false">
      <c r="B54" s="166" t="s">
        <v>72</v>
      </c>
      <c r="C54" s="167" t="n">
        <f aca="false">SUM(C46:C53)</f>
        <v>0.368</v>
      </c>
      <c r="D54" s="171" t="n">
        <f aca="false">SUM(D46:D53)</f>
        <v>1378.71159111111</v>
      </c>
      <c r="E54" s="171" t="n">
        <f aca="false">SUM(E46:E53)</f>
        <v>1378.71159111111</v>
      </c>
      <c r="F54" s="171" t="n">
        <f aca="false">SUM(F46:F53)</f>
        <v>1623.1195549899</v>
      </c>
    </row>
    <row r="55" customFormat="false" ht="25.35" hidden="false" customHeight="false" outlineLevel="0" collapsed="false">
      <c r="B55" s="172" t="s">
        <v>167</v>
      </c>
      <c r="C55" s="173" t="s">
        <v>145</v>
      </c>
      <c r="D55" s="163" t="s">
        <v>82</v>
      </c>
      <c r="E55" s="163" t="s">
        <v>82</v>
      </c>
      <c r="F55" s="163" t="s">
        <v>82</v>
      </c>
    </row>
    <row r="56" customFormat="false" ht="13.9" hidden="false" customHeight="false" outlineLevel="0" collapsed="false">
      <c r="B56" s="149" t="s">
        <v>245</v>
      </c>
      <c r="C56" s="263" t="n">
        <v>5</v>
      </c>
      <c r="D56" s="264" t="n">
        <f aca="false">(C56*26*2)-(D31*0.06)</f>
        <v>104.3762</v>
      </c>
      <c r="E56" s="265"/>
      <c r="F56" s="265"/>
    </row>
    <row r="57" customFormat="false" ht="14.1" hidden="false" customHeight="false" outlineLevel="0" collapsed="false">
      <c r="B57" s="149" t="s">
        <v>246</v>
      </c>
      <c r="C57" s="175" t="n">
        <f aca="false">'Memória de Cálculo'!C6</f>
        <v>45.12</v>
      </c>
      <c r="D57" s="266" t="n">
        <f aca="false">'Memória de Cálculo'!E6</f>
        <v>1149.6576</v>
      </c>
      <c r="E57" s="266" t="n">
        <f aca="false">'Memória de Cálculo'!E7</f>
        <v>663.264</v>
      </c>
      <c r="F57" s="266" t="n">
        <f aca="false">'Memória de Cálculo'!E8</f>
        <v>663.264</v>
      </c>
    </row>
    <row r="58" customFormat="false" ht="13.9" hidden="false" customHeight="false" outlineLevel="0" collapsed="false">
      <c r="B58" s="178" t="s">
        <v>247</v>
      </c>
      <c r="C58" s="179" t="n">
        <v>151.9</v>
      </c>
      <c r="D58" s="180" t="n">
        <f aca="false">C58</f>
        <v>151.9</v>
      </c>
      <c r="E58" s="180" t="n">
        <f aca="false">C58</f>
        <v>151.9</v>
      </c>
      <c r="F58" s="180" t="n">
        <f aca="false">C58</f>
        <v>151.9</v>
      </c>
    </row>
    <row r="59" customFormat="false" ht="14.1" hidden="false" customHeight="false" outlineLevel="0" collapsed="false">
      <c r="B59" s="149" t="s">
        <v>248</v>
      </c>
      <c r="C59" s="179" t="n">
        <v>10.33</v>
      </c>
      <c r="D59" s="267" t="n">
        <f aca="false">C59</f>
        <v>10.33</v>
      </c>
      <c r="E59" s="267" t="n">
        <f aca="false">D59</f>
        <v>10.33</v>
      </c>
      <c r="F59" s="267" t="n">
        <f aca="false">E59</f>
        <v>10.33</v>
      </c>
    </row>
    <row r="60" customFormat="false" ht="13.9" hidden="false" customHeight="false" outlineLevel="0" collapsed="false">
      <c r="B60" s="149" t="s">
        <v>249</v>
      </c>
      <c r="C60" s="181" t="n">
        <v>9.55E-005</v>
      </c>
      <c r="D60" s="180" t="n">
        <f aca="false">D31*C60*52</f>
        <v>12.88046318</v>
      </c>
      <c r="E60" s="180" t="n">
        <f aca="false">E31*C60*52</f>
        <v>12.88046318</v>
      </c>
      <c r="F60" s="180" t="n">
        <f aca="false">F31*C60*52</f>
        <v>12.88046318</v>
      </c>
    </row>
    <row r="61" customFormat="false" ht="13.9" hidden="false" customHeight="false" outlineLevel="0" collapsed="false">
      <c r="B61" s="149" t="s">
        <v>250</v>
      </c>
      <c r="C61" s="268" t="n">
        <v>16.07</v>
      </c>
      <c r="D61" s="182" t="n">
        <f aca="false">C61</f>
        <v>16.07</v>
      </c>
      <c r="E61" s="182" t="n">
        <f aca="false">C61</f>
        <v>16.07</v>
      </c>
      <c r="F61" s="182" t="n">
        <f aca="false">C61</f>
        <v>16.07</v>
      </c>
    </row>
    <row r="62" customFormat="false" ht="13.9" hidden="false" customHeight="false" outlineLevel="0" collapsed="false">
      <c r="B62" s="166" t="s">
        <v>72</v>
      </c>
      <c r="C62" s="183"/>
      <c r="D62" s="184" t="n">
        <f aca="false">SUM(D56:D61)</f>
        <v>1445.21426318</v>
      </c>
      <c r="E62" s="184" t="n">
        <f aca="false">SUM(E56:E61)</f>
        <v>854.44446318</v>
      </c>
      <c r="F62" s="184" t="n">
        <f aca="false">SUM(F56:F61)</f>
        <v>854.44446318</v>
      </c>
    </row>
    <row r="63" customFormat="false" ht="13.9" hidden="false" customHeight="false" outlineLevel="0" collapsed="false">
      <c r="B63" s="185" t="s">
        <v>174</v>
      </c>
      <c r="C63" s="186" t="s">
        <v>155</v>
      </c>
      <c r="D63" s="148" t="s">
        <v>82</v>
      </c>
      <c r="E63" s="148" t="s">
        <v>82</v>
      </c>
      <c r="F63" s="148" t="s">
        <v>82</v>
      </c>
    </row>
    <row r="64" customFormat="false" ht="13.9" hidden="false" customHeight="false" outlineLevel="0" collapsed="false">
      <c r="B64" s="187" t="s">
        <v>175</v>
      </c>
      <c r="C64" s="188" t="n">
        <f aca="false">C44</f>
        <v>0.111111111111111</v>
      </c>
      <c r="D64" s="189" t="n">
        <f aca="false">D44</f>
        <v>374.649888888889</v>
      </c>
      <c r="E64" s="189" t="n">
        <f aca="false">E44</f>
        <v>374.649888888889</v>
      </c>
      <c r="F64" s="189" t="n">
        <f aca="false">F44</f>
        <v>441.065096464646</v>
      </c>
    </row>
    <row r="65" customFormat="false" ht="13.9" hidden="false" customHeight="false" outlineLevel="0" collapsed="false">
      <c r="B65" s="190" t="s">
        <v>176</v>
      </c>
      <c r="C65" s="191" t="n">
        <f aca="false">C54</f>
        <v>0.368</v>
      </c>
      <c r="D65" s="165" t="n">
        <f aca="false">D54</f>
        <v>1378.71159111111</v>
      </c>
      <c r="E65" s="165" t="n">
        <f aca="false">E54</f>
        <v>1378.71159111111</v>
      </c>
      <c r="F65" s="165" t="n">
        <f aca="false">F54</f>
        <v>1623.1195549899</v>
      </c>
    </row>
    <row r="66" customFormat="false" ht="13.9" hidden="false" customHeight="false" outlineLevel="0" collapsed="false">
      <c r="B66" s="190" t="s">
        <v>177</v>
      </c>
      <c r="C66" s="192" t="n">
        <v>0</v>
      </c>
      <c r="D66" s="165" t="n">
        <f aca="false">D62</f>
        <v>1445.21426318</v>
      </c>
      <c r="E66" s="165" t="n">
        <f aca="false">E62</f>
        <v>854.44446318</v>
      </c>
      <c r="F66" s="165" t="n">
        <f aca="false">F62</f>
        <v>854.44446318</v>
      </c>
    </row>
    <row r="67" customFormat="false" ht="13.9" hidden="false" customHeight="false" outlineLevel="0" collapsed="false">
      <c r="B67" s="159" t="s">
        <v>72</v>
      </c>
      <c r="C67" s="193"/>
      <c r="D67" s="194" t="n">
        <f aca="false">SUM(D64:D66)</f>
        <v>3198.57574318</v>
      </c>
      <c r="E67" s="194" t="n">
        <f aca="false">SUM(E64:E66)</f>
        <v>2607.80594318</v>
      </c>
      <c r="F67" s="194" t="n">
        <f aca="false">SUM(F64:F66)</f>
        <v>2918.62911463455</v>
      </c>
    </row>
    <row r="68" customFormat="false" ht="13.9" hidden="false" customHeight="false" outlineLevel="0" collapsed="false">
      <c r="B68" s="195"/>
      <c r="C68" s="143"/>
      <c r="D68" s="143"/>
      <c r="E68" s="115"/>
    </row>
    <row r="69" customFormat="false" ht="16.7" hidden="false" customHeight="true" outlineLevel="0" collapsed="false">
      <c r="B69" s="131" t="s">
        <v>178</v>
      </c>
      <c r="C69" s="131"/>
      <c r="D69" s="131"/>
      <c r="E69" s="131"/>
      <c r="F69" s="131"/>
    </row>
    <row r="70" customFormat="false" ht="13.9" hidden="false" customHeight="false" outlineLevel="0" collapsed="false">
      <c r="B70" s="269" t="s">
        <v>179</v>
      </c>
      <c r="C70" s="270" t="s">
        <v>155</v>
      </c>
      <c r="D70" s="271" t="s">
        <v>82</v>
      </c>
      <c r="E70" s="271" t="s">
        <v>82</v>
      </c>
      <c r="F70" s="271" t="s">
        <v>82</v>
      </c>
    </row>
    <row r="71" customFormat="false" ht="24.6" hidden="false" customHeight="false" outlineLevel="0" collapsed="false">
      <c r="B71" s="149" t="s">
        <v>180</v>
      </c>
      <c r="C71" s="199" t="n">
        <f aca="false">1/12*0.05</f>
        <v>0.00416666666666667</v>
      </c>
      <c r="D71" s="165" t="n">
        <f aca="false">C71*D38</f>
        <v>14.0493708333333</v>
      </c>
      <c r="E71" s="165" t="n">
        <f aca="false">C71*E38</f>
        <v>14.0493708333333</v>
      </c>
      <c r="F71" s="165" t="n">
        <f aca="false">C71*F38</f>
        <v>16.5399411174242</v>
      </c>
    </row>
    <row r="72" customFormat="false" ht="13.9" hidden="false" customHeight="false" outlineLevel="0" collapsed="false">
      <c r="B72" s="200" t="s">
        <v>181</v>
      </c>
      <c r="C72" s="199" t="n">
        <f aca="false">C53*C71</f>
        <v>0.000333333333333333</v>
      </c>
      <c r="D72" s="165" t="n">
        <f aca="false">C72*D38</f>
        <v>1.12394966666667</v>
      </c>
      <c r="E72" s="165" t="n">
        <f aca="false">C72*E38</f>
        <v>1.12394966666667</v>
      </c>
      <c r="F72" s="165" t="n">
        <f aca="false">C72*F38</f>
        <v>1.32319528939394</v>
      </c>
    </row>
    <row r="73" customFormat="false" ht="13.9" hidden="false" customHeight="false" outlineLevel="0" collapsed="false">
      <c r="B73" s="149" t="s">
        <v>182</v>
      </c>
      <c r="C73" s="199" t="n">
        <v>0</v>
      </c>
      <c r="D73" s="165" t="n">
        <f aca="false">C73*D38</f>
        <v>0</v>
      </c>
      <c r="E73" s="165" t="n">
        <f aca="false">C73*E38</f>
        <v>0</v>
      </c>
      <c r="F73" s="165" t="n">
        <f aca="false">C73*F38</f>
        <v>0</v>
      </c>
    </row>
    <row r="74" customFormat="false" ht="24.6" hidden="false" customHeight="false" outlineLevel="0" collapsed="false">
      <c r="B74" s="149" t="s">
        <v>183</v>
      </c>
      <c r="C74" s="199" t="n">
        <f aca="false">1/30*7/12</f>
        <v>0.0194444444444444</v>
      </c>
      <c r="D74" s="165" t="n">
        <f aca="false">C74*D38</f>
        <v>65.5637305555556</v>
      </c>
      <c r="E74" s="165" t="n">
        <f aca="false">C74*E38</f>
        <v>65.5637305555556</v>
      </c>
      <c r="F74" s="165" t="n">
        <f aca="false">C74*F38</f>
        <v>77.1863918813131</v>
      </c>
    </row>
    <row r="75" customFormat="false" ht="25.35" hidden="false" customHeight="false" outlineLevel="0" collapsed="false">
      <c r="B75" s="149" t="s">
        <v>184</v>
      </c>
      <c r="C75" s="199" t="n">
        <f aca="false">C54*C74</f>
        <v>0.00715555555555556</v>
      </c>
      <c r="D75" s="165" t="n">
        <f aca="false">C75*D38</f>
        <v>24.1274528444444</v>
      </c>
      <c r="E75" s="165" t="n">
        <f aca="false">C75*E38</f>
        <v>24.1274528444444</v>
      </c>
      <c r="F75" s="165" t="n">
        <f aca="false">C75*F38</f>
        <v>28.4045922123232</v>
      </c>
      <c r="G75" s="201"/>
    </row>
    <row r="76" customFormat="false" ht="13.9" hidden="false" customHeight="false" outlineLevel="0" collapsed="false">
      <c r="B76" s="149" t="s">
        <v>185</v>
      </c>
      <c r="C76" s="202" t="n">
        <f aca="false">0.08*0.4*0.9*(1+1/12+1/12+1/3*1/12)</f>
        <v>0.0344</v>
      </c>
      <c r="D76" s="165" t="n">
        <f aca="false">C76*D38</f>
        <v>115.9916056</v>
      </c>
      <c r="E76" s="165" t="n">
        <f aca="false">C76*E38</f>
        <v>115.9916056</v>
      </c>
      <c r="F76" s="165" t="n">
        <f aca="false">C76*F38</f>
        <v>136.553753865455</v>
      </c>
    </row>
    <row r="77" customFormat="false" ht="13.9" hidden="false" customHeight="false" outlineLevel="0" collapsed="false">
      <c r="B77" s="159" t="s">
        <v>72</v>
      </c>
      <c r="C77" s="203" t="n">
        <f aca="false">SUM(C71:C76)</f>
        <v>0.0655</v>
      </c>
      <c r="D77" s="194" t="n">
        <f aca="false">SUM(D71:D76)</f>
        <v>220.8561095</v>
      </c>
      <c r="E77" s="194" t="n">
        <f aca="false">SUM(E71:E76)</f>
        <v>220.8561095</v>
      </c>
      <c r="F77" s="194" t="n">
        <f aca="false">SUM(F71:F76)</f>
        <v>260.007874365909</v>
      </c>
    </row>
    <row r="78" customFormat="false" ht="12.75" hidden="false" customHeight="false" outlineLevel="0" collapsed="false">
      <c r="B78" s="204"/>
      <c r="C78" s="205"/>
      <c r="D78" s="205"/>
      <c r="E78" s="115"/>
    </row>
    <row r="79" customFormat="false" ht="16.7" hidden="false" customHeight="true" outlineLevel="0" collapsed="false">
      <c r="B79" s="131" t="s">
        <v>186</v>
      </c>
      <c r="C79" s="131"/>
      <c r="D79" s="131"/>
      <c r="E79" s="131"/>
      <c r="F79" s="131"/>
    </row>
    <row r="80" customFormat="false" ht="13.9" hidden="false" customHeight="false" outlineLevel="0" collapsed="false">
      <c r="B80" s="272" t="s">
        <v>187</v>
      </c>
      <c r="C80" s="273" t="s">
        <v>155</v>
      </c>
      <c r="D80" s="274" t="s">
        <v>82</v>
      </c>
      <c r="E80" s="274" t="s">
        <v>82</v>
      </c>
      <c r="F80" s="274" t="s">
        <v>82</v>
      </c>
    </row>
    <row r="81" customFormat="false" ht="13.9" hidden="false" customHeight="false" outlineLevel="0" collapsed="false">
      <c r="B81" s="149" t="s">
        <v>188</v>
      </c>
      <c r="C81" s="164" t="n">
        <f aca="false">1/12</f>
        <v>0.0833333333333333</v>
      </c>
      <c r="D81" s="170" t="n">
        <f aca="false">C81*(D38+D67+D77)</f>
        <v>565.940071056667</v>
      </c>
      <c r="E81" s="170" t="n">
        <f aca="false">C81*(E38+E67+E77)</f>
        <v>516.70925439</v>
      </c>
      <c r="F81" s="170" t="n">
        <f aca="false">C81*(F38+F67+F77)</f>
        <v>595.685238098523</v>
      </c>
    </row>
    <row r="82" customFormat="false" ht="13.9" hidden="false" customHeight="false" outlineLevel="0" collapsed="false">
      <c r="B82" s="149" t="s">
        <v>189</v>
      </c>
      <c r="C82" s="208" t="n">
        <f aca="false">'Memória de Cálculo'!C21</f>
        <v>0.0028</v>
      </c>
      <c r="D82" s="170" t="n">
        <f aca="false">C82*(D38+D67+D77)</f>
        <v>19.015586387504</v>
      </c>
      <c r="E82" s="170" t="n">
        <f aca="false">C82*(E38+E67+E77)</f>
        <v>17.361430947504</v>
      </c>
      <c r="F82" s="170" t="n">
        <f aca="false">C82*(F38+F67+F77)</f>
        <v>20.0150240001104</v>
      </c>
    </row>
    <row r="83" customFormat="false" ht="13.9" hidden="false" customHeight="false" outlineLevel="0" collapsed="false">
      <c r="B83" s="149" t="s">
        <v>190</v>
      </c>
      <c r="C83" s="208" t="n">
        <f aca="false">'Memória de Cálculo'!D28/30/12*'Memória de Cálculo'!D26*'Memória de Cálculo'!D27</f>
        <v>0.00018725</v>
      </c>
      <c r="D83" s="170" t="n">
        <f aca="false">C83*(D38+D67+D77)</f>
        <v>1.27166733966433</v>
      </c>
      <c r="E83" s="170" t="n">
        <f aca="false">C83*(E38+E67+E77)</f>
        <v>1.16104569461433</v>
      </c>
      <c r="F83" s="170" t="n">
        <f aca="false">C83*(F38+F67+F77)</f>
        <v>1.33850473000738</v>
      </c>
    </row>
    <row r="84" customFormat="false" ht="13.9" hidden="false" customHeight="false" outlineLevel="0" collapsed="false">
      <c r="B84" s="149" t="s">
        <v>191</v>
      </c>
      <c r="C84" s="208" t="n">
        <f aca="false">'Memória de Cálculo'!D32/30/12</f>
        <v>0.00192027777777778</v>
      </c>
      <c r="D84" s="170" t="n">
        <f aca="false">C84*(D38+D67+D77)</f>
        <v>13.0411457040491</v>
      </c>
      <c r="E84" s="170" t="n">
        <f aca="false">C84*(E38+E67+E77)</f>
        <v>11.9067035853269</v>
      </c>
      <c r="F84" s="170" t="n">
        <f aca="false">C84*(F38+F67+F77)</f>
        <v>13.7265735032503</v>
      </c>
    </row>
    <row r="85" customFormat="false" ht="13.9" hidden="false" customHeight="false" outlineLevel="0" collapsed="false">
      <c r="B85" s="149" t="s">
        <v>192</v>
      </c>
      <c r="C85" s="164" t="n">
        <f aca="false">120/30*'Memória de Cálculo'!D42*'Memória de Cálculo'!D43</f>
        <v>0.00129536</v>
      </c>
      <c r="D85" s="170" t="n">
        <f aca="false">C85*(D38+D67+D77)</f>
        <v>8.79715356532756</v>
      </c>
      <c r="E85" s="170" t="n">
        <f aca="false">C85*(E38+E67+E77)</f>
        <v>8.03189399719956</v>
      </c>
      <c r="F85" s="170" t="n">
        <f aca="false">C85*(F38+F67+F77)</f>
        <v>9.25952196027963</v>
      </c>
    </row>
    <row r="86" customFormat="false" ht="13.9" hidden="false" customHeight="false" outlineLevel="0" collapsed="false">
      <c r="B86" s="149" t="s">
        <v>193</v>
      </c>
      <c r="C86" s="208" t="n">
        <v>0</v>
      </c>
      <c r="D86" s="170" t="n">
        <f aca="false">C86*(D38+D67+D77)</f>
        <v>0</v>
      </c>
      <c r="E86" s="170" t="n">
        <f aca="false">C86*(E38+E67+E77)</f>
        <v>0</v>
      </c>
      <c r="F86" s="170" t="n">
        <f aca="false">C86*(F38+F67+F77)</f>
        <v>0</v>
      </c>
    </row>
    <row r="87" customFormat="false" ht="13.9" hidden="false" customHeight="false" outlineLevel="0" collapsed="false">
      <c r="B87" s="159" t="s">
        <v>72</v>
      </c>
      <c r="C87" s="209" t="n">
        <f aca="false">SUM(C81:C86)</f>
        <v>0.0895362211111111</v>
      </c>
      <c r="D87" s="194" t="n">
        <f aca="false">SUM(D81:D86)</f>
        <v>608.065624053212</v>
      </c>
      <c r="E87" s="194" t="n">
        <f aca="false">SUM(E81:E86)</f>
        <v>555.170328614645</v>
      </c>
      <c r="F87" s="194" t="n">
        <f aca="false">SUM(F81:F86)</f>
        <v>640.02486229217</v>
      </c>
    </row>
    <row r="88" customFormat="false" ht="13.9" hidden="false" customHeight="false" outlineLevel="0" collapsed="false">
      <c r="B88" s="206" t="s">
        <v>194</v>
      </c>
      <c r="C88" s="207" t="s">
        <v>155</v>
      </c>
      <c r="D88" s="163" t="s">
        <v>82</v>
      </c>
      <c r="E88" s="163" t="s">
        <v>82</v>
      </c>
      <c r="F88" s="163" t="s">
        <v>82</v>
      </c>
    </row>
    <row r="89" customFormat="false" ht="25.35" hidden="false" customHeight="false" outlineLevel="0" collapsed="false">
      <c r="B89" s="210" t="s">
        <v>251</v>
      </c>
      <c r="C89" s="211" t="n">
        <v>0.5</v>
      </c>
      <c r="D89" s="212" t="n">
        <v>0</v>
      </c>
      <c r="E89" s="212" t="n">
        <f aca="false">(E38/220)*15*1.5</f>
        <v>344.848193181818</v>
      </c>
      <c r="F89" s="212" t="n">
        <f aca="false">(F38/220)*15*1.5</f>
        <v>405.980372882231</v>
      </c>
    </row>
    <row r="90" customFormat="false" ht="13.9" hidden="false" customHeight="false" outlineLevel="0" collapsed="false">
      <c r="B90" s="159" t="s">
        <v>72</v>
      </c>
      <c r="C90" s="209"/>
      <c r="D90" s="194" t="n">
        <f aca="false">SUM(D89:D89)</f>
        <v>0</v>
      </c>
      <c r="E90" s="194" t="n">
        <f aca="false">SUM(E89:E89)</f>
        <v>344.848193181818</v>
      </c>
      <c r="F90" s="194" t="n">
        <f aca="false">SUM(F89:F89)</f>
        <v>405.980372882231</v>
      </c>
    </row>
    <row r="91" customFormat="false" ht="13.9" hidden="false" customHeight="false" outlineLevel="0" collapsed="false">
      <c r="B91" s="213"/>
      <c r="C91" s="214"/>
      <c r="D91" s="143"/>
      <c r="E91" s="143"/>
    </row>
    <row r="92" customFormat="false" ht="13.9" hidden="false" customHeight="false" outlineLevel="0" collapsed="false">
      <c r="B92" s="196" t="s">
        <v>196</v>
      </c>
      <c r="C92" s="197" t="s">
        <v>155</v>
      </c>
      <c r="D92" s="198" t="s">
        <v>82</v>
      </c>
      <c r="E92" s="198" t="s">
        <v>82</v>
      </c>
      <c r="F92" s="198" t="s">
        <v>82</v>
      </c>
    </row>
    <row r="93" customFormat="false" ht="13.9" hidden="false" customHeight="false" outlineLevel="0" collapsed="false">
      <c r="B93" s="210" t="s">
        <v>197</v>
      </c>
      <c r="C93" s="211" t="n">
        <f aca="false">C87</f>
        <v>0.0895362211111111</v>
      </c>
      <c r="D93" s="212" t="n">
        <f aca="false">D87</f>
        <v>608.065624053212</v>
      </c>
      <c r="E93" s="212" t="n">
        <f aca="false">E87</f>
        <v>555.170328614645</v>
      </c>
      <c r="F93" s="212" t="n">
        <f aca="false">F87</f>
        <v>640.02486229217</v>
      </c>
    </row>
    <row r="94" customFormat="false" ht="13.9" hidden="false" customHeight="false" outlineLevel="0" collapsed="false">
      <c r="B94" s="215" t="s">
        <v>198</v>
      </c>
      <c r="C94" s="211" t="n">
        <f aca="false">C89</f>
        <v>0.5</v>
      </c>
      <c r="D94" s="212" t="n">
        <f aca="false">D90</f>
        <v>0</v>
      </c>
      <c r="E94" s="212" t="n">
        <f aca="false">E90</f>
        <v>344.848193181818</v>
      </c>
      <c r="F94" s="212" t="n">
        <f aca="false">F90</f>
        <v>405.980372882231</v>
      </c>
    </row>
    <row r="95" customFormat="false" ht="13.9" hidden="false" customHeight="false" outlineLevel="0" collapsed="false">
      <c r="B95" s="159" t="s">
        <v>72</v>
      </c>
      <c r="C95" s="216"/>
      <c r="D95" s="194" t="n">
        <f aca="false">SUM(D93:D94)</f>
        <v>608.065624053212</v>
      </c>
      <c r="E95" s="194" t="n">
        <f aca="false">SUM(E93:E94)</f>
        <v>900.018521796463</v>
      </c>
      <c r="F95" s="194" t="n">
        <f aca="false">SUM(F93:F94)</f>
        <v>1046.0052351744</v>
      </c>
    </row>
    <row r="96" customFormat="false" ht="12.75" hidden="false" customHeight="false" outlineLevel="0" collapsed="false">
      <c r="B96" s="204"/>
      <c r="C96" s="217"/>
      <c r="D96" s="205"/>
      <c r="E96" s="115"/>
    </row>
    <row r="97" customFormat="false" ht="16.7" hidden="false" customHeight="true" outlineLevel="0" collapsed="false">
      <c r="B97" s="131" t="s">
        <v>199</v>
      </c>
      <c r="C97" s="131"/>
      <c r="D97" s="131"/>
      <c r="E97" s="131"/>
      <c r="F97" s="131"/>
    </row>
    <row r="98" customFormat="false" ht="13.9" hidden="false" customHeight="false" outlineLevel="0" collapsed="false">
      <c r="B98" s="196" t="s">
        <v>200</v>
      </c>
      <c r="C98" s="197" t="s">
        <v>252</v>
      </c>
      <c r="D98" s="198" t="s">
        <v>82</v>
      </c>
      <c r="E98" s="198" t="s">
        <v>82</v>
      </c>
      <c r="F98" s="198" t="s">
        <v>82</v>
      </c>
    </row>
    <row r="99" customFormat="false" ht="13.9" hidden="false" customHeight="false" outlineLevel="0" collapsed="false">
      <c r="B99" s="149" t="s">
        <v>201</v>
      </c>
      <c r="C99" s="219" t="n">
        <f aca="false">Insumos!J13</f>
        <v>41.6833333333333</v>
      </c>
      <c r="D99" s="220" t="n">
        <f aca="false">C99</f>
        <v>41.6833333333333</v>
      </c>
      <c r="E99" s="220" t="n">
        <f aca="false">C99</f>
        <v>41.6833333333333</v>
      </c>
      <c r="F99" s="220" t="n">
        <f aca="false">C99</f>
        <v>41.6833333333333</v>
      </c>
    </row>
    <row r="100" customFormat="false" ht="13.9" hidden="false" customHeight="false" outlineLevel="0" collapsed="false">
      <c r="B100" s="149" t="s">
        <v>253</v>
      </c>
      <c r="C100" s="219" t="n">
        <f aca="false">Insumos!J21</f>
        <v>10.2033333333333</v>
      </c>
      <c r="D100" s="220" t="n">
        <f aca="false">C100</f>
        <v>10.2033333333333</v>
      </c>
      <c r="E100" s="220" t="n">
        <f aca="false">C100/2</f>
        <v>5.10166666666667</v>
      </c>
      <c r="F100" s="220" t="n">
        <f aca="false">C100/2</f>
        <v>5.10166666666667</v>
      </c>
    </row>
    <row r="101" customFormat="false" ht="13.9" hidden="false" customHeight="false" outlineLevel="0" collapsed="false">
      <c r="B101" s="149" t="s">
        <v>254</v>
      </c>
      <c r="C101" s="219" t="n">
        <v>0</v>
      </c>
      <c r="D101" s="165" t="n">
        <f aca="false">C101</f>
        <v>0</v>
      </c>
      <c r="E101" s="165" t="n">
        <f aca="false">C101</f>
        <v>0</v>
      </c>
      <c r="F101" s="165" t="n">
        <f aca="false">C101</f>
        <v>0</v>
      </c>
    </row>
    <row r="102" customFormat="false" ht="13.9" hidden="false" customHeight="false" outlineLevel="0" collapsed="false">
      <c r="B102" s="221" t="s">
        <v>72</v>
      </c>
      <c r="C102" s="194" t="n">
        <f aca="false">SUM(C99:C101)</f>
        <v>51.8866666666667</v>
      </c>
      <c r="D102" s="194" t="n">
        <f aca="false">SUM(D99:D101)</f>
        <v>51.8866666666667</v>
      </c>
      <c r="E102" s="194" t="n">
        <f aca="false">SUM(E99:E101)</f>
        <v>46.785</v>
      </c>
      <c r="F102" s="194" t="n">
        <f aca="false">SUM(F99:F101)</f>
        <v>46.785</v>
      </c>
    </row>
    <row r="103" customFormat="false" ht="13.9" hidden="false" customHeight="false" outlineLevel="0" collapsed="false">
      <c r="B103" s="195"/>
      <c r="C103" s="222"/>
      <c r="D103" s="143"/>
      <c r="E103" s="115"/>
    </row>
    <row r="104" customFormat="false" ht="16.7" hidden="false" customHeight="true" outlineLevel="0" collapsed="false">
      <c r="B104" s="131" t="s">
        <v>205</v>
      </c>
      <c r="C104" s="131"/>
      <c r="D104" s="131"/>
      <c r="E104" s="131"/>
      <c r="F104" s="131"/>
    </row>
    <row r="105" customFormat="false" ht="13.9" hidden="false" customHeight="false" outlineLevel="0" collapsed="false">
      <c r="B105" s="146" t="s">
        <v>206</v>
      </c>
      <c r="C105" s="270" t="s">
        <v>155</v>
      </c>
      <c r="D105" s="148" t="s">
        <v>82</v>
      </c>
      <c r="E105" s="148" t="s">
        <v>82</v>
      </c>
      <c r="F105" s="148" t="s">
        <v>82</v>
      </c>
    </row>
    <row r="106" customFormat="false" ht="13.9" hidden="false" customHeight="false" outlineLevel="0" collapsed="false">
      <c r="B106" s="149" t="s">
        <v>207</v>
      </c>
      <c r="C106" s="202" t="n">
        <v>0.032</v>
      </c>
      <c r="D106" s="189" t="n">
        <f aca="false">C106*(D38+D67+D77+D95+D102)</f>
        <v>238.439460588796</v>
      </c>
      <c r="E106" s="189" t="n">
        <f aca="false">C106*(E38+E67+E77+E95+E102)</f>
        <v>228.714066383247</v>
      </c>
      <c r="F106" s="189" t="n">
        <f aca="false">C106*(F38+F67+F77+F95+F102)</f>
        <v>263.712418955414</v>
      </c>
      <c r="H106" s="275"/>
    </row>
    <row r="107" customFormat="false" ht="13.9" hidden="false" customHeight="false" outlineLevel="0" collapsed="false">
      <c r="B107" s="149" t="s">
        <v>208</v>
      </c>
      <c r="C107" s="202" t="n">
        <v>0.0358</v>
      </c>
      <c r="D107" s="165" t="n">
        <f aca="false">C107*(D38+D67+D77+D95+D102+D106)</f>
        <v>275.290279222795</v>
      </c>
      <c r="E107" s="165" t="n">
        <f aca="false">C107*(E38+E67+E77+E95+E102+E106)</f>
        <v>264.061825342778</v>
      </c>
      <c r="F107" s="165" t="n">
        <f aca="false">C107*(F38+F67+F77+F95+F102+F106)</f>
        <v>304.469173304973</v>
      </c>
      <c r="H107" s="275"/>
    </row>
    <row r="108" customFormat="false" ht="13.9" hidden="false" customHeight="false" outlineLevel="0" collapsed="false">
      <c r="B108" s="149" t="s">
        <v>255</v>
      </c>
      <c r="C108" s="199" t="n">
        <f aca="false">SUM(C109:C113)</f>
        <v>0.0865</v>
      </c>
      <c r="D108" s="165" t="n">
        <f aca="false">((D38+D67+D77+D95+D102+D106+D107)/(1-C108))*C108</f>
        <v>754.20830804356</v>
      </c>
      <c r="E108" s="165" t="n">
        <f aca="false">((E38+E67+E77+E95+E102+E106+E107)/(1-C108))*C108</f>
        <v>723.445895267121</v>
      </c>
      <c r="F108" s="165" t="n">
        <f aca="false">((F38+F67+F77+F95+F102+F106+F107)/(1-C108))*C108</f>
        <v>834.149250376985</v>
      </c>
      <c r="H108" s="275"/>
    </row>
    <row r="109" customFormat="false" ht="13.9" hidden="false" customHeight="false" outlineLevel="0" collapsed="false">
      <c r="B109" s="224" t="s">
        <v>256</v>
      </c>
      <c r="C109" s="199" t="n">
        <f aca="false">0.03</f>
        <v>0.03</v>
      </c>
      <c r="D109" s="225" t="n">
        <f aca="false">((D38+D67+D77+D95+D102+D106+D107)/(1-C108))*C109</f>
        <v>261.575135737651</v>
      </c>
      <c r="E109" s="225" t="n">
        <f aca="false">((E38+E67+E77+E95+E102+E106+E107)/(1-C108))*C109</f>
        <v>250.906090844088</v>
      </c>
      <c r="F109" s="225" t="n">
        <f aca="false">((F38+F67+F77+F95+F102+F106+F107)/(1-C108))*C109</f>
        <v>289.300318049821</v>
      </c>
    </row>
    <row r="110" customFormat="false" ht="13.9" hidden="false" customHeight="false" outlineLevel="0" collapsed="false">
      <c r="B110" s="224" t="s">
        <v>257</v>
      </c>
      <c r="C110" s="199" t="n">
        <f aca="false">0.0065</f>
        <v>0.0065</v>
      </c>
      <c r="D110" s="225" t="n">
        <f aca="false">((D38+D67+D77+D95+D102+D106+D107)/(1-C108))*C110</f>
        <v>56.6746127431577</v>
      </c>
      <c r="E110" s="225" t="n">
        <f aca="false">((E38+E67+E77+E95+E102+E106+E107)/(1-C108))*C110</f>
        <v>54.3629863495525</v>
      </c>
      <c r="F110" s="225" t="n">
        <f aca="false">((F38+F67+F77+F95+F102+F106+F107)/(1-C108))*C110</f>
        <v>62.6817355774613</v>
      </c>
    </row>
    <row r="111" customFormat="false" ht="13.9" hidden="false" customHeight="false" outlineLevel="0" collapsed="false">
      <c r="B111" s="224" t="s">
        <v>212</v>
      </c>
      <c r="C111" s="226"/>
      <c r="D111" s="227"/>
      <c r="E111" s="227"/>
      <c r="F111" s="227"/>
    </row>
    <row r="112" customFormat="false" ht="13.9" hidden="false" customHeight="false" outlineLevel="0" collapsed="false">
      <c r="B112" s="224" t="s">
        <v>213</v>
      </c>
      <c r="C112" s="199" t="n">
        <v>0.05</v>
      </c>
      <c r="D112" s="225" t="n">
        <f aca="false">((D38+D67+D77+D95+D102+D106+D107)/(1-C108))*C112</f>
        <v>435.958559562751</v>
      </c>
      <c r="E112" s="225" t="n">
        <f aca="false">((E38+E67+E77+E95+E102+E106+E107)/(1-C108))*C112</f>
        <v>418.176818073481</v>
      </c>
      <c r="F112" s="225" t="n">
        <f aca="false">((F38+F67+F77+F95+F102+F106+F107)/(1-C108))*C112</f>
        <v>482.167196749702</v>
      </c>
    </row>
    <row r="113" customFormat="false" ht="13.9" hidden="false" customHeight="false" outlineLevel="0" collapsed="false">
      <c r="B113" s="224" t="s">
        <v>214</v>
      </c>
      <c r="C113" s="228"/>
      <c r="D113" s="229"/>
      <c r="E113" s="229"/>
      <c r="F113" s="229"/>
    </row>
    <row r="114" customFormat="false" ht="13.9" hidden="false" customHeight="false" outlineLevel="0" collapsed="false">
      <c r="B114" s="221" t="s">
        <v>72</v>
      </c>
      <c r="C114" s="230"/>
      <c r="D114" s="194" t="n">
        <f aca="false">SUM(D106:D108)</f>
        <v>1267.93804785515</v>
      </c>
      <c r="E114" s="194" t="n">
        <f aca="false">SUM(E106:E108)</f>
        <v>1216.22178699315</v>
      </c>
      <c r="F114" s="194" t="n">
        <f aca="false">SUM(F106:F108)</f>
        <v>1402.33084263737</v>
      </c>
    </row>
    <row r="115" customFormat="false" ht="12.75" hidden="false" customHeight="false" outlineLevel="0" collapsed="false">
      <c r="B115" s="204"/>
      <c r="C115" s="217"/>
      <c r="D115" s="205"/>
      <c r="E115" s="115"/>
    </row>
    <row r="116" customFormat="false" ht="16.7" hidden="false" customHeight="true" outlineLevel="0" collapsed="false">
      <c r="B116" s="231" t="s">
        <v>215</v>
      </c>
      <c r="C116" s="231"/>
      <c r="D116" s="231"/>
      <c r="E116" s="231"/>
      <c r="F116" s="231"/>
    </row>
    <row r="117" customFormat="false" ht="16.7" hidden="false" customHeight="true" outlineLevel="0" collapsed="false">
      <c r="B117" s="276" t="s">
        <v>216</v>
      </c>
      <c r="C117" s="276"/>
      <c r="D117" s="277" t="s">
        <v>82</v>
      </c>
      <c r="E117" s="277" t="s">
        <v>82</v>
      </c>
      <c r="F117" s="277" t="s">
        <v>82</v>
      </c>
    </row>
    <row r="118" customFormat="false" ht="16.7" hidden="false" customHeight="true" outlineLevel="0" collapsed="false">
      <c r="B118" s="234" t="s">
        <v>217</v>
      </c>
      <c r="C118" s="234"/>
      <c r="D118" s="183" t="n">
        <f aca="false">D38</f>
        <v>3371.849</v>
      </c>
      <c r="E118" s="183" t="n">
        <f aca="false">E38</f>
        <v>3371.849</v>
      </c>
      <c r="F118" s="183" t="n">
        <f aca="false">F38</f>
        <v>3969.58586818182</v>
      </c>
    </row>
    <row r="119" customFormat="false" ht="16.7" hidden="false" customHeight="true" outlineLevel="0" collapsed="false">
      <c r="B119" s="234" t="s">
        <v>218</v>
      </c>
      <c r="C119" s="234"/>
      <c r="D119" s="183" t="n">
        <f aca="false">D67</f>
        <v>3198.57574318</v>
      </c>
      <c r="E119" s="183" t="n">
        <f aca="false">E67</f>
        <v>2607.80594318</v>
      </c>
      <c r="F119" s="183" t="n">
        <f aca="false">F67</f>
        <v>2918.62911463455</v>
      </c>
    </row>
    <row r="120" customFormat="false" ht="16.7" hidden="false" customHeight="true" outlineLevel="0" collapsed="false">
      <c r="B120" s="234" t="s">
        <v>219</v>
      </c>
      <c r="C120" s="234"/>
      <c r="D120" s="183" t="n">
        <f aca="false">D77</f>
        <v>220.8561095</v>
      </c>
      <c r="E120" s="183" t="n">
        <f aca="false">E77</f>
        <v>220.8561095</v>
      </c>
      <c r="F120" s="183" t="n">
        <f aca="false">F77</f>
        <v>260.007874365909</v>
      </c>
    </row>
    <row r="121" customFormat="false" ht="16.7" hidden="false" customHeight="true" outlineLevel="0" collapsed="false">
      <c r="B121" s="234" t="s">
        <v>220</v>
      </c>
      <c r="C121" s="234"/>
      <c r="D121" s="183" t="n">
        <f aca="false">D95</f>
        <v>608.065624053212</v>
      </c>
      <c r="E121" s="183" t="n">
        <f aca="false">E95</f>
        <v>900.018521796463</v>
      </c>
      <c r="F121" s="183" t="n">
        <f aca="false">F95</f>
        <v>1046.0052351744</v>
      </c>
    </row>
    <row r="122" customFormat="false" ht="16.7" hidden="false" customHeight="true" outlineLevel="0" collapsed="false">
      <c r="B122" s="234" t="s">
        <v>221</v>
      </c>
      <c r="C122" s="234"/>
      <c r="D122" s="183" t="n">
        <f aca="false">D102</f>
        <v>51.8866666666667</v>
      </c>
      <c r="E122" s="183" t="n">
        <f aca="false">E102</f>
        <v>46.785</v>
      </c>
      <c r="F122" s="183" t="n">
        <f aca="false">F102</f>
        <v>46.785</v>
      </c>
    </row>
    <row r="123" customFormat="false" ht="16.7" hidden="false" customHeight="true" outlineLevel="0" collapsed="false">
      <c r="B123" s="235" t="s">
        <v>222</v>
      </c>
      <c r="C123" s="235"/>
      <c r="D123" s="236" t="n">
        <f aca="false">SUM(D118:D122)</f>
        <v>7451.23314339988</v>
      </c>
      <c r="E123" s="236" t="n">
        <f aca="false">SUM(E118:E122)</f>
        <v>7147.31457447646</v>
      </c>
      <c r="F123" s="236" t="n">
        <f aca="false">SUM(F118:F122)</f>
        <v>8241.01309235667</v>
      </c>
    </row>
    <row r="124" customFormat="false" ht="16.7" hidden="false" customHeight="true" outlineLevel="0" collapsed="false">
      <c r="B124" s="234" t="s">
        <v>223</v>
      </c>
      <c r="C124" s="234"/>
      <c r="D124" s="183" t="n">
        <f aca="false">D114</f>
        <v>1267.93804785515</v>
      </c>
      <c r="E124" s="183" t="n">
        <f aca="false">E114</f>
        <v>1216.22178699315</v>
      </c>
      <c r="F124" s="183" t="n">
        <f aca="false">F114</f>
        <v>1402.33084263737</v>
      </c>
    </row>
    <row r="125" customFormat="false" ht="13.9" hidden="false" customHeight="false" outlineLevel="0" collapsed="false">
      <c r="B125" s="237" t="s">
        <v>224</v>
      </c>
      <c r="C125" s="238"/>
      <c r="D125" s="239" t="n">
        <f aca="false">ROUND(D118+D119+D120+D121+D122+D124,2)</f>
        <v>8719.17</v>
      </c>
      <c r="E125" s="239" t="n">
        <f aca="false">ROUND(E118+E119+E120+E121+E122+E124,2)</f>
        <v>8363.54</v>
      </c>
      <c r="F125" s="239" t="n">
        <f aca="false">ROUND(F118+F119+F120+F121+F122+F124,2)</f>
        <v>9643.34</v>
      </c>
    </row>
    <row r="126" customFormat="false" ht="13.9" hidden="false" customHeight="false" outlineLevel="0" collapsed="false">
      <c r="B126" s="195"/>
      <c r="C126" s="222"/>
      <c r="D126" s="143"/>
      <c r="E126" s="240"/>
    </row>
    <row r="127" customFormat="false" ht="17.45" hidden="false" customHeight="false" outlineLevel="0" collapsed="false">
      <c r="B127" s="241" t="s">
        <v>225</v>
      </c>
      <c r="C127" s="241"/>
      <c r="D127" s="241"/>
      <c r="E127" s="241"/>
    </row>
    <row r="128" customFormat="false" ht="25.35" hidden="false" customHeight="false" outlineLevel="0" collapsed="false">
      <c r="B128" s="278" t="s">
        <v>226</v>
      </c>
      <c r="C128" s="279" t="s">
        <v>227</v>
      </c>
      <c r="D128" s="279" t="s">
        <v>228</v>
      </c>
      <c r="E128" s="278" t="s">
        <v>229</v>
      </c>
    </row>
    <row r="129" customFormat="false" ht="23.85" hidden="false" customHeight="false" outlineLevel="0" collapsed="false">
      <c r="B129" s="245" t="s">
        <v>258</v>
      </c>
      <c r="C129" s="280" t="n">
        <f aca="false">E16</f>
        <v>8</v>
      </c>
      <c r="D129" s="281" t="n">
        <f aca="false">E125*2</f>
        <v>16727.08</v>
      </c>
      <c r="E129" s="282" t="n">
        <f aca="false">C129*D129</f>
        <v>133816.64</v>
      </c>
    </row>
    <row r="130" customFormat="false" ht="23.85" hidden="false" customHeight="false" outlineLevel="0" collapsed="false">
      <c r="B130" s="245" t="s">
        <v>259</v>
      </c>
      <c r="C130" s="280" t="n">
        <f aca="false">F16</f>
        <v>5</v>
      </c>
      <c r="D130" s="281" t="n">
        <f aca="false">F125*2</f>
        <v>19286.68</v>
      </c>
      <c r="E130" s="282" t="n">
        <f aca="false">C130*D130</f>
        <v>96433.4</v>
      </c>
    </row>
    <row r="131" customFormat="false" ht="23.85" hidden="false" customHeight="false" outlineLevel="0" collapsed="false">
      <c r="B131" s="245" t="s">
        <v>260</v>
      </c>
      <c r="C131" s="280" t="n">
        <f aca="false">D16</f>
        <v>28</v>
      </c>
      <c r="D131" s="281" t="n">
        <f aca="false">D125</f>
        <v>8719.17</v>
      </c>
      <c r="E131" s="282" t="n">
        <f aca="false">C131*D131</f>
        <v>244136.76</v>
      </c>
    </row>
    <row r="132" customFormat="false" ht="16.5" hidden="false" customHeight="true" outlineLevel="0" collapsed="false">
      <c r="B132" s="283" t="s">
        <v>232</v>
      </c>
      <c r="C132" s="283"/>
      <c r="D132" s="284"/>
      <c r="E132" s="282" t="n">
        <f aca="false">SUM(E129:E131)</f>
        <v>474386.8</v>
      </c>
    </row>
    <row r="133" customFormat="false" ht="13.9" hidden="false" customHeight="false" outlineLevel="0" collapsed="false">
      <c r="B133" s="195"/>
      <c r="C133" s="222"/>
      <c r="D133" s="143"/>
      <c r="E133" s="240"/>
    </row>
    <row r="134" customFormat="false" ht="12.75" hidden="false" customHeight="false" outlineLevel="0" collapsed="false">
      <c r="E134" s="97"/>
    </row>
  </sheetData>
  <mergeCells count="35">
    <mergeCell ref="B1:E1"/>
    <mergeCell ref="B2:E2"/>
    <mergeCell ref="C4:F4"/>
    <mergeCell ref="C5:F5"/>
    <mergeCell ref="C6:F6"/>
    <mergeCell ref="C9:F9"/>
    <mergeCell ref="C10:F10"/>
    <mergeCell ref="C11:F11"/>
    <mergeCell ref="C12:F12"/>
    <mergeCell ref="B14:F14"/>
    <mergeCell ref="B19:F19"/>
    <mergeCell ref="B20:F20"/>
    <mergeCell ref="C21:F21"/>
    <mergeCell ref="C22:F22"/>
    <mergeCell ref="C23:F23"/>
    <mergeCell ref="C24:F24"/>
    <mergeCell ref="C25:F25"/>
    <mergeCell ref="C26:F26"/>
    <mergeCell ref="B29:F29"/>
    <mergeCell ref="B40:F40"/>
    <mergeCell ref="B69:F69"/>
    <mergeCell ref="B79:F79"/>
    <mergeCell ref="B97:F97"/>
    <mergeCell ref="B104:F104"/>
    <mergeCell ref="B116:F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7:E127"/>
    <mergeCell ref="B132:C13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4" man="true" max="16383" min="0"/>
    <brk id="67" man="true" max="16383" min="0"/>
  </rowBreaks>
  <colBreaks count="1" manualBreakCount="1">
    <brk id="6" man="true" max="65535" min="0"/>
  </colBreak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6461C4583E7D43A6B8F46B8E022446" ma:contentTypeVersion="4" ma:contentTypeDescription="Crie um novo documento." ma:contentTypeScope="" ma:versionID="d7ea53160d8bd4d32cb072e5b7328cf4">
  <xsd:schema xmlns:xsd="http://www.w3.org/2001/XMLSchema" xmlns:xs="http://www.w3.org/2001/XMLSchema" xmlns:p="http://schemas.microsoft.com/office/2006/metadata/properties" xmlns:ns2="ce884ab3-e65a-4d18-a1da-1df783797d3e" xmlns:ns3="28e1a6db-e311-4bb7-ac36-fe1bb88958e0" targetNamespace="http://schemas.microsoft.com/office/2006/metadata/properties" ma:root="true" ma:fieldsID="0d46fcc7d69ab3bf4dbc9649499ff993" ns2:_="" ns3:_="">
    <xsd:import namespace="ce884ab3-e65a-4d18-a1da-1df783797d3e"/>
    <xsd:import namespace="28e1a6db-e311-4bb7-ac36-fe1bb8895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84ab3-e65a-4d18-a1da-1df783797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1a6db-e311-4bb7-ac36-fe1bb88958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E3E6B-6B6D-4D3D-AD3C-7E252C9BF5C9}"/>
</file>

<file path=customXml/itemProps2.xml><?xml version="1.0" encoding="utf-8"?>
<ds:datastoreItem xmlns:ds="http://schemas.openxmlformats.org/officeDocument/2006/customXml" ds:itemID="{AAB0C064-F4CB-4243-AAD9-C1BFBD56B05F}"/>
</file>

<file path=customXml/itemProps3.xml><?xml version="1.0" encoding="utf-8"?>
<ds:datastoreItem xmlns:ds="http://schemas.openxmlformats.org/officeDocument/2006/customXml" ds:itemID="{2DCAEFC5-5F28-4168-919E-268BDB916914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2020-01-27T09:12:42Z</dcterms:created>
  <dc:creator>Lance Online Multinegócios</dc:creator>
  <dc:description/>
  <dc:language>pt-BR</dc:language>
  <cp:lastModifiedBy/>
  <dcterms:modified xsi:type="dcterms:W3CDTF">2023-03-31T15:23:01Z</dcterms:modified>
  <cp:revision>162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0x010100636461C4583E7D43A6B8F46B8E022446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