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2" firstSheet="0" activeTab="0"/>
  </bookViews>
  <sheets>
    <sheet name="RESUMO" sheetId="1" state="visible" r:id="rId2"/>
    <sheet name="RS2-a" sheetId="2" state="visible" r:id="rId3"/>
    <sheet name="RS2-b" sheetId="3" state="visible" r:id="rId4"/>
    <sheet name="Insumos" sheetId="4" state="visible" r:id="rId5"/>
    <sheet name="VT" sheetId="5" state="visible" r:id="rId6"/>
  </sheets>
  <calcPr iterateCount="100" refMode="A1" iterate="false" iterateDelta="0.0001"/>
</workbook>
</file>

<file path=xl/sharedStrings.xml><?xml version="1.0" encoding="utf-8"?>
<sst xmlns="http://schemas.openxmlformats.org/spreadsheetml/2006/main" count="711" uniqueCount="254">
  <si>
    <t>ANEXO XV – MODELO DE PLANILHA RIO GRANDE DO SUL 2</t>
  </si>
  <si>
    <t>UNIDADE</t>
  </si>
  <si>
    <t>Postos</t>
  </si>
  <si>
    <t>Valores dos Postos</t>
  </si>
  <si>
    <t>Valor fixos</t>
  </si>
  <si>
    <t>Total</t>
  </si>
  <si>
    <t>Seq.</t>
  </si>
  <si>
    <t>Unidade</t>
  </si>
  <si>
    <t>12x36 diurno</t>
  </si>
  <si>
    <t>12x36 noturno</t>
  </si>
  <si>
    <t>30h</t>
  </si>
  <si>
    <t>44h</t>
  </si>
  <si>
    <t>12x36 diurno2</t>
  </si>
  <si>
    <t>12x36 noturno2</t>
  </si>
  <si>
    <t>30h2</t>
  </si>
  <si>
    <t>44h2</t>
  </si>
  <si>
    <t>Ponto de Monitoramento</t>
  </si>
  <si>
    <t>HED</t>
  </si>
  <si>
    <t>HEN</t>
  </si>
  <si>
    <t>Coluna1</t>
  </si>
  <si>
    <t>R$</t>
  </si>
  <si>
    <t>GERÊNCIA EXECUTIVA PASSO FUNDO</t>
  </si>
  <si>
    <t>APS CARAZINHO</t>
  </si>
  <si>
    <t>APS ERECHIM</t>
  </si>
  <si>
    <t>APS GUAPORÉ</t>
  </si>
  <si>
    <t>APS LAGOA VERMELHA</t>
  </si>
  <si>
    <t>APS PASSO FUNDO</t>
  </si>
  <si>
    <t>APS SOLEDADE/RS</t>
  </si>
  <si>
    <t>APS CASCA</t>
  </si>
  <si>
    <t>APS GETÚLIO VARGAS</t>
  </si>
  <si>
    <t>APS MARAU/RS</t>
  </si>
  <si>
    <t>APS SERAFINA CORREA</t>
  </si>
  <si>
    <t>APS ESPUMOSO</t>
  </si>
  <si>
    <t>APS SARANDI/RS</t>
  </si>
  <si>
    <t>GERÊNCIA EXECUTIVA IJUÍ</t>
  </si>
  <si>
    <t>APS CERRO LARGO</t>
  </si>
  <si>
    <t>APS CRUZ ALTA</t>
  </si>
  <si>
    <t>APS FREDERICO WESTPHALEN</t>
  </si>
  <si>
    <t>APS IJUÍ</t>
  </si>
  <si>
    <t>APS PALMEIRA DAS MISSÕES</t>
  </si>
  <si>
    <t>APS PANAMBI</t>
  </si>
  <si>
    <t>APS SANTA ROSA</t>
  </si>
  <si>
    <t>APS SANTO ÂNGELO</t>
  </si>
  <si>
    <t>APS SÃO LUIZ GONZAGA</t>
  </si>
  <si>
    <t>APS TRÊS DE MAIO</t>
  </si>
  <si>
    <t>APS TRÊS PASSOS</t>
  </si>
  <si>
    <t>APS GIRUÁ</t>
  </si>
  <si>
    <t>APS HORIZONTINA</t>
  </si>
  <si>
    <t>APS IBIRUBÁ</t>
  </si>
  <si>
    <t>APS PORTO LUCENA</t>
  </si>
  <si>
    <t>GERÊNCIA EXECUTIVA SANTA MARIA</t>
  </si>
  <si>
    <t>APS CAÇAPAVA DO SUL</t>
  </si>
  <si>
    <t>APS CACHOEIRA DO SUL</t>
  </si>
  <si>
    <t>APS CANDELÁRIA</t>
  </si>
  <si>
    <t>APS RIO PARDO</t>
  </si>
  <si>
    <t>APS SANTA CRUZ DO SUL</t>
  </si>
  <si>
    <t>APS SANTA MARIA/RS</t>
  </si>
  <si>
    <t>APS SANTIAGO</t>
  </si>
  <si>
    <t>APS VENÂNCIO AIRES</t>
  </si>
  <si>
    <t>APS CACEQUI</t>
  </si>
  <si>
    <t>APS JÚLIO DE CASTILHOS</t>
  </si>
  <si>
    <t>APS SOBRADINHO/RS</t>
  </si>
  <si>
    <t>APS TUPANCIRETÃ</t>
  </si>
  <si>
    <t>APS ENCRUZILHADA DO SUL</t>
  </si>
  <si>
    <t>GERÊNCIA EXECUTIVA URUGUAIANA</t>
  </si>
  <si>
    <t>APS Uruguaiana</t>
  </si>
  <si>
    <t>APS ALEGRETE</t>
  </si>
  <si>
    <t>APS SANTANA DO LIVRAMENTO</t>
  </si>
  <si>
    <t>APS SÃO BORJA</t>
  </si>
  <si>
    <t>APS SÃO GABRIEL/RS</t>
  </si>
  <si>
    <t>APS DOM PEDRITO</t>
  </si>
  <si>
    <t>APS ITAQUI</t>
  </si>
  <si>
    <t>APS ROSÁRIO DO SUL</t>
  </si>
  <si>
    <t>APS QUARAÍ</t>
  </si>
  <si>
    <t>TOTAIS</t>
  </si>
  <si>
    <t>RS2 - RIO GRANDE DO SUL 2</t>
  </si>
  <si>
    <t>Valor médio unitário Posto/mês</t>
  </si>
  <si>
    <t>TOTAL</t>
  </si>
  <si>
    <t>MENSAL</t>
  </si>
  <si>
    <t>ANUAL</t>
  </si>
  <si>
    <r>
      <t xml:space="preserve">* Caso necessário, alterar preferencialmente somente as células </t>
    </r>
    <r>
      <rPr>
        <sz val="11"/>
        <color rgb="FF3333FF"/>
        <rFont val="Calibri"/>
        <family val="2"/>
        <charset val="1"/>
      </rPr>
      <t xml:space="preserve">(em azul)</t>
    </r>
  </si>
  <si>
    <t>ANEXO XV – MODELO DE PLANILHA RIO GRANDE DO SUL 2-A</t>
  </si>
  <si>
    <t>Planilha Estimativa de Custos e Formação de Preços para Serviços de Vigilância</t>
  </si>
  <si>
    <t>ESTADO DO RIO GRANDE DO SUL</t>
  </si>
  <si>
    <t>Salário Normativo da Categoria:</t>
  </si>
  <si>
    <t>Data base da Categoria:</t>
  </si>
  <si>
    <t>Convenção Coletiva:</t>
  </si>
  <si>
    <t>RS000667/2021 RS000733/2021 RS000752/2021 RS001004/2021</t>
  </si>
  <si>
    <t>CBO/MTE:</t>
  </si>
  <si>
    <t>5173-30</t>
  </si>
  <si>
    <t>CUSTOS</t>
  </si>
  <si>
    <t>Percentuais e Valores de Referência</t>
  </si>
  <si>
    <t>Posto de 30 horas semanais de segunda sexta DIURNO</t>
  </si>
  <si>
    <t>Posto de 44 horas semanais de segunda sexta DIURNO</t>
  </si>
  <si>
    <t>Posto de 44 horas semanais de segunda sexta NOTURNO</t>
  </si>
  <si>
    <t>Posto de 12 x 36 diurno de segunda a domingo</t>
  </si>
  <si>
    <t>Posto de 12 x 36 noturno de segunda a domingo</t>
  </si>
  <si>
    <t>MÓDULO 1: COMPOSIÇÃO DA REMUNERAÇÃO</t>
  </si>
  <si>
    <t>1 - Composição da Remuneração</t>
  </si>
  <si>
    <t>Percentuais</t>
  </si>
  <si>
    <t>Valor (R$)</t>
  </si>
  <si>
    <t>A - Salário-Base</t>
  </si>
  <si>
    <t>B - Adicional de Periculosidade</t>
  </si>
  <si>
    <t>C - Adicional de Insalubridade</t>
  </si>
  <si>
    <t>D - Adicional Noturno</t>
  </si>
  <si>
    <t>E - Adicional de Hora Noturna Reduzida</t>
  </si>
  <si>
    <t>F - Adicional de Hora Extra no Feriado Trabalhado</t>
  </si>
  <si>
    <t>E - Adicional de Troca de Uniforme</t>
  </si>
  <si>
    <t>MÓDULO 2: ENCARGOS E BENEFÍCIOS ANUAIS, MENSAIS E DIÁRIOS</t>
  </si>
  <si>
    <t>2.1 - 13º Salário, Férias e Adicional de Férias</t>
  </si>
  <si>
    <t>A - 13º salário</t>
  </si>
  <si>
    <t>B - Férias</t>
  </si>
  <si>
    <t>C - Adicional de Férias</t>
  </si>
  <si>
    <t>2.2 - Encargos Previdenciários e FGTS</t>
  </si>
  <si>
    <t>2.2.1 - GPS</t>
  </si>
  <si>
    <t>A - INSS</t>
  </si>
  <si>
    <t>B - Salário Educação</t>
  </si>
  <si>
    <t>C - SAT</t>
  </si>
  <si>
    <t>D - SESI ou SESC</t>
  </si>
  <si>
    <t>E - SENAI ou SENAC</t>
  </si>
  <si>
    <t>F - SEBRAE</t>
  </si>
  <si>
    <t>G - INCRA</t>
  </si>
  <si>
    <t>2.2.2 - FGTS</t>
  </si>
  <si>
    <t>A - FGTS</t>
  </si>
  <si>
    <t>2.3 - Benefícios Mensais e Diários</t>
  </si>
  <si>
    <t>A - Transporte</t>
  </si>
  <si>
    <t>B - Auxílio-Refeição/Alimentação ( COM DESCONTO DE 20% - CCT RS)</t>
  </si>
  <si>
    <t>C - Outros (especificar)</t>
  </si>
  <si>
    <t>D - Outros (especificar)</t>
  </si>
  <si>
    <t>F - Outros (especificar)</t>
  </si>
  <si>
    <t>2 - Encargos e Benefícios Anuais, Mensais e Diários</t>
  </si>
  <si>
    <t>2.2 - GPS, FGTS e outras contribuições</t>
  </si>
  <si>
    <t>MÓDULO 3: PROVISÃO PARA RESCISÃO</t>
  </si>
  <si>
    <t>3.1 - Aviso Prévio Indenizado</t>
  </si>
  <si>
    <t>A - Aviso Prévio Indenizado</t>
  </si>
  <si>
    <t>B - Multa do FGTS sobre Aviso Prévio Indenizado (incide sobre item 2.2.2)</t>
  </si>
  <si>
    <t>3.2 - Aviso Prévio Trabalhado</t>
  </si>
  <si>
    <t>A - Aviso Prévio Trabalhado</t>
  </si>
  <si>
    <t>B - Multa do FGTS sobre Aviso Prévio Trabalhado (incide sobre item 2.2.2)</t>
  </si>
  <si>
    <t>3.3 - Demissão por Justa Causa</t>
  </si>
  <si>
    <t>A - Valor Provisionado do 13º Salário</t>
  </si>
  <si>
    <t>B - Valor Provisionado de Férias</t>
  </si>
  <si>
    <t>C - Valor Provisionado do Adicional de Férias</t>
  </si>
  <si>
    <t>3 - Provisão para Rescisão</t>
  </si>
  <si>
    <t>B - Aviso Prévio Trabalhado</t>
  </si>
  <si>
    <t>C - Demissão por Justa Causa</t>
  </si>
  <si>
    <t>MÓDULO 4: CUSTO DE REPOSIÇÃO DO PROFISSIONAL AUSENTE</t>
  </si>
  <si>
    <t>4.1 - Ausências Legais</t>
  </si>
  <si>
    <t>A - Férias</t>
  </si>
  <si>
    <t>B – Ausências Legais</t>
  </si>
  <si>
    <t>C - Licença-Paternidade</t>
  </si>
  <si>
    <t>D - Ausências por acidente de trabalho</t>
  </si>
  <si>
    <t>E - Outros</t>
  </si>
  <si>
    <t>4.2 - Intrajornada</t>
  </si>
  <si>
    <t>A - Intervalo para repouso ou alimentação (intrajornada indenizado)</t>
  </si>
  <si>
    <t>4 - Custo de Reposição do Profissional Ausente</t>
  </si>
  <si>
    <t>A - Ausências Legais</t>
  </si>
  <si>
    <t>B - Intrajornada</t>
  </si>
  <si>
    <t>MÓDULO 5: INSUMOS DE MÃO DE OBRA</t>
  </si>
  <si>
    <t>5 - Insumos Diversos</t>
  </si>
  <si>
    <t>A - Uniformes</t>
  </si>
  <si>
    <t>B - Materiais e equipamentos</t>
  </si>
  <si>
    <t>C - EPI COVID-19</t>
  </si>
  <si>
    <t>MÓDULO 6: CUSTOS INDIRETOS, TRIBUTOS E LUCRO</t>
  </si>
  <si>
    <t>6 - Custos Indiretos, Tributos e Lucro</t>
  </si>
  <si>
    <t>A - Custos Indiretos</t>
  </si>
  <si>
    <t>B - Lucro</t>
  </si>
  <si>
    <t>C - Tributos (ISS 2,00%)</t>
  </si>
  <si>
    <t>C.1 - Tributos Federais (PIS e COFINS)</t>
  </si>
  <si>
    <t>C.3 - Tributos Municipais (especificar)</t>
  </si>
  <si>
    <t>C - Tributos (ISS 2,50%)</t>
  </si>
  <si>
    <t>C - Tributos (ISS 3,00%)</t>
  </si>
  <si>
    <t>C - Tributos (ISS 3,50%)</t>
  </si>
  <si>
    <t>C - Tributos (ISS 4,00%)</t>
  </si>
  <si>
    <t>C - Tributos (ISS 5,00%)</t>
  </si>
  <si>
    <t>Total Tributos por ISS Municipal</t>
  </si>
  <si>
    <t>QUADRO RESUMO DO CUSTO POR POSTO DE SERVIÇO</t>
  </si>
  <si>
    <t>Mão de obra vinculada à execução contratual (valor por Posto)</t>
  </si>
  <si>
    <t>A - Módulo 1 - Composição da Remuneração</t>
  </si>
  <si>
    <t>B - Módulo 2 - Encargos e Benefícios Anuais, Mensais e Diários</t>
  </si>
  <si>
    <t>C - Módulo 3 - Provisão para Rescisão</t>
  </si>
  <si>
    <t>D - Módulo 4 - Custos de Reposição do Profissional Ausente</t>
  </si>
  <si>
    <t>E - Módulo 5 - Insumos da Mão de Obra</t>
  </si>
  <si>
    <t>Subtotal (A + B + C + D + E)</t>
  </si>
  <si>
    <t>F - Módulo 6 - Custos Indiretos, Tributos e Lucro (ISS 2,00%)</t>
  </si>
  <si>
    <t>F - Módulo 6 - Custos Indiretos, Tributos e Lucro (ISS 2,50%)</t>
  </si>
  <si>
    <t>F - Módulo 6 - Custos Indiretos, Tributos e Lucro (ISS 3,00%)</t>
  </si>
  <si>
    <t>F - Módulo 6 - Custos Indiretos, Tributos e Lucro (ISS 3,50%)</t>
  </si>
  <si>
    <t>F - Módulo 6 - Custos Indiretos, Tributos e Lucro (ISS 4,00%)</t>
  </si>
  <si>
    <t>F - Módulo 6 - Custos Indiretos, Tributos e Lucro (ISS 5,00%)</t>
  </si>
  <si>
    <t>VALOR TOTAL POR POSTO</t>
  </si>
  <si>
    <t>ISS 2,00%</t>
  </si>
  <si>
    <t>ISS 2,50%</t>
  </si>
  <si>
    <t>ISS 3,00%</t>
  </si>
  <si>
    <t>ISS 3,50%</t>
  </si>
  <si>
    <t>ISS 4,00%</t>
  </si>
  <si>
    <t>ISS 5,00%</t>
  </si>
  <si>
    <t>VALOR TOTAL POR EMPREGADO</t>
  </si>
  <si>
    <t>VALOR DA HORA HORISTA</t>
  </si>
  <si>
    <t>ANEXO XV – MODELO DE PLANILHA RIO GRANDE DO SUL 2-B</t>
  </si>
  <si>
    <t>RS001583/2021</t>
  </si>
  <si>
    <t>E - Adicional de Troca de Uniforme (excluído CCT RS001583/2021)</t>
  </si>
  <si>
    <t>INSUMOS</t>
  </si>
  <si>
    <t>ESTIMATIVA ANUAL DE UNIFORMES POR VIGILANTE</t>
  </si>
  <si>
    <t>ITEM</t>
  </si>
  <si>
    <t>DISCRIMINAÇÃO</t>
  </si>
  <si>
    <t>QUANT.</t>
  </si>
  <si>
    <t>VALOR UNITÁRIO</t>
  </si>
  <si>
    <t>VALOR TOTAL</t>
  </si>
  <si>
    <t>Camisa Social manga curta/longa com logotipo</t>
  </si>
  <si>
    <t>Calça Tática</t>
  </si>
  <si>
    <t>Jaqueta de Naylon</t>
  </si>
  <si>
    <t>Boné em Brim com logotipo</t>
  </si>
  <si>
    <t>Calçado Coturno tático</t>
  </si>
  <si>
    <t>par</t>
  </si>
  <si>
    <t>TOTAL ANUAL DE UNIFORMES</t>
  </si>
  <si>
    <t>CUSTO MENSAL DE UNIFORMES POR VIGILANTE</t>
  </si>
  <si>
    <t>MATERIAIS E EQUIPAMENTOS POR POSTO</t>
  </si>
  <si>
    <t>VALOR TOTAL - depreciação anual 20%</t>
  </si>
  <si>
    <t>Cassetete/Tonfa Fibra de Carbono</t>
  </si>
  <si>
    <t>Cinto Tático</t>
  </si>
  <si>
    <t>Crachá de PVC com jacaré</t>
  </si>
  <si>
    <t>Porta cassetete/Tonfa de nylon</t>
  </si>
  <si>
    <t>Apito c/ cordão</t>
  </si>
  <si>
    <t>Livro de ocorrência capa dura (POR UNIDADE)</t>
  </si>
  <si>
    <t>Detector metais portátil (POR UNIDADE)</t>
  </si>
  <si>
    <t>Lanterna Tática Led recarregável (vig. Noturno)</t>
  </si>
  <si>
    <t>CUSTO MENSAL PARA O POSTO</t>
  </si>
  <si>
    <t>Obs: Taxa de depreciação de 20% ao ano, com vida útil de 5 anos, sem valor residual</t>
  </si>
  <si>
    <t>EPIs para enfrentamento da Pandemia da COVID 19</t>
  </si>
  <si>
    <t>QUANTIDADE</t>
  </si>
  <si>
    <t>Álcool em gel 70% 500ML</t>
  </si>
  <si>
    <t>FRASCO</t>
  </si>
  <si>
    <t>Máscara descartável - postos 30h</t>
  </si>
  <si>
    <t>PCT 50</t>
  </si>
  <si>
    <t>Máscara descartável - postos 44h</t>
  </si>
  <si>
    <t>Máscara descartável - postos 12x36</t>
  </si>
  <si>
    <t>Face Shield</t>
  </si>
  <si>
    <t>CUSTO MENSAL POR POSTO 30 h</t>
  </si>
  <si>
    <t>CUSTO MENSAL POR POSTO 44</t>
  </si>
  <si>
    <t>CUSTO MENSAL POR POSTO 12x36</t>
  </si>
  <si>
    <t>Obs: Periodicidade/frequencia de trocas dos EPIs de acorda com as premissas adotadas na contratação de média de dias úteis no mês = 22</t>
  </si>
  <si>
    <t>Álcool Líquido 70 % - Frasco 500 ml</t>
  </si>
  <si>
    <t>1 frasco por mês</t>
  </si>
  <si>
    <t>Máscara descartável – UNIDADE</t>
  </si>
  <si>
    <t>1x a cada 3h</t>
  </si>
  <si>
    <t>Face Shield – UNIDADE</t>
  </si>
  <si>
    <t>1x a cada 6 meses - Deverá ser descartado quando danificado</t>
  </si>
  <si>
    <t>SUPERINTENDÊNCIA REGIONAL SUL – SRIII</t>
  </si>
  <si>
    <t>VT</t>
  </si>
  <si>
    <t>QTD VIGILANTES</t>
  </si>
  <si>
    <t>MÉDIA PONDERADA</t>
  </si>
  <si>
    <t>RIO GRANDE DO SUL 2</t>
  </si>
  <si>
    <t>-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</si>
</sst>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#,##0"/>
    <numFmt numFmtId="167" formatCode="D/M/YYYY"/>
    <numFmt numFmtId="168" formatCode="0%"/>
    <numFmt numFmtId="169" formatCode="0.00"/>
    <numFmt numFmtId="170" formatCode="0.00%"/>
    <numFmt numFmtId="171" formatCode="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3333FF"/>
      <name val="Calibri"/>
      <family val="2"/>
      <charset val="1"/>
    </font>
    <font>
      <sz val="11"/>
      <color rgb="FFFFFFFF"/>
      <name val="Calibri"/>
      <family val="2"/>
      <charset val="1"/>
    </font>
    <font>
      <sz val="9"/>
      <color rgb="FFFFFFFF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3333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3333FF"/>
      <name val="Calibri"/>
      <family val="2"/>
      <charset val="1"/>
    </font>
    <font>
      <sz val="10"/>
      <color rgb="FF3333FF"/>
      <name val="Calibri"/>
      <family val="2"/>
      <charset val="1"/>
    </font>
    <font>
      <b val="true"/>
      <sz val="13.5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color rgb="FFB2B2B2"/>
      <name val="Calibri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DAE3F3"/>
        <bgColor rgb="FFD9E1F2"/>
      </patternFill>
    </fill>
    <fill>
      <patternFill patternType="solid">
        <fgColor rgb="FF1F4E78"/>
        <bgColor rgb="FF003366"/>
      </patternFill>
    </fill>
    <fill>
      <patternFill patternType="solid">
        <fgColor rgb="FFD9E1F2"/>
        <bgColor rgb="FFDAE3F3"/>
      </patternFill>
    </fill>
    <fill>
      <patternFill patternType="solid">
        <fgColor rgb="FFFCE4D6"/>
        <bgColor rgb="FFFFF2CC"/>
      </patternFill>
    </fill>
    <fill>
      <patternFill patternType="solid">
        <fgColor rgb="FFF7CDCD"/>
        <bgColor rgb="FFF8CBAD"/>
      </patternFill>
    </fill>
    <fill>
      <patternFill patternType="solid">
        <fgColor rgb="FFE2EFDA"/>
        <bgColor rgb="FFDEEBF7"/>
      </patternFill>
    </fill>
    <fill>
      <patternFill patternType="solid">
        <fgColor rgb="FF161616"/>
        <bgColor rgb="FF000000"/>
      </patternFill>
    </fill>
    <fill>
      <patternFill patternType="solid">
        <fgColor rgb="FFB4C6E7"/>
        <bgColor rgb="FF9DC3E6"/>
      </patternFill>
    </fill>
    <fill>
      <patternFill patternType="solid">
        <fgColor rgb="FFF4B084"/>
        <bgColor rgb="FFF7ADAD"/>
      </patternFill>
    </fill>
    <fill>
      <patternFill patternType="solid">
        <fgColor rgb="FFF7ADAD"/>
        <bgColor rgb="FFF4B084"/>
      </patternFill>
    </fill>
    <fill>
      <patternFill patternType="solid">
        <fgColor rgb="FFA9D08E"/>
        <bgColor rgb="FF92D050"/>
      </patternFill>
    </fill>
    <fill>
      <patternFill patternType="solid">
        <fgColor rgb="FFFFCC99"/>
        <bgColor rgb="FFF8CBAD"/>
      </patternFill>
    </fill>
    <fill>
      <patternFill patternType="solid">
        <fgColor rgb="FFF8CBAD"/>
        <bgColor rgb="FFFFCC99"/>
      </patternFill>
    </fill>
    <fill>
      <patternFill patternType="solid">
        <fgColor rgb="FFCCFFCC"/>
        <bgColor rgb="FFE2EFDA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CE4D6"/>
      </patternFill>
    </fill>
    <fill>
      <patternFill patternType="solid">
        <fgColor rgb="FFFFD966"/>
        <bgColor rgb="FFFFCC99"/>
      </patternFill>
    </fill>
    <fill>
      <patternFill patternType="solid">
        <fgColor rgb="FF8EA9DB"/>
        <bgColor rgb="FF9BC2E6"/>
      </patternFill>
    </fill>
    <fill>
      <patternFill patternType="solid">
        <fgColor rgb="FF00B0F0"/>
        <bgColor rgb="FF008080"/>
      </patternFill>
    </fill>
    <fill>
      <patternFill patternType="solid">
        <fgColor rgb="FF92D050"/>
        <bgColor rgb="FFA9D08E"/>
      </patternFill>
    </fill>
    <fill>
      <patternFill patternType="solid">
        <fgColor rgb="FFFFC000"/>
        <bgColor rgb="FFFFD966"/>
      </patternFill>
    </fill>
    <fill>
      <patternFill patternType="solid">
        <fgColor rgb="FFDDEBF7"/>
        <bgColor rgb="FFDEEBF7"/>
      </patternFill>
    </fill>
    <fill>
      <patternFill patternType="solid">
        <fgColor rgb="FF9BC2E6"/>
        <bgColor rgb="FF9DC3E6"/>
      </patternFill>
    </fill>
    <fill>
      <patternFill patternType="solid">
        <fgColor rgb="FFFFFF99"/>
        <bgColor rgb="FFFFF2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  <fill>
      <patternFill patternType="solid">
        <fgColor rgb="FF5B9BD5"/>
        <bgColor rgb="FF8EA9DB"/>
      </patternFill>
    </fill>
    <fill>
      <patternFill patternType="solid">
        <fgColor rgb="FFDEEBF7"/>
        <bgColor rgb="FFDDEBF7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B4C6E7"/>
      </left>
      <right style="thin">
        <color rgb="FFB4C6E7"/>
      </right>
      <top style="thin">
        <color rgb="FFB4C6E7"/>
      </top>
      <bottom style="thin">
        <color rgb="FFB4C6E7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n">
        <color rgb="FF9DC3E6"/>
      </right>
      <top style="thin">
        <color rgb="FF9DC3E6"/>
      </top>
      <bottom style="thin">
        <color rgb="FF9DC3E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1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6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1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7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6" borderId="1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18" fillId="1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1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6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1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18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8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6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1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1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1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1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1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19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1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9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19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1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19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19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19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1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9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9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9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2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9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1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9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19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" fillId="19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9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19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3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4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4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4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4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4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4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7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7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7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7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7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17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7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17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17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17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17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17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17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17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1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9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6" borderId="4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3" borderId="4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4" borderId="4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4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4" borderId="5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5" borderId="5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4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25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5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6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6" borderId="5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6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6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3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4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4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4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4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5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25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6" borderId="4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6" borderId="4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26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6" borderId="6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4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4" borderId="5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4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7" borderId="4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27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6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6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16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6" borderId="6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6" borderId="6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6" borderId="6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28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22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8" fillId="0" borderId="6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1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8" fillId="29" borderId="6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2" fillId="0" borderId="6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6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3" fillId="0" borderId="6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Excel Built-in 20% - Accent1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D966"/>
      <rgbColor rgb="FFFF00FF"/>
      <rgbColor rgb="FFDAE3F3"/>
      <rgbColor rgb="FF800000"/>
      <rgbColor rgb="FF008000"/>
      <rgbColor rgb="FF000080"/>
      <rgbColor rgb="FFD9E1F2"/>
      <rgbColor rgb="FF800080"/>
      <rgbColor rgb="FF008080"/>
      <rgbColor rgb="FFC9C9C9"/>
      <rgbColor rgb="FF7B7B7B"/>
      <rgbColor rgb="FF8EA9DB"/>
      <rgbColor rgb="FF993366"/>
      <rgbColor rgb="FFFFF2CC"/>
      <rgbColor rgb="FFDDEBF7"/>
      <rgbColor rgb="FF660066"/>
      <rgbColor rgb="FFF4B084"/>
      <rgbColor rgb="FF0066CC"/>
      <rgbColor rgb="FFB4C6E7"/>
      <rgbColor rgb="FF000080"/>
      <rgbColor rgb="FFFF00FF"/>
      <rgbColor rgb="FFFCE4D6"/>
      <rgbColor rgb="FFE2EFDA"/>
      <rgbColor rgb="FF800080"/>
      <rgbColor rgb="FF800000"/>
      <rgbColor rgb="FF008080"/>
      <rgbColor rgb="FF0000FF"/>
      <rgbColor rgb="FF00B0F0"/>
      <rgbColor rgb="FFDEEBF7"/>
      <rgbColor rgb="FFCCFFCC"/>
      <rgbColor rgb="FFFFFF99"/>
      <rgbColor rgb="FF9DC3E6"/>
      <rgbColor rgb="FFF7ADAD"/>
      <rgbColor rgb="FF9BC2E6"/>
      <rgbColor rgb="FFFFCC99"/>
      <rgbColor rgb="FF3333FF"/>
      <rgbColor rgb="FFA9D08E"/>
      <rgbColor rgb="FF92D050"/>
      <rgbColor rgb="FFFFC000"/>
      <rgbColor rgb="FFF8CBAD"/>
      <rgbColor rgb="FFF7CDCD"/>
      <rgbColor rgb="FFD0CECE"/>
      <rgbColor rgb="FFB2B2B2"/>
      <rgbColor rgb="FF003366"/>
      <rgbColor rgb="FF5B9BD5"/>
      <rgbColor rgb="FF161616"/>
      <rgbColor rgb="FF333300"/>
      <rgbColor rgb="FF993300"/>
      <rgbColor rgb="FF993366"/>
      <rgbColor rgb="FF1F4E78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RowHeight="15"/>
  <cols>
    <col collapsed="false" hidden="false" max="1" min="1" style="1" width="9.14285714285714"/>
    <col collapsed="false" hidden="false" max="2" min="2" style="1" width="40.5714285714286"/>
    <col collapsed="false" hidden="false" max="6" min="3" style="1" width="9.70918367346939"/>
    <col collapsed="false" hidden="false" max="7" min="7" style="1" width="10"/>
    <col collapsed="false" hidden="false" max="8" min="8" style="1" width="10.5765306122449"/>
    <col collapsed="false" hidden="false" max="9" min="9" style="1" width="11.4183673469388"/>
    <col collapsed="false" hidden="false" max="10" min="10" style="1" width="10.5765306122449"/>
    <col collapsed="false" hidden="false" max="11" min="11" style="1" width="11.2857142857143"/>
    <col collapsed="false" hidden="false" max="13" min="12" style="1" width="10.1428571428571"/>
    <col collapsed="false" hidden="false" max="14" min="14" style="1" width="1.4234693877551"/>
    <col collapsed="false" hidden="false" max="15" min="15" style="1" width="13.7040816326531"/>
    <col collapsed="false" hidden="false" max="16" min="16" style="1" width="2"/>
    <col collapsed="false" hidden="false" max="1025" min="17" style="1" width="9.14285714285714"/>
  </cols>
  <sheetData>
    <row r="1" customFormat="false" ht="22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12.7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5"/>
      <c r="G2" s="6" t="s">
        <v>3</v>
      </c>
      <c r="H2" s="6"/>
      <c r="I2" s="6"/>
      <c r="J2" s="6"/>
      <c r="K2" s="7" t="s">
        <v>4</v>
      </c>
      <c r="L2" s="7"/>
      <c r="M2" s="7"/>
      <c r="N2" s="8"/>
      <c r="O2" s="9" t="s">
        <v>5</v>
      </c>
    </row>
    <row r="3" s="16" customFormat="true" ht="36.75" hidden="false" customHeight="true" outlineLevel="0" collapsed="false">
      <c r="A3" s="10" t="s">
        <v>6</v>
      </c>
      <c r="B3" s="10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3" t="s">
        <v>16</v>
      </c>
      <c r="L3" s="13" t="s">
        <v>17</v>
      </c>
      <c r="M3" s="13" t="s">
        <v>18</v>
      </c>
      <c r="N3" s="14" t="s">
        <v>19</v>
      </c>
      <c r="O3" s="15" t="s">
        <v>20</v>
      </c>
    </row>
    <row r="4" customFormat="false" ht="14.9" hidden="false" customHeight="false" outlineLevel="0" collapsed="false">
      <c r="A4" s="17" t="n">
        <v>1</v>
      </c>
      <c r="B4" s="18" t="s">
        <v>21</v>
      </c>
      <c r="C4" s="19" t="n">
        <v>1</v>
      </c>
      <c r="D4" s="19" t="n">
        <v>0</v>
      </c>
      <c r="E4" s="19" t="n">
        <v>0</v>
      </c>
      <c r="F4" s="19" t="n">
        <v>0</v>
      </c>
      <c r="G4" s="20" t="n">
        <f aca="false">C4*'RS2-a'!F140</f>
        <v>978.0314275</v>
      </c>
      <c r="H4" s="20"/>
      <c r="I4" s="20"/>
      <c r="J4" s="20"/>
      <c r="K4" s="21" t="n">
        <v>619.39</v>
      </c>
      <c r="L4" s="22" t="n">
        <f aca="false">6*'RS2-a'!D152</f>
        <v>19.99852125</v>
      </c>
      <c r="M4" s="22" t="n">
        <f aca="false">6*'RS2-a'!E152</f>
        <v>19.99852125</v>
      </c>
      <c r="N4" s="23"/>
      <c r="O4" s="24" t="n">
        <f aca="false">SUM(G4:J4,K4:M4)</f>
        <v>1637.41847</v>
      </c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4.9" hidden="false" customHeight="false" outlineLevel="0" collapsed="false">
      <c r="A5" s="25" t="n">
        <v>2</v>
      </c>
      <c r="B5" s="26" t="s">
        <v>22</v>
      </c>
      <c r="C5" s="19" t="n">
        <v>0</v>
      </c>
      <c r="D5" s="19" t="n">
        <v>0</v>
      </c>
      <c r="E5" s="19" t="n">
        <v>3</v>
      </c>
      <c r="F5" s="19" t="n">
        <v>0</v>
      </c>
      <c r="G5" s="20"/>
      <c r="H5" s="20"/>
      <c r="I5" s="20" t="n">
        <f aca="false">E5*'RS2-a'!C142</f>
        <v>2223.3873375</v>
      </c>
      <c r="J5" s="20" t="n">
        <f aca="false">F5*'RS2-a'!D142</f>
        <v>0</v>
      </c>
      <c r="K5" s="21" t="n">
        <v>619.39</v>
      </c>
      <c r="L5" s="22" t="n">
        <f aca="false">6*'RS2-a'!D154</f>
        <v>20.2126121590909</v>
      </c>
      <c r="M5" s="22" t="n">
        <f aca="false">6*'RS2-a'!E154</f>
        <v>20.2126121590909</v>
      </c>
      <c r="N5" s="23"/>
      <c r="O5" s="24" t="n">
        <f aca="false">SUM(G5:J5,K5:M5)</f>
        <v>2883.20256181818</v>
      </c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9" hidden="false" customHeight="false" outlineLevel="0" collapsed="false">
      <c r="A6" s="25" t="n">
        <v>3</v>
      </c>
      <c r="B6" s="26" t="s">
        <v>23</v>
      </c>
      <c r="C6" s="19" t="n">
        <v>0</v>
      </c>
      <c r="D6" s="19" t="n">
        <v>0</v>
      </c>
      <c r="E6" s="19" t="n">
        <v>3</v>
      </c>
      <c r="F6" s="19" t="n">
        <v>0</v>
      </c>
      <c r="G6" s="27"/>
      <c r="H6" s="27"/>
      <c r="I6" s="27" t="n">
        <f aca="false">E6*'RS2-b'!C142</f>
        <v>2448.8885775</v>
      </c>
      <c r="J6" s="27" t="n">
        <f aca="false">F6*'RS2-b'!D142</f>
        <v>0</v>
      </c>
      <c r="K6" s="28" t="n">
        <v>619.39</v>
      </c>
      <c r="L6" s="29" t="n">
        <f aca="false">6*'RS2-b'!D154</f>
        <v>22.2626234318182</v>
      </c>
      <c r="M6" s="29" t="n">
        <f aca="false">6*'RS2-b'!E154</f>
        <v>22.2626234318182</v>
      </c>
      <c r="N6" s="23"/>
      <c r="O6" s="24" t="n">
        <f aca="false">SUM(G6:J6,K6:M6)</f>
        <v>3112.80382436364</v>
      </c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9" hidden="false" customHeight="false" outlineLevel="0" collapsed="false">
      <c r="A7" s="25" t="n">
        <v>4</v>
      </c>
      <c r="B7" s="26" t="s">
        <v>24</v>
      </c>
      <c r="C7" s="19" t="n">
        <v>0</v>
      </c>
      <c r="D7" s="19" t="n">
        <v>0</v>
      </c>
      <c r="E7" s="19" t="n">
        <v>2</v>
      </c>
      <c r="F7" s="19" t="n">
        <v>0</v>
      </c>
      <c r="G7" s="20"/>
      <c r="H7" s="20"/>
      <c r="I7" s="20" t="n">
        <f aca="false">E7*'RS2-a'!C142</f>
        <v>1482.258225</v>
      </c>
      <c r="J7" s="20" t="n">
        <f aca="false">F7*'RS2-a'!D142</f>
        <v>0</v>
      </c>
      <c r="K7" s="21" t="n">
        <v>619.39</v>
      </c>
      <c r="L7" s="22" t="n">
        <f aca="false">6*'RS2-a'!D154</f>
        <v>20.2126121590909</v>
      </c>
      <c r="M7" s="22" t="n">
        <f aca="false">6*'RS2-a'!E154</f>
        <v>20.2126121590909</v>
      </c>
      <c r="N7" s="23"/>
      <c r="O7" s="24" t="n">
        <f aca="false">SUM(G7:J7,K7:M7)</f>
        <v>2142.07344931818</v>
      </c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9" hidden="false" customHeight="false" outlineLevel="0" collapsed="false">
      <c r="A8" s="25" t="n">
        <v>5</v>
      </c>
      <c r="B8" s="26" t="s">
        <v>25</v>
      </c>
      <c r="C8" s="19" t="n">
        <v>0</v>
      </c>
      <c r="D8" s="19" t="n">
        <v>0</v>
      </c>
      <c r="E8" s="19" t="n">
        <v>2</v>
      </c>
      <c r="F8" s="19" t="n">
        <v>0</v>
      </c>
      <c r="G8" s="20"/>
      <c r="H8" s="20"/>
      <c r="I8" s="20" t="n">
        <f aca="false">E8*'RS2-a'!C142</f>
        <v>1482.258225</v>
      </c>
      <c r="J8" s="20" t="n">
        <f aca="false">F8*'RS2-a'!D142</f>
        <v>0</v>
      </c>
      <c r="K8" s="21" t="n">
        <v>619.39</v>
      </c>
      <c r="L8" s="22" t="n">
        <f aca="false">6*'RS2-a'!D154</f>
        <v>20.2126121590909</v>
      </c>
      <c r="M8" s="22" t="n">
        <f aca="false">6*'RS2-a'!E154</f>
        <v>20.2126121590909</v>
      </c>
      <c r="N8" s="23"/>
      <c r="O8" s="24" t="n">
        <f aca="false">SUM(G8:J8,K8:M8)</f>
        <v>2142.07344931818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9" hidden="false" customHeight="false" outlineLevel="0" collapsed="false">
      <c r="A9" s="25" t="n">
        <v>6</v>
      </c>
      <c r="B9" s="26" t="s">
        <v>26</v>
      </c>
      <c r="C9" s="19" t="n">
        <v>0</v>
      </c>
      <c r="D9" s="19" t="n">
        <v>0</v>
      </c>
      <c r="E9" s="19" t="n">
        <v>5</v>
      </c>
      <c r="F9" s="19" t="n">
        <v>0</v>
      </c>
      <c r="G9" s="20"/>
      <c r="H9" s="20"/>
      <c r="I9" s="20" t="n">
        <f aca="false">E9*'RS2-a'!C140</f>
        <v>3666.3955625</v>
      </c>
      <c r="J9" s="20" t="n">
        <f aca="false">F9*'RS2-a'!D140</f>
        <v>0</v>
      </c>
      <c r="K9" s="21" t="n">
        <v>619.39</v>
      </c>
      <c r="L9" s="22" t="n">
        <f aca="false">6*'RS2-a'!D152</f>
        <v>19.99852125</v>
      </c>
      <c r="M9" s="22" t="n">
        <f aca="false">6*'RS2-a'!E152</f>
        <v>19.99852125</v>
      </c>
      <c r="N9" s="23"/>
      <c r="O9" s="24" t="n">
        <f aca="false">SUM(G9:J9,K9:M9)</f>
        <v>4325.782605</v>
      </c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4.9" hidden="false" customHeight="false" outlineLevel="0" collapsed="false">
      <c r="A10" s="25" t="n">
        <v>7</v>
      </c>
      <c r="B10" s="26" t="s">
        <v>27</v>
      </c>
      <c r="C10" s="19" t="n">
        <v>0</v>
      </c>
      <c r="D10" s="19" t="n">
        <v>0</v>
      </c>
      <c r="E10" s="19" t="n">
        <v>3</v>
      </c>
      <c r="F10" s="19" t="n">
        <v>0</v>
      </c>
      <c r="G10" s="20"/>
      <c r="H10" s="20"/>
      <c r="I10" s="20" t="n">
        <f aca="false">E10*'RS2-a'!C142</f>
        <v>2223.3873375</v>
      </c>
      <c r="J10" s="20" t="n">
        <f aca="false">F10*'RS2-a'!D142</f>
        <v>0</v>
      </c>
      <c r="K10" s="21" t="n">
        <v>619.39</v>
      </c>
      <c r="L10" s="22" t="n">
        <f aca="false">6*'RS2-a'!D154</f>
        <v>20.2126121590909</v>
      </c>
      <c r="M10" s="22" t="n">
        <f aca="false">6*'RS2-a'!E154</f>
        <v>20.2126121590909</v>
      </c>
      <c r="N10" s="23"/>
      <c r="O10" s="24" t="n">
        <f aca="false">SUM(G10:J10,K10:M10)</f>
        <v>2883.20256181818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9" hidden="false" customHeight="false" outlineLevel="0" collapsed="false">
      <c r="A11" s="25" t="n">
        <v>8</v>
      </c>
      <c r="B11" s="26" t="s">
        <v>28</v>
      </c>
      <c r="C11" s="19" t="n">
        <v>0</v>
      </c>
      <c r="D11" s="19" t="n">
        <v>0</v>
      </c>
      <c r="E11" s="19" t="n">
        <v>1</v>
      </c>
      <c r="F11" s="19" t="n">
        <v>0</v>
      </c>
      <c r="G11" s="20"/>
      <c r="H11" s="20"/>
      <c r="I11" s="20" t="n">
        <f aca="false">E11*'RS2-a'!C140</f>
        <v>733.2791125</v>
      </c>
      <c r="J11" s="20" t="n">
        <f aca="false">F11*'RS2-a'!D140</f>
        <v>0</v>
      </c>
      <c r="K11" s="21" t="n">
        <v>619.39</v>
      </c>
      <c r="L11" s="22" t="n">
        <f aca="false">6*'RS2-a'!D152</f>
        <v>19.99852125</v>
      </c>
      <c r="M11" s="22" t="n">
        <f aca="false">6*'RS2-a'!E152</f>
        <v>19.99852125</v>
      </c>
      <c r="N11" s="23"/>
      <c r="O11" s="24" t="n">
        <f aca="false">SUM(G11:J11,K11:M11)</f>
        <v>1392.666155</v>
      </c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9" hidden="false" customHeight="false" outlineLevel="0" collapsed="false">
      <c r="A12" s="25" t="n">
        <v>9</v>
      </c>
      <c r="B12" s="26" t="s">
        <v>29</v>
      </c>
      <c r="C12" s="19" t="n">
        <v>0</v>
      </c>
      <c r="D12" s="19" t="n">
        <v>0</v>
      </c>
      <c r="E12" s="19" t="n">
        <v>2</v>
      </c>
      <c r="F12" s="19" t="n">
        <v>0</v>
      </c>
      <c r="G12" s="27"/>
      <c r="H12" s="27"/>
      <c r="I12" s="27" t="n">
        <f aca="false">E12*'RS2-b'!C140</f>
        <v>1615.292385</v>
      </c>
      <c r="J12" s="27" t="n">
        <f aca="false">F12*'RS2-b'!D140</f>
        <v>0</v>
      </c>
      <c r="K12" s="28" t="n">
        <v>619.39</v>
      </c>
      <c r="L12" s="29" t="n">
        <f aca="false">6*'RS2-b'!D152</f>
        <v>22.0267143409091</v>
      </c>
      <c r="M12" s="29" t="n">
        <f aca="false">6*'RS2-b'!E152</f>
        <v>22.0267143409091</v>
      </c>
      <c r="N12" s="23"/>
      <c r="O12" s="24" t="n">
        <f aca="false">SUM(G12:J12,K12:M12)</f>
        <v>2278.73581368182</v>
      </c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9" hidden="false" customHeight="false" outlineLevel="0" collapsed="false">
      <c r="A13" s="25" t="n">
        <v>10</v>
      </c>
      <c r="B13" s="26" t="s">
        <v>30</v>
      </c>
      <c r="C13" s="19" t="n">
        <v>0</v>
      </c>
      <c r="D13" s="19" t="n">
        <v>0</v>
      </c>
      <c r="E13" s="19" t="n">
        <v>2</v>
      </c>
      <c r="F13" s="19" t="n">
        <v>0</v>
      </c>
      <c r="G13" s="20"/>
      <c r="H13" s="20"/>
      <c r="I13" s="20" t="n">
        <f aca="false">E13*'RS2-a'!C140</f>
        <v>1466.558225</v>
      </c>
      <c r="J13" s="20" t="n">
        <f aca="false">F13*'RS2-a'!D140</f>
        <v>0</v>
      </c>
      <c r="K13" s="21" t="n">
        <v>619.39</v>
      </c>
      <c r="L13" s="22" t="n">
        <f aca="false">6*'RS2-a'!D152</f>
        <v>19.99852125</v>
      </c>
      <c r="M13" s="22" t="n">
        <f aca="false">6*'RS2-a'!E152</f>
        <v>19.99852125</v>
      </c>
      <c r="N13" s="23"/>
      <c r="O13" s="24" t="n">
        <f aca="false">SUM(G13:J13,K13:M13)</f>
        <v>2125.9452675</v>
      </c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9" hidden="false" customHeight="false" outlineLevel="0" collapsed="false">
      <c r="A14" s="25" t="n">
        <v>11</v>
      </c>
      <c r="B14" s="26" t="s">
        <v>31</v>
      </c>
      <c r="C14" s="19" t="n">
        <v>0</v>
      </c>
      <c r="D14" s="19" t="n">
        <v>0</v>
      </c>
      <c r="E14" s="19" t="n">
        <v>1</v>
      </c>
      <c r="F14" s="19" t="n">
        <v>0</v>
      </c>
      <c r="G14" s="20"/>
      <c r="H14" s="20"/>
      <c r="I14" s="20" t="n">
        <f aca="false">E14*'RS2-a'!C141</f>
        <v>737.1891125</v>
      </c>
      <c r="J14" s="20" t="n">
        <f aca="false">F14*'RS2-a'!D141</f>
        <v>0</v>
      </c>
      <c r="K14" s="21" t="n">
        <v>619.39</v>
      </c>
      <c r="L14" s="22" t="n">
        <f aca="false">6*'RS2-a'!D153</f>
        <v>20.1051576136364</v>
      </c>
      <c r="M14" s="22" t="n">
        <f aca="false">6*'RS2-a'!E153</f>
        <v>20.1051576136364</v>
      </c>
      <c r="N14" s="23"/>
      <c r="O14" s="24" t="n">
        <f aca="false">SUM(G14:J14,K14:M14)</f>
        <v>1396.78942772727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4.9" hidden="false" customHeight="false" outlineLevel="0" collapsed="false">
      <c r="A15" s="25" t="n">
        <v>12</v>
      </c>
      <c r="B15" s="26" t="s">
        <v>32</v>
      </c>
      <c r="C15" s="19" t="n">
        <v>0</v>
      </c>
      <c r="D15" s="19" t="n">
        <v>0</v>
      </c>
      <c r="E15" s="19" t="n">
        <v>2</v>
      </c>
      <c r="F15" s="19" t="n">
        <v>0</v>
      </c>
      <c r="G15" s="20"/>
      <c r="H15" s="20"/>
      <c r="I15" s="20" t="n">
        <f aca="false">E15*'RS2-a'!C142</f>
        <v>1482.258225</v>
      </c>
      <c r="J15" s="20" t="n">
        <f aca="false">F15*'RS2-a'!D142</f>
        <v>0</v>
      </c>
      <c r="K15" s="21" t="n">
        <v>619.39</v>
      </c>
      <c r="L15" s="22" t="n">
        <f aca="false">6*'RS2-a'!D154</f>
        <v>20.2126121590909</v>
      </c>
      <c r="M15" s="22" t="n">
        <f aca="false">6*'RS2-a'!E154</f>
        <v>20.2126121590909</v>
      </c>
      <c r="N15" s="23"/>
      <c r="O15" s="24" t="n">
        <f aca="false">SUM(G15:J15,K15:M15)</f>
        <v>2142.07344931818</v>
      </c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4.9" hidden="false" customHeight="false" outlineLevel="0" collapsed="false">
      <c r="A16" s="25" t="n">
        <v>13</v>
      </c>
      <c r="B16" s="26" t="s">
        <v>33</v>
      </c>
      <c r="C16" s="19" t="n">
        <v>0</v>
      </c>
      <c r="D16" s="19" t="n">
        <v>0</v>
      </c>
      <c r="E16" s="19" t="n">
        <v>1</v>
      </c>
      <c r="F16" s="19" t="n">
        <v>0</v>
      </c>
      <c r="G16" s="20"/>
      <c r="H16" s="20"/>
      <c r="I16" s="20" t="n">
        <f aca="false">E16*'RS2-a'!C144</f>
        <v>749.1591125</v>
      </c>
      <c r="J16" s="20" t="n">
        <f aca="false">F16*'RS2-a'!D144</f>
        <v>0</v>
      </c>
      <c r="K16" s="21" t="n">
        <v>619.39</v>
      </c>
      <c r="L16" s="22" t="n">
        <f aca="false">6*'RS2-a'!D156</f>
        <v>20.4316121590909</v>
      </c>
      <c r="M16" s="22" t="n">
        <f aca="false">6*'RS2-a'!E156</f>
        <v>20.4316121590909</v>
      </c>
      <c r="N16" s="23"/>
      <c r="O16" s="24" t="n">
        <f aca="false">SUM(G16:J16,K16:M16)</f>
        <v>1409.41233681818</v>
      </c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9" hidden="false" customHeight="false" outlineLevel="0" collapsed="false">
      <c r="A17" s="17" t="n">
        <v>14</v>
      </c>
      <c r="B17" s="18" t="s">
        <v>34</v>
      </c>
      <c r="C17" s="19" t="n">
        <v>1</v>
      </c>
      <c r="D17" s="19" t="n">
        <v>0</v>
      </c>
      <c r="E17" s="19" t="n">
        <v>0</v>
      </c>
      <c r="F17" s="19" t="n">
        <v>0</v>
      </c>
      <c r="G17" s="20" t="n">
        <f aca="false">C17*'RS2-a'!F140</f>
        <v>978.0314275</v>
      </c>
      <c r="H17" s="20"/>
      <c r="I17" s="20"/>
      <c r="J17" s="20"/>
      <c r="K17" s="21" t="n">
        <v>619.39</v>
      </c>
      <c r="L17" s="22" t="n">
        <f aca="false">6*'RS2-a'!D152</f>
        <v>19.99852125</v>
      </c>
      <c r="M17" s="22" t="n">
        <f aca="false">6*'RS2-a'!E152</f>
        <v>19.99852125</v>
      </c>
      <c r="N17" s="23"/>
      <c r="O17" s="24" t="n">
        <f aca="false">SUM(G17:J17,K17:M17)</f>
        <v>1637.41847</v>
      </c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9" hidden="false" customHeight="false" outlineLevel="0" collapsed="false">
      <c r="A18" s="25" t="n">
        <v>15</v>
      </c>
      <c r="B18" s="26" t="s">
        <v>35</v>
      </c>
      <c r="C18" s="19" t="n">
        <v>0</v>
      </c>
      <c r="D18" s="19" t="n">
        <v>0</v>
      </c>
      <c r="E18" s="19" t="n">
        <v>3</v>
      </c>
      <c r="F18" s="19" t="n">
        <v>0</v>
      </c>
      <c r="G18" s="20"/>
      <c r="H18" s="20"/>
      <c r="I18" s="20" t="n">
        <f aca="false">E18*'RS2-a'!C144</f>
        <v>2247.4773375</v>
      </c>
      <c r="J18" s="20" t="n">
        <f aca="false">F18*'RS2-a'!D144</f>
        <v>0</v>
      </c>
      <c r="K18" s="21" t="n">
        <v>619.39</v>
      </c>
      <c r="L18" s="22" t="n">
        <f aca="false">6*'RS2-a'!D156</f>
        <v>20.4316121590909</v>
      </c>
      <c r="M18" s="22" t="n">
        <f aca="false">6*'RS2-a'!E156</f>
        <v>20.4316121590909</v>
      </c>
      <c r="N18" s="23"/>
      <c r="O18" s="24" t="n">
        <f aca="false">SUM(G18:J18,K18:M18)</f>
        <v>2907.73056181818</v>
      </c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9" hidden="false" customHeight="false" outlineLevel="0" collapsed="false">
      <c r="A19" s="25" t="n">
        <v>16</v>
      </c>
      <c r="B19" s="26" t="s">
        <v>36</v>
      </c>
      <c r="C19" s="19" t="n">
        <v>0</v>
      </c>
      <c r="D19" s="19" t="n">
        <v>0</v>
      </c>
      <c r="E19" s="19" t="n">
        <v>1</v>
      </c>
      <c r="F19" s="19" t="n">
        <v>1</v>
      </c>
      <c r="G19" s="20"/>
      <c r="H19" s="20"/>
      <c r="I19" s="20" t="n">
        <f aca="false">E19*'RS2-a'!C142</f>
        <v>741.1291125</v>
      </c>
      <c r="J19" s="20" t="n">
        <f aca="false">F19*'RS2-a'!D142</f>
        <v>741.1291125</v>
      </c>
      <c r="K19" s="21" t="n">
        <v>619.39</v>
      </c>
      <c r="L19" s="22" t="n">
        <f aca="false">6*'RS2-a'!D154</f>
        <v>20.2126121590909</v>
      </c>
      <c r="M19" s="22" t="n">
        <f aca="false">6*'RS2-a'!E154</f>
        <v>20.2126121590909</v>
      </c>
      <c r="N19" s="23"/>
      <c r="O19" s="24" t="n">
        <f aca="false">SUM(G19:J19,K19:M19)</f>
        <v>2142.07344931818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9" hidden="false" customHeight="false" outlineLevel="0" collapsed="false">
      <c r="A20" s="25" t="n">
        <v>17</v>
      </c>
      <c r="B20" s="26" t="s">
        <v>37</v>
      </c>
      <c r="C20" s="19" t="n">
        <v>0</v>
      </c>
      <c r="D20" s="19" t="n">
        <v>0</v>
      </c>
      <c r="E20" s="19" t="n">
        <v>3</v>
      </c>
      <c r="F20" s="19" t="n">
        <v>0</v>
      </c>
      <c r="G20" s="20"/>
      <c r="H20" s="20"/>
      <c r="I20" s="20" t="n">
        <f aca="false">E20*'RS2-a'!C142</f>
        <v>2223.3873375</v>
      </c>
      <c r="J20" s="20" t="n">
        <f aca="false">F20*'RS2-a'!D142</f>
        <v>0</v>
      </c>
      <c r="K20" s="21" t="n">
        <v>619.39</v>
      </c>
      <c r="L20" s="22" t="n">
        <f aca="false">6*'RS2-a'!D154</f>
        <v>20.2126121590909</v>
      </c>
      <c r="M20" s="22" t="n">
        <f aca="false">6*'RS2-a'!E154</f>
        <v>20.2126121590909</v>
      </c>
      <c r="N20" s="23"/>
      <c r="O20" s="24" t="n">
        <f aca="false">SUM(G20:J20,K20:M20)</f>
        <v>2883.20256181818</v>
      </c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9" hidden="false" customHeight="false" outlineLevel="0" collapsed="false">
      <c r="A21" s="25" t="n">
        <v>18</v>
      </c>
      <c r="B21" s="26" t="s">
        <v>38</v>
      </c>
      <c r="C21" s="19" t="n">
        <v>0</v>
      </c>
      <c r="D21" s="19" t="n">
        <v>0</v>
      </c>
      <c r="E21" s="19" t="n">
        <v>2</v>
      </c>
      <c r="F21" s="19" t="n">
        <v>1</v>
      </c>
      <c r="G21" s="20"/>
      <c r="H21" s="20"/>
      <c r="I21" s="20" t="n">
        <f aca="false">E21*'RS2-a'!C140</f>
        <v>1466.558225</v>
      </c>
      <c r="J21" s="20" t="n">
        <f aca="false">F21*'RS2-a'!D140</f>
        <v>733.2791125</v>
      </c>
      <c r="K21" s="21" t="n">
        <v>619.39</v>
      </c>
      <c r="L21" s="22" t="n">
        <f aca="false">6*'RS2-a'!D152</f>
        <v>19.99852125</v>
      </c>
      <c r="M21" s="22" t="n">
        <f aca="false">6*'RS2-a'!E152</f>
        <v>19.99852125</v>
      </c>
      <c r="N21" s="23"/>
      <c r="O21" s="24" t="n">
        <f aca="false">SUM(G21:J21,K21:M21)</f>
        <v>2859.22438</v>
      </c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9" hidden="false" customHeight="false" outlineLevel="0" collapsed="false">
      <c r="A22" s="25" t="n">
        <v>19</v>
      </c>
      <c r="B22" s="26" t="s">
        <v>39</v>
      </c>
      <c r="C22" s="19" t="n">
        <v>0</v>
      </c>
      <c r="D22" s="19" t="n">
        <v>0</v>
      </c>
      <c r="E22" s="19" t="n">
        <v>3</v>
      </c>
      <c r="F22" s="19" t="n">
        <v>0</v>
      </c>
      <c r="G22" s="20"/>
      <c r="H22" s="20"/>
      <c r="I22" s="20" t="n">
        <f aca="false">E22*'RS2-a'!C142</f>
        <v>2223.3873375</v>
      </c>
      <c r="J22" s="20" t="n">
        <f aca="false">F22*'RS2-a'!D142</f>
        <v>0</v>
      </c>
      <c r="K22" s="21" t="n">
        <v>619.39</v>
      </c>
      <c r="L22" s="22" t="n">
        <f aca="false">6*'RS2-a'!D154</f>
        <v>20.2126121590909</v>
      </c>
      <c r="M22" s="22" t="n">
        <f aca="false">6*'RS2-a'!E154</f>
        <v>20.2126121590909</v>
      </c>
      <c r="N22" s="23"/>
      <c r="O22" s="24" t="n">
        <f aca="false">SUM(G22:J22,K22:M22)</f>
        <v>2883.20256181818</v>
      </c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4.9" hidden="false" customHeight="false" outlineLevel="0" collapsed="false">
      <c r="A23" s="25" t="n">
        <v>20</v>
      </c>
      <c r="B23" s="26" t="s">
        <v>40</v>
      </c>
      <c r="C23" s="19" t="n">
        <v>0</v>
      </c>
      <c r="D23" s="19" t="n">
        <v>0</v>
      </c>
      <c r="E23" s="19" t="n">
        <v>3</v>
      </c>
      <c r="F23" s="19" t="n">
        <v>0</v>
      </c>
      <c r="G23" s="20"/>
      <c r="H23" s="20"/>
      <c r="I23" s="20" t="n">
        <f aca="false">E23*'RS2-a'!C140</f>
        <v>2199.8373375</v>
      </c>
      <c r="J23" s="20" t="n">
        <f aca="false">F23*'RS2-a'!D140</f>
        <v>0</v>
      </c>
      <c r="K23" s="21" t="n">
        <v>619.39</v>
      </c>
      <c r="L23" s="22" t="n">
        <f aca="false">6*'RS2-a'!D152</f>
        <v>19.99852125</v>
      </c>
      <c r="M23" s="22" t="n">
        <f aca="false">6*'RS2-a'!E152</f>
        <v>19.99852125</v>
      </c>
      <c r="N23" s="23"/>
      <c r="O23" s="24" t="n">
        <f aca="false">SUM(G23:J23,K23:M23)</f>
        <v>2859.22438</v>
      </c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4.9" hidden="false" customHeight="false" outlineLevel="0" collapsed="false">
      <c r="A24" s="25" t="n">
        <v>21</v>
      </c>
      <c r="B24" s="26" t="s">
        <v>41</v>
      </c>
      <c r="C24" s="19" t="n">
        <v>1</v>
      </c>
      <c r="D24" s="19" t="n">
        <v>1</v>
      </c>
      <c r="E24" s="19" t="n">
        <v>0</v>
      </c>
      <c r="F24" s="19" t="n">
        <v>1</v>
      </c>
      <c r="G24" s="20" t="n">
        <f aca="false">C24*'RS2-a'!F142</f>
        <v>988.5114275</v>
      </c>
      <c r="H24" s="20" t="n">
        <f aca="false">D24*'RS2-a'!G142</f>
        <v>988.5114275</v>
      </c>
      <c r="I24" s="20" t="n">
        <f aca="false">E24*'RS2-a'!C142</f>
        <v>0</v>
      </c>
      <c r="J24" s="20" t="n">
        <f aca="false">F24*'RS2-a'!D142</f>
        <v>741.1291125</v>
      </c>
      <c r="K24" s="21" t="n">
        <v>619.39</v>
      </c>
      <c r="L24" s="22" t="n">
        <f aca="false">6*'RS2-a'!D154</f>
        <v>20.2126121590909</v>
      </c>
      <c r="M24" s="22" t="n">
        <f aca="false">6*'RS2-a'!E154</f>
        <v>20.2126121590909</v>
      </c>
      <c r="N24" s="23"/>
      <c r="O24" s="24" t="n">
        <f aca="false">SUM(G24:J24,K24:M24)</f>
        <v>3377.96719181818</v>
      </c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4.9" hidden="false" customHeight="false" outlineLevel="0" collapsed="false">
      <c r="A25" s="25" t="n">
        <v>22</v>
      </c>
      <c r="B25" s="26" t="s">
        <v>42</v>
      </c>
      <c r="C25" s="19" t="n">
        <v>0</v>
      </c>
      <c r="D25" s="19" t="n">
        <v>0</v>
      </c>
      <c r="E25" s="19" t="n">
        <v>3</v>
      </c>
      <c r="F25" s="19" t="n">
        <v>0</v>
      </c>
      <c r="G25" s="20"/>
      <c r="H25" s="20"/>
      <c r="I25" s="20" t="n">
        <f aca="false">E25*'RS2-a'!C142</f>
        <v>2223.3873375</v>
      </c>
      <c r="J25" s="20" t="n">
        <f aca="false">F25*'RS2-a'!D142</f>
        <v>0</v>
      </c>
      <c r="K25" s="21" t="n">
        <v>619.39</v>
      </c>
      <c r="L25" s="22" t="n">
        <f aca="false">6*'RS2-a'!D154</f>
        <v>20.2126121590909</v>
      </c>
      <c r="M25" s="22" t="n">
        <f aca="false">6*'RS2-a'!E154</f>
        <v>20.2126121590909</v>
      </c>
      <c r="N25" s="23"/>
      <c r="O25" s="24" t="n">
        <f aca="false">SUM(G25:J25,K25:M25)</f>
        <v>2883.20256181818</v>
      </c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4.9" hidden="false" customHeight="false" outlineLevel="0" collapsed="false">
      <c r="A26" s="25" t="n">
        <v>23</v>
      </c>
      <c r="B26" s="26" t="s">
        <v>43</v>
      </c>
      <c r="C26" s="19" t="n">
        <v>0</v>
      </c>
      <c r="D26" s="19" t="n">
        <v>0</v>
      </c>
      <c r="E26" s="19" t="n">
        <v>3</v>
      </c>
      <c r="F26" s="19" t="n">
        <v>0</v>
      </c>
      <c r="G26" s="20"/>
      <c r="H26" s="20"/>
      <c r="I26" s="20" t="n">
        <f aca="false">E26*'RS2-a'!C142</f>
        <v>2223.3873375</v>
      </c>
      <c r="J26" s="20" t="n">
        <f aca="false">F26*'RS2-a'!D142</f>
        <v>0</v>
      </c>
      <c r="K26" s="21" t="n">
        <v>619.39</v>
      </c>
      <c r="L26" s="22" t="n">
        <f aca="false">6*'RS2-a'!D154</f>
        <v>20.2126121590909</v>
      </c>
      <c r="M26" s="22" t="n">
        <f aca="false">6*'RS2-a'!E154</f>
        <v>20.2126121590909</v>
      </c>
      <c r="N26" s="23"/>
      <c r="O26" s="24" t="n">
        <f aca="false">SUM(G26:J26,K26:M26)</f>
        <v>2883.20256181818</v>
      </c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4.9" hidden="false" customHeight="false" outlineLevel="0" collapsed="false">
      <c r="A27" s="25" t="n">
        <v>24</v>
      </c>
      <c r="B27" s="26" t="s">
        <v>44</v>
      </c>
      <c r="C27" s="19" t="n">
        <v>0</v>
      </c>
      <c r="D27" s="19" t="n">
        <v>0</v>
      </c>
      <c r="E27" s="19" t="n">
        <v>3</v>
      </c>
      <c r="F27" s="19" t="n">
        <v>0</v>
      </c>
      <c r="G27" s="20"/>
      <c r="H27" s="20"/>
      <c r="I27" s="20" t="n">
        <f aca="false">E27*'RS2-a'!C142</f>
        <v>2223.3873375</v>
      </c>
      <c r="J27" s="20" t="n">
        <f aca="false">F27*'RS2-a'!D142</f>
        <v>0</v>
      </c>
      <c r="K27" s="21" t="n">
        <v>619.39</v>
      </c>
      <c r="L27" s="22" t="n">
        <f aca="false">6*'RS2-a'!D154</f>
        <v>20.2126121590909</v>
      </c>
      <c r="M27" s="22" t="n">
        <f aca="false">6*'RS2-a'!E154</f>
        <v>20.2126121590909</v>
      </c>
      <c r="N27" s="23"/>
      <c r="O27" s="24" t="n">
        <f aca="false">SUM(G27:J27,K27:M27)</f>
        <v>2883.20256181818</v>
      </c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4.9" hidden="false" customHeight="false" outlineLevel="0" collapsed="false">
      <c r="A28" s="25" t="n">
        <v>25</v>
      </c>
      <c r="B28" s="26" t="s">
        <v>45</v>
      </c>
      <c r="C28" s="19" t="n">
        <v>0</v>
      </c>
      <c r="D28" s="19" t="n">
        <v>0</v>
      </c>
      <c r="E28" s="19" t="n">
        <v>3</v>
      </c>
      <c r="F28" s="19" t="n">
        <v>0</v>
      </c>
      <c r="G28" s="20"/>
      <c r="H28" s="20"/>
      <c r="I28" s="20" t="n">
        <f aca="false">E28*'RS2-a'!C142</f>
        <v>2223.3873375</v>
      </c>
      <c r="J28" s="20" t="n">
        <f aca="false">F28*'RS2-a'!D142</f>
        <v>0</v>
      </c>
      <c r="K28" s="21" t="n">
        <v>619.39</v>
      </c>
      <c r="L28" s="22" t="n">
        <f aca="false">6*'RS2-a'!D154</f>
        <v>20.2126121590909</v>
      </c>
      <c r="M28" s="22" t="n">
        <f aca="false">6*'RS2-a'!E154</f>
        <v>20.2126121590909</v>
      </c>
      <c r="N28" s="23"/>
      <c r="O28" s="24" t="n">
        <f aca="false">SUM(G28:J28,K28:M28)</f>
        <v>2883.20256181818</v>
      </c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4.9" hidden="false" customHeight="false" outlineLevel="0" collapsed="false">
      <c r="A29" s="25" t="n">
        <v>26</v>
      </c>
      <c r="B29" s="26" t="s">
        <v>46</v>
      </c>
      <c r="C29" s="19" t="n">
        <v>0</v>
      </c>
      <c r="D29" s="19" t="n">
        <v>0</v>
      </c>
      <c r="E29" s="19" t="n">
        <v>2</v>
      </c>
      <c r="F29" s="19" t="n">
        <v>0</v>
      </c>
      <c r="G29" s="20"/>
      <c r="H29" s="20"/>
      <c r="I29" s="20" t="n">
        <f aca="false">E29*'RS2-a'!C140</f>
        <v>1466.558225</v>
      </c>
      <c r="J29" s="20" t="n">
        <f aca="false">F29*'RS2-a'!D140</f>
        <v>0</v>
      </c>
      <c r="K29" s="21" t="n">
        <v>619.39</v>
      </c>
      <c r="L29" s="22" t="n">
        <f aca="false">6*'RS2-a'!D152</f>
        <v>19.99852125</v>
      </c>
      <c r="M29" s="22" t="n">
        <f aca="false">6*'RS2-a'!E152</f>
        <v>19.99852125</v>
      </c>
      <c r="N29" s="23"/>
      <c r="O29" s="24" t="n">
        <f aca="false">SUM(G29:J29,K29:M29)</f>
        <v>2125.9452675</v>
      </c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9" hidden="false" customHeight="false" outlineLevel="0" collapsed="false">
      <c r="A30" s="25" t="n">
        <v>27</v>
      </c>
      <c r="B30" s="26" t="s">
        <v>47</v>
      </c>
      <c r="C30" s="19" t="n">
        <v>0</v>
      </c>
      <c r="D30" s="19" t="n">
        <v>0</v>
      </c>
      <c r="E30" s="19" t="n">
        <v>0</v>
      </c>
      <c r="F30" s="19" t="n">
        <v>1</v>
      </c>
      <c r="G30" s="20"/>
      <c r="H30" s="20"/>
      <c r="I30" s="20" t="n">
        <f aca="false">E30*'RS2-a'!C142</f>
        <v>0</v>
      </c>
      <c r="J30" s="20" t="n">
        <f aca="false">F30*'RS2-a'!D142</f>
        <v>741.1291125</v>
      </c>
      <c r="K30" s="21" t="n">
        <v>619.39</v>
      </c>
      <c r="L30" s="22" t="n">
        <f aca="false">6*'RS2-a'!D154</f>
        <v>20.2126121590909</v>
      </c>
      <c r="M30" s="22" t="n">
        <f aca="false">6*'RS2-a'!E154</f>
        <v>20.2126121590909</v>
      </c>
      <c r="N30" s="23"/>
      <c r="O30" s="24" t="n">
        <f aca="false">SUM(G30:J30,K30:M30)</f>
        <v>1400.94433681818</v>
      </c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4.9" hidden="false" customHeight="false" outlineLevel="0" collapsed="false">
      <c r="A31" s="25" t="n">
        <v>28</v>
      </c>
      <c r="B31" s="26" t="s">
        <v>48</v>
      </c>
      <c r="C31" s="19" t="n">
        <v>0</v>
      </c>
      <c r="D31" s="19" t="n">
        <v>0</v>
      </c>
      <c r="E31" s="19" t="n">
        <v>0</v>
      </c>
      <c r="F31" s="19" t="n">
        <v>1</v>
      </c>
      <c r="G31" s="20"/>
      <c r="H31" s="20"/>
      <c r="I31" s="20" t="n">
        <f aca="false">E31*'RS2-a'!C142</f>
        <v>0</v>
      </c>
      <c r="J31" s="20" t="n">
        <f aca="false">F31*'RS2-a'!D142</f>
        <v>741.1291125</v>
      </c>
      <c r="K31" s="21" t="n">
        <v>619.39</v>
      </c>
      <c r="L31" s="22" t="n">
        <f aca="false">6*'RS2-a'!D154</f>
        <v>20.2126121590909</v>
      </c>
      <c r="M31" s="22" t="n">
        <f aca="false">6*'RS2-a'!E154</f>
        <v>20.2126121590909</v>
      </c>
      <c r="N31" s="23"/>
      <c r="O31" s="24" t="n">
        <f aca="false">SUM(G31:J31,K31:M31)</f>
        <v>1400.94433681818</v>
      </c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4.9" hidden="false" customHeight="false" outlineLevel="0" collapsed="false">
      <c r="A32" s="25" t="n">
        <v>29</v>
      </c>
      <c r="B32" s="26" t="s">
        <v>49</v>
      </c>
      <c r="C32" s="19" t="n">
        <v>0</v>
      </c>
      <c r="D32" s="19" t="n">
        <v>0</v>
      </c>
      <c r="E32" s="19" t="n">
        <v>2</v>
      </c>
      <c r="F32" s="19" t="n">
        <v>0</v>
      </c>
      <c r="G32" s="20"/>
      <c r="H32" s="20"/>
      <c r="I32" s="20" t="n">
        <f aca="false">E32*'RS2-a'!C142</f>
        <v>1482.258225</v>
      </c>
      <c r="J32" s="20" t="n">
        <f aca="false">F32*'RS2-a'!D142</f>
        <v>0</v>
      </c>
      <c r="K32" s="21" t="n">
        <v>619.39</v>
      </c>
      <c r="L32" s="22" t="n">
        <f aca="false">6*'RS2-a'!D154</f>
        <v>20.2126121590909</v>
      </c>
      <c r="M32" s="22" t="n">
        <f aca="false">6*'RS2-a'!E154</f>
        <v>20.2126121590909</v>
      </c>
      <c r="N32" s="23"/>
      <c r="O32" s="24" t="n">
        <f aca="false">SUM(G32:J32,K32:M32)</f>
        <v>2142.07344931818</v>
      </c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4.9" hidden="false" customHeight="false" outlineLevel="0" collapsed="false">
      <c r="A33" s="17" t="n">
        <v>30</v>
      </c>
      <c r="B33" s="18" t="s">
        <v>50</v>
      </c>
      <c r="C33" s="19" t="n">
        <v>1</v>
      </c>
      <c r="D33" s="19" t="n">
        <v>0</v>
      </c>
      <c r="E33" s="19" t="n">
        <v>0</v>
      </c>
      <c r="F33" s="19" t="n">
        <v>0</v>
      </c>
      <c r="G33" s="20" t="n">
        <f aca="false">C33*'RS2-a'!F140</f>
        <v>978.0314275</v>
      </c>
      <c r="H33" s="20"/>
      <c r="I33" s="20"/>
      <c r="J33" s="20"/>
      <c r="K33" s="21" t="n">
        <v>619.39</v>
      </c>
      <c r="L33" s="22" t="n">
        <f aca="false">6*'RS2-a'!D152</f>
        <v>19.99852125</v>
      </c>
      <c r="M33" s="22" t="n">
        <f aca="false">6*'RS2-a'!E152</f>
        <v>19.99852125</v>
      </c>
      <c r="N33" s="23"/>
      <c r="O33" s="24" t="n">
        <f aca="false">SUM(G33:J33,K33:M33)</f>
        <v>1637.41847</v>
      </c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9" hidden="false" customHeight="false" outlineLevel="0" collapsed="false">
      <c r="A34" s="25" t="n">
        <v>31</v>
      </c>
      <c r="B34" s="26" t="s">
        <v>51</v>
      </c>
      <c r="C34" s="19" t="n">
        <v>0</v>
      </c>
      <c r="D34" s="19" t="n">
        <v>0</v>
      </c>
      <c r="E34" s="19" t="n">
        <v>0</v>
      </c>
      <c r="F34" s="19" t="n">
        <v>1</v>
      </c>
      <c r="G34" s="20"/>
      <c r="H34" s="20"/>
      <c r="I34" s="20" t="n">
        <f aca="false">E34*'RS2-a'!C140</f>
        <v>0</v>
      </c>
      <c r="J34" s="20" t="n">
        <f aca="false">F34*'RS2-a'!D140</f>
        <v>733.2791125</v>
      </c>
      <c r="K34" s="21" t="n">
        <v>619.39</v>
      </c>
      <c r="L34" s="22" t="n">
        <f aca="false">6*'RS2-a'!D152</f>
        <v>19.99852125</v>
      </c>
      <c r="M34" s="22" t="n">
        <f aca="false">6*'RS2-a'!E152</f>
        <v>19.99852125</v>
      </c>
      <c r="N34" s="23"/>
      <c r="O34" s="24" t="n">
        <f aca="false">SUM(G34:J34,K34:M34)</f>
        <v>1392.666155</v>
      </c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4.9" hidden="false" customHeight="false" outlineLevel="0" collapsed="false">
      <c r="A35" s="25" t="n">
        <v>32</v>
      </c>
      <c r="B35" s="26" t="s">
        <v>52</v>
      </c>
      <c r="C35" s="19" t="n">
        <v>0</v>
      </c>
      <c r="D35" s="19" t="n">
        <v>0</v>
      </c>
      <c r="E35" s="19" t="n">
        <v>1</v>
      </c>
      <c r="F35" s="19" t="n">
        <v>1</v>
      </c>
      <c r="G35" s="20"/>
      <c r="H35" s="20"/>
      <c r="I35" s="20" t="n">
        <f aca="false">E35*'RS2-a'!C141</f>
        <v>737.1891125</v>
      </c>
      <c r="J35" s="20" t="n">
        <f aca="false">F35*'RS2-a'!D141</f>
        <v>737.1891125</v>
      </c>
      <c r="K35" s="21" t="n">
        <v>619.39</v>
      </c>
      <c r="L35" s="22" t="n">
        <f aca="false">6*'RS2-a'!D153</f>
        <v>20.1051576136364</v>
      </c>
      <c r="M35" s="22" t="n">
        <f aca="false">6*'RS2-a'!E153</f>
        <v>20.1051576136364</v>
      </c>
      <c r="N35" s="23"/>
      <c r="O35" s="24" t="n">
        <f aca="false">SUM(G35:J35,K35:M35)</f>
        <v>2133.97854022727</v>
      </c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4.9" hidden="false" customHeight="false" outlineLevel="0" collapsed="false">
      <c r="A36" s="25" t="n">
        <v>33</v>
      </c>
      <c r="B36" s="26" t="s">
        <v>53</v>
      </c>
      <c r="C36" s="19" t="n">
        <v>0</v>
      </c>
      <c r="D36" s="19" t="n">
        <v>0</v>
      </c>
      <c r="E36" s="19" t="n">
        <v>0</v>
      </c>
      <c r="F36" s="19" t="n">
        <v>1</v>
      </c>
      <c r="G36" s="20"/>
      <c r="H36" s="20"/>
      <c r="I36" s="20" t="n">
        <f aca="false">E36*'RS2-a'!C142</f>
        <v>0</v>
      </c>
      <c r="J36" s="20" t="n">
        <f aca="false">F36*'RS2-a'!D142</f>
        <v>741.1291125</v>
      </c>
      <c r="K36" s="21" t="n">
        <v>619.39</v>
      </c>
      <c r="L36" s="22" t="n">
        <f aca="false">6*'RS2-a'!D154</f>
        <v>20.2126121590909</v>
      </c>
      <c r="M36" s="22" t="n">
        <f aca="false">6*'RS2-a'!E154</f>
        <v>20.2126121590909</v>
      </c>
      <c r="N36" s="23"/>
      <c r="O36" s="24" t="n">
        <f aca="false">SUM(G36:J36,K36:M36)</f>
        <v>1400.94433681818</v>
      </c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4.9" hidden="false" customHeight="false" outlineLevel="0" collapsed="false">
      <c r="A37" s="25" t="n">
        <v>34</v>
      </c>
      <c r="B37" s="26" t="s">
        <v>54</v>
      </c>
      <c r="C37" s="19" t="n">
        <v>0</v>
      </c>
      <c r="D37" s="19" t="n">
        <v>0</v>
      </c>
      <c r="E37" s="19" t="n">
        <v>1</v>
      </c>
      <c r="F37" s="19" t="n">
        <v>1</v>
      </c>
      <c r="G37" s="20"/>
      <c r="H37" s="20"/>
      <c r="I37" s="20" t="n">
        <f aca="false">E37*'RS2-a'!C142</f>
        <v>741.1291125</v>
      </c>
      <c r="J37" s="20" t="n">
        <f aca="false">F37*'RS2-a'!D142</f>
        <v>741.1291125</v>
      </c>
      <c r="K37" s="21" t="n">
        <v>619.39</v>
      </c>
      <c r="L37" s="22" t="n">
        <f aca="false">6*'RS2-a'!D154</f>
        <v>20.2126121590909</v>
      </c>
      <c r="M37" s="22" t="n">
        <f aca="false">6*'RS2-a'!E154</f>
        <v>20.2126121590909</v>
      </c>
      <c r="N37" s="23"/>
      <c r="O37" s="24" t="n">
        <f aca="false">SUM(G37:J37,K37:M37)</f>
        <v>2142.07344931818</v>
      </c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4.9" hidden="false" customHeight="false" outlineLevel="0" collapsed="false">
      <c r="A38" s="25" t="n">
        <v>35</v>
      </c>
      <c r="B38" s="26" t="s">
        <v>55</v>
      </c>
      <c r="C38" s="19" t="n">
        <v>0</v>
      </c>
      <c r="D38" s="19" t="n">
        <v>0</v>
      </c>
      <c r="E38" s="19" t="n">
        <v>3</v>
      </c>
      <c r="F38" s="19" t="n">
        <v>0</v>
      </c>
      <c r="G38" s="20"/>
      <c r="H38" s="20"/>
      <c r="I38" s="20" t="n">
        <f aca="false">E38*'RS2-a'!C140</f>
        <v>2199.8373375</v>
      </c>
      <c r="J38" s="20" t="n">
        <f aca="false">F38*'RS2-a'!D140</f>
        <v>0</v>
      </c>
      <c r="K38" s="21" t="n">
        <v>619.39</v>
      </c>
      <c r="L38" s="22" t="n">
        <f aca="false">6*'RS2-a'!D152</f>
        <v>19.99852125</v>
      </c>
      <c r="M38" s="22" t="n">
        <f aca="false">6*'RS2-a'!E152</f>
        <v>19.99852125</v>
      </c>
      <c r="N38" s="23"/>
      <c r="O38" s="24" t="n">
        <f aca="false">SUM(G38:J38,K38:M38)</f>
        <v>2859.22438</v>
      </c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4.9" hidden="false" customHeight="false" outlineLevel="0" collapsed="false">
      <c r="A39" s="25" t="n">
        <v>36</v>
      </c>
      <c r="B39" s="26" t="s">
        <v>56</v>
      </c>
      <c r="C39" s="19" t="n">
        <v>0</v>
      </c>
      <c r="D39" s="19" t="n">
        <v>0</v>
      </c>
      <c r="E39" s="19" t="n">
        <v>2</v>
      </c>
      <c r="F39" s="19" t="n">
        <v>1</v>
      </c>
      <c r="G39" s="20"/>
      <c r="H39" s="20"/>
      <c r="I39" s="20" t="n">
        <f aca="false">E39*'RS2-a'!C140</f>
        <v>1466.558225</v>
      </c>
      <c r="J39" s="20" t="n">
        <f aca="false">F39*'RS2-a'!D140</f>
        <v>733.2791125</v>
      </c>
      <c r="K39" s="21" t="n">
        <v>619.39</v>
      </c>
      <c r="L39" s="22" t="n">
        <f aca="false">6*'RS2-a'!D152</f>
        <v>19.99852125</v>
      </c>
      <c r="M39" s="22" t="n">
        <f aca="false">6*'RS2-a'!E152</f>
        <v>19.99852125</v>
      </c>
      <c r="N39" s="23"/>
      <c r="O39" s="24" t="n">
        <f aca="false">SUM(G39:J39,K39:M39)</f>
        <v>2859.22438</v>
      </c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4.9" hidden="false" customHeight="false" outlineLevel="0" collapsed="false">
      <c r="A40" s="25" t="n">
        <v>37</v>
      </c>
      <c r="B40" s="26" t="s">
        <v>57</v>
      </c>
      <c r="C40" s="19" t="n">
        <v>0</v>
      </c>
      <c r="D40" s="19" t="n">
        <v>0</v>
      </c>
      <c r="E40" s="19" t="n">
        <v>1</v>
      </c>
      <c r="F40" s="19" t="n">
        <v>1</v>
      </c>
      <c r="G40" s="20"/>
      <c r="H40" s="20"/>
      <c r="I40" s="20" t="n">
        <f aca="false">E40*'RS2-a'!C140</f>
        <v>733.2791125</v>
      </c>
      <c r="J40" s="20" t="n">
        <f aca="false">F40*'RS2-a'!D140</f>
        <v>733.2791125</v>
      </c>
      <c r="K40" s="21" t="n">
        <v>619.39</v>
      </c>
      <c r="L40" s="22" t="n">
        <f aca="false">6*'RS2-a'!D152</f>
        <v>19.99852125</v>
      </c>
      <c r="M40" s="22" t="n">
        <f aca="false">6*'RS2-a'!E152</f>
        <v>19.99852125</v>
      </c>
      <c r="N40" s="23"/>
      <c r="O40" s="24" t="n">
        <f aca="false">SUM(G40:J40,K40:M40)</f>
        <v>2125.9452675</v>
      </c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9" hidden="false" customHeight="false" outlineLevel="0" collapsed="false">
      <c r="A41" s="25" t="n">
        <v>38</v>
      </c>
      <c r="B41" s="26" t="s">
        <v>58</v>
      </c>
      <c r="C41" s="19" t="n">
        <v>0</v>
      </c>
      <c r="D41" s="19" t="n">
        <v>0</v>
      </c>
      <c r="E41" s="19" t="n">
        <v>1</v>
      </c>
      <c r="F41" s="19" t="n">
        <v>1</v>
      </c>
      <c r="G41" s="20"/>
      <c r="H41" s="20"/>
      <c r="I41" s="20" t="n">
        <f aca="false">E41*'RS2-a'!C140</f>
        <v>733.2791125</v>
      </c>
      <c r="J41" s="20" t="n">
        <f aca="false">F41*'RS2-a'!D140</f>
        <v>733.2791125</v>
      </c>
      <c r="K41" s="21" t="n">
        <v>619.39</v>
      </c>
      <c r="L41" s="22" t="n">
        <f aca="false">6*'RS2-a'!D152</f>
        <v>19.99852125</v>
      </c>
      <c r="M41" s="22" t="n">
        <f aca="false">6*'RS2-a'!E152</f>
        <v>19.99852125</v>
      </c>
      <c r="N41" s="23"/>
      <c r="O41" s="24" t="n">
        <f aca="false">SUM(G41:J41,K41:M41)</f>
        <v>2125.9452675</v>
      </c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9" hidden="false" customHeight="false" outlineLevel="0" collapsed="false">
      <c r="A42" s="25" t="n">
        <v>39</v>
      </c>
      <c r="B42" s="26" t="s">
        <v>59</v>
      </c>
      <c r="C42" s="19" t="n">
        <v>0</v>
      </c>
      <c r="D42" s="19" t="n">
        <v>0</v>
      </c>
      <c r="E42" s="19" t="n">
        <v>0</v>
      </c>
      <c r="F42" s="19" t="n">
        <v>1</v>
      </c>
      <c r="G42" s="20"/>
      <c r="H42" s="20"/>
      <c r="I42" s="20" t="n">
        <f aca="false">E42*'RS2-a'!C141</f>
        <v>0</v>
      </c>
      <c r="J42" s="20" t="n">
        <f aca="false">F42*'RS2-a'!D141</f>
        <v>737.1891125</v>
      </c>
      <c r="K42" s="21" t="n">
        <v>619.39</v>
      </c>
      <c r="L42" s="22" t="n">
        <f aca="false">6*'RS2-a'!D153</f>
        <v>20.1051576136364</v>
      </c>
      <c r="M42" s="22" t="n">
        <f aca="false">6*'RS2-a'!E153</f>
        <v>20.1051576136364</v>
      </c>
      <c r="N42" s="23"/>
      <c r="O42" s="24" t="n">
        <f aca="false">SUM(G42:J42,K42:M42)</f>
        <v>1396.78942772727</v>
      </c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9" hidden="false" customHeight="false" outlineLevel="0" collapsed="false">
      <c r="A43" s="25" t="n">
        <v>40</v>
      </c>
      <c r="B43" s="26" t="s">
        <v>60</v>
      </c>
      <c r="C43" s="19" t="n">
        <v>0</v>
      </c>
      <c r="D43" s="19" t="n">
        <v>0</v>
      </c>
      <c r="E43" s="19" t="n">
        <v>0</v>
      </c>
      <c r="F43" s="19" t="n">
        <v>1</v>
      </c>
      <c r="G43" s="20"/>
      <c r="H43" s="20"/>
      <c r="I43" s="20" t="n">
        <f aca="false">E43*'RS2-a'!C141</f>
        <v>0</v>
      </c>
      <c r="J43" s="20" t="n">
        <f aca="false">F43*'RS2-a'!D141</f>
        <v>737.1891125</v>
      </c>
      <c r="K43" s="21" t="n">
        <v>619.39</v>
      </c>
      <c r="L43" s="22" t="n">
        <f aca="false">6*'RS2-a'!D153</f>
        <v>20.1051576136364</v>
      </c>
      <c r="M43" s="22" t="n">
        <f aca="false">6*'RS2-a'!E153</f>
        <v>20.1051576136364</v>
      </c>
      <c r="N43" s="23"/>
      <c r="O43" s="24" t="n">
        <f aca="false">SUM(G43:J43,K43:M43)</f>
        <v>1396.78942772727</v>
      </c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9" hidden="false" customHeight="false" outlineLevel="0" collapsed="false">
      <c r="A44" s="25" t="n">
        <v>41</v>
      </c>
      <c r="B44" s="26" t="s">
        <v>61</v>
      </c>
      <c r="C44" s="19" t="n">
        <v>0</v>
      </c>
      <c r="D44" s="19" t="n">
        <v>0</v>
      </c>
      <c r="E44" s="19" t="n">
        <v>1</v>
      </c>
      <c r="F44" s="19" t="n">
        <v>1</v>
      </c>
      <c r="G44" s="20"/>
      <c r="H44" s="20"/>
      <c r="I44" s="20" t="n">
        <f aca="false">E44*'RS2-a'!C142</f>
        <v>741.1291125</v>
      </c>
      <c r="J44" s="20" t="n">
        <f aca="false">F44*'RS2-a'!D142</f>
        <v>741.1291125</v>
      </c>
      <c r="K44" s="21" t="n">
        <v>619.39</v>
      </c>
      <c r="L44" s="22" t="n">
        <f aca="false">6*'RS2-a'!D154</f>
        <v>20.2126121590909</v>
      </c>
      <c r="M44" s="22" t="n">
        <f aca="false">6*'RS2-a'!E154</f>
        <v>20.2126121590909</v>
      </c>
      <c r="N44" s="23"/>
      <c r="O44" s="24" t="n">
        <f aca="false">SUM(G44:J44,K44:M44)</f>
        <v>2142.07344931818</v>
      </c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9" hidden="false" customHeight="false" outlineLevel="0" collapsed="false">
      <c r="A45" s="25" t="n">
        <v>42</v>
      </c>
      <c r="B45" s="26" t="s">
        <v>62</v>
      </c>
      <c r="C45" s="19" t="n">
        <v>0</v>
      </c>
      <c r="D45" s="19" t="n">
        <v>0</v>
      </c>
      <c r="E45" s="19" t="n">
        <v>0</v>
      </c>
      <c r="F45" s="19" t="n">
        <v>2</v>
      </c>
      <c r="G45" s="20"/>
      <c r="H45" s="20"/>
      <c r="I45" s="20" t="n">
        <f aca="false">E45*'RS2-a'!C141</f>
        <v>0</v>
      </c>
      <c r="J45" s="20" t="n">
        <f aca="false">F45*'RS2-a'!D141</f>
        <v>1474.378225</v>
      </c>
      <c r="K45" s="21" t="n">
        <v>619.39</v>
      </c>
      <c r="L45" s="22" t="n">
        <f aca="false">6*'RS2-a'!D153</f>
        <v>20.1051576136364</v>
      </c>
      <c r="M45" s="22" t="n">
        <f aca="false">6*'RS2-a'!E153</f>
        <v>20.1051576136364</v>
      </c>
      <c r="N45" s="23"/>
      <c r="O45" s="24" t="n">
        <f aca="false">SUM(G45:J45,K45:M45)</f>
        <v>2133.97854022727</v>
      </c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9" hidden="false" customHeight="false" outlineLevel="0" collapsed="false">
      <c r="A46" s="25" t="n">
        <v>43</v>
      </c>
      <c r="B46" s="26" t="s">
        <v>63</v>
      </c>
      <c r="C46" s="19" t="n">
        <v>0</v>
      </c>
      <c r="D46" s="19" t="n">
        <v>0</v>
      </c>
      <c r="E46" s="19" t="n">
        <v>0</v>
      </c>
      <c r="F46" s="19" t="n">
        <v>1</v>
      </c>
      <c r="G46" s="20"/>
      <c r="H46" s="20"/>
      <c r="I46" s="20" t="n">
        <f aca="false">E46*'RS2-a'!C143</f>
        <v>0</v>
      </c>
      <c r="J46" s="20" t="n">
        <f aca="false">F46*'RS2-a'!D143</f>
        <v>745.1291125</v>
      </c>
      <c r="K46" s="21" t="n">
        <v>619.39</v>
      </c>
      <c r="L46" s="22" t="n">
        <f aca="false">6*'RS2-a'!D155</f>
        <v>20.3217030681818</v>
      </c>
      <c r="M46" s="22" t="n">
        <f aca="false">6*'RS2-a'!E155</f>
        <v>20.3217030681818</v>
      </c>
      <c r="N46" s="23"/>
      <c r="O46" s="24" t="n">
        <f aca="false">SUM(G46:J46,K46:M46)</f>
        <v>1405.16251863636</v>
      </c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9" hidden="false" customHeight="false" outlineLevel="0" collapsed="false">
      <c r="A47" s="17" t="n">
        <v>44</v>
      </c>
      <c r="B47" s="18" t="s">
        <v>64</v>
      </c>
      <c r="C47" s="19" t="n">
        <v>0</v>
      </c>
      <c r="D47" s="19" t="n">
        <v>0</v>
      </c>
      <c r="E47" s="19" t="n">
        <v>2</v>
      </c>
      <c r="F47" s="19" t="n">
        <v>0</v>
      </c>
      <c r="G47" s="20"/>
      <c r="H47" s="20"/>
      <c r="I47" s="20" t="n">
        <f aca="false">E47*'RS2-a'!C145</f>
        <v>1514.718225</v>
      </c>
      <c r="J47" s="20" t="n">
        <f aca="false">F47*'RS2-a'!D145</f>
        <v>0</v>
      </c>
      <c r="K47" s="21" t="n">
        <v>619.39</v>
      </c>
      <c r="L47" s="22" t="n">
        <f aca="false">6*'RS2-a'!D157</f>
        <v>20.6552485227273</v>
      </c>
      <c r="M47" s="22" t="n">
        <f aca="false">6*'RS2-a'!E157</f>
        <v>20.6552485227273</v>
      </c>
      <c r="N47" s="23"/>
      <c r="O47" s="24" t="n">
        <f aca="false">SUM(G47:J47,K47:M47)</f>
        <v>2175.41872204545</v>
      </c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9" hidden="false" customHeight="false" outlineLevel="0" collapsed="false">
      <c r="A48" s="25" t="n">
        <v>45</v>
      </c>
      <c r="B48" s="26" t="s">
        <v>65</v>
      </c>
      <c r="C48" s="19" t="n">
        <v>0</v>
      </c>
      <c r="D48" s="19" t="n">
        <v>0</v>
      </c>
      <c r="E48" s="19" t="n">
        <v>4</v>
      </c>
      <c r="F48" s="19" t="n">
        <v>0</v>
      </c>
      <c r="G48" s="20"/>
      <c r="H48" s="20"/>
      <c r="I48" s="20" t="n">
        <f aca="false">E48*'RS2-a'!C145</f>
        <v>3029.43645</v>
      </c>
      <c r="J48" s="20" t="n">
        <f aca="false">F48*'RS2-a'!D145</f>
        <v>0</v>
      </c>
      <c r="K48" s="21" t="n">
        <v>619.39</v>
      </c>
      <c r="L48" s="22" t="n">
        <f aca="false">6*'RS2-a'!D157</f>
        <v>20.6552485227273</v>
      </c>
      <c r="M48" s="22" t="n">
        <f aca="false">6*'RS2-a'!E157</f>
        <v>20.6552485227273</v>
      </c>
      <c r="N48" s="23"/>
      <c r="O48" s="24" t="n">
        <f aca="false">SUM(G48:J48,K48:M48)</f>
        <v>3690.13694704545</v>
      </c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9" hidden="false" customHeight="false" outlineLevel="0" collapsed="false">
      <c r="A49" s="25" t="n">
        <v>46</v>
      </c>
      <c r="B49" s="26" t="s">
        <v>66</v>
      </c>
      <c r="C49" s="19" t="n">
        <v>0</v>
      </c>
      <c r="D49" s="19" t="n">
        <v>0</v>
      </c>
      <c r="E49" s="19" t="n">
        <v>3</v>
      </c>
      <c r="F49" s="19" t="n">
        <v>0</v>
      </c>
      <c r="G49" s="20"/>
      <c r="H49" s="20"/>
      <c r="I49" s="20" t="n">
        <f aca="false">E49*'RS2-a'!C142</f>
        <v>2223.3873375</v>
      </c>
      <c r="J49" s="20" t="n">
        <f aca="false">F49*'RS2-a'!D142</f>
        <v>0</v>
      </c>
      <c r="K49" s="21" t="n">
        <v>619.39</v>
      </c>
      <c r="L49" s="22" t="n">
        <f aca="false">6*'RS2-a'!D154</f>
        <v>20.2126121590909</v>
      </c>
      <c r="M49" s="22" t="n">
        <f aca="false">6*'RS2-a'!E154</f>
        <v>20.2126121590909</v>
      </c>
      <c r="N49" s="23"/>
      <c r="O49" s="24" t="n">
        <f aca="false">SUM(G49:J49,K49:M49)</f>
        <v>2883.20256181818</v>
      </c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9" hidden="false" customHeight="false" outlineLevel="0" collapsed="false">
      <c r="A50" s="25" t="n">
        <v>47</v>
      </c>
      <c r="B50" s="26" t="s">
        <v>67</v>
      </c>
      <c r="C50" s="19" t="n">
        <v>0</v>
      </c>
      <c r="D50" s="19" t="n">
        <v>0</v>
      </c>
      <c r="E50" s="19" t="n">
        <v>3</v>
      </c>
      <c r="F50" s="19" t="n">
        <v>0</v>
      </c>
      <c r="G50" s="20"/>
      <c r="H50" s="20"/>
      <c r="I50" s="20" t="n">
        <f aca="false">E50*'RS2-a'!C142</f>
        <v>2223.3873375</v>
      </c>
      <c r="J50" s="20" t="n">
        <f aca="false">F50*'RS2-a'!D142</f>
        <v>0</v>
      </c>
      <c r="K50" s="21" t="n">
        <v>619.39</v>
      </c>
      <c r="L50" s="22" t="n">
        <f aca="false">6*'RS2-a'!D154</f>
        <v>20.2126121590909</v>
      </c>
      <c r="M50" s="22" t="n">
        <f aca="false">6*'RS2-a'!E154</f>
        <v>20.2126121590909</v>
      </c>
      <c r="N50" s="23"/>
      <c r="O50" s="24" t="n">
        <f aca="false">SUM(G50:J50,K50:M50)</f>
        <v>2883.20256181818</v>
      </c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9" hidden="false" customHeight="false" outlineLevel="0" collapsed="false">
      <c r="A51" s="25" t="n">
        <v>48</v>
      </c>
      <c r="B51" s="26" t="s">
        <v>68</v>
      </c>
      <c r="C51" s="19" t="n">
        <v>0</v>
      </c>
      <c r="D51" s="19" t="n">
        <v>0</v>
      </c>
      <c r="E51" s="19" t="n">
        <v>3</v>
      </c>
      <c r="F51" s="19" t="n">
        <v>0</v>
      </c>
      <c r="G51" s="20"/>
      <c r="H51" s="20"/>
      <c r="I51" s="20" t="n">
        <f aca="false">E51*'RS2-a'!C142</f>
        <v>2223.3873375</v>
      </c>
      <c r="J51" s="20" t="n">
        <f aca="false">F51*'RS2-a'!D142</f>
        <v>0</v>
      </c>
      <c r="K51" s="21" t="n">
        <v>619.39</v>
      </c>
      <c r="L51" s="22" t="n">
        <f aca="false">6*'RS2-a'!D154</f>
        <v>20.2126121590909</v>
      </c>
      <c r="M51" s="22" t="n">
        <f aca="false">6*'RS2-a'!E154</f>
        <v>20.2126121590909</v>
      </c>
      <c r="N51" s="23"/>
      <c r="O51" s="24" t="n">
        <f aca="false">SUM(G51:J51,K51:M51)</f>
        <v>2883.20256181818</v>
      </c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9" hidden="false" customHeight="false" outlineLevel="0" collapsed="false">
      <c r="A52" s="25" t="n">
        <v>49</v>
      </c>
      <c r="B52" s="26" t="s">
        <v>69</v>
      </c>
      <c r="C52" s="19" t="n">
        <v>0</v>
      </c>
      <c r="D52" s="19" t="n">
        <v>0</v>
      </c>
      <c r="E52" s="19" t="n">
        <v>3</v>
      </c>
      <c r="F52" s="19" t="n">
        <v>0</v>
      </c>
      <c r="G52" s="20"/>
      <c r="H52" s="20"/>
      <c r="I52" s="20" t="n">
        <f aca="false">E52*'RS2-a'!C142</f>
        <v>2223.3873375</v>
      </c>
      <c r="J52" s="20" t="n">
        <f aca="false">F52*'RS2-a'!D142</f>
        <v>0</v>
      </c>
      <c r="K52" s="21" t="n">
        <v>619.39</v>
      </c>
      <c r="L52" s="22" t="n">
        <f aca="false">6*'RS2-a'!D154</f>
        <v>20.2126121590909</v>
      </c>
      <c r="M52" s="22" t="n">
        <f aca="false">6*'RS2-a'!E154</f>
        <v>20.2126121590909</v>
      </c>
      <c r="N52" s="23"/>
      <c r="O52" s="24" t="n">
        <f aca="false">SUM(G52:J52,K52:M52)</f>
        <v>2883.20256181818</v>
      </c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9" hidden="false" customHeight="false" outlineLevel="0" collapsed="false">
      <c r="A53" s="25" t="n">
        <v>50</v>
      </c>
      <c r="B53" s="26" t="s">
        <v>70</v>
      </c>
      <c r="C53" s="19" t="n">
        <v>0</v>
      </c>
      <c r="D53" s="19" t="n">
        <v>0</v>
      </c>
      <c r="E53" s="19" t="n">
        <v>3</v>
      </c>
      <c r="F53" s="19" t="n">
        <v>0</v>
      </c>
      <c r="G53" s="20"/>
      <c r="H53" s="20"/>
      <c r="I53" s="20" t="n">
        <f aca="false">E53*'RS2-a'!C141</f>
        <v>2211.5673375</v>
      </c>
      <c r="J53" s="20" t="n">
        <f aca="false">F53*'RS2-a'!D141</f>
        <v>0</v>
      </c>
      <c r="K53" s="21" t="n">
        <v>619.39</v>
      </c>
      <c r="L53" s="22" t="n">
        <f aca="false">6*'RS2-a'!D153</f>
        <v>20.1051576136364</v>
      </c>
      <c r="M53" s="22" t="n">
        <f aca="false">6*'RS2-a'!E153</f>
        <v>20.1051576136364</v>
      </c>
      <c r="N53" s="23"/>
      <c r="O53" s="24" t="n">
        <f aca="false">SUM(G53:J53,K53:M53)</f>
        <v>2871.16765272727</v>
      </c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9" hidden="false" customHeight="false" outlineLevel="0" collapsed="false">
      <c r="A54" s="25" t="n">
        <v>51</v>
      </c>
      <c r="B54" s="26" t="s">
        <v>71</v>
      </c>
      <c r="C54" s="19" t="n">
        <v>0</v>
      </c>
      <c r="D54" s="19" t="n">
        <v>0</v>
      </c>
      <c r="E54" s="19" t="n">
        <v>3</v>
      </c>
      <c r="F54" s="19" t="n">
        <v>0</v>
      </c>
      <c r="G54" s="20"/>
      <c r="H54" s="20"/>
      <c r="I54" s="20" t="n">
        <f aca="false">E54*'RS2-a'!C142</f>
        <v>2223.3873375</v>
      </c>
      <c r="J54" s="20" t="n">
        <f aca="false">F54*'RS2-a'!D142</f>
        <v>0</v>
      </c>
      <c r="K54" s="21" t="n">
        <v>619.39</v>
      </c>
      <c r="L54" s="22" t="n">
        <f aca="false">6*'RS2-a'!D154</f>
        <v>20.2126121590909</v>
      </c>
      <c r="M54" s="22" t="n">
        <f aca="false">6*'RS2-a'!E154</f>
        <v>20.2126121590909</v>
      </c>
      <c r="N54" s="23"/>
      <c r="O54" s="24" t="n">
        <f aca="false">SUM(G54:J54,K54:M54)</f>
        <v>2883.20256181818</v>
      </c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9" hidden="false" customHeight="false" outlineLevel="0" collapsed="false">
      <c r="A55" s="25" t="n">
        <v>52</v>
      </c>
      <c r="B55" s="26" t="s">
        <v>72</v>
      </c>
      <c r="C55" s="19" t="n">
        <v>0</v>
      </c>
      <c r="D55" s="19" t="n">
        <v>0</v>
      </c>
      <c r="E55" s="19" t="n">
        <v>3</v>
      </c>
      <c r="F55" s="19" t="n">
        <v>0</v>
      </c>
      <c r="G55" s="20"/>
      <c r="H55" s="20"/>
      <c r="I55" s="20" t="n">
        <f aca="false">E55*'RS2-a'!C142</f>
        <v>2223.3873375</v>
      </c>
      <c r="J55" s="20" t="n">
        <f aca="false">F55*'RS2-a'!D142</f>
        <v>0</v>
      </c>
      <c r="K55" s="21" t="n">
        <v>619.39</v>
      </c>
      <c r="L55" s="22" t="n">
        <f aca="false">6*'RS2-a'!D154</f>
        <v>20.2126121590909</v>
      </c>
      <c r="M55" s="22" t="n">
        <f aca="false">6*'RS2-a'!E154</f>
        <v>20.2126121590909</v>
      </c>
      <c r="N55" s="23"/>
      <c r="O55" s="24" t="n">
        <f aca="false">SUM(G55:J55,K55:M55)</f>
        <v>2883.20256181818</v>
      </c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9" hidden="false" customHeight="false" outlineLevel="0" collapsed="false">
      <c r="A56" s="25" t="n">
        <v>53</v>
      </c>
      <c r="B56" s="26" t="s">
        <v>73</v>
      </c>
      <c r="C56" s="19" t="n">
        <v>0</v>
      </c>
      <c r="D56" s="19" t="n">
        <v>0</v>
      </c>
      <c r="E56" s="19" t="n">
        <v>3</v>
      </c>
      <c r="F56" s="19" t="n">
        <v>0</v>
      </c>
      <c r="G56" s="20"/>
      <c r="H56" s="20"/>
      <c r="I56" s="20" t="n">
        <f aca="false">E56*'RS2-a'!C140</f>
        <v>2199.8373375</v>
      </c>
      <c r="J56" s="20" t="n">
        <f aca="false">F56*'RS2-a'!D140</f>
        <v>0</v>
      </c>
      <c r="K56" s="21" t="n">
        <v>619.39</v>
      </c>
      <c r="L56" s="22" t="n">
        <f aca="false">6*'RS2-a'!D152</f>
        <v>19.99852125</v>
      </c>
      <c r="M56" s="22" t="n">
        <f aca="false">6*'RS2-a'!E152</f>
        <v>19.99852125</v>
      </c>
      <c r="N56" s="23"/>
      <c r="O56" s="24" t="n">
        <f aca="false">SUM(G56:J56,K56:M56)</f>
        <v>2859.22438</v>
      </c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8" hidden="false" customHeight="false" outlineLevel="0" collapsed="false">
      <c r="A57" s="30" t="s">
        <v>74</v>
      </c>
      <c r="B57" s="31" t="s">
        <v>75</v>
      </c>
      <c r="C57" s="32" t="n">
        <f aca="false">SUM(C4:C56)</f>
        <v>4</v>
      </c>
      <c r="D57" s="32" t="n">
        <f aca="false">SUM(D4:D56)</f>
        <v>1</v>
      </c>
      <c r="E57" s="32" t="n">
        <f aca="false">SUM(E4:E56)</f>
        <v>98</v>
      </c>
      <c r="F57" s="32" t="n">
        <f aca="false">SUM(F4:F56)</f>
        <v>18</v>
      </c>
      <c r="G57" s="33" t="n">
        <f aca="false">SUM(G4:G56)</f>
        <v>3922.60571</v>
      </c>
      <c r="H57" s="33" t="n">
        <f aca="false">SUM(H4:H56)</f>
        <v>988.5114275</v>
      </c>
      <c r="I57" s="33" t="n">
        <f aca="false">SUM(I4:I56)</f>
        <v>72902.738425</v>
      </c>
      <c r="J57" s="33" t="n">
        <f aca="false">SUM(J4:J56)</f>
        <v>13285.374025</v>
      </c>
      <c r="K57" s="33" t="n">
        <f aca="false">SUM(K4:K56)</f>
        <v>32827.67</v>
      </c>
      <c r="L57" s="33" t="n">
        <f aca="false">SUM(L4:L56)</f>
        <v>1072.70883061364</v>
      </c>
      <c r="M57" s="33" t="n">
        <f aca="false">SUM(M4:M56)</f>
        <v>1072.70883061364</v>
      </c>
      <c r="N57" s="23"/>
      <c r="O57" s="34" t="n">
        <f aca="false">SUM(O4:O56)</f>
        <v>126072.317248727</v>
      </c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5" hidden="false" customHeight="false" outlineLevel="0" collapsed="false">
      <c r="A58" s="35"/>
      <c r="B58" s="0"/>
      <c r="C58" s="36"/>
      <c r="D58" s="36"/>
      <c r="E58" s="36"/>
      <c r="F58" s="36"/>
      <c r="G58" s="37"/>
      <c r="H58" s="37"/>
      <c r="I58" s="37"/>
      <c r="J58" s="37"/>
      <c r="K58" s="37"/>
      <c r="L58" s="37"/>
      <c r="M58" s="37"/>
      <c r="N58" s="38"/>
      <c r="O58" s="39"/>
    </row>
    <row r="59" customFormat="false" ht="12" hidden="false" customHeight="false" outlineLevel="0" collapsed="false">
      <c r="A59" s="40"/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</row>
    <row r="60" customFormat="false" ht="13.8" hidden="false" customHeight="false" outlineLevel="0" collapsed="false">
      <c r="A60" s="41" t="n">
        <v>3</v>
      </c>
      <c r="B60" s="42" t="s">
        <v>75</v>
      </c>
      <c r="C60" s="41" t="n">
        <f aca="false">C57</f>
        <v>4</v>
      </c>
      <c r="D60" s="41" t="n">
        <f aca="false">D57</f>
        <v>1</v>
      </c>
      <c r="E60" s="41" t="n">
        <f aca="false">E57</f>
        <v>98</v>
      </c>
      <c r="F60" s="41" t="n">
        <f aca="false">F57</f>
        <v>18</v>
      </c>
      <c r="G60" s="43" t="n">
        <f aca="false">G57</f>
        <v>3922.60571</v>
      </c>
      <c r="H60" s="43" t="n">
        <f aca="false">H57</f>
        <v>988.5114275</v>
      </c>
      <c r="I60" s="43" t="n">
        <f aca="false">I57</f>
        <v>72902.738425</v>
      </c>
      <c r="J60" s="43" t="n">
        <f aca="false">J57</f>
        <v>13285.374025</v>
      </c>
      <c r="K60" s="43" t="n">
        <f aca="false">K57</f>
        <v>32827.67</v>
      </c>
      <c r="L60" s="43" t="n">
        <f aca="false">L57</f>
        <v>1072.70883061364</v>
      </c>
      <c r="M60" s="43" t="n">
        <f aca="false">M57</f>
        <v>1072.70883061364</v>
      </c>
      <c r="N60" s="43"/>
      <c r="O60" s="43"/>
    </row>
    <row r="61" customFormat="false" ht="13.8" hidden="false" customHeight="false" outlineLevel="0" collapsed="false">
      <c r="A61" s="41"/>
      <c r="B61" s="42"/>
      <c r="C61" s="41"/>
      <c r="D61" s="44" t="s">
        <v>76</v>
      </c>
      <c r="E61" s="44"/>
      <c r="F61" s="41"/>
      <c r="G61" s="43" t="n">
        <f aca="false">G60/C60</f>
        <v>980.6514275</v>
      </c>
      <c r="H61" s="43" t="n">
        <f aca="false">H60/D60</f>
        <v>988.5114275</v>
      </c>
      <c r="I61" s="43" t="n">
        <f aca="false">I60/E60</f>
        <v>743.905494132653</v>
      </c>
      <c r="J61" s="43" t="n">
        <f aca="false">J60/F60</f>
        <v>738.076334722222</v>
      </c>
      <c r="K61" s="43" t="n">
        <f aca="false">K60/53</f>
        <v>619.39</v>
      </c>
      <c r="L61" s="43" t="n">
        <f aca="false">L60/53/6</f>
        <v>3.37329820947684</v>
      </c>
      <c r="M61" s="43" t="n">
        <f aca="false">M60/53/6</f>
        <v>3.37329820947684</v>
      </c>
      <c r="N61" s="43"/>
      <c r="O61" s="43"/>
    </row>
    <row r="62" customFormat="false" ht="15" hidden="false" customHeight="false" outlineLevel="0" collapsed="false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45" t="s">
        <v>77</v>
      </c>
      <c r="M62" s="46" t="s">
        <v>78</v>
      </c>
      <c r="N62" s="47"/>
      <c r="O62" s="48" t="n">
        <f aca="false">O57</f>
        <v>126072.317248727</v>
      </c>
    </row>
    <row r="63" customFormat="false" ht="15" hidden="false" customHeight="false" outlineLevel="0" collapsed="false">
      <c r="A63" s="25"/>
      <c r="B63" s="26"/>
      <c r="C63" s="25"/>
      <c r="D63" s="25"/>
      <c r="E63" s="25"/>
      <c r="F63" s="25"/>
      <c r="G63" s="25"/>
      <c r="H63" s="25"/>
      <c r="I63" s="25"/>
      <c r="J63" s="25"/>
      <c r="K63" s="25"/>
      <c r="L63" s="45"/>
      <c r="M63" s="46" t="s">
        <v>79</v>
      </c>
      <c r="N63" s="47"/>
      <c r="O63" s="49" t="n">
        <f aca="false">O62*12</f>
        <v>1512867.80698473</v>
      </c>
    </row>
    <row r="64" customFormat="false" ht="15" hidden="false" customHeight="false" outlineLevel="0" collapsed="false">
      <c r="A64" s="0"/>
    </row>
    <row r="65" customFormat="false" ht="14.9" hidden="false" customHeight="false" outlineLevel="0" collapsed="false">
      <c r="A65" s="0" t="s">
        <v>80</v>
      </c>
    </row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102" customFormat="false" ht="13.8" hidden="false" customHeight="false" outlineLevel="0" collapsed="false"/>
    <row r="110" customFormat="false" ht="13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O1"/>
    <mergeCell ref="A2:B2"/>
    <mergeCell ref="C2:F2"/>
    <mergeCell ref="G2:J2"/>
    <mergeCell ref="K2:M2"/>
    <mergeCell ref="L62:L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1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50" width="59.2908163265306"/>
    <col collapsed="false" hidden="false" max="7" min="2" style="50" width="18.7091836734694"/>
    <col collapsed="false" hidden="false" max="1025" min="8" style="50" width="9.14285714285714"/>
  </cols>
  <sheetData>
    <row r="1" customFormat="false" ht="18.75" hidden="false" customHeight="false" outlineLevel="0" collapsed="false">
      <c r="A1" s="51" t="s">
        <v>81</v>
      </c>
      <c r="B1" s="51"/>
      <c r="C1" s="51"/>
      <c r="D1" s="51"/>
      <c r="E1" s="51"/>
      <c r="F1" s="51"/>
      <c r="G1" s="51"/>
    </row>
    <row r="2" customFormat="false" ht="12.75" hidden="false" customHeight="false" outlineLevel="0" collapsed="false">
      <c r="A2" s="52" t="s">
        <v>82</v>
      </c>
      <c r="B2" s="52"/>
      <c r="C2" s="52"/>
      <c r="D2" s="52"/>
      <c r="E2" s="52"/>
      <c r="F2" s="52"/>
      <c r="G2" s="52"/>
    </row>
    <row r="3" customFormat="false" ht="12.75" hidden="false" customHeight="false" outlineLevel="0" collapsed="false">
      <c r="A3" s="52" t="s">
        <v>83</v>
      </c>
      <c r="B3" s="52"/>
      <c r="C3" s="52"/>
      <c r="D3" s="52"/>
      <c r="E3" s="52"/>
      <c r="F3" s="52"/>
      <c r="G3" s="52"/>
    </row>
    <row r="4" customFormat="false" ht="15" hidden="false" customHeight="true" outlineLevel="0" collapsed="false">
      <c r="A4" s="53" t="s">
        <v>84</v>
      </c>
      <c r="B4" s="53"/>
      <c r="C4" s="54" t="n">
        <f aca="false">(D4/44)*30</f>
        <v>0</v>
      </c>
      <c r="D4" s="55" t="n">
        <v>0</v>
      </c>
      <c r="E4" s="56" t="n">
        <f aca="false">$D4</f>
        <v>0</v>
      </c>
      <c r="F4" s="56" t="n">
        <f aca="false">$D4</f>
        <v>0</v>
      </c>
      <c r="G4" s="56" t="n">
        <f aca="false">$D4</f>
        <v>0</v>
      </c>
    </row>
    <row r="5" customFormat="false" ht="15" hidden="false" customHeight="true" outlineLevel="0" collapsed="false">
      <c r="A5" s="57" t="s">
        <v>85</v>
      </c>
      <c r="B5" s="57"/>
      <c r="C5" s="58" t="n">
        <v>44228</v>
      </c>
      <c r="D5" s="59" t="n">
        <f aca="false">$C5</f>
        <v>44228</v>
      </c>
      <c r="E5" s="59" t="n">
        <f aca="false">$C5</f>
        <v>44228</v>
      </c>
      <c r="F5" s="59" t="n">
        <f aca="false">$C5</f>
        <v>44228</v>
      </c>
      <c r="G5" s="59" t="n">
        <f aca="false">$C5</f>
        <v>44228</v>
      </c>
    </row>
    <row r="6" customFormat="false" ht="54.75" hidden="false" customHeight="true" outlineLevel="0" collapsed="false">
      <c r="A6" s="60" t="s">
        <v>86</v>
      </c>
      <c r="B6" s="60"/>
      <c r="C6" s="61" t="s">
        <v>87</v>
      </c>
      <c r="D6" s="62" t="str">
        <f aca="false">$C6</f>
        <v>RS000667/2021 RS000733/2021 RS000752/2021 RS001004/2021</v>
      </c>
      <c r="E6" s="62" t="str">
        <f aca="false">$C6</f>
        <v>RS000667/2021 RS000733/2021 RS000752/2021 RS001004/2021</v>
      </c>
      <c r="F6" s="62" t="str">
        <f aca="false">$C6</f>
        <v>RS000667/2021 RS000733/2021 RS000752/2021 RS001004/2021</v>
      </c>
      <c r="G6" s="62" t="str">
        <f aca="false">$C6</f>
        <v>RS000667/2021 RS000733/2021 RS000752/2021 RS001004/2021</v>
      </c>
    </row>
    <row r="7" customFormat="false" ht="15" hidden="false" customHeight="true" outlineLevel="0" collapsed="false">
      <c r="A7" s="63" t="s">
        <v>88</v>
      </c>
      <c r="B7" s="63"/>
      <c r="C7" s="64" t="s">
        <v>89</v>
      </c>
      <c r="D7" s="65" t="s">
        <v>89</v>
      </c>
      <c r="E7" s="65" t="s">
        <v>89</v>
      </c>
      <c r="F7" s="65" t="s">
        <v>89</v>
      </c>
      <c r="G7" s="66" t="s">
        <v>89</v>
      </c>
    </row>
    <row r="8" customFormat="false" ht="3.75" hidden="false" customHeight="true" outlineLevel="0" collapsed="false">
      <c r="A8" s="67"/>
      <c r="B8" s="68"/>
      <c r="C8" s="68"/>
      <c r="D8" s="68"/>
      <c r="E8" s="68"/>
      <c r="F8" s="68"/>
      <c r="G8" s="69"/>
    </row>
    <row r="9" customFormat="false" ht="47.25" hidden="false" customHeight="true" outlineLevel="0" collapsed="false">
      <c r="A9" s="70" t="s">
        <v>90</v>
      </c>
      <c r="B9" s="71" t="s">
        <v>91</v>
      </c>
      <c r="C9" s="72" t="s">
        <v>92</v>
      </c>
      <c r="D9" s="72" t="s">
        <v>93</v>
      </c>
      <c r="E9" s="72" t="s">
        <v>94</v>
      </c>
      <c r="F9" s="72" t="s">
        <v>95</v>
      </c>
      <c r="G9" s="73" t="s">
        <v>96</v>
      </c>
    </row>
    <row r="10" customFormat="false" ht="12.75" hidden="false" customHeight="false" outlineLevel="0" collapsed="false">
      <c r="A10" s="74" t="s">
        <v>97</v>
      </c>
      <c r="B10" s="74"/>
      <c r="C10" s="74"/>
      <c r="D10" s="74"/>
      <c r="E10" s="74"/>
      <c r="F10" s="74"/>
      <c r="G10" s="74"/>
    </row>
    <row r="11" customFormat="false" ht="12.75" hidden="false" customHeight="false" outlineLevel="0" collapsed="false">
      <c r="A11" s="75" t="s">
        <v>98</v>
      </c>
      <c r="B11" s="76" t="s">
        <v>99</v>
      </c>
      <c r="C11" s="76" t="s">
        <v>100</v>
      </c>
      <c r="D11" s="76" t="s">
        <v>100</v>
      </c>
      <c r="E11" s="76" t="s">
        <v>100</v>
      </c>
      <c r="F11" s="76" t="s">
        <v>100</v>
      </c>
      <c r="G11" s="77" t="s">
        <v>100</v>
      </c>
    </row>
    <row r="12" customFormat="false" ht="12.75" hidden="false" customHeight="false" outlineLevel="0" collapsed="false">
      <c r="A12" s="78" t="s">
        <v>101</v>
      </c>
      <c r="B12" s="79"/>
      <c r="C12" s="80" t="n">
        <f aca="false">C4</f>
        <v>0</v>
      </c>
      <c r="D12" s="80" t="n">
        <f aca="false">D4</f>
        <v>0</v>
      </c>
      <c r="E12" s="80" t="n">
        <f aca="false">E4</f>
        <v>0</v>
      </c>
      <c r="F12" s="81" t="n">
        <f aca="false">F4*2</f>
        <v>0</v>
      </c>
      <c r="G12" s="82" t="n">
        <f aca="false">G4*2</f>
        <v>0</v>
      </c>
    </row>
    <row r="13" customFormat="false" ht="12.75" hidden="false" customHeight="false" outlineLevel="0" collapsed="false">
      <c r="A13" s="78" t="s">
        <v>102</v>
      </c>
      <c r="B13" s="79" t="n">
        <v>0.3</v>
      </c>
      <c r="C13" s="80" t="n">
        <f aca="false">C12*B13</f>
        <v>0</v>
      </c>
      <c r="D13" s="80" t="n">
        <f aca="false">D12*B13</f>
        <v>0</v>
      </c>
      <c r="E13" s="80" t="n">
        <f aca="false">E12*B13</f>
        <v>0</v>
      </c>
      <c r="F13" s="81" t="n">
        <f aca="false">F12*B13</f>
        <v>0</v>
      </c>
      <c r="G13" s="82" t="n">
        <f aca="false">G12*B13</f>
        <v>0</v>
      </c>
    </row>
    <row r="14" customFormat="false" ht="12.75" hidden="false" customHeight="false" outlineLevel="0" collapsed="false">
      <c r="A14" s="78" t="s">
        <v>103</v>
      </c>
      <c r="B14" s="79"/>
      <c r="C14" s="80"/>
      <c r="D14" s="80"/>
      <c r="E14" s="80"/>
      <c r="F14" s="81"/>
      <c r="G14" s="82"/>
    </row>
    <row r="15" customFormat="false" ht="12.75" hidden="false" customHeight="false" outlineLevel="0" collapsed="false">
      <c r="A15" s="78" t="s">
        <v>104</v>
      </c>
      <c r="B15" s="79" t="n">
        <v>0.2</v>
      </c>
      <c r="C15" s="80"/>
      <c r="D15" s="80"/>
      <c r="E15" s="80" t="n">
        <f aca="false">((E12+E13)*(7/12))*$B15</f>
        <v>0</v>
      </c>
      <c r="F15" s="81"/>
      <c r="G15" s="82" t="n">
        <f aca="false">((G12+G13)*(7/12))*$B15</f>
        <v>0</v>
      </c>
    </row>
    <row r="16" customFormat="false" ht="12.75" hidden="false" customHeight="false" outlineLevel="0" collapsed="false">
      <c r="A16" s="78" t="s">
        <v>105</v>
      </c>
      <c r="B16" s="79"/>
      <c r="C16" s="80"/>
      <c r="D16" s="80"/>
      <c r="E16" s="80" t="n">
        <f aca="false">((E12+E13)*(1/12))*1.2</f>
        <v>0</v>
      </c>
      <c r="F16" s="81"/>
      <c r="G16" s="82" t="n">
        <f aca="false">((G12+G13)*(1/12))*1.2</f>
        <v>0</v>
      </c>
    </row>
    <row r="17" customFormat="false" ht="12.75" hidden="false" customHeight="false" outlineLevel="0" collapsed="false">
      <c r="A17" s="78" t="s">
        <v>106</v>
      </c>
      <c r="B17" s="79"/>
      <c r="C17" s="80"/>
      <c r="D17" s="80"/>
      <c r="E17" s="80"/>
      <c r="F17" s="83"/>
      <c r="G17" s="82"/>
    </row>
    <row r="18" customFormat="false" ht="12.75" hidden="false" customHeight="false" outlineLevel="0" collapsed="false">
      <c r="A18" s="78" t="s">
        <v>107</v>
      </c>
      <c r="B18" s="79"/>
      <c r="C18" s="80" t="n">
        <f aca="false">C12/150/6*22</f>
        <v>0</v>
      </c>
      <c r="D18" s="80" t="n">
        <f aca="false">D12/220/6*22</f>
        <v>0</v>
      </c>
      <c r="E18" s="80" t="n">
        <f aca="false">E12/220/6*22</f>
        <v>0</v>
      </c>
      <c r="F18" s="81" t="n">
        <f aca="false">F12/220/6*15</f>
        <v>0</v>
      </c>
      <c r="G18" s="82" t="n">
        <f aca="false">G12/220/6*15</f>
        <v>0</v>
      </c>
    </row>
    <row r="19" customFormat="false" ht="12.75" hidden="false" customHeight="false" outlineLevel="0" collapsed="false">
      <c r="A19" s="84" t="s">
        <v>5</v>
      </c>
      <c r="B19" s="85"/>
      <c r="C19" s="86" t="n">
        <f aca="false">SUM(C12:C18)</f>
        <v>0</v>
      </c>
      <c r="D19" s="86" t="n">
        <f aca="false">SUM(D12:D18)</f>
        <v>0</v>
      </c>
      <c r="E19" s="86" t="n">
        <f aca="false">SUM(E12:E18)</f>
        <v>0</v>
      </c>
      <c r="F19" s="86" t="n">
        <f aca="false">SUM(F12:F18)</f>
        <v>0</v>
      </c>
      <c r="G19" s="87" t="n">
        <f aca="false">SUM(G12:G18)</f>
        <v>0</v>
      </c>
    </row>
    <row r="20" customFormat="false" ht="4.5" hidden="false" customHeight="true" outlineLevel="0" collapsed="false">
      <c r="A20" s="78"/>
      <c r="B20" s="88"/>
      <c r="C20" s="88"/>
      <c r="D20" s="88"/>
      <c r="E20" s="88"/>
      <c r="F20" s="89"/>
      <c r="G20" s="90"/>
    </row>
    <row r="21" customFormat="false" ht="12.75" hidden="false" customHeight="false" outlineLevel="0" collapsed="false">
      <c r="A21" s="91" t="s">
        <v>108</v>
      </c>
      <c r="B21" s="91"/>
      <c r="C21" s="91"/>
      <c r="D21" s="91"/>
      <c r="E21" s="91"/>
      <c r="F21" s="91"/>
      <c r="G21" s="91"/>
    </row>
    <row r="22" customFormat="false" ht="12.75" hidden="false" customHeight="false" outlineLevel="0" collapsed="false">
      <c r="A22" s="92" t="s">
        <v>109</v>
      </c>
      <c r="B22" s="93" t="s">
        <v>99</v>
      </c>
      <c r="C22" s="93" t="s">
        <v>100</v>
      </c>
      <c r="D22" s="93" t="s">
        <v>100</v>
      </c>
      <c r="E22" s="93" t="s">
        <v>100</v>
      </c>
      <c r="F22" s="93" t="s">
        <v>100</v>
      </c>
      <c r="G22" s="94" t="s">
        <v>100</v>
      </c>
    </row>
    <row r="23" customFormat="false" ht="12.8" hidden="false" customHeight="false" outlineLevel="0" collapsed="false">
      <c r="A23" s="78" t="s">
        <v>110</v>
      </c>
      <c r="B23" s="95" t="n">
        <f aca="false">1/12</f>
        <v>0.0833333333333333</v>
      </c>
      <c r="C23" s="80" t="n">
        <f aca="false">ROUND(C$19*$B23,2)</f>
        <v>0</v>
      </c>
      <c r="D23" s="80" t="n">
        <f aca="false">ROUND(D$19*$B23,2)</f>
        <v>0</v>
      </c>
      <c r="E23" s="80" t="n">
        <f aca="false">ROUND(E$19*$B23,2)</f>
        <v>0</v>
      </c>
      <c r="F23" s="80" t="n">
        <f aca="false">ROUND(F$19*$B23,2)</f>
        <v>0</v>
      </c>
      <c r="G23" s="82" t="n">
        <f aca="false">ROUND(G$19*$B23,2)</f>
        <v>0</v>
      </c>
    </row>
    <row r="24" customFormat="false" ht="12.8" hidden="false" customHeight="false" outlineLevel="0" collapsed="false">
      <c r="A24" s="78" t="s">
        <v>111</v>
      </c>
      <c r="B24" s="95" t="n">
        <v>0</v>
      </c>
      <c r="C24" s="80" t="n">
        <f aca="false">ROUND(C$19*$B24,2)</f>
        <v>0</v>
      </c>
      <c r="D24" s="80" t="n">
        <f aca="false">ROUND(D$19*$B24,2)</f>
        <v>0</v>
      </c>
      <c r="E24" s="80" t="n">
        <f aca="false">ROUND(E$19*$B24,2)</f>
        <v>0</v>
      </c>
      <c r="F24" s="80" t="n">
        <f aca="false">ROUND(F$19*$B24,2)</f>
        <v>0</v>
      </c>
      <c r="G24" s="82" t="n">
        <f aca="false">ROUND(G$19*$B24,2)</f>
        <v>0</v>
      </c>
    </row>
    <row r="25" customFormat="false" ht="12.8" hidden="false" customHeight="false" outlineLevel="0" collapsed="false">
      <c r="A25" s="78" t="s">
        <v>112</v>
      </c>
      <c r="B25" s="95" t="n">
        <f aca="false">1/12/3</f>
        <v>0.0277777777777778</v>
      </c>
      <c r="C25" s="80" t="n">
        <f aca="false">ROUND(C$19*$B25,2)</f>
        <v>0</v>
      </c>
      <c r="D25" s="80" t="n">
        <f aca="false">ROUND(D$19*$B25,2)</f>
        <v>0</v>
      </c>
      <c r="E25" s="80" t="n">
        <f aca="false">ROUND(E$19*$B25,2)</f>
        <v>0</v>
      </c>
      <c r="F25" s="80" t="n">
        <f aca="false">ROUND(F$19*$B25,2)</f>
        <v>0</v>
      </c>
      <c r="G25" s="82" t="n">
        <f aca="false">ROUND(G$19*$B25,2)</f>
        <v>0</v>
      </c>
    </row>
    <row r="26" customFormat="false" ht="12.75" hidden="false" customHeight="false" outlineLevel="0" collapsed="false">
      <c r="A26" s="84" t="s">
        <v>5</v>
      </c>
      <c r="B26" s="96" t="n">
        <f aca="false">SUM(B23:B25)</f>
        <v>0.111111111111111</v>
      </c>
      <c r="C26" s="86" t="n">
        <f aca="false">SUM(C23:C25)</f>
        <v>0</v>
      </c>
      <c r="D26" s="86" t="n">
        <f aca="false">SUM(D23:D25)</f>
        <v>0</v>
      </c>
      <c r="E26" s="86" t="n">
        <f aca="false">SUM(E23:E25)</f>
        <v>0</v>
      </c>
      <c r="F26" s="86" t="n">
        <f aca="false">SUM(F23:F25)</f>
        <v>0</v>
      </c>
      <c r="G26" s="87" t="n">
        <f aca="false">SUM(G23:G25)</f>
        <v>0</v>
      </c>
    </row>
    <row r="27" customFormat="false" ht="12.75" hidden="false" customHeight="false" outlineLevel="0" collapsed="false">
      <c r="A27" s="92" t="s">
        <v>113</v>
      </c>
      <c r="B27" s="93" t="s">
        <v>99</v>
      </c>
      <c r="C27" s="93" t="s">
        <v>100</v>
      </c>
      <c r="D27" s="93" t="s">
        <v>100</v>
      </c>
      <c r="E27" s="93" t="s">
        <v>100</v>
      </c>
      <c r="F27" s="93" t="s">
        <v>100</v>
      </c>
      <c r="G27" s="94" t="s">
        <v>100</v>
      </c>
    </row>
    <row r="28" customFormat="false" ht="12.75" hidden="false" customHeight="false" outlineLevel="0" collapsed="false">
      <c r="A28" s="92" t="s">
        <v>114</v>
      </c>
      <c r="B28" s="93"/>
      <c r="C28" s="93"/>
      <c r="D28" s="93"/>
      <c r="E28" s="93"/>
      <c r="F28" s="97"/>
      <c r="G28" s="94"/>
    </row>
    <row r="29" customFormat="false" ht="12.75" hidden="false" customHeight="false" outlineLevel="0" collapsed="false">
      <c r="A29" s="78" t="s">
        <v>115</v>
      </c>
      <c r="B29" s="79" t="n">
        <v>0.2</v>
      </c>
      <c r="C29" s="80" t="n">
        <f aca="false">ROUND((C$19+C$26)*$B29,2)</f>
        <v>0</v>
      </c>
      <c r="D29" s="80" t="n">
        <f aca="false">ROUND((D$19+D$26)*$B29,2)</f>
        <v>0</v>
      </c>
      <c r="E29" s="80" t="n">
        <f aca="false">ROUND((E$19+E$26)*$B29,2)</f>
        <v>0</v>
      </c>
      <c r="F29" s="80" t="n">
        <f aca="false">ROUND((F$19+F$26)*$B29,2)</f>
        <v>0</v>
      </c>
      <c r="G29" s="82" t="n">
        <f aca="false">ROUND((G$19+G$26)*$B29,2)</f>
        <v>0</v>
      </c>
    </row>
    <row r="30" customFormat="false" ht="12.75" hidden="false" customHeight="false" outlineLevel="0" collapsed="false">
      <c r="A30" s="78" t="s">
        <v>116</v>
      </c>
      <c r="B30" s="98" t="n">
        <v>0.025</v>
      </c>
      <c r="C30" s="80" t="n">
        <f aca="false">ROUND((C$19+C$26)*$B30,2)</f>
        <v>0</v>
      </c>
      <c r="D30" s="80" t="n">
        <f aca="false">ROUND((D$19+D$26)*$B30,2)</f>
        <v>0</v>
      </c>
      <c r="E30" s="80" t="n">
        <f aca="false">ROUND((E$19+E$26)*$B30,2)</f>
        <v>0</v>
      </c>
      <c r="F30" s="80" t="n">
        <f aca="false">ROUND((F$19+F$26)*$B30,2)</f>
        <v>0</v>
      </c>
      <c r="G30" s="82" t="n">
        <f aca="false">ROUND((G$19+G$26)*$B30,2)</f>
        <v>0</v>
      </c>
    </row>
    <row r="31" customFormat="false" ht="12.8" hidden="false" customHeight="false" outlineLevel="0" collapsed="false">
      <c r="A31" s="78" t="s">
        <v>117</v>
      </c>
      <c r="B31" s="95" t="n">
        <v>0.03</v>
      </c>
      <c r="C31" s="80" t="n">
        <f aca="false">ROUND((C$19+C$26)*$B31,2)</f>
        <v>0</v>
      </c>
      <c r="D31" s="80" t="n">
        <f aca="false">ROUND((D$19+D$26)*$B31,2)</f>
        <v>0</v>
      </c>
      <c r="E31" s="80" t="n">
        <f aca="false">ROUND((E$19+E$26)*$B31,2)</f>
        <v>0</v>
      </c>
      <c r="F31" s="80" t="n">
        <f aca="false">ROUND((F$19+F$26)*$B31,2)</f>
        <v>0</v>
      </c>
      <c r="G31" s="82" t="n">
        <f aca="false">ROUND((G$19+G$26)*$B31,2)</f>
        <v>0</v>
      </c>
    </row>
    <row r="32" customFormat="false" ht="12.75" hidden="false" customHeight="false" outlineLevel="0" collapsed="false">
      <c r="A32" s="78" t="s">
        <v>118</v>
      </c>
      <c r="B32" s="98" t="n">
        <v>0.015</v>
      </c>
      <c r="C32" s="80" t="n">
        <f aca="false">ROUND((C$19+C$26)*$B32,2)</f>
        <v>0</v>
      </c>
      <c r="D32" s="80" t="n">
        <f aca="false">ROUND((D$19+D$26)*$B32,2)</f>
        <v>0</v>
      </c>
      <c r="E32" s="80" t="n">
        <f aca="false">ROUND((E$19+E$26)*$B32,2)</f>
        <v>0</v>
      </c>
      <c r="F32" s="80" t="n">
        <f aca="false">ROUND((F$19+F$26)*$B32,2)</f>
        <v>0</v>
      </c>
      <c r="G32" s="82" t="n">
        <f aca="false">ROUND((G$19+G$26)*$B32,2)</f>
        <v>0</v>
      </c>
    </row>
    <row r="33" customFormat="false" ht="12.75" hidden="false" customHeight="false" outlineLevel="0" collapsed="false">
      <c r="A33" s="78" t="s">
        <v>119</v>
      </c>
      <c r="B33" s="98" t="n">
        <v>0.01</v>
      </c>
      <c r="C33" s="80" t="n">
        <f aca="false">ROUND((C$19+C$26)*$B33,2)</f>
        <v>0</v>
      </c>
      <c r="D33" s="80" t="n">
        <f aca="false">ROUND((D$19+D$26)*$B33,2)</f>
        <v>0</v>
      </c>
      <c r="E33" s="80" t="n">
        <f aca="false">ROUND((E$19+E$26)*$B33,2)</f>
        <v>0</v>
      </c>
      <c r="F33" s="80" t="n">
        <f aca="false">ROUND((F$19+F$26)*$B33,2)</f>
        <v>0</v>
      </c>
      <c r="G33" s="82" t="n">
        <f aca="false">ROUND((G$19+G$26)*$B33,2)</f>
        <v>0</v>
      </c>
    </row>
    <row r="34" customFormat="false" ht="12.75" hidden="false" customHeight="false" outlineLevel="0" collapsed="false">
      <c r="A34" s="78" t="s">
        <v>120</v>
      </c>
      <c r="B34" s="98" t="n">
        <v>0.006</v>
      </c>
      <c r="C34" s="80" t="n">
        <f aca="false">ROUND((C$19+C$26)*$B34,2)</f>
        <v>0</v>
      </c>
      <c r="D34" s="80" t="n">
        <f aca="false">ROUND((D$19+D$26)*$B34,2)</f>
        <v>0</v>
      </c>
      <c r="E34" s="80" t="n">
        <f aca="false">ROUND((E$19+E$26)*$B34,2)</f>
        <v>0</v>
      </c>
      <c r="F34" s="80" t="n">
        <f aca="false">ROUND((F$19+F$26)*$B34,2)</f>
        <v>0</v>
      </c>
      <c r="G34" s="82" t="n">
        <f aca="false">ROUND((G$19+G$26)*$B34,2)</f>
        <v>0</v>
      </c>
    </row>
    <row r="35" customFormat="false" ht="12.75" hidden="false" customHeight="false" outlineLevel="0" collapsed="false">
      <c r="A35" s="78" t="s">
        <v>121</v>
      </c>
      <c r="B35" s="98" t="n">
        <v>0.002</v>
      </c>
      <c r="C35" s="80" t="n">
        <f aca="false">ROUND((C$19+C$26)*$B35,2)</f>
        <v>0</v>
      </c>
      <c r="D35" s="80" t="n">
        <f aca="false">ROUND((D$19+D$26)*$B35,2)</f>
        <v>0</v>
      </c>
      <c r="E35" s="80" t="n">
        <f aca="false">ROUND((E$19+E$26)*$B35,2)</f>
        <v>0</v>
      </c>
      <c r="F35" s="80" t="n">
        <f aca="false">ROUND((F$19+F$26)*$B35,2)</f>
        <v>0</v>
      </c>
      <c r="G35" s="82" t="n">
        <f aca="false">ROUND((G$19+G$26)*$B35,2)</f>
        <v>0</v>
      </c>
    </row>
    <row r="36" customFormat="false" ht="12.75" hidden="false" customHeight="false" outlineLevel="0" collapsed="false">
      <c r="A36" s="92" t="s">
        <v>122</v>
      </c>
      <c r="B36" s="93"/>
      <c r="C36" s="99"/>
      <c r="D36" s="99"/>
      <c r="E36" s="99"/>
      <c r="F36" s="100"/>
      <c r="G36" s="101"/>
    </row>
    <row r="37" customFormat="false" ht="12.75" hidden="false" customHeight="false" outlineLevel="0" collapsed="false">
      <c r="A37" s="78" t="s">
        <v>123</v>
      </c>
      <c r="B37" s="98" t="n">
        <v>0.08</v>
      </c>
      <c r="C37" s="80" t="n">
        <f aca="false">ROUND((C$19+C$26)*$B37,2)</f>
        <v>0</v>
      </c>
      <c r="D37" s="80" t="n">
        <f aca="false">ROUND((D$19+D$26)*$B37,2)</f>
        <v>0</v>
      </c>
      <c r="E37" s="80" t="n">
        <f aca="false">ROUND((E$19+E$26)*$B37,2)</f>
        <v>0</v>
      </c>
      <c r="F37" s="80" t="n">
        <f aca="false">ROUND((F$19+F$26)*$B37,2)</f>
        <v>0</v>
      </c>
      <c r="G37" s="82" t="n">
        <f aca="false">ROUND((G$19+G$26)*$B37,2)</f>
        <v>0</v>
      </c>
    </row>
    <row r="38" customFormat="false" ht="12.75" hidden="false" customHeight="false" outlineLevel="0" collapsed="false">
      <c r="A38" s="84" t="s">
        <v>5</v>
      </c>
      <c r="B38" s="96" t="n">
        <f aca="false">SUM(B29:B37)</f>
        <v>0.368</v>
      </c>
      <c r="C38" s="86" t="n">
        <f aca="false">SUM(C29:C37)</f>
        <v>0</v>
      </c>
      <c r="D38" s="86" t="n">
        <f aca="false">SUM(D29:D37)</f>
        <v>0</v>
      </c>
      <c r="E38" s="86" t="n">
        <f aca="false">SUM(E29:E37)</f>
        <v>0</v>
      </c>
      <c r="F38" s="86" t="n">
        <f aca="false">SUM(F29:F37)</f>
        <v>0</v>
      </c>
      <c r="G38" s="87" t="n">
        <f aca="false">SUM(G29:G37)</f>
        <v>0</v>
      </c>
    </row>
    <row r="39" customFormat="false" ht="12.75" hidden="false" customHeight="false" outlineLevel="0" collapsed="false">
      <c r="A39" s="92" t="s">
        <v>124</v>
      </c>
      <c r="B39" s="93" t="s">
        <v>100</v>
      </c>
      <c r="C39" s="93" t="s">
        <v>100</v>
      </c>
      <c r="D39" s="93" t="s">
        <v>100</v>
      </c>
      <c r="E39" s="93" t="s">
        <v>100</v>
      </c>
      <c r="F39" s="93" t="s">
        <v>100</v>
      </c>
      <c r="G39" s="94" t="s">
        <v>100</v>
      </c>
    </row>
    <row r="40" customFormat="false" ht="12.75" hidden="false" customHeight="false" outlineLevel="0" collapsed="false">
      <c r="A40" s="78" t="s">
        <v>125</v>
      </c>
      <c r="B40" s="102" t="n">
        <f aca="false">VT!E4</f>
        <v>3.6238679245283</v>
      </c>
      <c r="C40" s="80" t="n">
        <f aca="false">ROUND(((2*22*$B$40)-0.06*C4),2)</f>
        <v>159.45</v>
      </c>
      <c r="D40" s="80" t="n">
        <f aca="false">ROUND(((2*22*$B$40)-0.06*D4),2)</f>
        <v>159.45</v>
      </c>
      <c r="E40" s="80" t="n">
        <f aca="false">ROUND(((2*22*$B$40)-0.06*E4),2)</f>
        <v>159.45</v>
      </c>
      <c r="F40" s="80" t="n">
        <f aca="false">ROUND(((2*15*$B$40)-0.06*0.5*F$4)*2,2)</f>
        <v>217.43</v>
      </c>
      <c r="G40" s="82" t="n">
        <f aca="false">ROUND(((2*15*$B$40)-0.06*0.5*G4)*2,2)</f>
        <v>217.43</v>
      </c>
    </row>
    <row r="41" customFormat="false" ht="12.8" hidden="false" customHeight="false" outlineLevel="0" collapsed="false">
      <c r="A41" s="78" t="s">
        <v>126</v>
      </c>
      <c r="B41" s="103" t="n">
        <v>21.5</v>
      </c>
      <c r="C41" s="80" t="n">
        <f aca="false">ROUND(($B$41*(1-0.2)*22),2)</f>
        <v>378.4</v>
      </c>
      <c r="D41" s="80" t="n">
        <f aca="false">ROUND(($B$41*(1-0.2)*22),2)</f>
        <v>378.4</v>
      </c>
      <c r="E41" s="80" t="n">
        <f aca="false">ROUND(($B$41*(1-0.2)*22),2)</f>
        <v>378.4</v>
      </c>
      <c r="F41" s="80" t="n">
        <f aca="false">ROUND(($B$41*(1-0.2)*15*2),2)</f>
        <v>516</v>
      </c>
      <c r="G41" s="82" t="n">
        <f aca="false">ROUND(($B$41*(1-0.2)*15*2),2)</f>
        <v>516</v>
      </c>
    </row>
    <row r="42" customFormat="false" ht="12.75" hidden="false" customHeight="false" outlineLevel="0" collapsed="false">
      <c r="A42" s="78" t="s">
        <v>127</v>
      </c>
      <c r="B42" s="102"/>
      <c r="C42" s="80" t="n">
        <v>0</v>
      </c>
      <c r="D42" s="80" t="n">
        <v>0</v>
      </c>
      <c r="E42" s="80" t="n">
        <v>0</v>
      </c>
      <c r="F42" s="80" t="n">
        <v>0</v>
      </c>
      <c r="G42" s="82" t="n">
        <v>0</v>
      </c>
    </row>
    <row r="43" customFormat="false" ht="12.75" hidden="false" customHeight="false" outlineLevel="0" collapsed="false">
      <c r="A43" s="78" t="s">
        <v>128</v>
      </c>
      <c r="B43" s="102"/>
      <c r="C43" s="80" t="n">
        <f aca="false">B43</f>
        <v>0</v>
      </c>
      <c r="D43" s="80" t="n">
        <f aca="false">B43</f>
        <v>0</v>
      </c>
      <c r="E43" s="80" t="n">
        <f aca="false">B43</f>
        <v>0</v>
      </c>
      <c r="F43" s="81" t="n">
        <f aca="false">B43*2</f>
        <v>0</v>
      </c>
      <c r="G43" s="82" t="n">
        <f aca="false">B43*2</f>
        <v>0</v>
      </c>
    </row>
    <row r="44" customFormat="false" ht="12.75" hidden="false" customHeight="false" outlineLevel="0" collapsed="false">
      <c r="A44" s="78" t="s">
        <v>129</v>
      </c>
      <c r="B44" s="102"/>
      <c r="C44" s="80" t="n">
        <v>0</v>
      </c>
      <c r="D44" s="80" t="n">
        <v>0</v>
      </c>
      <c r="E44" s="80" t="n">
        <v>0</v>
      </c>
      <c r="F44" s="81" t="n">
        <v>0</v>
      </c>
      <c r="G44" s="82" t="n">
        <v>0</v>
      </c>
    </row>
    <row r="45" customFormat="false" ht="12.75" hidden="false" customHeight="false" outlineLevel="0" collapsed="false">
      <c r="A45" s="104" t="s">
        <v>5</v>
      </c>
      <c r="B45" s="93"/>
      <c r="C45" s="105" t="n">
        <f aca="false">SUM(C40:C44)</f>
        <v>537.85</v>
      </c>
      <c r="D45" s="105" t="n">
        <f aca="false">SUM(D40:D44)</f>
        <v>537.85</v>
      </c>
      <c r="E45" s="105" t="n">
        <f aca="false">SUM(E40:E44)</f>
        <v>537.85</v>
      </c>
      <c r="F45" s="105" t="n">
        <f aca="false">SUM(F40:F44)</f>
        <v>733.43</v>
      </c>
      <c r="G45" s="106" t="n">
        <f aca="false">SUM(G40:G44)</f>
        <v>733.43</v>
      </c>
    </row>
    <row r="46" customFormat="false" ht="12.75" hidden="false" customHeight="false" outlineLevel="0" collapsed="false">
      <c r="A46" s="75" t="s">
        <v>130</v>
      </c>
      <c r="B46" s="76" t="s">
        <v>99</v>
      </c>
      <c r="C46" s="76" t="s">
        <v>100</v>
      </c>
      <c r="D46" s="76" t="s">
        <v>100</v>
      </c>
      <c r="E46" s="76" t="s">
        <v>100</v>
      </c>
      <c r="F46" s="76" t="s">
        <v>100</v>
      </c>
      <c r="G46" s="77" t="s">
        <v>100</v>
      </c>
    </row>
    <row r="47" customFormat="false" ht="12.75" hidden="false" customHeight="false" outlineLevel="0" collapsed="false">
      <c r="A47" s="78" t="s">
        <v>109</v>
      </c>
      <c r="B47" s="98" t="n">
        <f aca="false">B26</f>
        <v>0.111111111111111</v>
      </c>
      <c r="C47" s="80" t="n">
        <f aca="false">C26</f>
        <v>0</v>
      </c>
      <c r="D47" s="80" t="n">
        <f aca="false">D26</f>
        <v>0</v>
      </c>
      <c r="E47" s="80" t="n">
        <f aca="false">E26</f>
        <v>0</v>
      </c>
      <c r="F47" s="80" t="n">
        <f aca="false">F26</f>
        <v>0</v>
      </c>
      <c r="G47" s="82" t="n">
        <f aca="false">G26</f>
        <v>0</v>
      </c>
    </row>
    <row r="48" customFormat="false" ht="12.75" hidden="false" customHeight="false" outlineLevel="0" collapsed="false">
      <c r="A48" s="78" t="s">
        <v>131</v>
      </c>
      <c r="B48" s="98" t="n">
        <f aca="false">B38</f>
        <v>0.368</v>
      </c>
      <c r="C48" s="80" t="n">
        <f aca="false">C38</f>
        <v>0</v>
      </c>
      <c r="D48" s="80" t="n">
        <f aca="false">D38</f>
        <v>0</v>
      </c>
      <c r="E48" s="80" t="n">
        <f aca="false">E38</f>
        <v>0</v>
      </c>
      <c r="F48" s="80" t="n">
        <f aca="false">F38</f>
        <v>0</v>
      </c>
      <c r="G48" s="82" t="n">
        <f aca="false">G38</f>
        <v>0</v>
      </c>
    </row>
    <row r="49" customFormat="false" ht="12.75" hidden="false" customHeight="false" outlineLevel="0" collapsed="false">
      <c r="A49" s="78" t="s">
        <v>124</v>
      </c>
      <c r="B49" s="107" t="s">
        <v>20</v>
      </c>
      <c r="C49" s="80" t="n">
        <f aca="false">C45</f>
        <v>537.85</v>
      </c>
      <c r="D49" s="80" t="n">
        <f aca="false">D45</f>
        <v>537.85</v>
      </c>
      <c r="E49" s="80" t="n">
        <f aca="false">E45</f>
        <v>537.85</v>
      </c>
      <c r="F49" s="80" t="n">
        <f aca="false">F45</f>
        <v>733.43</v>
      </c>
      <c r="G49" s="82" t="n">
        <f aca="false">G45</f>
        <v>733.43</v>
      </c>
    </row>
    <row r="50" customFormat="false" ht="12.75" hidden="false" customHeight="false" outlineLevel="0" collapsed="false">
      <c r="A50" s="84" t="s">
        <v>5</v>
      </c>
      <c r="B50" s="108"/>
      <c r="C50" s="86" t="n">
        <f aca="false">SUM(C47:C49)</f>
        <v>537.85</v>
      </c>
      <c r="D50" s="86" t="n">
        <f aca="false">D47+D48+D49</f>
        <v>537.85</v>
      </c>
      <c r="E50" s="86" t="n">
        <f aca="false">E47+E48+E49</f>
        <v>537.85</v>
      </c>
      <c r="F50" s="86" t="n">
        <f aca="false">F47+F48+F49</f>
        <v>733.43</v>
      </c>
      <c r="G50" s="87" t="n">
        <f aca="false">G47+G48+G49</f>
        <v>733.43</v>
      </c>
    </row>
    <row r="51" customFormat="false" ht="6" hidden="false" customHeight="true" outlineLevel="0" collapsed="false">
      <c r="A51" s="78"/>
      <c r="B51" s="88"/>
      <c r="C51" s="88"/>
      <c r="D51" s="88"/>
      <c r="E51" s="88"/>
      <c r="F51" s="89"/>
      <c r="G51" s="90"/>
    </row>
    <row r="52" customFormat="false" ht="12.75" hidden="false" customHeight="false" outlineLevel="0" collapsed="false">
      <c r="A52" s="91" t="s">
        <v>132</v>
      </c>
      <c r="B52" s="91"/>
      <c r="C52" s="91"/>
      <c r="D52" s="91"/>
      <c r="E52" s="91"/>
      <c r="F52" s="91"/>
      <c r="G52" s="91"/>
    </row>
    <row r="53" customFormat="false" ht="12.75" hidden="false" customHeight="false" outlineLevel="0" collapsed="false">
      <c r="A53" s="92" t="s">
        <v>133</v>
      </c>
      <c r="B53" s="93" t="s">
        <v>99</v>
      </c>
      <c r="C53" s="93" t="s">
        <v>100</v>
      </c>
      <c r="D53" s="93" t="s">
        <v>100</v>
      </c>
      <c r="E53" s="93" t="s">
        <v>100</v>
      </c>
      <c r="F53" s="93" t="s">
        <v>100</v>
      </c>
      <c r="G53" s="94" t="s">
        <v>100</v>
      </c>
    </row>
    <row r="54" customFormat="false" ht="12.8" hidden="false" customHeight="false" outlineLevel="0" collapsed="false">
      <c r="A54" s="78" t="s">
        <v>134</v>
      </c>
      <c r="B54" s="95" t="n">
        <f aca="false">1/12*0.5319</f>
        <v>0.044325</v>
      </c>
      <c r="C54" s="109" t="n">
        <f aca="false">(C$19+C$26+C$37+C$45)*$B54</f>
        <v>23.84020125</v>
      </c>
      <c r="D54" s="109" t="n">
        <f aca="false">(D$19+D$26+D$37+D$45)*$B54</f>
        <v>23.84020125</v>
      </c>
      <c r="E54" s="109" t="n">
        <f aca="false">(E$19+E$26+E$37+E$45)*$B54</f>
        <v>23.84020125</v>
      </c>
      <c r="F54" s="109" t="n">
        <f aca="false">(F$19+F$26+F$37+F$45)*$B54</f>
        <v>32.50928475</v>
      </c>
      <c r="G54" s="110" t="n">
        <f aca="false">(G$19+G$26+G$37+G$45)*$B54</f>
        <v>32.50928475</v>
      </c>
    </row>
    <row r="55" customFormat="false" ht="12.8" hidden="false" customHeight="false" outlineLevel="0" collapsed="false">
      <c r="A55" s="78" t="s">
        <v>135</v>
      </c>
      <c r="B55" s="95" t="n">
        <f aca="false">0.4*0.5319</f>
        <v>0.21276</v>
      </c>
      <c r="C55" s="109" t="n">
        <f aca="false">C37*$B55</f>
        <v>0</v>
      </c>
      <c r="D55" s="109" t="n">
        <f aca="false">D37*$B55</f>
        <v>0</v>
      </c>
      <c r="E55" s="109" t="n">
        <f aca="false">E37*$B55</f>
        <v>0</v>
      </c>
      <c r="F55" s="109" t="n">
        <f aca="false">F37*$B55</f>
        <v>0</v>
      </c>
      <c r="G55" s="110" t="n">
        <f aca="false">G37*$B55</f>
        <v>0</v>
      </c>
    </row>
    <row r="56" customFormat="false" ht="12.75" hidden="false" customHeight="false" outlineLevel="0" collapsed="false">
      <c r="A56" s="84" t="s">
        <v>5</v>
      </c>
      <c r="B56" s="111"/>
      <c r="C56" s="112" t="n">
        <f aca="false">SUM(C54:C55)</f>
        <v>23.84020125</v>
      </c>
      <c r="D56" s="112" t="n">
        <f aca="false">SUM(D54:D55)</f>
        <v>23.84020125</v>
      </c>
      <c r="E56" s="112" t="n">
        <f aca="false">SUM(E54:E55)</f>
        <v>23.84020125</v>
      </c>
      <c r="F56" s="112" t="n">
        <f aca="false">SUM(F54:F55)</f>
        <v>32.50928475</v>
      </c>
      <c r="G56" s="113" t="n">
        <f aca="false">SUM(G54:G55)</f>
        <v>32.50928475</v>
      </c>
    </row>
    <row r="57" customFormat="false" ht="12.75" hidden="false" customHeight="false" outlineLevel="0" collapsed="false">
      <c r="A57" s="92" t="s">
        <v>136</v>
      </c>
      <c r="B57" s="93" t="s">
        <v>99</v>
      </c>
      <c r="C57" s="93" t="s">
        <v>100</v>
      </c>
      <c r="D57" s="93" t="s">
        <v>100</v>
      </c>
      <c r="E57" s="93" t="s">
        <v>100</v>
      </c>
      <c r="F57" s="97" t="s">
        <v>100</v>
      </c>
      <c r="G57" s="94" t="s">
        <v>100</v>
      </c>
    </row>
    <row r="58" customFormat="false" ht="12.8" hidden="false" customHeight="false" outlineLevel="0" collapsed="false">
      <c r="A58" s="78" t="s">
        <v>137</v>
      </c>
      <c r="B58" s="95" t="n">
        <f aca="false">1/12*0.0591</f>
        <v>0.004925</v>
      </c>
      <c r="C58" s="114" t="n">
        <f aca="false">(C19+C50)*$B58</f>
        <v>2.64891125</v>
      </c>
      <c r="D58" s="114" t="n">
        <f aca="false">(D19+D50)*$B58</f>
        <v>2.64891125</v>
      </c>
      <c r="E58" s="114" t="n">
        <f aca="false">(E19+E50)*$B58</f>
        <v>2.64891125</v>
      </c>
      <c r="F58" s="114" t="n">
        <f aca="false">(F19+F50)*$B58</f>
        <v>3.61214275</v>
      </c>
      <c r="G58" s="115" t="n">
        <f aca="false">(G19+G50)*$B58</f>
        <v>3.61214275</v>
      </c>
    </row>
    <row r="59" customFormat="false" ht="12.8" hidden="false" customHeight="false" outlineLevel="0" collapsed="false">
      <c r="A59" s="78" t="s">
        <v>138</v>
      </c>
      <c r="B59" s="95" t="n">
        <f aca="false">0.4*0.0591</f>
        <v>0.02364</v>
      </c>
      <c r="C59" s="114" t="n">
        <f aca="false">$B59*C37</f>
        <v>0</v>
      </c>
      <c r="D59" s="114" t="n">
        <f aca="false">$B59*D37</f>
        <v>0</v>
      </c>
      <c r="E59" s="114" t="n">
        <f aca="false">$B59*E37</f>
        <v>0</v>
      </c>
      <c r="F59" s="114" t="n">
        <f aca="false">$B59*F37</f>
        <v>0</v>
      </c>
      <c r="G59" s="115" t="n">
        <f aca="false">$B59*G37</f>
        <v>0</v>
      </c>
    </row>
    <row r="60" customFormat="false" ht="12.75" hidden="false" customHeight="false" outlineLevel="0" collapsed="false">
      <c r="A60" s="84" t="s">
        <v>5</v>
      </c>
      <c r="B60" s="111"/>
      <c r="C60" s="86" t="n">
        <f aca="false">SUM(C58:C59)</f>
        <v>2.64891125</v>
      </c>
      <c r="D60" s="86" t="n">
        <f aca="false">SUM(D58:D59)</f>
        <v>2.64891125</v>
      </c>
      <c r="E60" s="86" t="n">
        <f aca="false">SUM(E58:E59)</f>
        <v>2.64891125</v>
      </c>
      <c r="F60" s="86" t="n">
        <f aca="false">SUM(F58:F59)</f>
        <v>3.61214275</v>
      </c>
      <c r="G60" s="87" t="n">
        <f aca="false">SUM(G58:G59)</f>
        <v>3.61214275</v>
      </c>
    </row>
    <row r="61" customFormat="false" ht="12.75" hidden="false" customHeight="false" outlineLevel="0" collapsed="false">
      <c r="A61" s="92" t="s">
        <v>139</v>
      </c>
      <c r="B61" s="93" t="s">
        <v>99</v>
      </c>
      <c r="C61" s="93" t="s">
        <v>100</v>
      </c>
      <c r="D61" s="93" t="s">
        <v>100</v>
      </c>
      <c r="E61" s="93" t="s">
        <v>100</v>
      </c>
      <c r="F61" s="97" t="s">
        <v>100</v>
      </c>
      <c r="G61" s="94" t="s">
        <v>100</v>
      </c>
    </row>
    <row r="62" customFormat="false" ht="12.8" hidden="false" customHeight="false" outlineLevel="0" collapsed="false">
      <c r="A62" s="78" t="s">
        <v>140</v>
      </c>
      <c r="B62" s="95" t="n">
        <v>0.0286</v>
      </c>
      <c r="C62" s="114" t="n">
        <f aca="false">(C23*$B$62)*-1</f>
        <v>-0</v>
      </c>
      <c r="D62" s="114" t="n">
        <f aca="false">(D23*$B$62)*-1</f>
        <v>-0</v>
      </c>
      <c r="E62" s="114" t="n">
        <f aca="false">(E23*$B$62)*-1</f>
        <v>-0</v>
      </c>
      <c r="F62" s="114" t="n">
        <f aca="false">(F23*$B$62)*-1</f>
        <v>-0</v>
      </c>
      <c r="G62" s="115" t="n">
        <f aca="false">(G23*$B$62)*-1</f>
        <v>-0</v>
      </c>
    </row>
    <row r="63" customFormat="false" ht="12.8" hidden="false" customHeight="false" outlineLevel="0" collapsed="false">
      <c r="A63" s="78" t="s">
        <v>141</v>
      </c>
      <c r="B63" s="95" t="n">
        <v>0.0286</v>
      </c>
      <c r="C63" s="114" t="n">
        <f aca="false">(C24*$B$63)*-1</f>
        <v>-0</v>
      </c>
      <c r="D63" s="114" t="n">
        <f aca="false">(D24*$B$63)*-1</f>
        <v>-0</v>
      </c>
      <c r="E63" s="114" t="n">
        <f aca="false">(E24*$B$63)*-1</f>
        <v>-0</v>
      </c>
      <c r="F63" s="114" t="n">
        <f aca="false">(F24*$B$63)*-1</f>
        <v>-0</v>
      </c>
      <c r="G63" s="115" t="n">
        <f aca="false">(G24*$B$63)*-1</f>
        <v>-0</v>
      </c>
    </row>
    <row r="64" customFormat="false" ht="12.8" hidden="false" customHeight="false" outlineLevel="0" collapsed="false">
      <c r="A64" s="78" t="s">
        <v>142</v>
      </c>
      <c r="B64" s="95" t="n">
        <v>0.0286</v>
      </c>
      <c r="C64" s="114" t="n">
        <f aca="false">(C25*$B$64)*-1</f>
        <v>-0</v>
      </c>
      <c r="D64" s="114" t="n">
        <f aca="false">(D25*$B$64)*-1</f>
        <v>-0</v>
      </c>
      <c r="E64" s="114" t="n">
        <f aca="false">(E25*$B$64)*-1</f>
        <v>-0</v>
      </c>
      <c r="F64" s="114" t="n">
        <f aca="false">(F25*$B$64)*-1</f>
        <v>-0</v>
      </c>
      <c r="G64" s="115" t="n">
        <f aca="false">(G25*$B$64)*-1</f>
        <v>-0</v>
      </c>
    </row>
    <row r="65" customFormat="false" ht="12.75" hidden="false" customHeight="false" outlineLevel="0" collapsed="false">
      <c r="A65" s="84" t="s">
        <v>5</v>
      </c>
      <c r="B65" s="111"/>
      <c r="C65" s="86" t="n">
        <f aca="false">SUM(C62:C64)</f>
        <v>0</v>
      </c>
      <c r="D65" s="86" t="n">
        <f aca="false">SUM(D62:D64)</f>
        <v>0</v>
      </c>
      <c r="E65" s="86" t="n">
        <f aca="false">SUM(E62:E64)</f>
        <v>0</v>
      </c>
      <c r="F65" s="86" t="n">
        <f aca="false">SUM(F62:F64)</f>
        <v>0</v>
      </c>
      <c r="G65" s="87" t="n">
        <f aca="false">SUM(G62:G64)</f>
        <v>0</v>
      </c>
    </row>
    <row r="66" customFormat="false" ht="12.75" hidden="false" customHeight="false" outlineLevel="0" collapsed="false">
      <c r="A66" s="75" t="s">
        <v>143</v>
      </c>
      <c r="B66" s="76" t="s">
        <v>99</v>
      </c>
      <c r="C66" s="76" t="s">
        <v>100</v>
      </c>
      <c r="D66" s="76" t="s">
        <v>100</v>
      </c>
      <c r="E66" s="76" t="s">
        <v>100</v>
      </c>
      <c r="F66" s="116" t="s">
        <v>100</v>
      </c>
      <c r="G66" s="77" t="s">
        <v>100</v>
      </c>
    </row>
    <row r="67" customFormat="false" ht="12.75" hidden="false" customHeight="false" outlineLevel="0" collapsed="false">
      <c r="A67" s="78" t="s">
        <v>134</v>
      </c>
      <c r="B67" s="117"/>
      <c r="C67" s="114" t="n">
        <f aca="false">C56</f>
        <v>23.84020125</v>
      </c>
      <c r="D67" s="114" t="n">
        <f aca="false">D56</f>
        <v>23.84020125</v>
      </c>
      <c r="E67" s="114" t="n">
        <f aca="false">E56</f>
        <v>23.84020125</v>
      </c>
      <c r="F67" s="114" t="n">
        <f aca="false">F56</f>
        <v>32.50928475</v>
      </c>
      <c r="G67" s="115" t="n">
        <f aca="false">G56</f>
        <v>32.50928475</v>
      </c>
    </row>
    <row r="68" customFormat="false" ht="12.75" hidden="false" customHeight="false" outlineLevel="0" collapsed="false">
      <c r="A68" s="78" t="s">
        <v>144</v>
      </c>
      <c r="B68" s="117"/>
      <c r="C68" s="114" t="n">
        <f aca="false">C60</f>
        <v>2.64891125</v>
      </c>
      <c r="D68" s="114" t="n">
        <f aca="false">D60</f>
        <v>2.64891125</v>
      </c>
      <c r="E68" s="114" t="n">
        <f aca="false">E60</f>
        <v>2.64891125</v>
      </c>
      <c r="F68" s="114" t="n">
        <f aca="false">F60</f>
        <v>3.61214275</v>
      </c>
      <c r="G68" s="115" t="n">
        <f aca="false">G60</f>
        <v>3.61214275</v>
      </c>
    </row>
    <row r="69" customFormat="false" ht="12.75" hidden="false" customHeight="false" outlineLevel="0" collapsed="false">
      <c r="A69" s="78" t="s">
        <v>145</v>
      </c>
      <c r="B69" s="117"/>
      <c r="C69" s="114" t="n">
        <f aca="false">C65</f>
        <v>0</v>
      </c>
      <c r="D69" s="114" t="n">
        <f aca="false">D65</f>
        <v>0</v>
      </c>
      <c r="E69" s="114" t="n">
        <f aca="false">E65</f>
        <v>0</v>
      </c>
      <c r="F69" s="114" t="n">
        <f aca="false">F65</f>
        <v>0</v>
      </c>
      <c r="G69" s="115" t="n">
        <f aca="false">G65</f>
        <v>0</v>
      </c>
    </row>
    <row r="70" customFormat="false" ht="12.75" hidden="false" customHeight="false" outlineLevel="0" collapsed="false">
      <c r="A70" s="84" t="s">
        <v>5</v>
      </c>
      <c r="B70" s="96"/>
      <c r="C70" s="86" t="n">
        <f aca="false">SUM(C67:C69)</f>
        <v>26.4891125</v>
      </c>
      <c r="D70" s="86" t="n">
        <f aca="false">SUM(D67:D69)</f>
        <v>26.4891125</v>
      </c>
      <c r="E70" s="86" t="n">
        <f aca="false">SUM(E67:E69)</f>
        <v>26.4891125</v>
      </c>
      <c r="F70" s="86" t="n">
        <f aca="false">SUM(F67:F69)</f>
        <v>36.1214275</v>
      </c>
      <c r="G70" s="87" t="n">
        <f aca="false">SUM(G67:G69)</f>
        <v>36.1214275</v>
      </c>
    </row>
    <row r="71" customFormat="false" ht="7.5" hidden="false" customHeight="true" outlineLevel="0" collapsed="false">
      <c r="A71" s="118"/>
      <c r="B71" s="119"/>
      <c r="C71" s="120"/>
      <c r="D71" s="120"/>
      <c r="E71" s="120"/>
      <c r="F71" s="120"/>
      <c r="G71" s="121"/>
    </row>
    <row r="72" customFormat="false" ht="12.75" hidden="false" customHeight="false" outlineLevel="0" collapsed="false">
      <c r="A72" s="122" t="s">
        <v>146</v>
      </c>
      <c r="B72" s="122"/>
      <c r="C72" s="122"/>
      <c r="D72" s="122"/>
      <c r="E72" s="122"/>
      <c r="F72" s="122"/>
      <c r="G72" s="122"/>
    </row>
    <row r="73" customFormat="false" ht="12.75" hidden="false" customHeight="false" outlineLevel="0" collapsed="false">
      <c r="A73" s="123" t="s">
        <v>147</v>
      </c>
      <c r="B73" s="124" t="s">
        <v>99</v>
      </c>
      <c r="C73" s="124" t="s">
        <v>100</v>
      </c>
      <c r="D73" s="124" t="s">
        <v>100</v>
      </c>
      <c r="E73" s="124" t="s">
        <v>100</v>
      </c>
      <c r="F73" s="124" t="s">
        <v>100</v>
      </c>
      <c r="G73" s="125" t="s">
        <v>100</v>
      </c>
    </row>
    <row r="74" customFormat="false" ht="12.8" hidden="false" customHeight="false" outlineLevel="0" collapsed="false">
      <c r="A74" s="78" t="s">
        <v>148</v>
      </c>
      <c r="B74" s="98"/>
      <c r="C74" s="126" t="n">
        <f aca="false">ROUND(20.7945/30/12*(C$19+C$50+C$70),2)</f>
        <v>32.6</v>
      </c>
      <c r="D74" s="126" t="n">
        <f aca="false">ROUND(20.7945/30/12*(D$19+D$50+D$70),2)</f>
        <v>32.6</v>
      </c>
      <c r="E74" s="126" t="n">
        <f aca="false">ROUND(20.7945/30/12*(E$19+E$50+E$70),2)</f>
        <v>32.6</v>
      </c>
      <c r="F74" s="126" t="n">
        <f aca="false">ROUND(15/30/12*(F$19+F$50+F$70),2)</f>
        <v>32.06</v>
      </c>
      <c r="G74" s="126" t="n">
        <f aca="false">ROUND(15/30/12*(G$19+G$50+G$70),2)</f>
        <v>32.06</v>
      </c>
    </row>
    <row r="75" customFormat="false" ht="12.8" hidden="false" customHeight="false" outlineLevel="0" collapsed="false">
      <c r="A75" s="78" t="s">
        <v>149</v>
      </c>
      <c r="B75" s="98"/>
      <c r="C75" s="126" t="n">
        <f aca="false">ROUND(7.681/30/12*(C$19+C$50+C$70),2)</f>
        <v>12.04</v>
      </c>
      <c r="D75" s="126" t="n">
        <f aca="false">ROUND(7.681/30/12*(D$19+D$50+D$70),2)</f>
        <v>12.04</v>
      </c>
      <c r="E75" s="126" t="n">
        <f aca="false">ROUND(7.681/30/12*(E$19+E$50+E$70),2)</f>
        <v>12.04</v>
      </c>
      <c r="F75" s="126" t="n">
        <f aca="false">ROUND(5.3399/30/12*(F$19+F$50+F$70),2)</f>
        <v>11.41</v>
      </c>
      <c r="G75" s="126" t="n">
        <f aca="false">ROUND(5.3399/30/12*(G$19+G$50+G$70),2)</f>
        <v>11.41</v>
      </c>
    </row>
    <row r="76" customFormat="false" ht="12.8" hidden="false" customHeight="false" outlineLevel="0" collapsed="false">
      <c r="A76" s="78" t="s">
        <v>150</v>
      </c>
      <c r="B76" s="98"/>
      <c r="C76" s="126" t="n">
        <f aca="false">ROUND(0.4505/30/12*(C$19+C$50+C$70),2)</f>
        <v>0.71</v>
      </c>
      <c r="D76" s="126" t="n">
        <f aca="false">ROUND(0.4505/30/12*(D$19+D$50+D$70),2)</f>
        <v>0.71</v>
      </c>
      <c r="E76" s="126" t="n">
        <f aca="false">ROUND(0.4505/30/12*(E$19+E$50+E$70),2)</f>
        <v>0.71</v>
      </c>
      <c r="F76" s="126" t="n">
        <f aca="false">ROUND(0.325/30/12*(F$19+F$50+F$70),2)</f>
        <v>0.69</v>
      </c>
      <c r="G76" s="126" t="n">
        <f aca="false">ROUND(0.325/30/12*(G$19+G$50+G$70),2)</f>
        <v>0.69</v>
      </c>
    </row>
    <row r="77" customFormat="false" ht="12.8" hidden="false" customHeight="false" outlineLevel="0" collapsed="false">
      <c r="A77" s="78" t="s">
        <v>151</v>
      </c>
      <c r="B77" s="98"/>
      <c r="C77" s="126" t="n">
        <f aca="false">ROUND(0.9583/30/12*(C$19+C$50+C$70),2)</f>
        <v>1.5</v>
      </c>
      <c r="D77" s="126" t="n">
        <f aca="false">ROUND(0.9583/30/12*(D$19+D$50+D$70),2)</f>
        <v>1.5</v>
      </c>
      <c r="E77" s="126" t="n">
        <f aca="false">ROUND(0.9583/30/12*(E$19+E$50+E$70),2)</f>
        <v>1.5</v>
      </c>
      <c r="F77" s="126" t="n">
        <f aca="false">ROUND(0.6913/30/12*(F$19+F$50+F$70),2)</f>
        <v>1.48</v>
      </c>
      <c r="G77" s="126" t="n">
        <f aca="false">ROUND(0.6913/30/12*(G$19+G$50+G$70),2)</f>
        <v>1.48</v>
      </c>
    </row>
    <row r="78" customFormat="false" ht="12.75" hidden="false" customHeight="false" outlineLevel="0" collapsed="false">
      <c r="A78" s="78" t="s">
        <v>152</v>
      </c>
      <c r="B78" s="98"/>
      <c r="C78" s="80"/>
      <c r="D78" s="80"/>
      <c r="E78" s="80"/>
      <c r="F78" s="81"/>
      <c r="G78" s="82"/>
    </row>
    <row r="79" customFormat="false" ht="12.75" hidden="false" customHeight="false" outlineLevel="0" collapsed="false">
      <c r="A79" s="84" t="s">
        <v>5</v>
      </c>
      <c r="B79" s="96" t="n">
        <f aca="false">SUM(B74:B78)</f>
        <v>0</v>
      </c>
      <c r="C79" s="86" t="n">
        <f aca="false">SUM(C74:C78)</f>
        <v>46.85</v>
      </c>
      <c r="D79" s="86" t="n">
        <f aca="false">SUM(D74:D78)</f>
        <v>46.85</v>
      </c>
      <c r="E79" s="86" t="n">
        <f aca="false">SUM(E74:E78)</f>
        <v>46.85</v>
      </c>
      <c r="F79" s="86" t="n">
        <f aca="false">SUM(F74:F78)</f>
        <v>45.64</v>
      </c>
      <c r="G79" s="87" t="n">
        <f aca="false">SUM(G74:G78)</f>
        <v>45.64</v>
      </c>
    </row>
    <row r="80" customFormat="false" ht="12.75" hidden="false" customHeight="false" outlineLevel="0" collapsed="false">
      <c r="A80" s="92" t="s">
        <v>153</v>
      </c>
      <c r="B80" s="93"/>
      <c r="C80" s="93" t="s">
        <v>100</v>
      </c>
      <c r="D80" s="93" t="s">
        <v>100</v>
      </c>
      <c r="E80" s="93" t="s">
        <v>100</v>
      </c>
      <c r="F80" s="93" t="s">
        <v>100</v>
      </c>
      <c r="G80" s="94" t="s">
        <v>100</v>
      </c>
    </row>
    <row r="81" customFormat="false" ht="12.75" hidden="false" customHeight="false" outlineLevel="0" collapsed="false">
      <c r="A81" s="78" t="s">
        <v>154</v>
      </c>
      <c r="B81" s="98" t="n">
        <v>0.5</v>
      </c>
      <c r="C81" s="127"/>
      <c r="D81" s="127"/>
      <c r="E81" s="127"/>
      <c r="F81" s="127" t="n">
        <f aca="false">ROUND(F$12/220*15*0.5*(1+$B81),2)</f>
        <v>0</v>
      </c>
      <c r="G81" s="127" t="n">
        <f aca="false">ROUND(G$12/220*15*0.5*(1+$B81),2)</f>
        <v>0</v>
      </c>
    </row>
    <row r="82" customFormat="false" ht="12.75" hidden="false" customHeight="false" outlineLevel="0" collapsed="false">
      <c r="A82" s="84"/>
      <c r="B82" s="96"/>
      <c r="C82" s="128"/>
      <c r="D82" s="128"/>
      <c r="E82" s="128"/>
      <c r="F82" s="129"/>
      <c r="G82" s="130"/>
    </row>
    <row r="83" customFormat="false" ht="12.75" hidden="false" customHeight="false" outlineLevel="0" collapsed="false">
      <c r="A83" s="75" t="s">
        <v>155</v>
      </c>
      <c r="B83" s="76" t="s">
        <v>99</v>
      </c>
      <c r="C83" s="76" t="s">
        <v>100</v>
      </c>
      <c r="D83" s="76" t="s">
        <v>100</v>
      </c>
      <c r="E83" s="76" t="s">
        <v>100</v>
      </c>
      <c r="F83" s="116"/>
      <c r="G83" s="77" t="s">
        <v>100</v>
      </c>
    </row>
    <row r="84" customFormat="false" ht="12.75" hidden="false" customHeight="false" outlineLevel="0" collapsed="false">
      <c r="A84" s="78" t="s">
        <v>156</v>
      </c>
      <c r="B84" s="98" t="n">
        <f aca="false">B79</f>
        <v>0</v>
      </c>
      <c r="C84" s="80" t="n">
        <f aca="false">C79</f>
        <v>46.85</v>
      </c>
      <c r="D84" s="80" t="n">
        <f aca="false">D79</f>
        <v>46.85</v>
      </c>
      <c r="E84" s="80" t="n">
        <f aca="false">E79</f>
        <v>46.85</v>
      </c>
      <c r="F84" s="80" t="n">
        <f aca="false">F79</f>
        <v>45.64</v>
      </c>
      <c r="G84" s="82" t="n">
        <f aca="false">G79</f>
        <v>45.64</v>
      </c>
    </row>
    <row r="85" customFormat="false" ht="12.75" hidden="false" customHeight="false" outlineLevel="0" collapsed="false">
      <c r="A85" s="78" t="s">
        <v>157</v>
      </c>
      <c r="B85" s="98" t="n">
        <f aca="false">B81</f>
        <v>0.5</v>
      </c>
      <c r="C85" s="80" t="n">
        <f aca="false">C81</f>
        <v>0</v>
      </c>
      <c r="D85" s="80" t="n">
        <f aca="false">D81</f>
        <v>0</v>
      </c>
      <c r="E85" s="80" t="n">
        <f aca="false">E81</f>
        <v>0</v>
      </c>
      <c r="F85" s="80" t="n">
        <f aca="false">F81</f>
        <v>0</v>
      </c>
      <c r="G85" s="82" t="n">
        <f aca="false">G81</f>
        <v>0</v>
      </c>
    </row>
    <row r="86" customFormat="false" ht="12.75" hidden="false" customHeight="false" outlineLevel="0" collapsed="false">
      <c r="A86" s="84" t="s">
        <v>5</v>
      </c>
      <c r="B86" s="96" t="n">
        <f aca="false">SUM(B84:B85)</f>
        <v>0.5</v>
      </c>
      <c r="C86" s="86" t="n">
        <f aca="false">SUM(C84:C85)</f>
        <v>46.85</v>
      </c>
      <c r="D86" s="86" t="n">
        <f aca="false">SUM(D84:D85)</f>
        <v>46.85</v>
      </c>
      <c r="E86" s="86" t="n">
        <f aca="false">SUM(E84:E85)</f>
        <v>46.85</v>
      </c>
      <c r="F86" s="86" t="n">
        <f aca="false">SUM(F84:F85)</f>
        <v>45.64</v>
      </c>
      <c r="G86" s="87" t="n">
        <f aca="false">SUM(G84:G85)</f>
        <v>45.64</v>
      </c>
    </row>
    <row r="87" customFormat="false" ht="4.5" hidden="false" customHeight="true" outlineLevel="0" collapsed="false">
      <c r="A87" s="78"/>
      <c r="B87" s="88"/>
      <c r="C87" s="88"/>
      <c r="D87" s="88"/>
      <c r="E87" s="88"/>
      <c r="F87" s="89"/>
      <c r="G87" s="90"/>
    </row>
    <row r="88" customFormat="false" ht="12.75" hidden="false" customHeight="false" outlineLevel="0" collapsed="false">
      <c r="A88" s="91" t="s">
        <v>158</v>
      </c>
      <c r="B88" s="91"/>
      <c r="C88" s="91"/>
      <c r="D88" s="91"/>
      <c r="E88" s="91"/>
      <c r="F88" s="91"/>
      <c r="G88" s="91"/>
    </row>
    <row r="89" customFormat="false" ht="12.75" hidden="false" customHeight="false" outlineLevel="0" collapsed="false">
      <c r="A89" s="75" t="s">
        <v>159</v>
      </c>
      <c r="B89" s="76" t="s">
        <v>20</v>
      </c>
      <c r="C89" s="76" t="s">
        <v>100</v>
      </c>
      <c r="D89" s="76" t="s">
        <v>100</v>
      </c>
      <c r="E89" s="76" t="s">
        <v>100</v>
      </c>
      <c r="F89" s="76" t="s">
        <v>100</v>
      </c>
      <c r="G89" s="77" t="s">
        <v>100</v>
      </c>
    </row>
    <row r="90" customFormat="false" ht="12.75" hidden="false" customHeight="false" outlineLevel="0" collapsed="false">
      <c r="A90" s="131" t="s">
        <v>160</v>
      </c>
      <c r="B90" s="109" t="n">
        <f aca="false">Insumos!F11</f>
        <v>0</v>
      </c>
      <c r="C90" s="109" t="n">
        <f aca="false">B90</f>
        <v>0</v>
      </c>
      <c r="D90" s="109" t="n">
        <f aca="false">B90</f>
        <v>0</v>
      </c>
      <c r="E90" s="109" t="n">
        <f aca="false">B90</f>
        <v>0</v>
      </c>
      <c r="F90" s="132" t="n">
        <f aca="false">B90*2</f>
        <v>0</v>
      </c>
      <c r="G90" s="110" t="n">
        <f aca="false">B90*2</f>
        <v>0</v>
      </c>
    </row>
    <row r="91" customFormat="false" ht="12.75" hidden="false" customHeight="false" outlineLevel="0" collapsed="false">
      <c r="A91" s="131" t="s">
        <v>161</v>
      </c>
      <c r="B91" s="109" t="n">
        <f aca="false">Insumos!F25</f>
        <v>0</v>
      </c>
      <c r="C91" s="109" t="n">
        <f aca="false">B91</f>
        <v>0</v>
      </c>
      <c r="D91" s="109" t="n">
        <f aca="false">B91</f>
        <v>0</v>
      </c>
      <c r="E91" s="109" t="n">
        <f aca="false">B91</f>
        <v>0</v>
      </c>
      <c r="F91" s="132" t="n">
        <f aca="false">B91*2</f>
        <v>0</v>
      </c>
      <c r="G91" s="110" t="n">
        <f aca="false">B91*2</f>
        <v>0</v>
      </c>
    </row>
    <row r="92" customFormat="false" ht="12.75" hidden="false" customHeight="false" outlineLevel="0" collapsed="false">
      <c r="A92" s="131" t="s">
        <v>162</v>
      </c>
      <c r="B92" s="109"/>
      <c r="C92" s="109" t="n">
        <f aca="false">Insumos!F36</f>
        <v>0</v>
      </c>
      <c r="D92" s="109" t="n">
        <f aca="false">Insumos!F37</f>
        <v>0</v>
      </c>
      <c r="E92" s="109" t="n">
        <f aca="false">Insumos!F37</f>
        <v>0</v>
      </c>
      <c r="F92" s="132" t="n">
        <f aca="false">Insumos!F38</f>
        <v>0</v>
      </c>
      <c r="G92" s="110" t="n">
        <f aca="false">Insumos!F38</f>
        <v>0</v>
      </c>
    </row>
    <row r="93" customFormat="false" ht="12.75" hidden="false" customHeight="false" outlineLevel="0" collapsed="false">
      <c r="A93" s="131" t="s">
        <v>128</v>
      </c>
      <c r="B93" s="109"/>
      <c r="C93" s="127"/>
      <c r="D93" s="127"/>
      <c r="E93" s="127"/>
      <c r="F93" s="133"/>
      <c r="G93" s="134"/>
    </row>
    <row r="94" customFormat="false" ht="12.75" hidden="false" customHeight="false" outlineLevel="0" collapsed="false">
      <c r="A94" s="84" t="s">
        <v>5</v>
      </c>
      <c r="B94" s="112" t="n">
        <f aca="false">SUM(B90:B93)</f>
        <v>0</v>
      </c>
      <c r="C94" s="112" t="n">
        <f aca="false">SUM(C90:C93)</f>
        <v>0</v>
      </c>
      <c r="D94" s="112" t="n">
        <f aca="false">SUM(D90:D93)</f>
        <v>0</v>
      </c>
      <c r="E94" s="112" t="n">
        <f aca="false">SUM(E90:E93)</f>
        <v>0</v>
      </c>
      <c r="F94" s="112" t="n">
        <f aca="false">SUM(F90:F93)</f>
        <v>0</v>
      </c>
      <c r="G94" s="113" t="n">
        <f aca="false">SUM(G90:G93)</f>
        <v>0</v>
      </c>
    </row>
    <row r="95" customFormat="false" ht="3.75" hidden="false" customHeight="true" outlineLevel="0" collapsed="false">
      <c r="A95" s="78"/>
      <c r="B95" s="88"/>
      <c r="C95" s="88"/>
      <c r="D95" s="88"/>
      <c r="E95" s="88"/>
      <c r="F95" s="89"/>
      <c r="G95" s="90"/>
    </row>
    <row r="96" customFormat="false" ht="12.75" hidden="false" customHeight="false" outlineLevel="0" collapsed="false">
      <c r="A96" s="91" t="s">
        <v>163</v>
      </c>
      <c r="B96" s="91"/>
      <c r="C96" s="91"/>
      <c r="D96" s="91"/>
      <c r="E96" s="91"/>
      <c r="F96" s="91"/>
      <c r="G96" s="91"/>
    </row>
    <row r="97" customFormat="false" ht="12.75" hidden="false" customHeight="false" outlineLevel="0" collapsed="false">
      <c r="A97" s="75" t="s">
        <v>164</v>
      </c>
      <c r="B97" s="76" t="s">
        <v>99</v>
      </c>
      <c r="C97" s="76" t="s">
        <v>100</v>
      </c>
      <c r="D97" s="76" t="s">
        <v>100</v>
      </c>
      <c r="E97" s="76" t="s">
        <v>100</v>
      </c>
      <c r="F97" s="76" t="s">
        <v>100</v>
      </c>
      <c r="G97" s="77" t="s">
        <v>100</v>
      </c>
    </row>
    <row r="98" customFormat="false" ht="12.8" hidden="false" customHeight="false" outlineLevel="0" collapsed="false">
      <c r="A98" s="135" t="s">
        <v>165</v>
      </c>
      <c r="B98" s="95" t="n">
        <v>0.06</v>
      </c>
      <c r="C98" s="136" t="n">
        <f aca="false">ROUND((C$19+C$50+C$70+C$86+C$94)*$B98,2)</f>
        <v>36.67</v>
      </c>
      <c r="D98" s="136" t="n">
        <f aca="false">ROUND((D$19+D$50+D$70+D$86+D$94)*$B98,2)</f>
        <v>36.67</v>
      </c>
      <c r="E98" s="136" t="n">
        <f aca="false">ROUND((E$19+E$50+E$70+E$86+E$94)*$B98,2)</f>
        <v>36.67</v>
      </c>
      <c r="F98" s="136" t="n">
        <f aca="false">ROUND((F$19+F$50+F$70+F$86+F$94)*$B98,2)</f>
        <v>48.91</v>
      </c>
      <c r="G98" s="137" t="n">
        <f aca="false">ROUND((G$19+G$50+G$70+G$86+G$94)*$B98,2)</f>
        <v>48.91</v>
      </c>
    </row>
    <row r="99" customFormat="false" ht="12.8" hidden="false" customHeight="false" outlineLevel="0" collapsed="false">
      <c r="A99" s="135" t="s">
        <v>166</v>
      </c>
      <c r="B99" s="95" t="n">
        <v>0.0679</v>
      </c>
      <c r="C99" s="138" t="n">
        <f aca="false">ROUND((C$19+C$50+C$70+C$86+C$94+C$98)*$B99,2)</f>
        <v>43.99</v>
      </c>
      <c r="D99" s="138" t="n">
        <f aca="false">ROUND((D$19+D$50+D$70+D$86+D$94+D$98)*$B99,2)</f>
        <v>43.99</v>
      </c>
      <c r="E99" s="138" t="n">
        <f aca="false">ROUND((E$19+E$50+E$70+E$86+E$94+E$98)*$B99,2)</f>
        <v>43.99</v>
      </c>
      <c r="F99" s="138" t="n">
        <f aca="false">ROUND((F$19+F$50+F$70+F$86+F$94+F$98)*$B99,2)</f>
        <v>58.67</v>
      </c>
      <c r="G99" s="139" t="n">
        <f aca="false">ROUND((G$19+G$50+G$70+G$86+G$94+G$98)*$B99,2)</f>
        <v>58.67</v>
      </c>
    </row>
    <row r="100" customFormat="false" ht="12.75" hidden="false" customHeight="false" outlineLevel="0" collapsed="false">
      <c r="A100" s="92" t="s">
        <v>167</v>
      </c>
      <c r="B100" s="140" t="n">
        <f aca="false">B101+B102</f>
        <v>0.0565</v>
      </c>
      <c r="C100" s="141" t="n">
        <f aca="false">SUM(C101:C102)</f>
        <v>41.43</v>
      </c>
      <c r="D100" s="141" t="n">
        <f aca="false">SUM(D101:D102)</f>
        <v>41.43</v>
      </c>
      <c r="E100" s="141" t="n">
        <f aca="false">SUM(E101:E102)</f>
        <v>41.43</v>
      </c>
      <c r="F100" s="141" t="n">
        <f aca="false">SUM(F101:F102)</f>
        <v>55.26</v>
      </c>
      <c r="G100" s="142" t="n">
        <f aca="false">SUM(G101:G102)</f>
        <v>55.26</v>
      </c>
    </row>
    <row r="101" customFormat="false" ht="12.75" hidden="false" customHeight="false" outlineLevel="0" collapsed="false">
      <c r="A101" s="78" t="s">
        <v>168</v>
      </c>
      <c r="B101" s="98" t="n">
        <v>0.0365</v>
      </c>
      <c r="C101" s="109" t="n">
        <f aca="false">ROUND((($C$19+$C$50+$C$70+$C$86+$C$94+$C$99+$C$98)/(1-($B$100)))*$B$101,2)</f>
        <v>26.76</v>
      </c>
      <c r="D101" s="109" t="n">
        <f aca="false">ROUND((($D$19+$D$50+$D$70+$D$86+$D$94+$D$99+$D$98)/(1-($B$100)))*$B101,2)</f>
        <v>26.76</v>
      </c>
      <c r="E101" s="109" t="n">
        <f aca="false">ROUND((($E$19+$E$50+$E$70+$E$86+$E$94+$E$99+$E$98)/(1-($B$100)))*$B101,2)</f>
        <v>26.76</v>
      </c>
      <c r="F101" s="109" t="n">
        <f aca="false">ROUND(((F$19+F$50+F$70+F$86+F$94+F$99+F$98)/(1-($B$100)))*B101,2)</f>
        <v>35.7</v>
      </c>
      <c r="G101" s="110" t="n">
        <f aca="false">ROUND(((G$19+G$50+G$70+G$86+G$94+G$99+G$98)/(1-($B$100)))*$B101,2)</f>
        <v>35.7</v>
      </c>
    </row>
    <row r="102" customFormat="false" ht="12.75" hidden="false" customHeight="false" outlineLevel="0" collapsed="false">
      <c r="A102" s="78" t="s">
        <v>169</v>
      </c>
      <c r="B102" s="98" t="n">
        <v>0.02</v>
      </c>
      <c r="C102" s="127" t="n">
        <f aca="false">ROUND((($C$19+$C$50+$C$70+$C$86+$C$94+$C$98+$C$99)/(1-($B$100)))*$B$102,2)</f>
        <v>14.67</v>
      </c>
      <c r="D102" s="127" t="n">
        <f aca="false">ROUND((($D$19+$D$50+$D$70+$D$86+$D$94+$D$98+$D$99)/(1-($B$100)))*$B102,2)</f>
        <v>14.67</v>
      </c>
      <c r="E102" s="127" t="n">
        <f aca="false">ROUND((($E$19+$E$50+$E$70+$E$86+$E$94+$E$98+$E$99)/(1-($B$100)))*$B102,2)</f>
        <v>14.67</v>
      </c>
      <c r="F102" s="127" t="n">
        <f aca="false">ROUND((($F$19+$F$50+$F$70+$F$86+$F$94+$F$98+$F$99)/(1-($B$100)))*B102,2)</f>
        <v>19.56</v>
      </c>
      <c r="G102" s="134" t="n">
        <f aca="false">ROUND((($G$19+$G$50+$G$70+$G$86+$G$94+$G$98+$G$99)/(1-($B$100)))*$B102,2)</f>
        <v>19.56</v>
      </c>
    </row>
    <row r="103" customFormat="false" ht="12.75" hidden="false" customHeight="false" outlineLevel="0" collapsed="false">
      <c r="A103" s="92" t="s">
        <v>170</v>
      </c>
      <c r="B103" s="140" t="n">
        <f aca="false">B104+B105</f>
        <v>0.0615</v>
      </c>
      <c r="C103" s="93" t="n">
        <f aca="false">SUM(C104:C105)</f>
        <v>45.34</v>
      </c>
      <c r="D103" s="93" t="n">
        <f aca="false">SUM(D104:D105)</f>
        <v>45.34</v>
      </c>
      <c r="E103" s="93" t="n">
        <f aca="false">SUM(E104:E105)</f>
        <v>45.34</v>
      </c>
      <c r="F103" s="93" t="n">
        <f aca="false">SUM(F104:F105)</f>
        <v>60.47</v>
      </c>
      <c r="G103" s="94" t="n">
        <f aca="false">SUM(G104:G105)</f>
        <v>60.47</v>
      </c>
    </row>
    <row r="104" customFormat="false" ht="12.75" hidden="false" customHeight="false" outlineLevel="0" collapsed="false">
      <c r="A104" s="78" t="s">
        <v>168</v>
      </c>
      <c r="B104" s="98" t="n">
        <v>0.0365</v>
      </c>
      <c r="C104" s="127" t="n">
        <f aca="false">ROUND((($C$19+$C$50+$C$70+$C$86+$C$94+$C$99+$C$98)/(1-($B$103)))*$B$104,2)</f>
        <v>26.91</v>
      </c>
      <c r="D104" s="127" t="n">
        <f aca="false">ROUND((($D$19+$D$50+$D$70+$D$86+$D$94+$D$99+$D$98)/(1-($B$103)))*$B104,2)</f>
        <v>26.91</v>
      </c>
      <c r="E104" s="127" t="n">
        <f aca="false">ROUND((($E$19+$E$50+$E$70+$E$86+$E$94+$E$99+$E$98)/(1-($B$103)))*$B104,2)</f>
        <v>26.91</v>
      </c>
      <c r="F104" s="127" t="n">
        <f aca="false">ROUND(((F$19+F$50+F$70+F$86+F$94+F$99+F$98)/(1-($B$103)))*B104,2)</f>
        <v>35.89</v>
      </c>
      <c r="G104" s="134" t="n">
        <f aca="false">ROUND(((G$19+G$50+G$70+G$86+G$94+G$99+G$98)/(1-($B$103)))*$B104,2)</f>
        <v>35.89</v>
      </c>
    </row>
    <row r="105" customFormat="false" ht="12.75" hidden="false" customHeight="false" outlineLevel="0" collapsed="false">
      <c r="A105" s="78" t="s">
        <v>169</v>
      </c>
      <c r="B105" s="98" t="n">
        <v>0.025</v>
      </c>
      <c r="C105" s="127" t="n">
        <f aca="false">ROUND((($C$19+$C$50+$C$70+$C$86+$C$94+$C$98+$C$99)/(1-($B$103)))*$B$105,2)</f>
        <v>18.43</v>
      </c>
      <c r="D105" s="127" t="n">
        <f aca="false">ROUND((($D$19+$D$50+$D$70+$D$86+$D$94+$D$98+$D$99)/(1-($B$103)))*$B105,2)</f>
        <v>18.43</v>
      </c>
      <c r="E105" s="127" t="n">
        <f aca="false">ROUND((($E$19+$E$50+$E$70+$E$86+$E$94+$E$98+$E$99)/(1-($B$103)))*$B105,2)</f>
        <v>18.43</v>
      </c>
      <c r="F105" s="127" t="n">
        <f aca="false">ROUND((($F$19+$F$50+$F$70+$F$86+$F$94+$F$98+$F$99)/(1-($B$103)))*B105,2)</f>
        <v>24.58</v>
      </c>
      <c r="G105" s="134" t="n">
        <f aca="false">ROUND((($G$19+$G$50+$G$70+$G$86+$G$94+$G$98+$G$99)/(1-($B$103)))*$B105,2)</f>
        <v>24.58</v>
      </c>
    </row>
    <row r="106" customFormat="false" ht="12.75" hidden="false" customHeight="false" outlineLevel="0" collapsed="false">
      <c r="A106" s="92" t="s">
        <v>171</v>
      </c>
      <c r="B106" s="140" t="n">
        <f aca="false">B107+B108</f>
        <v>0.0665</v>
      </c>
      <c r="C106" s="93" t="n">
        <f aca="false">SUM(C107:C108)</f>
        <v>49.28</v>
      </c>
      <c r="D106" s="93" t="n">
        <f aca="false">SUM(D107:D108)</f>
        <v>49.28</v>
      </c>
      <c r="E106" s="93" t="n">
        <f aca="false">SUM(E107:E108)</f>
        <v>49.28</v>
      </c>
      <c r="F106" s="93" t="n">
        <f aca="false">SUM(F107:F108)</f>
        <v>65.74</v>
      </c>
      <c r="G106" s="94" t="n">
        <f aca="false">SUM(G107:G108)</f>
        <v>65.74</v>
      </c>
    </row>
    <row r="107" customFormat="false" ht="12.75" hidden="false" customHeight="false" outlineLevel="0" collapsed="false">
      <c r="A107" s="78" t="s">
        <v>168</v>
      </c>
      <c r="B107" s="98" t="n">
        <v>0.0365</v>
      </c>
      <c r="C107" s="127" t="n">
        <f aca="false">ROUND((($C$19+$C$50+$C$70+$C$86+$C$94+$C$99+$C$98)/(1-($B$106)))*$B$107,2)</f>
        <v>27.05</v>
      </c>
      <c r="D107" s="127" t="n">
        <f aca="false">ROUND((($D$19+$D$50+$D$70+$D$86+$D$94+$D$99+$D$98)/(1-($B$106)))*$B107,2)</f>
        <v>27.05</v>
      </c>
      <c r="E107" s="127" t="n">
        <f aca="false">ROUND((($E$19+$E$50+$E$70+$E$86+$E$94+$E$99+$E$98)/(1-($B$106)))*$B107,2)</f>
        <v>27.05</v>
      </c>
      <c r="F107" s="127" t="n">
        <f aca="false">ROUND(((F$19+F$50+F$70+F$86+F$94+F$99+F$98)/(1-($B$106)))*B107,2)</f>
        <v>36.08</v>
      </c>
      <c r="G107" s="134" t="n">
        <f aca="false">ROUND(((G$19+G$50+G$70+G$86+G$94+G$99+G$98)/(1-($B$106)))*$B107,2)</f>
        <v>36.08</v>
      </c>
    </row>
    <row r="108" customFormat="false" ht="12.75" hidden="false" customHeight="false" outlineLevel="0" collapsed="false">
      <c r="A108" s="78" t="s">
        <v>169</v>
      </c>
      <c r="B108" s="98" t="n">
        <v>0.03</v>
      </c>
      <c r="C108" s="127" t="n">
        <f aca="false">ROUND((($C$19+$C$50+$C$70+$C$86+$C$94+$C$98+$C$99)/(1-($B$106)))*B108,2)</f>
        <v>22.23</v>
      </c>
      <c r="D108" s="127" t="n">
        <f aca="false">ROUND((($D$19+$D$50+$D$70+$D$86+$D$94+$D$98+$D$99)/(1-($B$106)))*$B108,2)</f>
        <v>22.23</v>
      </c>
      <c r="E108" s="127" t="n">
        <f aca="false">ROUND((($E$19+$E$50+$E$70+$E$86+$E$94+$E$98+$E$99)/(1-($B$106)))*$B108,2)</f>
        <v>22.23</v>
      </c>
      <c r="F108" s="133" t="n">
        <f aca="false">ROUND((($F$19+$F$50+$F$70+$F$86+$F$94+$F$98+$F$99)/(1-($B$106)))*B108,2)</f>
        <v>29.66</v>
      </c>
      <c r="G108" s="134" t="n">
        <f aca="false">ROUND((($G$19+$G$50+$G$70+$G$86+$G$94+$G$98+$G$99)/(1-($B$106)))*$B108,2)</f>
        <v>29.66</v>
      </c>
    </row>
    <row r="109" customFormat="false" ht="12.75" hidden="false" customHeight="false" outlineLevel="0" collapsed="false">
      <c r="A109" s="92" t="s">
        <v>172</v>
      </c>
      <c r="B109" s="140" t="n">
        <f aca="false">B110+B111</f>
        <v>0.0715</v>
      </c>
      <c r="C109" s="93" t="n">
        <f aca="false">SUM(C110:C111)</f>
        <v>53.28</v>
      </c>
      <c r="D109" s="93" t="n">
        <f aca="false">SUM(D110:D111)</f>
        <v>53.28</v>
      </c>
      <c r="E109" s="93" t="n">
        <f aca="false">SUM(E110:E111)</f>
        <v>53.28</v>
      </c>
      <c r="F109" s="93" t="n">
        <f aca="false">SUM(F110:F111)</f>
        <v>71.05</v>
      </c>
      <c r="G109" s="94" t="n">
        <f aca="false">SUM(G110:G111)</f>
        <v>71.05</v>
      </c>
    </row>
    <row r="110" customFormat="false" ht="12.75" hidden="false" customHeight="false" outlineLevel="0" collapsed="false">
      <c r="A110" s="78" t="s">
        <v>168</v>
      </c>
      <c r="B110" s="98" t="n">
        <v>0.0365</v>
      </c>
      <c r="C110" s="127" t="n">
        <f aca="false">ROUND((($C$19+$C$50+$C$70+$C$86+$C$94+$C$99+$C$98)/(1-($B$109)))*B110,2)</f>
        <v>27.2</v>
      </c>
      <c r="D110" s="127" t="n">
        <f aca="false">ROUND((($D$19+$D$50+$D$70+$D$86+$D$94+$D$99+$D$98)/(1-($B$109)))*$B110,2)</f>
        <v>27.2</v>
      </c>
      <c r="E110" s="127" t="n">
        <f aca="false">ROUND((($E$19+$E$50+$E$70+$E$86+$E$94+$E$99+$E$98)/(1-($B$109)))*$B110,2)</f>
        <v>27.2</v>
      </c>
      <c r="F110" s="133" t="n">
        <f aca="false">ROUND(((F$19+F$50+F$70+F$86+F$94+F$99+F$98)/(1-($B$109)))*B110,2)</f>
        <v>36.27</v>
      </c>
      <c r="G110" s="110" t="n">
        <f aca="false">ROUND(((G$19+G$50+G$70+G$86+G$94+G$99+G$98)/(1-($B$109)))*$B110,2)</f>
        <v>36.27</v>
      </c>
    </row>
    <row r="111" customFormat="false" ht="12.75" hidden="false" customHeight="false" outlineLevel="0" collapsed="false">
      <c r="A111" s="78" t="s">
        <v>169</v>
      </c>
      <c r="B111" s="98" t="n">
        <v>0.035</v>
      </c>
      <c r="C111" s="127" t="n">
        <f aca="false">ROUND((($C$19+$C$50+$C$70+$C$86+$C$94+$C$98+$C$99)/(1-($B$109)))*B111,2)</f>
        <v>26.08</v>
      </c>
      <c r="D111" s="127" t="n">
        <f aca="false">ROUND((($D$19+$D$50+$D$70+$D$86+$D$94+$D$98+$D$99)/(1-($B$109)))*$B111,2)</f>
        <v>26.08</v>
      </c>
      <c r="E111" s="127" t="n">
        <f aca="false">ROUND((($E$19+$E$50+$E$70+$E$86+$E$94+$E$98+$E$99)/(1-($B$109)))*$B111,2)</f>
        <v>26.08</v>
      </c>
      <c r="F111" s="132" t="n">
        <f aca="false">ROUND((($F$19+$F$50+$F$70+$F$86+$F$94+$F$98+$F$99)/(1-($B$109)))*B111,2)</f>
        <v>34.78</v>
      </c>
      <c r="G111" s="134" t="n">
        <f aca="false">ROUND((($G$19+$G$50+$G$70+$G$86+$G$94+$G$98+$G$99)/(1-($B$109)))*$B111,2)</f>
        <v>34.78</v>
      </c>
    </row>
    <row r="112" customFormat="false" ht="12.75" hidden="false" customHeight="false" outlineLevel="0" collapsed="false">
      <c r="A112" s="92" t="s">
        <v>173</v>
      </c>
      <c r="B112" s="140" t="n">
        <f aca="false">B113+B114</f>
        <v>0.0765</v>
      </c>
      <c r="C112" s="93" t="n">
        <f aca="false">SUM(C113:C114)</f>
        <v>57.31</v>
      </c>
      <c r="D112" s="93" t="n">
        <f aca="false">SUM(D113:D114)</f>
        <v>57.31</v>
      </c>
      <c r="E112" s="93" t="n">
        <f aca="false">SUM(E113:E114)</f>
        <v>57.31</v>
      </c>
      <c r="F112" s="93" t="n">
        <f aca="false">SUM(F113:F114)</f>
        <v>76.44</v>
      </c>
      <c r="G112" s="94" t="n">
        <f aca="false">SUM(G113:G114)</f>
        <v>76.44</v>
      </c>
    </row>
    <row r="113" customFormat="false" ht="12.75" hidden="false" customHeight="false" outlineLevel="0" collapsed="false">
      <c r="A113" s="78" t="s">
        <v>168</v>
      </c>
      <c r="B113" s="98" t="n">
        <v>0.0365</v>
      </c>
      <c r="C113" s="127" t="n">
        <f aca="false">ROUND((($C$19+$C$50+$C$70+$C$86+$C$94+$C$99+$C$98)/(1-($B$112)))*B113,2)</f>
        <v>27.34</v>
      </c>
      <c r="D113" s="127" t="n">
        <f aca="false">ROUND((($D$19+$D$50+$D$70+$D$86+$D$94+$D$99+$D$98)/(1-($B$112)))*$B113,2)</f>
        <v>27.34</v>
      </c>
      <c r="E113" s="127" t="n">
        <f aca="false">ROUND((($E$19+$E$50+$E$70+$E$86+$E$94+$E$99+$E$98)/(1-($B$112)))*$B113,2)</f>
        <v>27.34</v>
      </c>
      <c r="F113" s="133" t="n">
        <f aca="false">ROUND(((F$19+F$50+F$70+F$86+F$94+F$99+F$98)/(1-($B$112)))*B113,2)</f>
        <v>36.47</v>
      </c>
      <c r="G113" s="134" t="n">
        <f aca="false">ROUND(((G$19+G$50+G$70+G$86+G$94+G$99+G$98)/(1-($B$112)))*$B113,2)</f>
        <v>36.47</v>
      </c>
    </row>
    <row r="114" customFormat="false" ht="12.75" hidden="false" customHeight="false" outlineLevel="0" collapsed="false">
      <c r="A114" s="78" t="s">
        <v>169</v>
      </c>
      <c r="B114" s="98" t="n">
        <v>0.04</v>
      </c>
      <c r="C114" s="127" t="n">
        <f aca="false">ROUND((($C$19+$C$50+$C$70+$C$86+$C$94+$C$98+$C$99)/(1-($B$112)))*B114,2)</f>
        <v>29.97</v>
      </c>
      <c r="D114" s="127" t="n">
        <f aca="false">ROUND((($D$19+$D$50+$D$70+$D$86+$D$94+$D$98+$D$99)/(1-($B$112)))*$B114,2)</f>
        <v>29.97</v>
      </c>
      <c r="E114" s="127" t="n">
        <f aca="false">ROUND((($E$19+$E$50+$E$70+$E$86+$E$94+$E$98+$E$99)/(1-($B$112)))*$B114,2)</f>
        <v>29.97</v>
      </c>
      <c r="F114" s="133" t="n">
        <f aca="false">ROUND((($F$19+$F$50+$F$70+$F$86+$F$94+$F$98+$F$99)/(1-($B$112)))*B114,2)</f>
        <v>39.97</v>
      </c>
      <c r="G114" s="134" t="n">
        <f aca="false">ROUND((($G$19+$G$50+$G$70+$G$86+$G$94+$G$98+$G$99)/(1-($B$112)))*$B114,2)</f>
        <v>39.97</v>
      </c>
    </row>
    <row r="115" customFormat="false" ht="12.75" hidden="false" customHeight="false" outlineLevel="0" collapsed="false">
      <c r="A115" s="92" t="s">
        <v>174</v>
      </c>
      <c r="B115" s="140" t="n">
        <f aca="false">B116+B117</f>
        <v>0.0865</v>
      </c>
      <c r="C115" s="93" t="n">
        <f aca="false">SUM(C116:C117)</f>
        <v>65.51</v>
      </c>
      <c r="D115" s="93" t="n">
        <f aca="false">SUM(D116:D117)</f>
        <v>65.51</v>
      </c>
      <c r="E115" s="93" t="n">
        <f aca="false">SUM(E116:E117)</f>
        <v>65.51</v>
      </c>
      <c r="F115" s="93" t="n">
        <f aca="false">SUM(F116:F117)</f>
        <v>87.38</v>
      </c>
      <c r="G115" s="94" t="n">
        <f aca="false">SUM(G116:G117)</f>
        <v>87.38</v>
      </c>
    </row>
    <row r="116" customFormat="false" ht="12.75" hidden="false" customHeight="false" outlineLevel="0" collapsed="false">
      <c r="A116" s="78" t="s">
        <v>168</v>
      </c>
      <c r="B116" s="98" t="n">
        <v>0.0365</v>
      </c>
      <c r="C116" s="127" t="n">
        <f aca="false">ROUND((($C$19+$C$50+$C$70+$C$86+$C$94+$C$99+$C$98)/(1-($B$115)))*B116,2)</f>
        <v>27.64</v>
      </c>
      <c r="D116" s="127" t="n">
        <f aca="false">ROUND((($D$19+$D$50+$D$70+$D$86+$D$94+$D$99+$D$98)/(1-($B$115)))*$B116,2)</f>
        <v>27.64</v>
      </c>
      <c r="E116" s="127" t="n">
        <f aca="false">ROUND((($E$19+$E$50+$E$70+$E$86+$E$94+$E$99+$E$98)/(1-($B$115)))*$B116,2)</f>
        <v>27.64</v>
      </c>
      <c r="F116" s="133" t="n">
        <f aca="false">ROUND(((F$19+F$50+F$70+F$86+F$94+F$99+F$98)/(1-($B$115)))*B116,2)</f>
        <v>36.87</v>
      </c>
      <c r="G116" s="134" t="n">
        <f aca="false">ROUND(((G$19+G$50+G$70+G$86+G$94+G$99+G$98)/(1-($B$115)))*$B116,2)</f>
        <v>36.87</v>
      </c>
    </row>
    <row r="117" customFormat="false" ht="12.75" hidden="false" customHeight="false" outlineLevel="0" collapsed="false">
      <c r="A117" s="143" t="s">
        <v>169</v>
      </c>
      <c r="B117" s="144" t="n">
        <v>0.05</v>
      </c>
      <c r="C117" s="145" t="n">
        <f aca="false">ROUND((($C$19+$C$50+$C$70+$C$86+$C$94+$C$98+$C$99)/(1-($B$115)))*B117,2)</f>
        <v>37.87</v>
      </c>
      <c r="D117" s="145" t="n">
        <f aca="false">ROUND((($D$19+$D$50+$D$70+$D$86+$D$94+$D$98+$D$99)/(1-($B$115)))*$B117,2)</f>
        <v>37.87</v>
      </c>
      <c r="E117" s="145" t="n">
        <f aca="false">ROUND((($E$19+$E$50+$E$70+$E$86+$E$94+$E$98+$E$99)/(1-($B$115)))*$B117,2)</f>
        <v>37.87</v>
      </c>
      <c r="F117" s="146" t="n">
        <f aca="false">ROUND((($F$19+$F$50+$F$70+$F$86+$F$94+$F$98+$F$99)/(1-($B$115)))*B117,2)</f>
        <v>50.51</v>
      </c>
      <c r="G117" s="147" t="n">
        <f aca="false">ROUND((($G$19+$G$50+$G$70+$G$86+$G$94+$G$98+$G$99)/(1-($B$115)))*$B117,2)</f>
        <v>50.51</v>
      </c>
    </row>
    <row r="118" customFormat="false" ht="12.75" hidden="false" customHeight="false" outlineLevel="0" collapsed="false">
      <c r="A118" s="148" t="s">
        <v>175</v>
      </c>
      <c r="B118" s="149" t="n">
        <v>0.02</v>
      </c>
      <c r="C118" s="150" t="n">
        <f aca="false">SUM(C98:C100)</f>
        <v>122.09</v>
      </c>
      <c r="D118" s="150" t="n">
        <f aca="false">SUM(D98:D100)</f>
        <v>122.09</v>
      </c>
      <c r="E118" s="150" t="n">
        <f aca="false">SUM(E98:E100)</f>
        <v>122.09</v>
      </c>
      <c r="F118" s="150" t="n">
        <f aca="false">SUM(F98:F100)</f>
        <v>162.84</v>
      </c>
      <c r="G118" s="151" t="n">
        <f aca="false">SUM(G98:G100)</f>
        <v>162.84</v>
      </c>
    </row>
    <row r="119" customFormat="false" ht="12.75" hidden="false" customHeight="false" outlineLevel="0" collapsed="false">
      <c r="A119" s="148"/>
      <c r="B119" s="96" t="n">
        <v>0.025</v>
      </c>
      <c r="C119" s="86" t="n">
        <f aca="false">SUM(C98:C99,C103)</f>
        <v>126</v>
      </c>
      <c r="D119" s="86" t="n">
        <f aca="false">SUM(D98:D99,D103)</f>
        <v>126</v>
      </c>
      <c r="E119" s="86" t="n">
        <f aca="false">SUM(E98:E99,E103)</f>
        <v>126</v>
      </c>
      <c r="F119" s="86" t="n">
        <f aca="false">SUM(F98:F99,F103)</f>
        <v>168.05</v>
      </c>
      <c r="G119" s="87" t="n">
        <f aca="false">SUM(G98:G99,G103)</f>
        <v>168.05</v>
      </c>
    </row>
    <row r="120" customFormat="false" ht="12.75" hidden="false" customHeight="false" outlineLevel="0" collapsed="false">
      <c r="A120" s="148"/>
      <c r="B120" s="96" t="n">
        <v>0.03</v>
      </c>
      <c r="C120" s="86" t="n">
        <f aca="false">SUM(C98:C99,C106)</f>
        <v>129.94</v>
      </c>
      <c r="D120" s="86" t="n">
        <f aca="false">SUM(D98:D99,D106)</f>
        <v>129.94</v>
      </c>
      <c r="E120" s="86" t="n">
        <f aca="false">SUM(E98:E99,E106)</f>
        <v>129.94</v>
      </c>
      <c r="F120" s="86" t="n">
        <f aca="false">SUM(F98:F99,F106)</f>
        <v>173.32</v>
      </c>
      <c r="G120" s="87" t="n">
        <f aca="false">SUM(G98:G99,G106)</f>
        <v>173.32</v>
      </c>
    </row>
    <row r="121" customFormat="false" ht="12.75" hidden="false" customHeight="false" outlineLevel="0" collapsed="false">
      <c r="A121" s="148"/>
      <c r="B121" s="96" t="n">
        <v>0.035</v>
      </c>
      <c r="C121" s="86" t="n">
        <f aca="false">SUM(C98:C99,C109)</f>
        <v>133.94</v>
      </c>
      <c r="D121" s="86" t="n">
        <f aca="false">SUM(D98:D99,D109)</f>
        <v>133.94</v>
      </c>
      <c r="E121" s="86" t="n">
        <f aca="false">SUM(E98:E99,E109)</f>
        <v>133.94</v>
      </c>
      <c r="F121" s="86" t="n">
        <f aca="false">SUM(F98:F99,F109)</f>
        <v>178.63</v>
      </c>
      <c r="G121" s="87" t="n">
        <f aca="false">SUM(G98:G99,G109)</f>
        <v>178.63</v>
      </c>
    </row>
    <row r="122" customFormat="false" ht="12.75" hidden="false" customHeight="false" outlineLevel="0" collapsed="false">
      <c r="A122" s="148"/>
      <c r="B122" s="96" t="n">
        <v>0.04</v>
      </c>
      <c r="C122" s="86" t="n">
        <f aca="false">SUM(C98:C99,C112)</f>
        <v>137.97</v>
      </c>
      <c r="D122" s="86" t="n">
        <f aca="false">SUM(D98:D99,D112)</f>
        <v>137.97</v>
      </c>
      <c r="E122" s="86" t="n">
        <f aca="false">SUM(E98:E99,E112)</f>
        <v>137.97</v>
      </c>
      <c r="F122" s="86" t="n">
        <f aca="false">SUM(F98:F99,F112)</f>
        <v>184.02</v>
      </c>
      <c r="G122" s="87" t="n">
        <f aca="false">SUM(G98:G99,G112)</f>
        <v>184.02</v>
      </c>
    </row>
    <row r="123" customFormat="false" ht="12.75" hidden="false" customHeight="false" outlineLevel="0" collapsed="false">
      <c r="A123" s="148"/>
      <c r="B123" s="152" t="n">
        <v>0.05</v>
      </c>
      <c r="C123" s="153" t="n">
        <f aca="false">SUM(C98:C99,C115)</f>
        <v>146.17</v>
      </c>
      <c r="D123" s="153" t="n">
        <f aca="false">SUM(D98:D99,D115)</f>
        <v>146.17</v>
      </c>
      <c r="E123" s="153" t="n">
        <f aca="false">SUM(E98:E99,E115)</f>
        <v>146.17</v>
      </c>
      <c r="F123" s="153" t="n">
        <f aca="false">SUM(F98:F99,F115)</f>
        <v>194.96</v>
      </c>
      <c r="G123" s="154" t="n">
        <f aca="false">SUM(G98:G99,G115)</f>
        <v>194.96</v>
      </c>
    </row>
    <row r="124" customFormat="false" ht="12.75" hidden="false" customHeight="false" outlineLevel="0" collapsed="false">
      <c r="A124" s="155"/>
      <c r="B124" s="0"/>
      <c r="C124" s="0"/>
      <c r="D124" s="0"/>
      <c r="E124" s="0"/>
      <c r="F124" s="0"/>
      <c r="G124" s="156"/>
    </row>
    <row r="125" customFormat="false" ht="12.75" hidden="false" customHeight="false" outlineLevel="0" collapsed="false">
      <c r="A125" s="155"/>
      <c r="B125" s="0"/>
      <c r="C125" s="0"/>
      <c r="D125" s="0"/>
      <c r="E125" s="0"/>
      <c r="F125" s="0"/>
      <c r="G125" s="156"/>
    </row>
    <row r="126" customFormat="false" ht="12.75" hidden="false" customHeight="false" outlineLevel="0" collapsed="false">
      <c r="A126" s="157" t="s">
        <v>176</v>
      </c>
      <c r="B126" s="157"/>
      <c r="C126" s="157"/>
      <c r="D126" s="157"/>
      <c r="E126" s="157"/>
      <c r="F126" s="157"/>
      <c r="G126" s="157"/>
    </row>
    <row r="127" customFormat="false" ht="12.75" hidden="false" customHeight="false" outlineLevel="0" collapsed="false">
      <c r="A127" s="158" t="s">
        <v>177</v>
      </c>
      <c r="B127" s="158"/>
      <c r="C127" s="158"/>
      <c r="D127" s="158"/>
      <c r="E127" s="158"/>
      <c r="F127" s="158"/>
      <c r="G127" s="158"/>
    </row>
    <row r="128" customFormat="false" ht="12.75" hidden="false" customHeight="false" outlineLevel="0" collapsed="false">
      <c r="A128" s="159" t="s">
        <v>178</v>
      </c>
      <c r="B128" s="159"/>
      <c r="C128" s="160" t="n">
        <f aca="false">C19</f>
        <v>0</v>
      </c>
      <c r="D128" s="160" t="n">
        <f aca="false">D19</f>
        <v>0</v>
      </c>
      <c r="E128" s="160" t="n">
        <f aca="false">E19</f>
        <v>0</v>
      </c>
      <c r="F128" s="160" t="n">
        <f aca="false">F19</f>
        <v>0</v>
      </c>
      <c r="G128" s="161" t="n">
        <f aca="false">G19</f>
        <v>0</v>
      </c>
    </row>
    <row r="129" customFormat="false" ht="12.75" hidden="false" customHeight="false" outlineLevel="0" collapsed="false">
      <c r="A129" s="162" t="s">
        <v>179</v>
      </c>
      <c r="B129" s="162"/>
      <c r="C129" s="80" t="n">
        <f aca="false">C50</f>
        <v>537.85</v>
      </c>
      <c r="D129" s="80" t="n">
        <f aca="false">D50</f>
        <v>537.85</v>
      </c>
      <c r="E129" s="80" t="n">
        <f aca="false">E50</f>
        <v>537.85</v>
      </c>
      <c r="F129" s="80" t="n">
        <f aca="false">F50</f>
        <v>733.43</v>
      </c>
      <c r="G129" s="82" t="n">
        <f aca="false">G50</f>
        <v>733.43</v>
      </c>
    </row>
    <row r="130" customFormat="false" ht="12.75" hidden="false" customHeight="false" outlineLevel="0" collapsed="false">
      <c r="A130" s="162" t="s">
        <v>180</v>
      </c>
      <c r="B130" s="162"/>
      <c r="C130" s="80" t="n">
        <f aca="false">C70</f>
        <v>26.4891125</v>
      </c>
      <c r="D130" s="80" t="n">
        <f aca="false">D70</f>
        <v>26.4891125</v>
      </c>
      <c r="E130" s="80" t="n">
        <f aca="false">E70</f>
        <v>26.4891125</v>
      </c>
      <c r="F130" s="80" t="n">
        <f aca="false">F70</f>
        <v>36.1214275</v>
      </c>
      <c r="G130" s="82" t="n">
        <f aca="false">G70</f>
        <v>36.1214275</v>
      </c>
    </row>
    <row r="131" customFormat="false" ht="12.75" hidden="false" customHeight="false" outlineLevel="0" collapsed="false">
      <c r="A131" s="162" t="s">
        <v>181</v>
      </c>
      <c r="B131" s="162"/>
      <c r="C131" s="80" t="n">
        <f aca="false">C86</f>
        <v>46.85</v>
      </c>
      <c r="D131" s="80" t="n">
        <f aca="false">D86</f>
        <v>46.85</v>
      </c>
      <c r="E131" s="80" t="n">
        <f aca="false">E86</f>
        <v>46.85</v>
      </c>
      <c r="F131" s="80" t="n">
        <f aca="false">F86</f>
        <v>45.64</v>
      </c>
      <c r="G131" s="82" t="n">
        <f aca="false">G86</f>
        <v>45.64</v>
      </c>
    </row>
    <row r="132" customFormat="false" ht="12.75" hidden="false" customHeight="false" outlineLevel="0" collapsed="false">
      <c r="A132" s="163" t="s">
        <v>182</v>
      </c>
      <c r="B132" s="163"/>
      <c r="C132" s="164" t="n">
        <f aca="false">C94</f>
        <v>0</v>
      </c>
      <c r="D132" s="164" t="n">
        <f aca="false">D94</f>
        <v>0</v>
      </c>
      <c r="E132" s="164" t="n">
        <f aca="false">E94</f>
        <v>0</v>
      </c>
      <c r="F132" s="164" t="n">
        <f aca="false">F94</f>
        <v>0</v>
      </c>
      <c r="G132" s="165" t="n">
        <f aca="false">G94</f>
        <v>0</v>
      </c>
    </row>
    <row r="133" customFormat="false" ht="12.75" hidden="false" customHeight="false" outlineLevel="0" collapsed="false">
      <c r="A133" s="166" t="s">
        <v>183</v>
      </c>
      <c r="B133" s="166"/>
      <c r="C133" s="167" t="n">
        <f aca="false">SUM(C128:C132)</f>
        <v>611.1891125</v>
      </c>
      <c r="D133" s="167" t="n">
        <f aca="false">SUM(D128:D132)</f>
        <v>611.1891125</v>
      </c>
      <c r="E133" s="167" t="n">
        <f aca="false">SUM(E128:E132)</f>
        <v>611.1891125</v>
      </c>
      <c r="F133" s="167" t="n">
        <f aca="false">SUM(F128:F132)</f>
        <v>815.1914275</v>
      </c>
      <c r="G133" s="168" t="n">
        <f aca="false">SUM(G128:G132)</f>
        <v>815.1914275</v>
      </c>
    </row>
    <row r="134" customFormat="false" ht="12.75" hidden="false" customHeight="false" outlineLevel="0" collapsed="false">
      <c r="A134" s="159" t="s">
        <v>184</v>
      </c>
      <c r="B134" s="159"/>
      <c r="C134" s="160" t="n">
        <f aca="false">C118</f>
        <v>122.09</v>
      </c>
      <c r="D134" s="160" t="n">
        <f aca="false">D118</f>
        <v>122.09</v>
      </c>
      <c r="E134" s="160" t="n">
        <f aca="false">E118</f>
        <v>122.09</v>
      </c>
      <c r="F134" s="160" t="n">
        <f aca="false">F118</f>
        <v>162.84</v>
      </c>
      <c r="G134" s="161" t="n">
        <f aca="false">G118</f>
        <v>162.84</v>
      </c>
    </row>
    <row r="135" customFormat="false" ht="12.75" hidden="false" customHeight="false" outlineLevel="0" collapsed="false">
      <c r="A135" s="162" t="s">
        <v>185</v>
      </c>
      <c r="B135" s="162"/>
      <c r="C135" s="80" t="n">
        <f aca="false">C119</f>
        <v>126</v>
      </c>
      <c r="D135" s="80" t="n">
        <f aca="false">D119</f>
        <v>126</v>
      </c>
      <c r="E135" s="80" t="n">
        <f aca="false">E119</f>
        <v>126</v>
      </c>
      <c r="F135" s="80" t="n">
        <f aca="false">F119</f>
        <v>168.05</v>
      </c>
      <c r="G135" s="82" t="n">
        <f aca="false">G119</f>
        <v>168.05</v>
      </c>
    </row>
    <row r="136" customFormat="false" ht="12.75" hidden="false" customHeight="false" outlineLevel="0" collapsed="false">
      <c r="A136" s="162" t="s">
        <v>186</v>
      </c>
      <c r="B136" s="162"/>
      <c r="C136" s="80" t="n">
        <f aca="false">C120</f>
        <v>129.94</v>
      </c>
      <c r="D136" s="80" t="n">
        <f aca="false">D120</f>
        <v>129.94</v>
      </c>
      <c r="E136" s="80" t="n">
        <f aca="false">E120</f>
        <v>129.94</v>
      </c>
      <c r="F136" s="80" t="n">
        <f aca="false">F120</f>
        <v>173.32</v>
      </c>
      <c r="G136" s="82" t="n">
        <f aca="false">G120</f>
        <v>173.32</v>
      </c>
    </row>
    <row r="137" customFormat="false" ht="12.75" hidden="false" customHeight="false" outlineLevel="0" collapsed="false">
      <c r="A137" s="162" t="s">
        <v>187</v>
      </c>
      <c r="B137" s="162"/>
      <c r="C137" s="80" t="n">
        <f aca="false">C121</f>
        <v>133.94</v>
      </c>
      <c r="D137" s="80" t="n">
        <f aca="false">D121</f>
        <v>133.94</v>
      </c>
      <c r="E137" s="80" t="n">
        <f aca="false">E121</f>
        <v>133.94</v>
      </c>
      <c r="F137" s="80" t="n">
        <f aca="false">F121</f>
        <v>178.63</v>
      </c>
      <c r="G137" s="82" t="n">
        <f aca="false">G121</f>
        <v>178.63</v>
      </c>
    </row>
    <row r="138" customFormat="false" ht="12.75" hidden="false" customHeight="false" outlineLevel="0" collapsed="false">
      <c r="A138" s="162" t="s">
        <v>188</v>
      </c>
      <c r="B138" s="162"/>
      <c r="C138" s="80" t="n">
        <f aca="false">C122</f>
        <v>137.97</v>
      </c>
      <c r="D138" s="80" t="n">
        <f aca="false">D122</f>
        <v>137.97</v>
      </c>
      <c r="E138" s="80" t="n">
        <f aca="false">E122</f>
        <v>137.97</v>
      </c>
      <c r="F138" s="80" t="n">
        <f aca="false">F122</f>
        <v>184.02</v>
      </c>
      <c r="G138" s="82" t="n">
        <f aca="false">G122</f>
        <v>184.02</v>
      </c>
    </row>
    <row r="139" customFormat="false" ht="12.75" hidden="false" customHeight="false" outlineLevel="0" collapsed="false">
      <c r="A139" s="169" t="s">
        <v>189</v>
      </c>
      <c r="B139" s="169"/>
      <c r="C139" s="164" t="n">
        <f aca="false">C123</f>
        <v>146.17</v>
      </c>
      <c r="D139" s="164" t="n">
        <f aca="false">D123</f>
        <v>146.17</v>
      </c>
      <c r="E139" s="164" t="n">
        <f aca="false">E123</f>
        <v>146.17</v>
      </c>
      <c r="F139" s="164" t="n">
        <f aca="false">F123</f>
        <v>194.96</v>
      </c>
      <c r="G139" s="165" t="n">
        <f aca="false">G123</f>
        <v>194.96</v>
      </c>
    </row>
    <row r="140" customFormat="false" ht="12.75" hidden="false" customHeight="false" outlineLevel="0" collapsed="false">
      <c r="A140" s="170" t="s">
        <v>190</v>
      </c>
      <c r="B140" s="171" t="s">
        <v>191</v>
      </c>
      <c r="C140" s="172" t="n">
        <f aca="false">C133+C134</f>
        <v>733.2791125</v>
      </c>
      <c r="D140" s="172" t="n">
        <f aca="false">D133+D134</f>
        <v>733.2791125</v>
      </c>
      <c r="E140" s="172" t="n">
        <f aca="false">E133+E134</f>
        <v>733.2791125</v>
      </c>
      <c r="F140" s="172" t="n">
        <f aca="false">F133+F134</f>
        <v>978.0314275</v>
      </c>
      <c r="G140" s="173" t="n">
        <f aca="false">G133+G134</f>
        <v>978.0314275</v>
      </c>
    </row>
    <row r="141" customFormat="false" ht="12.75" hidden="false" customHeight="false" outlineLevel="0" collapsed="false">
      <c r="A141" s="170"/>
      <c r="B141" s="174" t="s">
        <v>192</v>
      </c>
      <c r="C141" s="175" t="n">
        <f aca="false">C133+C135</f>
        <v>737.1891125</v>
      </c>
      <c r="D141" s="175" t="n">
        <f aca="false">D133+D135</f>
        <v>737.1891125</v>
      </c>
      <c r="E141" s="175" t="n">
        <f aca="false">E133+E135</f>
        <v>737.1891125</v>
      </c>
      <c r="F141" s="175" t="n">
        <f aca="false">F133+F135</f>
        <v>983.2414275</v>
      </c>
      <c r="G141" s="176" t="n">
        <f aca="false">G133+G135</f>
        <v>983.2414275</v>
      </c>
    </row>
    <row r="142" customFormat="false" ht="12.75" hidden="false" customHeight="false" outlineLevel="0" collapsed="false">
      <c r="A142" s="170"/>
      <c r="B142" s="174" t="s">
        <v>193</v>
      </c>
      <c r="C142" s="175" t="n">
        <f aca="false">C133+C136</f>
        <v>741.1291125</v>
      </c>
      <c r="D142" s="175" t="n">
        <f aca="false">D133+D136</f>
        <v>741.1291125</v>
      </c>
      <c r="E142" s="175" t="n">
        <f aca="false">E133+E136</f>
        <v>741.1291125</v>
      </c>
      <c r="F142" s="175" t="n">
        <f aca="false">F133+F136</f>
        <v>988.5114275</v>
      </c>
      <c r="G142" s="176" t="n">
        <f aca="false">G133+G136</f>
        <v>988.5114275</v>
      </c>
    </row>
    <row r="143" customFormat="false" ht="12.75" hidden="false" customHeight="false" outlineLevel="0" collapsed="false">
      <c r="A143" s="170"/>
      <c r="B143" s="174" t="s">
        <v>194</v>
      </c>
      <c r="C143" s="175" t="n">
        <f aca="false">C133+C137</f>
        <v>745.1291125</v>
      </c>
      <c r="D143" s="175" t="n">
        <f aca="false">D133+D137</f>
        <v>745.1291125</v>
      </c>
      <c r="E143" s="175" t="n">
        <f aca="false">E133+E137</f>
        <v>745.1291125</v>
      </c>
      <c r="F143" s="175" t="n">
        <f aca="false">F133+F137</f>
        <v>993.8214275</v>
      </c>
      <c r="G143" s="176" t="n">
        <f aca="false">G133+G137</f>
        <v>993.8214275</v>
      </c>
    </row>
    <row r="144" customFormat="false" ht="12.75" hidden="false" customHeight="false" outlineLevel="0" collapsed="false">
      <c r="A144" s="170"/>
      <c r="B144" s="174" t="s">
        <v>195</v>
      </c>
      <c r="C144" s="175" t="n">
        <f aca="false">C133+C138</f>
        <v>749.1591125</v>
      </c>
      <c r="D144" s="175" t="n">
        <f aca="false">D133+D138</f>
        <v>749.1591125</v>
      </c>
      <c r="E144" s="175" t="n">
        <f aca="false">E133+E138</f>
        <v>749.1591125</v>
      </c>
      <c r="F144" s="175" t="n">
        <f aca="false">F133+F138</f>
        <v>999.2114275</v>
      </c>
      <c r="G144" s="176" t="n">
        <f aca="false">G133+G138</f>
        <v>999.2114275</v>
      </c>
    </row>
    <row r="145" customFormat="false" ht="12.75" hidden="false" customHeight="false" outlineLevel="0" collapsed="false">
      <c r="A145" s="170"/>
      <c r="B145" s="177" t="s">
        <v>196</v>
      </c>
      <c r="C145" s="178" t="n">
        <f aca="false">C133+C139</f>
        <v>757.3591125</v>
      </c>
      <c r="D145" s="178" t="n">
        <f aca="false">D133+D139</f>
        <v>757.3591125</v>
      </c>
      <c r="E145" s="178" t="n">
        <f aca="false">E133+E139</f>
        <v>757.3591125</v>
      </c>
      <c r="F145" s="178" t="n">
        <f aca="false">F133+F139</f>
        <v>1010.1514275</v>
      </c>
      <c r="G145" s="179" t="n">
        <f aca="false">G133+G139</f>
        <v>1010.1514275</v>
      </c>
    </row>
    <row r="146" customFormat="false" ht="12.75" hidden="false" customHeight="false" outlineLevel="0" collapsed="false">
      <c r="A146" s="180" t="s">
        <v>197</v>
      </c>
      <c r="B146" s="181" t="s">
        <v>191</v>
      </c>
      <c r="C146" s="182" t="n">
        <f aca="false">C140</f>
        <v>733.2791125</v>
      </c>
      <c r="D146" s="182" t="n">
        <f aca="false">D140</f>
        <v>733.2791125</v>
      </c>
      <c r="E146" s="182" t="n">
        <f aca="false">E140</f>
        <v>733.2791125</v>
      </c>
      <c r="F146" s="183" t="n">
        <f aca="false">F140/2</f>
        <v>489.01571375</v>
      </c>
      <c r="G146" s="184" t="n">
        <f aca="false">G140/2</f>
        <v>489.01571375</v>
      </c>
    </row>
    <row r="147" customFormat="false" ht="12.75" hidden="false" customHeight="false" outlineLevel="0" collapsed="false">
      <c r="A147" s="180"/>
      <c r="B147" s="185" t="s">
        <v>192</v>
      </c>
      <c r="C147" s="186" t="n">
        <f aca="false">C141</f>
        <v>737.1891125</v>
      </c>
      <c r="D147" s="186" t="n">
        <f aca="false">D141</f>
        <v>737.1891125</v>
      </c>
      <c r="E147" s="186" t="n">
        <f aca="false">E141</f>
        <v>737.1891125</v>
      </c>
      <c r="F147" s="187" t="n">
        <f aca="false">F141/2</f>
        <v>491.62071375</v>
      </c>
      <c r="G147" s="188" t="n">
        <f aca="false">G141/2</f>
        <v>491.62071375</v>
      </c>
    </row>
    <row r="148" customFormat="false" ht="12.75" hidden="false" customHeight="false" outlineLevel="0" collapsed="false">
      <c r="A148" s="180"/>
      <c r="B148" s="185" t="s">
        <v>193</v>
      </c>
      <c r="C148" s="186" t="n">
        <f aca="false">C142</f>
        <v>741.1291125</v>
      </c>
      <c r="D148" s="186" t="n">
        <f aca="false">D142</f>
        <v>741.1291125</v>
      </c>
      <c r="E148" s="186" t="n">
        <f aca="false">E142</f>
        <v>741.1291125</v>
      </c>
      <c r="F148" s="187" t="n">
        <f aca="false">F142/2</f>
        <v>494.25571375</v>
      </c>
      <c r="G148" s="188" t="n">
        <f aca="false">G142/2</f>
        <v>494.25571375</v>
      </c>
    </row>
    <row r="149" customFormat="false" ht="12.75" hidden="false" customHeight="false" outlineLevel="0" collapsed="false">
      <c r="A149" s="180"/>
      <c r="B149" s="185" t="s">
        <v>194</v>
      </c>
      <c r="C149" s="186" t="n">
        <f aca="false">C143</f>
        <v>745.1291125</v>
      </c>
      <c r="D149" s="186" t="n">
        <f aca="false">D143</f>
        <v>745.1291125</v>
      </c>
      <c r="E149" s="186" t="n">
        <f aca="false">E143</f>
        <v>745.1291125</v>
      </c>
      <c r="F149" s="187" t="n">
        <f aca="false">F143/2</f>
        <v>496.91071375</v>
      </c>
      <c r="G149" s="188" t="n">
        <f aca="false">G143/2</f>
        <v>496.91071375</v>
      </c>
    </row>
    <row r="150" customFormat="false" ht="12.75" hidden="false" customHeight="false" outlineLevel="0" collapsed="false">
      <c r="A150" s="180"/>
      <c r="B150" s="185" t="s">
        <v>195</v>
      </c>
      <c r="C150" s="186" t="n">
        <f aca="false">C144</f>
        <v>749.1591125</v>
      </c>
      <c r="D150" s="186" t="n">
        <f aca="false">D144</f>
        <v>749.1591125</v>
      </c>
      <c r="E150" s="186" t="n">
        <f aca="false">E144</f>
        <v>749.1591125</v>
      </c>
      <c r="F150" s="187" t="n">
        <f aca="false">F144/2</f>
        <v>499.60571375</v>
      </c>
      <c r="G150" s="188" t="n">
        <f aca="false">G144/2</f>
        <v>499.60571375</v>
      </c>
    </row>
    <row r="151" customFormat="false" ht="12.75" hidden="false" customHeight="false" outlineLevel="0" collapsed="false">
      <c r="A151" s="180"/>
      <c r="B151" s="189" t="s">
        <v>196</v>
      </c>
      <c r="C151" s="190" t="n">
        <f aca="false">C145</f>
        <v>757.3591125</v>
      </c>
      <c r="D151" s="190" t="n">
        <f aca="false">D145</f>
        <v>757.3591125</v>
      </c>
      <c r="E151" s="190" t="n">
        <f aca="false">E145</f>
        <v>757.3591125</v>
      </c>
      <c r="F151" s="191" t="n">
        <f aca="false">F145/2</f>
        <v>505.07571375</v>
      </c>
      <c r="G151" s="192" t="n">
        <f aca="false">G145/2</f>
        <v>505.07571375</v>
      </c>
    </row>
    <row r="152" customFormat="false" ht="15" hidden="false" customHeight="true" outlineLevel="0" collapsed="false">
      <c r="A152" s="193" t="s">
        <v>198</v>
      </c>
      <c r="B152" s="194" t="s">
        <v>191</v>
      </c>
      <c r="C152" s="195"/>
      <c r="D152" s="195" t="n">
        <f aca="false">D140/220</f>
        <v>3.333086875</v>
      </c>
      <c r="E152" s="195" t="n">
        <f aca="false">E140/220</f>
        <v>3.333086875</v>
      </c>
      <c r="F152" s="195"/>
      <c r="G152" s="196"/>
    </row>
    <row r="153" customFormat="false" ht="15" hidden="false" customHeight="true" outlineLevel="0" collapsed="false">
      <c r="A153" s="193"/>
      <c r="B153" s="197" t="s">
        <v>192</v>
      </c>
      <c r="C153" s="198"/>
      <c r="D153" s="198" t="n">
        <f aca="false">D141/220</f>
        <v>3.35085960227273</v>
      </c>
      <c r="E153" s="198" t="n">
        <f aca="false">E141/220</f>
        <v>3.35085960227273</v>
      </c>
      <c r="F153" s="198"/>
      <c r="G153" s="199"/>
    </row>
    <row r="154" customFormat="false" ht="12.75" hidden="false" customHeight="false" outlineLevel="0" collapsed="false">
      <c r="A154" s="193"/>
      <c r="B154" s="197" t="s">
        <v>193</v>
      </c>
      <c r="C154" s="200"/>
      <c r="D154" s="198" t="n">
        <f aca="false">D142/220</f>
        <v>3.36876869318182</v>
      </c>
      <c r="E154" s="198" t="n">
        <f aca="false">E142/220</f>
        <v>3.36876869318182</v>
      </c>
      <c r="F154" s="200"/>
      <c r="G154" s="201"/>
    </row>
    <row r="155" customFormat="false" ht="12.75" hidden="false" customHeight="false" outlineLevel="0" collapsed="false">
      <c r="A155" s="193"/>
      <c r="B155" s="197" t="s">
        <v>194</v>
      </c>
      <c r="C155" s="200"/>
      <c r="D155" s="198" t="n">
        <f aca="false">D143/220</f>
        <v>3.38695051136364</v>
      </c>
      <c r="E155" s="198" t="n">
        <f aca="false">E143/220</f>
        <v>3.38695051136364</v>
      </c>
      <c r="F155" s="200"/>
      <c r="G155" s="201"/>
    </row>
    <row r="156" customFormat="false" ht="12.75" hidden="false" customHeight="false" outlineLevel="0" collapsed="false">
      <c r="A156" s="193"/>
      <c r="B156" s="197" t="s">
        <v>195</v>
      </c>
      <c r="C156" s="200"/>
      <c r="D156" s="198" t="n">
        <f aca="false">D144/220</f>
        <v>3.40526869318182</v>
      </c>
      <c r="E156" s="198" t="n">
        <f aca="false">E144/220</f>
        <v>3.40526869318182</v>
      </c>
      <c r="F156" s="200"/>
      <c r="G156" s="201"/>
    </row>
    <row r="157" customFormat="false" ht="12.75" hidden="false" customHeight="false" outlineLevel="0" collapsed="false">
      <c r="A157" s="193"/>
      <c r="B157" s="202" t="s">
        <v>196</v>
      </c>
      <c r="C157" s="203"/>
      <c r="D157" s="204" t="n">
        <f aca="false">D145/220</f>
        <v>3.44254142045455</v>
      </c>
      <c r="E157" s="204" t="n">
        <f aca="false">E145/220</f>
        <v>3.44254142045455</v>
      </c>
      <c r="F157" s="203"/>
      <c r="G157" s="205"/>
    </row>
    <row r="158" customFormat="false" ht="12.75" hidden="false" customHeight="false" outlineLevel="0" collapsed="false">
      <c r="A158" s="0"/>
    </row>
    <row r="159" customFormat="false" ht="14.9" hidden="false" customHeight="false" outlineLevel="0" collapsed="false">
      <c r="A159" s="0" t="s">
        <v>80</v>
      </c>
    </row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2:G52"/>
    <mergeCell ref="A72:G72"/>
    <mergeCell ref="A88:G88"/>
    <mergeCell ref="A96:G96"/>
    <mergeCell ref="A118:A123"/>
    <mergeCell ref="A126:G126"/>
    <mergeCell ref="A127:G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A145"/>
    <mergeCell ref="A146:A151"/>
    <mergeCell ref="A152:A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1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50" width="59.2908163265306"/>
    <col collapsed="false" hidden="false" max="7" min="2" style="50" width="18.7091836734694"/>
    <col collapsed="false" hidden="false" max="1025" min="8" style="50" width="9.14285714285714"/>
  </cols>
  <sheetData>
    <row r="1" customFormat="false" ht="17.35" hidden="false" customHeight="false" outlineLevel="0" collapsed="false">
      <c r="A1" s="51" t="s">
        <v>199</v>
      </c>
      <c r="B1" s="51"/>
      <c r="C1" s="51"/>
      <c r="D1" s="51"/>
      <c r="E1" s="51"/>
      <c r="F1" s="51"/>
      <c r="G1" s="51"/>
    </row>
    <row r="2" customFormat="false" ht="12.8" hidden="false" customHeight="false" outlineLevel="0" collapsed="false">
      <c r="A2" s="52" t="s">
        <v>82</v>
      </c>
      <c r="B2" s="52"/>
      <c r="C2" s="52"/>
      <c r="D2" s="52"/>
      <c r="E2" s="52"/>
      <c r="F2" s="52"/>
      <c r="G2" s="52"/>
    </row>
    <row r="3" customFormat="false" ht="12.75" hidden="false" customHeight="false" outlineLevel="0" collapsed="false">
      <c r="A3" s="52" t="s">
        <v>83</v>
      </c>
      <c r="B3" s="52"/>
      <c r="C3" s="52"/>
      <c r="D3" s="52"/>
      <c r="E3" s="52"/>
      <c r="F3" s="52"/>
      <c r="G3" s="52"/>
    </row>
    <row r="4" customFormat="false" ht="15" hidden="false" customHeight="true" outlineLevel="0" collapsed="false">
      <c r="A4" s="53" t="s">
        <v>84</v>
      </c>
      <c r="B4" s="53"/>
      <c r="C4" s="54" t="n">
        <f aca="false">(D4/44)*30</f>
        <v>0</v>
      </c>
      <c r="D4" s="55" t="n">
        <v>0</v>
      </c>
      <c r="E4" s="56" t="n">
        <f aca="false">$D4</f>
        <v>0</v>
      </c>
      <c r="F4" s="56" t="n">
        <f aca="false">$D4</f>
        <v>0</v>
      </c>
      <c r="G4" s="56" t="n">
        <f aca="false">$D4</f>
        <v>0</v>
      </c>
    </row>
    <row r="5" customFormat="false" ht="15" hidden="false" customHeight="true" outlineLevel="0" collapsed="false">
      <c r="A5" s="57" t="s">
        <v>85</v>
      </c>
      <c r="B5" s="57"/>
      <c r="C5" s="58" t="n">
        <v>44228</v>
      </c>
      <c r="D5" s="59" t="n">
        <f aca="false">$C5</f>
        <v>44228</v>
      </c>
      <c r="E5" s="59" t="n">
        <f aca="false">$C5</f>
        <v>44228</v>
      </c>
      <c r="F5" s="59" t="n">
        <f aca="false">$C5</f>
        <v>44228</v>
      </c>
      <c r="G5" s="59" t="n">
        <f aca="false">$C5</f>
        <v>44228</v>
      </c>
    </row>
    <row r="6" customFormat="false" ht="15" hidden="false" customHeight="true" outlineLevel="0" collapsed="false">
      <c r="A6" s="60" t="s">
        <v>86</v>
      </c>
      <c r="B6" s="60"/>
      <c r="C6" s="206" t="s">
        <v>200</v>
      </c>
      <c r="D6" s="207" t="str">
        <f aca="false">$C6</f>
        <v>RS001583/2021</v>
      </c>
      <c r="E6" s="207" t="str">
        <f aca="false">$C6</f>
        <v>RS001583/2021</v>
      </c>
      <c r="F6" s="207" t="str">
        <f aca="false">$C6</f>
        <v>RS001583/2021</v>
      </c>
      <c r="G6" s="207" t="str">
        <f aca="false">$C6</f>
        <v>RS001583/2021</v>
      </c>
    </row>
    <row r="7" customFormat="false" ht="15" hidden="false" customHeight="true" outlineLevel="0" collapsed="false">
      <c r="A7" s="63" t="s">
        <v>88</v>
      </c>
      <c r="B7" s="63"/>
      <c r="C7" s="64" t="s">
        <v>89</v>
      </c>
      <c r="D7" s="65" t="s">
        <v>89</v>
      </c>
      <c r="E7" s="65" t="s">
        <v>89</v>
      </c>
      <c r="F7" s="65" t="s">
        <v>89</v>
      </c>
      <c r="G7" s="66" t="s">
        <v>89</v>
      </c>
    </row>
    <row r="8" customFormat="false" ht="3.75" hidden="false" customHeight="true" outlineLevel="0" collapsed="false">
      <c r="A8" s="67"/>
      <c r="B8" s="68"/>
      <c r="C8" s="68"/>
      <c r="D8" s="68"/>
      <c r="E8" s="68"/>
      <c r="F8" s="68"/>
      <c r="G8" s="69"/>
    </row>
    <row r="9" customFormat="false" ht="47.25" hidden="false" customHeight="true" outlineLevel="0" collapsed="false">
      <c r="A9" s="70" t="s">
        <v>90</v>
      </c>
      <c r="B9" s="71" t="s">
        <v>91</v>
      </c>
      <c r="C9" s="72" t="s">
        <v>92</v>
      </c>
      <c r="D9" s="72" t="s">
        <v>93</v>
      </c>
      <c r="E9" s="72" t="s">
        <v>94</v>
      </c>
      <c r="F9" s="72" t="s">
        <v>95</v>
      </c>
      <c r="G9" s="73" t="s">
        <v>96</v>
      </c>
    </row>
    <row r="10" customFormat="false" ht="12.75" hidden="false" customHeight="false" outlineLevel="0" collapsed="false">
      <c r="A10" s="74" t="s">
        <v>97</v>
      </c>
      <c r="B10" s="74"/>
      <c r="C10" s="74"/>
      <c r="D10" s="74"/>
      <c r="E10" s="74"/>
      <c r="F10" s="74"/>
      <c r="G10" s="74"/>
    </row>
    <row r="11" customFormat="false" ht="12.8" hidden="false" customHeight="false" outlineLevel="0" collapsed="false">
      <c r="A11" s="75" t="s">
        <v>98</v>
      </c>
      <c r="B11" s="76" t="s">
        <v>99</v>
      </c>
      <c r="C11" s="76" t="s">
        <v>100</v>
      </c>
      <c r="D11" s="76" t="s">
        <v>100</v>
      </c>
      <c r="E11" s="76" t="s">
        <v>100</v>
      </c>
      <c r="F11" s="76" t="s">
        <v>100</v>
      </c>
      <c r="G11" s="77" t="s">
        <v>100</v>
      </c>
    </row>
    <row r="12" customFormat="false" ht="12.75" hidden="false" customHeight="false" outlineLevel="0" collapsed="false">
      <c r="A12" s="78" t="s">
        <v>101</v>
      </c>
      <c r="B12" s="79"/>
      <c r="C12" s="80" t="n">
        <f aca="false">C4</f>
        <v>0</v>
      </c>
      <c r="D12" s="80" t="n">
        <f aca="false">D4</f>
        <v>0</v>
      </c>
      <c r="E12" s="80" t="n">
        <f aca="false">E4</f>
        <v>0</v>
      </c>
      <c r="F12" s="81" t="n">
        <f aca="false">F4*2</f>
        <v>0</v>
      </c>
      <c r="G12" s="82" t="n">
        <f aca="false">G4*2</f>
        <v>0</v>
      </c>
    </row>
    <row r="13" customFormat="false" ht="12.75" hidden="false" customHeight="false" outlineLevel="0" collapsed="false">
      <c r="A13" s="78" t="s">
        <v>102</v>
      </c>
      <c r="B13" s="79" t="n">
        <v>0.3</v>
      </c>
      <c r="C13" s="80" t="n">
        <f aca="false">C12*B13</f>
        <v>0</v>
      </c>
      <c r="D13" s="80" t="n">
        <f aca="false">D12*B13</f>
        <v>0</v>
      </c>
      <c r="E13" s="80" t="n">
        <f aca="false">E12*B13</f>
        <v>0</v>
      </c>
      <c r="F13" s="81" t="n">
        <f aca="false">F12*B13</f>
        <v>0</v>
      </c>
      <c r="G13" s="82" t="n">
        <f aca="false">G12*B13</f>
        <v>0</v>
      </c>
    </row>
    <row r="14" customFormat="false" ht="12.75" hidden="false" customHeight="false" outlineLevel="0" collapsed="false">
      <c r="A14" s="78" t="s">
        <v>103</v>
      </c>
      <c r="B14" s="79"/>
      <c r="C14" s="80"/>
      <c r="D14" s="80"/>
      <c r="E14" s="80"/>
      <c r="F14" s="81"/>
      <c r="G14" s="82"/>
    </row>
    <row r="15" customFormat="false" ht="12.75" hidden="false" customHeight="false" outlineLevel="0" collapsed="false">
      <c r="A15" s="78" t="s">
        <v>104</v>
      </c>
      <c r="B15" s="79" t="n">
        <v>0.2</v>
      </c>
      <c r="C15" s="80"/>
      <c r="D15" s="80"/>
      <c r="E15" s="80" t="n">
        <f aca="false">((E12+E13)*(7/12))*$B15</f>
        <v>0</v>
      </c>
      <c r="F15" s="81"/>
      <c r="G15" s="82" t="n">
        <f aca="false">((G12+G13)*(7/12))*$B15</f>
        <v>0</v>
      </c>
    </row>
    <row r="16" customFormat="false" ht="12.75" hidden="false" customHeight="false" outlineLevel="0" collapsed="false">
      <c r="A16" s="78" t="s">
        <v>105</v>
      </c>
      <c r="B16" s="79"/>
      <c r="C16" s="80"/>
      <c r="D16" s="80"/>
      <c r="E16" s="80" t="n">
        <f aca="false">((E12+E13)*(1/12))*1.2</f>
        <v>0</v>
      </c>
      <c r="F16" s="81"/>
      <c r="G16" s="82" t="n">
        <f aca="false">((G12+G13)*(1/12))*1.2</f>
        <v>0</v>
      </c>
    </row>
    <row r="17" customFormat="false" ht="12.75" hidden="false" customHeight="false" outlineLevel="0" collapsed="false">
      <c r="A17" s="78" t="s">
        <v>106</v>
      </c>
      <c r="B17" s="79"/>
      <c r="C17" s="80"/>
      <c r="D17" s="80"/>
      <c r="E17" s="80"/>
      <c r="F17" s="83"/>
      <c r="G17" s="82"/>
    </row>
    <row r="18" customFormat="false" ht="12.75" hidden="false" customHeight="false" outlineLevel="0" collapsed="false">
      <c r="A18" s="78" t="s">
        <v>201</v>
      </c>
      <c r="B18" s="79"/>
      <c r="C18" s="80"/>
      <c r="D18" s="80"/>
      <c r="E18" s="80"/>
      <c r="F18" s="81"/>
      <c r="G18" s="82"/>
    </row>
    <row r="19" customFormat="false" ht="12.75" hidden="false" customHeight="false" outlineLevel="0" collapsed="false">
      <c r="A19" s="84" t="s">
        <v>5</v>
      </c>
      <c r="B19" s="85"/>
      <c r="C19" s="86" t="n">
        <f aca="false">SUM(C12:C18)</f>
        <v>0</v>
      </c>
      <c r="D19" s="86" t="n">
        <f aca="false">SUM(D12:D18)</f>
        <v>0</v>
      </c>
      <c r="E19" s="86" t="n">
        <f aca="false">SUM(E12:E18)</f>
        <v>0</v>
      </c>
      <c r="F19" s="86" t="n">
        <f aca="false">SUM(F12:F18)</f>
        <v>0</v>
      </c>
      <c r="G19" s="87" t="n">
        <f aca="false">SUM(G12:G18)</f>
        <v>0</v>
      </c>
    </row>
    <row r="20" customFormat="false" ht="4.5" hidden="false" customHeight="true" outlineLevel="0" collapsed="false">
      <c r="A20" s="78"/>
      <c r="B20" s="88"/>
      <c r="C20" s="88"/>
      <c r="D20" s="88"/>
      <c r="E20" s="88"/>
      <c r="F20" s="89"/>
      <c r="G20" s="90"/>
    </row>
    <row r="21" customFormat="false" ht="12.75" hidden="false" customHeight="false" outlineLevel="0" collapsed="false">
      <c r="A21" s="91" t="s">
        <v>108</v>
      </c>
      <c r="B21" s="91"/>
      <c r="C21" s="91"/>
      <c r="D21" s="91"/>
      <c r="E21" s="91"/>
      <c r="F21" s="91"/>
      <c r="G21" s="91"/>
    </row>
    <row r="22" customFormat="false" ht="12.75" hidden="false" customHeight="false" outlineLevel="0" collapsed="false">
      <c r="A22" s="92" t="s">
        <v>109</v>
      </c>
      <c r="B22" s="93" t="s">
        <v>99</v>
      </c>
      <c r="C22" s="93" t="s">
        <v>100</v>
      </c>
      <c r="D22" s="93" t="s">
        <v>100</v>
      </c>
      <c r="E22" s="93" t="s">
        <v>100</v>
      </c>
      <c r="F22" s="93" t="s">
        <v>100</v>
      </c>
      <c r="G22" s="94" t="s">
        <v>100</v>
      </c>
    </row>
    <row r="23" customFormat="false" ht="12.8" hidden="false" customHeight="false" outlineLevel="0" collapsed="false">
      <c r="A23" s="78" t="s">
        <v>110</v>
      </c>
      <c r="B23" s="95" t="n">
        <f aca="false">1/12</f>
        <v>0.0833333333333333</v>
      </c>
      <c r="C23" s="80" t="n">
        <f aca="false">ROUND(C$19*$B23,2)</f>
        <v>0</v>
      </c>
      <c r="D23" s="80" t="n">
        <f aca="false">ROUND(D$19*$B23,2)</f>
        <v>0</v>
      </c>
      <c r="E23" s="80" t="n">
        <f aca="false">ROUND(E$19*$B23,2)</f>
        <v>0</v>
      </c>
      <c r="F23" s="80" t="n">
        <f aca="false">ROUND(F$19*$B23,2)</f>
        <v>0</v>
      </c>
      <c r="G23" s="82" t="n">
        <f aca="false">ROUND(G$19*$B23,2)</f>
        <v>0</v>
      </c>
    </row>
    <row r="24" customFormat="false" ht="12.8" hidden="false" customHeight="false" outlineLevel="0" collapsed="false">
      <c r="A24" s="78" t="s">
        <v>111</v>
      </c>
      <c r="B24" s="95" t="n">
        <v>0</v>
      </c>
      <c r="C24" s="80" t="n">
        <f aca="false">ROUND(C$19*$B24,2)</f>
        <v>0</v>
      </c>
      <c r="D24" s="80" t="n">
        <f aca="false">ROUND(D$19*$B24,2)</f>
        <v>0</v>
      </c>
      <c r="E24" s="80" t="n">
        <f aca="false">ROUND(E$19*$B24,2)</f>
        <v>0</v>
      </c>
      <c r="F24" s="80" t="n">
        <f aca="false">ROUND(F$19*$B24,2)</f>
        <v>0</v>
      </c>
      <c r="G24" s="82" t="n">
        <f aca="false">ROUND(G$19*$B24,2)</f>
        <v>0</v>
      </c>
    </row>
    <row r="25" customFormat="false" ht="12.8" hidden="false" customHeight="false" outlineLevel="0" collapsed="false">
      <c r="A25" s="78" t="s">
        <v>112</v>
      </c>
      <c r="B25" s="95" t="n">
        <f aca="false">1/12/3</f>
        <v>0.0277777777777778</v>
      </c>
      <c r="C25" s="80" t="n">
        <f aca="false">ROUND(C$19*$B25,2)</f>
        <v>0</v>
      </c>
      <c r="D25" s="80" t="n">
        <f aca="false">ROUND(D$19*$B25,2)</f>
        <v>0</v>
      </c>
      <c r="E25" s="80" t="n">
        <f aca="false">ROUND(E$19*$B25,2)</f>
        <v>0</v>
      </c>
      <c r="F25" s="80" t="n">
        <f aca="false">ROUND(F$19*$B25,2)</f>
        <v>0</v>
      </c>
      <c r="G25" s="82" t="n">
        <f aca="false">ROUND(G$19*$B25,2)</f>
        <v>0</v>
      </c>
    </row>
    <row r="26" customFormat="false" ht="12.75" hidden="false" customHeight="false" outlineLevel="0" collapsed="false">
      <c r="A26" s="84" t="s">
        <v>5</v>
      </c>
      <c r="B26" s="96" t="n">
        <f aca="false">SUM(B23:B25)</f>
        <v>0.111111111111111</v>
      </c>
      <c r="C26" s="86" t="n">
        <f aca="false">SUM(C23:C25)</f>
        <v>0</v>
      </c>
      <c r="D26" s="86" t="n">
        <f aca="false">SUM(D23:D25)</f>
        <v>0</v>
      </c>
      <c r="E26" s="86" t="n">
        <f aca="false">SUM(E23:E25)</f>
        <v>0</v>
      </c>
      <c r="F26" s="86" t="n">
        <f aca="false">SUM(F23:F25)</f>
        <v>0</v>
      </c>
      <c r="G26" s="87" t="n">
        <f aca="false">SUM(G23:G25)</f>
        <v>0</v>
      </c>
    </row>
    <row r="27" customFormat="false" ht="12.75" hidden="false" customHeight="false" outlineLevel="0" collapsed="false">
      <c r="A27" s="92" t="s">
        <v>113</v>
      </c>
      <c r="B27" s="93" t="s">
        <v>99</v>
      </c>
      <c r="C27" s="93" t="s">
        <v>100</v>
      </c>
      <c r="D27" s="93" t="s">
        <v>100</v>
      </c>
      <c r="E27" s="93" t="s">
        <v>100</v>
      </c>
      <c r="F27" s="93" t="s">
        <v>100</v>
      </c>
      <c r="G27" s="94" t="s">
        <v>100</v>
      </c>
    </row>
    <row r="28" customFormat="false" ht="12.75" hidden="false" customHeight="false" outlineLevel="0" collapsed="false">
      <c r="A28" s="92" t="s">
        <v>114</v>
      </c>
      <c r="B28" s="93"/>
      <c r="C28" s="93"/>
      <c r="D28" s="93"/>
      <c r="E28" s="93"/>
      <c r="F28" s="97"/>
      <c r="G28" s="94"/>
    </row>
    <row r="29" customFormat="false" ht="12.75" hidden="false" customHeight="false" outlineLevel="0" collapsed="false">
      <c r="A29" s="78" t="s">
        <v>115</v>
      </c>
      <c r="B29" s="79" t="n">
        <v>0.2</v>
      </c>
      <c r="C29" s="80" t="n">
        <f aca="false">ROUND((C$19+C$26)*$B29,2)</f>
        <v>0</v>
      </c>
      <c r="D29" s="80" t="n">
        <f aca="false">ROUND((D$19+D$26)*$B29,2)</f>
        <v>0</v>
      </c>
      <c r="E29" s="80" t="n">
        <f aca="false">ROUND((E$19+E$26)*$B29,2)</f>
        <v>0</v>
      </c>
      <c r="F29" s="80" t="n">
        <f aca="false">ROUND((F$19+F$26)*$B29,2)</f>
        <v>0</v>
      </c>
      <c r="G29" s="82" t="n">
        <f aca="false">ROUND((G$19+G$26)*$B29,2)</f>
        <v>0</v>
      </c>
    </row>
    <row r="30" customFormat="false" ht="12.75" hidden="false" customHeight="false" outlineLevel="0" collapsed="false">
      <c r="A30" s="78" t="s">
        <v>116</v>
      </c>
      <c r="B30" s="98" t="n">
        <v>0.025</v>
      </c>
      <c r="C30" s="80" t="n">
        <f aca="false">ROUND((C$19+C$26)*$B30,2)</f>
        <v>0</v>
      </c>
      <c r="D30" s="80" t="n">
        <f aca="false">ROUND((D$19+D$26)*$B30,2)</f>
        <v>0</v>
      </c>
      <c r="E30" s="80" t="n">
        <f aca="false">ROUND((E$19+E$26)*$B30,2)</f>
        <v>0</v>
      </c>
      <c r="F30" s="80" t="n">
        <f aca="false">ROUND((F$19+F$26)*$B30,2)</f>
        <v>0</v>
      </c>
      <c r="G30" s="82" t="n">
        <f aca="false">ROUND((G$19+G$26)*$B30,2)</f>
        <v>0</v>
      </c>
    </row>
    <row r="31" customFormat="false" ht="12.8" hidden="false" customHeight="false" outlineLevel="0" collapsed="false">
      <c r="A31" s="78" t="s">
        <v>117</v>
      </c>
      <c r="B31" s="95" t="n">
        <v>0.03</v>
      </c>
      <c r="C31" s="80" t="n">
        <f aca="false">ROUND((C$19+C$26)*$B31,2)</f>
        <v>0</v>
      </c>
      <c r="D31" s="80" t="n">
        <f aca="false">ROUND((D$19+D$26)*$B31,2)</f>
        <v>0</v>
      </c>
      <c r="E31" s="80" t="n">
        <f aca="false">ROUND((E$19+E$26)*$B31,2)</f>
        <v>0</v>
      </c>
      <c r="F31" s="80" t="n">
        <f aca="false">ROUND((F$19+F$26)*$B31,2)</f>
        <v>0</v>
      </c>
      <c r="G31" s="82" t="n">
        <f aca="false">ROUND((G$19+G$26)*$B31,2)</f>
        <v>0</v>
      </c>
    </row>
    <row r="32" customFormat="false" ht="12.75" hidden="false" customHeight="false" outlineLevel="0" collapsed="false">
      <c r="A32" s="78" t="s">
        <v>118</v>
      </c>
      <c r="B32" s="98" t="n">
        <v>0.015</v>
      </c>
      <c r="C32" s="80" t="n">
        <f aca="false">ROUND((C$19+C$26)*$B32,2)</f>
        <v>0</v>
      </c>
      <c r="D32" s="80" t="n">
        <f aca="false">ROUND((D$19+D$26)*$B32,2)</f>
        <v>0</v>
      </c>
      <c r="E32" s="80" t="n">
        <f aca="false">ROUND((E$19+E$26)*$B32,2)</f>
        <v>0</v>
      </c>
      <c r="F32" s="80" t="n">
        <f aca="false">ROUND((F$19+F$26)*$B32,2)</f>
        <v>0</v>
      </c>
      <c r="G32" s="82" t="n">
        <f aca="false">ROUND((G$19+G$26)*$B32,2)</f>
        <v>0</v>
      </c>
    </row>
    <row r="33" customFormat="false" ht="12.75" hidden="false" customHeight="false" outlineLevel="0" collapsed="false">
      <c r="A33" s="78" t="s">
        <v>119</v>
      </c>
      <c r="B33" s="98" t="n">
        <v>0.01</v>
      </c>
      <c r="C33" s="80" t="n">
        <f aca="false">ROUND((C$19+C$26)*$B33,2)</f>
        <v>0</v>
      </c>
      <c r="D33" s="80" t="n">
        <f aca="false">ROUND((D$19+D$26)*$B33,2)</f>
        <v>0</v>
      </c>
      <c r="E33" s="80" t="n">
        <f aca="false">ROUND((E$19+E$26)*$B33,2)</f>
        <v>0</v>
      </c>
      <c r="F33" s="80" t="n">
        <f aca="false">ROUND((F$19+F$26)*$B33,2)</f>
        <v>0</v>
      </c>
      <c r="G33" s="82" t="n">
        <f aca="false">ROUND((G$19+G$26)*$B33,2)</f>
        <v>0</v>
      </c>
    </row>
    <row r="34" customFormat="false" ht="12.75" hidden="false" customHeight="false" outlineLevel="0" collapsed="false">
      <c r="A34" s="78" t="s">
        <v>120</v>
      </c>
      <c r="B34" s="98" t="n">
        <v>0.006</v>
      </c>
      <c r="C34" s="80" t="n">
        <f aca="false">ROUND((C$19+C$26)*$B34,2)</f>
        <v>0</v>
      </c>
      <c r="D34" s="80" t="n">
        <f aca="false">ROUND((D$19+D$26)*$B34,2)</f>
        <v>0</v>
      </c>
      <c r="E34" s="80" t="n">
        <f aca="false">ROUND((E$19+E$26)*$B34,2)</f>
        <v>0</v>
      </c>
      <c r="F34" s="80" t="n">
        <f aca="false">ROUND((F$19+F$26)*$B34,2)</f>
        <v>0</v>
      </c>
      <c r="G34" s="82" t="n">
        <f aca="false">ROUND((G$19+G$26)*$B34,2)</f>
        <v>0</v>
      </c>
    </row>
    <row r="35" customFormat="false" ht="12.75" hidden="false" customHeight="false" outlineLevel="0" collapsed="false">
      <c r="A35" s="78" t="s">
        <v>121</v>
      </c>
      <c r="B35" s="98" t="n">
        <v>0.002</v>
      </c>
      <c r="C35" s="80" t="n">
        <f aca="false">ROUND((C$19+C$26)*$B35,2)</f>
        <v>0</v>
      </c>
      <c r="D35" s="80" t="n">
        <f aca="false">ROUND((D$19+D$26)*$B35,2)</f>
        <v>0</v>
      </c>
      <c r="E35" s="80" t="n">
        <f aca="false">ROUND((E$19+E$26)*$B35,2)</f>
        <v>0</v>
      </c>
      <c r="F35" s="80" t="n">
        <f aca="false">ROUND((F$19+F$26)*$B35,2)</f>
        <v>0</v>
      </c>
      <c r="G35" s="82" t="n">
        <f aca="false">ROUND((G$19+G$26)*$B35,2)</f>
        <v>0</v>
      </c>
    </row>
    <row r="36" customFormat="false" ht="12.75" hidden="false" customHeight="false" outlineLevel="0" collapsed="false">
      <c r="A36" s="92" t="s">
        <v>122</v>
      </c>
      <c r="B36" s="93"/>
      <c r="C36" s="99"/>
      <c r="D36" s="99"/>
      <c r="E36" s="99"/>
      <c r="F36" s="100"/>
      <c r="G36" s="101"/>
    </row>
    <row r="37" customFormat="false" ht="12.75" hidden="false" customHeight="false" outlineLevel="0" collapsed="false">
      <c r="A37" s="78" t="s">
        <v>123</v>
      </c>
      <c r="B37" s="98" t="n">
        <v>0.08</v>
      </c>
      <c r="C37" s="80" t="n">
        <f aca="false">ROUND((C$19+C$26)*$B37,2)</f>
        <v>0</v>
      </c>
      <c r="D37" s="80" t="n">
        <f aca="false">ROUND((D$19+D$26)*$B37,2)</f>
        <v>0</v>
      </c>
      <c r="E37" s="80" t="n">
        <f aca="false">ROUND((E$19+E$26)*$B37,2)</f>
        <v>0</v>
      </c>
      <c r="F37" s="80" t="n">
        <f aca="false">ROUND((F$19+F$26)*$B37,2)</f>
        <v>0</v>
      </c>
      <c r="G37" s="82" t="n">
        <f aca="false">ROUND((G$19+G$26)*$B37,2)</f>
        <v>0</v>
      </c>
    </row>
    <row r="38" customFormat="false" ht="12.75" hidden="false" customHeight="false" outlineLevel="0" collapsed="false">
      <c r="A38" s="84" t="s">
        <v>5</v>
      </c>
      <c r="B38" s="96" t="n">
        <f aca="false">SUM(B29:B37)</f>
        <v>0.368</v>
      </c>
      <c r="C38" s="86" t="n">
        <f aca="false">SUM(C29:C37)</f>
        <v>0</v>
      </c>
      <c r="D38" s="86" t="n">
        <f aca="false">SUM(D29:D37)</f>
        <v>0</v>
      </c>
      <c r="E38" s="86" t="n">
        <f aca="false">SUM(E29:E37)</f>
        <v>0</v>
      </c>
      <c r="F38" s="86" t="n">
        <f aca="false">SUM(F29:F37)</f>
        <v>0</v>
      </c>
      <c r="G38" s="87" t="n">
        <f aca="false">SUM(G29:G37)</f>
        <v>0</v>
      </c>
    </row>
    <row r="39" customFormat="false" ht="12.75" hidden="false" customHeight="false" outlineLevel="0" collapsed="false">
      <c r="A39" s="92" t="s">
        <v>124</v>
      </c>
      <c r="B39" s="93" t="s">
        <v>100</v>
      </c>
      <c r="C39" s="93" t="s">
        <v>100</v>
      </c>
      <c r="D39" s="93" t="s">
        <v>100</v>
      </c>
      <c r="E39" s="93" t="s">
        <v>100</v>
      </c>
      <c r="F39" s="93" t="s">
        <v>100</v>
      </c>
      <c r="G39" s="94" t="s">
        <v>100</v>
      </c>
    </row>
    <row r="40" customFormat="false" ht="12.75" hidden="false" customHeight="false" outlineLevel="0" collapsed="false">
      <c r="A40" s="78" t="s">
        <v>125</v>
      </c>
      <c r="B40" s="102" t="n">
        <f aca="false">VT!E4</f>
        <v>3.6238679245283</v>
      </c>
      <c r="C40" s="80" t="n">
        <f aca="false">ROUND(((2*22*$B$40)-0.06*C4),2)</f>
        <v>159.45</v>
      </c>
      <c r="D40" s="80" t="n">
        <f aca="false">ROUND(((2*22*$B$40)-0.06*D4),2)</f>
        <v>159.45</v>
      </c>
      <c r="E40" s="80" t="n">
        <f aca="false">ROUND(((2*22*$B$40)-0.06*E4),2)</f>
        <v>159.45</v>
      </c>
      <c r="F40" s="80" t="n">
        <f aca="false">ROUND(((2*15*$B$40)-0.06*0.5*F$4)*2,2)</f>
        <v>217.43</v>
      </c>
      <c r="G40" s="82" t="n">
        <f aca="false">ROUND(((2*15*$B$40)-0.06*0.5*G4)*2,2)</f>
        <v>217.43</v>
      </c>
    </row>
    <row r="41" customFormat="false" ht="12.8" hidden="false" customHeight="false" outlineLevel="0" collapsed="false">
      <c r="A41" s="78" t="s">
        <v>126</v>
      </c>
      <c r="B41" s="103" t="n">
        <v>24.6</v>
      </c>
      <c r="C41" s="80" t="n">
        <f aca="false">ROUND(($B$41*(1-0.2)*22),2)</f>
        <v>432.96</v>
      </c>
      <c r="D41" s="80" t="n">
        <f aca="false">ROUND(($B$41*(1-0.2)*22),2)</f>
        <v>432.96</v>
      </c>
      <c r="E41" s="80" t="n">
        <f aca="false">ROUND(($B$41*(1-0.2)*22),2)</f>
        <v>432.96</v>
      </c>
      <c r="F41" s="80" t="n">
        <f aca="false">ROUND(($B$41*(1-0.2)*15*2),2)</f>
        <v>590.4</v>
      </c>
      <c r="G41" s="82" t="n">
        <f aca="false">ROUND(($B$41*(1-0.2)*15*2),2)</f>
        <v>590.4</v>
      </c>
    </row>
    <row r="42" customFormat="false" ht="12.75" hidden="false" customHeight="false" outlineLevel="0" collapsed="false">
      <c r="A42" s="78" t="s">
        <v>127</v>
      </c>
      <c r="B42" s="102"/>
      <c r="C42" s="80" t="n">
        <v>0</v>
      </c>
      <c r="D42" s="80" t="n">
        <v>0</v>
      </c>
      <c r="E42" s="80" t="n">
        <v>0</v>
      </c>
      <c r="F42" s="80" t="n">
        <v>0</v>
      </c>
      <c r="G42" s="82" t="n">
        <v>0</v>
      </c>
    </row>
    <row r="43" customFormat="false" ht="12.75" hidden="false" customHeight="false" outlineLevel="0" collapsed="false">
      <c r="A43" s="78" t="s">
        <v>128</v>
      </c>
      <c r="B43" s="102"/>
      <c r="C43" s="80" t="n">
        <f aca="false">B43</f>
        <v>0</v>
      </c>
      <c r="D43" s="80" t="n">
        <f aca="false">B43</f>
        <v>0</v>
      </c>
      <c r="E43" s="80" t="n">
        <f aca="false">B43</f>
        <v>0</v>
      </c>
      <c r="F43" s="81" t="n">
        <f aca="false">B43*2</f>
        <v>0</v>
      </c>
      <c r="G43" s="82" t="n">
        <f aca="false">B43*2</f>
        <v>0</v>
      </c>
    </row>
    <row r="44" customFormat="false" ht="12.75" hidden="false" customHeight="false" outlineLevel="0" collapsed="false">
      <c r="A44" s="78" t="s">
        <v>129</v>
      </c>
      <c r="B44" s="102"/>
      <c r="C44" s="80" t="n">
        <v>0</v>
      </c>
      <c r="D44" s="80" t="n">
        <v>0</v>
      </c>
      <c r="E44" s="80" t="n">
        <v>0</v>
      </c>
      <c r="F44" s="81" t="n">
        <v>0</v>
      </c>
      <c r="G44" s="82" t="n">
        <v>0</v>
      </c>
    </row>
    <row r="45" customFormat="false" ht="12.75" hidden="false" customHeight="false" outlineLevel="0" collapsed="false">
      <c r="A45" s="104" t="s">
        <v>5</v>
      </c>
      <c r="B45" s="93"/>
      <c r="C45" s="105" t="n">
        <f aca="false">SUM(C40:C44)</f>
        <v>592.41</v>
      </c>
      <c r="D45" s="105" t="n">
        <f aca="false">SUM(D40:D44)</f>
        <v>592.41</v>
      </c>
      <c r="E45" s="105" t="n">
        <f aca="false">SUM(E40:E44)</f>
        <v>592.41</v>
      </c>
      <c r="F45" s="105" t="n">
        <f aca="false">SUM(F40:F44)</f>
        <v>807.83</v>
      </c>
      <c r="G45" s="106" t="n">
        <f aca="false">SUM(G40:G44)</f>
        <v>807.83</v>
      </c>
    </row>
    <row r="46" customFormat="false" ht="12.75" hidden="false" customHeight="false" outlineLevel="0" collapsed="false">
      <c r="A46" s="75" t="s">
        <v>130</v>
      </c>
      <c r="B46" s="76" t="s">
        <v>99</v>
      </c>
      <c r="C46" s="76" t="s">
        <v>100</v>
      </c>
      <c r="D46" s="76" t="s">
        <v>100</v>
      </c>
      <c r="E46" s="76" t="s">
        <v>100</v>
      </c>
      <c r="F46" s="76" t="s">
        <v>100</v>
      </c>
      <c r="G46" s="77" t="s">
        <v>100</v>
      </c>
    </row>
    <row r="47" customFormat="false" ht="12.75" hidden="false" customHeight="false" outlineLevel="0" collapsed="false">
      <c r="A47" s="78" t="s">
        <v>109</v>
      </c>
      <c r="B47" s="98" t="n">
        <f aca="false">B26</f>
        <v>0.111111111111111</v>
      </c>
      <c r="C47" s="80" t="n">
        <f aca="false">C26</f>
        <v>0</v>
      </c>
      <c r="D47" s="80" t="n">
        <f aca="false">D26</f>
        <v>0</v>
      </c>
      <c r="E47" s="80" t="n">
        <f aca="false">E26</f>
        <v>0</v>
      </c>
      <c r="F47" s="80" t="n">
        <f aca="false">F26</f>
        <v>0</v>
      </c>
      <c r="G47" s="82" t="n">
        <f aca="false">G26</f>
        <v>0</v>
      </c>
    </row>
    <row r="48" customFormat="false" ht="12.75" hidden="false" customHeight="false" outlineLevel="0" collapsed="false">
      <c r="A48" s="78" t="s">
        <v>131</v>
      </c>
      <c r="B48" s="98" t="n">
        <f aca="false">B38</f>
        <v>0.368</v>
      </c>
      <c r="C48" s="80" t="n">
        <f aca="false">C38</f>
        <v>0</v>
      </c>
      <c r="D48" s="80" t="n">
        <f aca="false">D38</f>
        <v>0</v>
      </c>
      <c r="E48" s="80" t="n">
        <f aca="false">E38</f>
        <v>0</v>
      </c>
      <c r="F48" s="80" t="n">
        <f aca="false">F38</f>
        <v>0</v>
      </c>
      <c r="G48" s="82" t="n">
        <f aca="false">G38</f>
        <v>0</v>
      </c>
    </row>
    <row r="49" customFormat="false" ht="12.75" hidden="false" customHeight="false" outlineLevel="0" collapsed="false">
      <c r="A49" s="78" t="s">
        <v>124</v>
      </c>
      <c r="B49" s="107" t="s">
        <v>20</v>
      </c>
      <c r="C49" s="80" t="n">
        <f aca="false">C45</f>
        <v>592.41</v>
      </c>
      <c r="D49" s="80" t="n">
        <f aca="false">D45</f>
        <v>592.41</v>
      </c>
      <c r="E49" s="80" t="n">
        <f aca="false">E45</f>
        <v>592.41</v>
      </c>
      <c r="F49" s="80" t="n">
        <f aca="false">F45</f>
        <v>807.83</v>
      </c>
      <c r="G49" s="82" t="n">
        <f aca="false">G45</f>
        <v>807.83</v>
      </c>
    </row>
    <row r="50" customFormat="false" ht="12.75" hidden="false" customHeight="false" outlineLevel="0" collapsed="false">
      <c r="A50" s="84" t="s">
        <v>5</v>
      </c>
      <c r="B50" s="108"/>
      <c r="C50" s="86" t="n">
        <f aca="false">SUM(C47:C49)</f>
        <v>592.41</v>
      </c>
      <c r="D50" s="86" t="n">
        <f aca="false">D47+D48+D49</f>
        <v>592.41</v>
      </c>
      <c r="E50" s="86" t="n">
        <f aca="false">E47+E48+E49</f>
        <v>592.41</v>
      </c>
      <c r="F50" s="86" t="n">
        <f aca="false">F47+F48+F49</f>
        <v>807.83</v>
      </c>
      <c r="G50" s="87" t="n">
        <f aca="false">G47+G48+G49</f>
        <v>807.83</v>
      </c>
    </row>
    <row r="51" customFormat="false" ht="6" hidden="false" customHeight="true" outlineLevel="0" collapsed="false">
      <c r="A51" s="78"/>
      <c r="B51" s="88"/>
      <c r="C51" s="88"/>
      <c r="D51" s="88"/>
      <c r="E51" s="88"/>
      <c r="F51" s="89"/>
      <c r="G51" s="90"/>
    </row>
    <row r="52" customFormat="false" ht="12.75" hidden="false" customHeight="false" outlineLevel="0" collapsed="false">
      <c r="A52" s="91" t="s">
        <v>132</v>
      </c>
      <c r="B52" s="91"/>
      <c r="C52" s="91"/>
      <c r="D52" s="91"/>
      <c r="E52" s="91"/>
      <c r="F52" s="91"/>
      <c r="G52" s="91"/>
    </row>
    <row r="53" customFormat="false" ht="12.75" hidden="false" customHeight="false" outlineLevel="0" collapsed="false">
      <c r="A53" s="92" t="s">
        <v>133</v>
      </c>
      <c r="B53" s="93" t="s">
        <v>99</v>
      </c>
      <c r="C53" s="93" t="s">
        <v>100</v>
      </c>
      <c r="D53" s="93" t="s">
        <v>100</v>
      </c>
      <c r="E53" s="93" t="s">
        <v>100</v>
      </c>
      <c r="F53" s="93" t="s">
        <v>100</v>
      </c>
      <c r="G53" s="94" t="s">
        <v>100</v>
      </c>
    </row>
    <row r="54" customFormat="false" ht="12.8" hidden="false" customHeight="false" outlineLevel="0" collapsed="false">
      <c r="A54" s="78" t="s">
        <v>134</v>
      </c>
      <c r="B54" s="95" t="n">
        <f aca="false">1/12*0.5319</f>
        <v>0.044325</v>
      </c>
      <c r="C54" s="109" t="n">
        <f aca="false">(C$19+C$26+C$37+C$45)*$B54</f>
        <v>26.25857325</v>
      </c>
      <c r="D54" s="109" t="n">
        <f aca="false">(D$19+D$26+D$37+D$45)*$B54</f>
        <v>26.25857325</v>
      </c>
      <c r="E54" s="109" t="n">
        <f aca="false">(E$19+E$26+E$37+E$45)*$B54</f>
        <v>26.25857325</v>
      </c>
      <c r="F54" s="109" t="n">
        <f aca="false">(F$19+F$26+F$37+F$45)*$B54</f>
        <v>35.80706475</v>
      </c>
      <c r="G54" s="110" t="n">
        <f aca="false">(G$19+G$26+G$37+G$45)*$B54</f>
        <v>35.80706475</v>
      </c>
    </row>
    <row r="55" customFormat="false" ht="12.8" hidden="false" customHeight="false" outlineLevel="0" collapsed="false">
      <c r="A55" s="78" t="s">
        <v>135</v>
      </c>
      <c r="B55" s="95" t="n">
        <f aca="false">0.4*0.5319</f>
        <v>0.21276</v>
      </c>
      <c r="C55" s="109" t="n">
        <f aca="false">C37*$B55</f>
        <v>0</v>
      </c>
      <c r="D55" s="109" t="n">
        <f aca="false">D37*$B55</f>
        <v>0</v>
      </c>
      <c r="E55" s="109" t="n">
        <f aca="false">E37*$B55</f>
        <v>0</v>
      </c>
      <c r="F55" s="109" t="n">
        <f aca="false">F37*$B55</f>
        <v>0</v>
      </c>
      <c r="G55" s="110" t="n">
        <f aca="false">G37*$B55</f>
        <v>0</v>
      </c>
    </row>
    <row r="56" customFormat="false" ht="12.8" hidden="false" customHeight="false" outlineLevel="0" collapsed="false">
      <c r="A56" s="84" t="s">
        <v>5</v>
      </c>
      <c r="B56" s="111"/>
      <c r="C56" s="112" t="n">
        <f aca="false">SUM(C54:C55)</f>
        <v>26.25857325</v>
      </c>
      <c r="D56" s="112" t="n">
        <f aca="false">SUM(D54:D55)</f>
        <v>26.25857325</v>
      </c>
      <c r="E56" s="112" t="n">
        <f aca="false">SUM(E54:E55)</f>
        <v>26.25857325</v>
      </c>
      <c r="F56" s="112" t="n">
        <f aca="false">SUM(F54:F55)</f>
        <v>35.80706475</v>
      </c>
      <c r="G56" s="113" t="n">
        <f aca="false">SUM(G54:G55)</f>
        <v>35.80706475</v>
      </c>
    </row>
    <row r="57" customFormat="false" ht="12.8" hidden="false" customHeight="false" outlineLevel="0" collapsed="false">
      <c r="A57" s="92" t="s">
        <v>136</v>
      </c>
      <c r="B57" s="93" t="s">
        <v>99</v>
      </c>
      <c r="C57" s="93" t="s">
        <v>100</v>
      </c>
      <c r="D57" s="93" t="s">
        <v>100</v>
      </c>
      <c r="E57" s="93" t="s">
        <v>100</v>
      </c>
      <c r="F57" s="97" t="s">
        <v>100</v>
      </c>
      <c r="G57" s="94" t="s">
        <v>100</v>
      </c>
    </row>
    <row r="58" customFormat="false" ht="12.8" hidden="false" customHeight="false" outlineLevel="0" collapsed="false">
      <c r="A58" s="78" t="s">
        <v>137</v>
      </c>
      <c r="B58" s="95" t="n">
        <f aca="false">1/12*0.0591</f>
        <v>0.004925</v>
      </c>
      <c r="C58" s="114" t="n">
        <f aca="false">(C19+C50)*$B58</f>
        <v>2.91761925</v>
      </c>
      <c r="D58" s="114" t="n">
        <f aca="false">(D19+D50)*$B58</f>
        <v>2.91761925</v>
      </c>
      <c r="E58" s="114" t="n">
        <f aca="false">(E19+E50)*$B58</f>
        <v>2.91761925</v>
      </c>
      <c r="F58" s="114" t="n">
        <f aca="false">(F19+F50)*$B58</f>
        <v>3.97856275</v>
      </c>
      <c r="G58" s="115" t="n">
        <f aca="false">(G19+G50)*$B58</f>
        <v>3.97856275</v>
      </c>
    </row>
    <row r="59" customFormat="false" ht="12.8" hidden="false" customHeight="false" outlineLevel="0" collapsed="false">
      <c r="A59" s="78" t="s">
        <v>138</v>
      </c>
      <c r="B59" s="95" t="n">
        <f aca="false">0.4*0.0591</f>
        <v>0.02364</v>
      </c>
      <c r="C59" s="114" t="n">
        <f aca="false">$B59*C37</f>
        <v>0</v>
      </c>
      <c r="D59" s="114" t="n">
        <f aca="false">$B59*D37</f>
        <v>0</v>
      </c>
      <c r="E59" s="114" t="n">
        <f aca="false">$B59*E37</f>
        <v>0</v>
      </c>
      <c r="F59" s="114" t="n">
        <f aca="false">$B59*F37</f>
        <v>0</v>
      </c>
      <c r="G59" s="115" t="n">
        <f aca="false">$B59*G37</f>
        <v>0</v>
      </c>
    </row>
    <row r="60" customFormat="false" ht="12.8" hidden="false" customHeight="false" outlineLevel="0" collapsed="false">
      <c r="A60" s="84" t="s">
        <v>5</v>
      </c>
      <c r="B60" s="111"/>
      <c r="C60" s="86" t="n">
        <f aca="false">SUM(C58:C59)</f>
        <v>2.91761925</v>
      </c>
      <c r="D60" s="86" t="n">
        <f aca="false">SUM(D58:D59)</f>
        <v>2.91761925</v>
      </c>
      <c r="E60" s="86" t="n">
        <f aca="false">SUM(E58:E59)</f>
        <v>2.91761925</v>
      </c>
      <c r="F60" s="86" t="n">
        <f aca="false">SUM(F58:F59)</f>
        <v>3.97856275</v>
      </c>
      <c r="G60" s="87" t="n">
        <f aca="false">SUM(G58:G59)</f>
        <v>3.97856275</v>
      </c>
    </row>
    <row r="61" customFormat="false" ht="12.8" hidden="false" customHeight="false" outlineLevel="0" collapsed="false">
      <c r="A61" s="92" t="s">
        <v>139</v>
      </c>
      <c r="B61" s="93" t="s">
        <v>99</v>
      </c>
      <c r="C61" s="93" t="s">
        <v>100</v>
      </c>
      <c r="D61" s="93" t="s">
        <v>100</v>
      </c>
      <c r="E61" s="93" t="s">
        <v>100</v>
      </c>
      <c r="F61" s="97" t="s">
        <v>100</v>
      </c>
      <c r="G61" s="94" t="s">
        <v>100</v>
      </c>
    </row>
    <row r="62" customFormat="false" ht="12.8" hidden="false" customHeight="false" outlineLevel="0" collapsed="false">
      <c r="A62" s="78" t="s">
        <v>140</v>
      </c>
      <c r="B62" s="95" t="n">
        <v>0.0286</v>
      </c>
      <c r="C62" s="114" t="n">
        <f aca="false">(C23*$B$62)*-1</f>
        <v>-0</v>
      </c>
      <c r="D62" s="114" t="n">
        <f aca="false">(D23*$B$62)*-1</f>
        <v>-0</v>
      </c>
      <c r="E62" s="114" t="n">
        <f aca="false">(E23*$B$62)*-1</f>
        <v>-0</v>
      </c>
      <c r="F62" s="114" t="n">
        <f aca="false">(F23*$B$62)*-1</f>
        <v>-0</v>
      </c>
      <c r="G62" s="115" t="n">
        <f aca="false">(G23*$B$62)*-1</f>
        <v>-0</v>
      </c>
    </row>
    <row r="63" customFormat="false" ht="12.8" hidden="false" customHeight="false" outlineLevel="0" collapsed="false">
      <c r="A63" s="78" t="s">
        <v>141</v>
      </c>
      <c r="B63" s="95" t="n">
        <v>0.0286</v>
      </c>
      <c r="C63" s="114" t="n">
        <f aca="false">(C24*$B$63)*-1</f>
        <v>-0</v>
      </c>
      <c r="D63" s="114" t="n">
        <f aca="false">(D24*$B$63)*-1</f>
        <v>-0</v>
      </c>
      <c r="E63" s="114" t="n">
        <f aca="false">(E24*$B$63)*-1</f>
        <v>-0</v>
      </c>
      <c r="F63" s="114" t="n">
        <f aca="false">(F24*$B$63)*-1</f>
        <v>-0</v>
      </c>
      <c r="G63" s="115" t="n">
        <f aca="false">(G24*$B$63)*-1</f>
        <v>-0</v>
      </c>
    </row>
    <row r="64" customFormat="false" ht="12.8" hidden="false" customHeight="false" outlineLevel="0" collapsed="false">
      <c r="A64" s="78" t="s">
        <v>142</v>
      </c>
      <c r="B64" s="95" t="n">
        <v>0.0286</v>
      </c>
      <c r="C64" s="114" t="n">
        <f aca="false">(C25*$B$64)*-1</f>
        <v>-0</v>
      </c>
      <c r="D64" s="114" t="n">
        <f aca="false">(D25*$B$64)*-1</f>
        <v>-0</v>
      </c>
      <c r="E64" s="114" t="n">
        <f aca="false">(E25*$B$64)*-1</f>
        <v>-0</v>
      </c>
      <c r="F64" s="114" t="n">
        <f aca="false">(F25*$B$64)*-1</f>
        <v>-0</v>
      </c>
      <c r="G64" s="115" t="n">
        <f aca="false">(G25*$B$64)*-1</f>
        <v>-0</v>
      </c>
    </row>
    <row r="65" customFormat="false" ht="12.75" hidden="false" customHeight="false" outlineLevel="0" collapsed="false">
      <c r="A65" s="84" t="s">
        <v>5</v>
      </c>
      <c r="B65" s="111"/>
      <c r="C65" s="86" t="n">
        <f aca="false">SUM(C62:C64)</f>
        <v>0</v>
      </c>
      <c r="D65" s="86" t="n">
        <f aca="false">SUM(D62:D64)</f>
        <v>0</v>
      </c>
      <c r="E65" s="86" t="n">
        <f aca="false">SUM(E62:E64)</f>
        <v>0</v>
      </c>
      <c r="F65" s="86" t="n">
        <f aca="false">SUM(F62:F64)</f>
        <v>0</v>
      </c>
      <c r="G65" s="87" t="n">
        <f aca="false">SUM(G62:G64)</f>
        <v>0</v>
      </c>
    </row>
    <row r="66" customFormat="false" ht="12.75" hidden="false" customHeight="false" outlineLevel="0" collapsed="false">
      <c r="A66" s="75" t="s">
        <v>143</v>
      </c>
      <c r="B66" s="76" t="s">
        <v>99</v>
      </c>
      <c r="C66" s="76" t="s">
        <v>100</v>
      </c>
      <c r="D66" s="76" t="s">
        <v>100</v>
      </c>
      <c r="E66" s="76" t="s">
        <v>100</v>
      </c>
      <c r="F66" s="116" t="s">
        <v>100</v>
      </c>
      <c r="G66" s="77" t="s">
        <v>100</v>
      </c>
    </row>
    <row r="67" customFormat="false" ht="12.75" hidden="false" customHeight="false" outlineLevel="0" collapsed="false">
      <c r="A67" s="78" t="s">
        <v>134</v>
      </c>
      <c r="B67" s="117"/>
      <c r="C67" s="114" t="n">
        <f aca="false">C56</f>
        <v>26.25857325</v>
      </c>
      <c r="D67" s="114" t="n">
        <f aca="false">D56</f>
        <v>26.25857325</v>
      </c>
      <c r="E67" s="114" t="n">
        <f aca="false">E56</f>
        <v>26.25857325</v>
      </c>
      <c r="F67" s="114" t="n">
        <f aca="false">F56</f>
        <v>35.80706475</v>
      </c>
      <c r="G67" s="115" t="n">
        <f aca="false">G56</f>
        <v>35.80706475</v>
      </c>
    </row>
    <row r="68" customFormat="false" ht="12.75" hidden="false" customHeight="false" outlineLevel="0" collapsed="false">
      <c r="A68" s="78" t="s">
        <v>144</v>
      </c>
      <c r="B68" s="117"/>
      <c r="C68" s="114" t="n">
        <f aca="false">C60</f>
        <v>2.91761925</v>
      </c>
      <c r="D68" s="114" t="n">
        <f aca="false">D60</f>
        <v>2.91761925</v>
      </c>
      <c r="E68" s="114" t="n">
        <f aca="false">E60</f>
        <v>2.91761925</v>
      </c>
      <c r="F68" s="114" t="n">
        <f aca="false">F60</f>
        <v>3.97856275</v>
      </c>
      <c r="G68" s="115" t="n">
        <f aca="false">G60</f>
        <v>3.97856275</v>
      </c>
    </row>
    <row r="69" customFormat="false" ht="12.75" hidden="false" customHeight="false" outlineLevel="0" collapsed="false">
      <c r="A69" s="78" t="s">
        <v>145</v>
      </c>
      <c r="B69" s="117"/>
      <c r="C69" s="114" t="n">
        <f aca="false">C65</f>
        <v>0</v>
      </c>
      <c r="D69" s="114" t="n">
        <f aca="false">D65</f>
        <v>0</v>
      </c>
      <c r="E69" s="114" t="n">
        <f aca="false">E65</f>
        <v>0</v>
      </c>
      <c r="F69" s="114" t="n">
        <f aca="false">F65</f>
        <v>0</v>
      </c>
      <c r="G69" s="115" t="n">
        <f aca="false">G65</f>
        <v>0</v>
      </c>
    </row>
    <row r="70" customFormat="false" ht="12.75" hidden="false" customHeight="false" outlineLevel="0" collapsed="false">
      <c r="A70" s="84" t="s">
        <v>5</v>
      </c>
      <c r="B70" s="96"/>
      <c r="C70" s="86" t="n">
        <f aca="false">SUM(C67:C69)</f>
        <v>29.1761925</v>
      </c>
      <c r="D70" s="86" t="n">
        <f aca="false">SUM(D67:D69)</f>
        <v>29.1761925</v>
      </c>
      <c r="E70" s="86" t="n">
        <f aca="false">SUM(E67:E69)</f>
        <v>29.1761925</v>
      </c>
      <c r="F70" s="86" t="n">
        <f aca="false">SUM(F67:F69)</f>
        <v>39.7856275</v>
      </c>
      <c r="G70" s="87" t="n">
        <f aca="false">SUM(G67:G69)</f>
        <v>39.7856275</v>
      </c>
    </row>
    <row r="71" customFormat="false" ht="7.5" hidden="false" customHeight="true" outlineLevel="0" collapsed="false">
      <c r="A71" s="118"/>
      <c r="B71" s="119"/>
      <c r="C71" s="120"/>
      <c r="D71" s="120"/>
      <c r="E71" s="120"/>
      <c r="F71" s="120"/>
      <c r="G71" s="121"/>
    </row>
    <row r="72" customFormat="false" ht="12.75" hidden="false" customHeight="false" outlineLevel="0" collapsed="false">
      <c r="A72" s="122" t="s">
        <v>146</v>
      </c>
      <c r="B72" s="122"/>
      <c r="C72" s="122"/>
      <c r="D72" s="122"/>
      <c r="E72" s="122"/>
      <c r="F72" s="122"/>
      <c r="G72" s="122"/>
    </row>
    <row r="73" customFormat="false" ht="12.75" hidden="false" customHeight="false" outlineLevel="0" collapsed="false">
      <c r="A73" s="123" t="s">
        <v>147</v>
      </c>
      <c r="B73" s="124" t="s">
        <v>99</v>
      </c>
      <c r="C73" s="124" t="s">
        <v>100</v>
      </c>
      <c r="D73" s="124" t="s">
        <v>100</v>
      </c>
      <c r="E73" s="124" t="s">
        <v>100</v>
      </c>
      <c r="F73" s="124" t="s">
        <v>100</v>
      </c>
      <c r="G73" s="125" t="s">
        <v>100</v>
      </c>
    </row>
    <row r="74" customFormat="false" ht="12.8" hidden="false" customHeight="false" outlineLevel="0" collapsed="false">
      <c r="A74" s="78" t="s">
        <v>148</v>
      </c>
      <c r="B74" s="98"/>
      <c r="C74" s="126" t="n">
        <f aca="false">ROUND(20.7945/30/12*(C$19+C$50+C$70),2)</f>
        <v>35.9</v>
      </c>
      <c r="D74" s="126" t="n">
        <f aca="false">ROUND(20.7945/30/12*(D$19+D$50+D$70),2)</f>
        <v>35.9</v>
      </c>
      <c r="E74" s="126" t="n">
        <f aca="false">ROUND(20.7945/30/12*(E$19+E$50+E$70),2)</f>
        <v>35.9</v>
      </c>
      <c r="F74" s="126" t="n">
        <f aca="false">ROUND(15/30/12*(F$19+F$50+F$70),2)</f>
        <v>35.32</v>
      </c>
      <c r="G74" s="126" t="n">
        <f aca="false">ROUND(15/30/12*(G$19+G$50+G$70),2)</f>
        <v>35.32</v>
      </c>
    </row>
    <row r="75" customFormat="false" ht="12.8" hidden="false" customHeight="false" outlineLevel="0" collapsed="false">
      <c r="A75" s="78" t="s">
        <v>149</v>
      </c>
      <c r="B75" s="98"/>
      <c r="C75" s="126" t="n">
        <f aca="false">ROUND(7.681/30/12*(C$19+C$50+C$70),2)</f>
        <v>13.26</v>
      </c>
      <c r="D75" s="126" t="n">
        <f aca="false">ROUND(7.681/30/12*(D$19+D$50+D$70),2)</f>
        <v>13.26</v>
      </c>
      <c r="E75" s="126" t="n">
        <f aca="false">ROUND(7.681/30/12*(E$19+E$50+E$70),2)</f>
        <v>13.26</v>
      </c>
      <c r="F75" s="126" t="n">
        <f aca="false">ROUND(5.3399/30/12*(F$19+F$50+F$70),2)</f>
        <v>12.57</v>
      </c>
      <c r="G75" s="126" t="n">
        <f aca="false">ROUND(5.3399/30/12*(G$19+G$50+G$70),2)</f>
        <v>12.57</v>
      </c>
    </row>
    <row r="76" customFormat="false" ht="12.8" hidden="false" customHeight="false" outlineLevel="0" collapsed="false">
      <c r="A76" s="78" t="s">
        <v>150</v>
      </c>
      <c r="B76" s="98"/>
      <c r="C76" s="126" t="n">
        <f aca="false">ROUND(0.4505/30/12*(C$19+C$50+C$70),2)</f>
        <v>0.78</v>
      </c>
      <c r="D76" s="126" t="n">
        <f aca="false">ROUND(0.4505/30/12*(D$19+D$50+D$70),2)</f>
        <v>0.78</v>
      </c>
      <c r="E76" s="126" t="n">
        <f aca="false">ROUND(0.4505/30/12*(E$19+E$50+E$70),2)</f>
        <v>0.78</v>
      </c>
      <c r="F76" s="126" t="n">
        <f aca="false">ROUND(0.325/30/12*(F$19+F$50+F$70),2)</f>
        <v>0.77</v>
      </c>
      <c r="G76" s="126" t="n">
        <f aca="false">ROUND(0.325/30/12*(G$19+G$50+G$70),2)</f>
        <v>0.77</v>
      </c>
    </row>
    <row r="77" customFormat="false" ht="12.8" hidden="false" customHeight="false" outlineLevel="0" collapsed="false">
      <c r="A77" s="78" t="s">
        <v>151</v>
      </c>
      <c r="B77" s="98"/>
      <c r="C77" s="126" t="n">
        <f aca="false">ROUND(0.9583/30/12*(C$19+C$50+C$70),2)</f>
        <v>1.65</v>
      </c>
      <c r="D77" s="126" t="n">
        <f aca="false">ROUND(0.9583/30/12*(D$19+D$50+D$70),2)</f>
        <v>1.65</v>
      </c>
      <c r="E77" s="126" t="n">
        <f aca="false">ROUND(0.9583/30/12*(E$19+E$50+E$70),2)</f>
        <v>1.65</v>
      </c>
      <c r="F77" s="126" t="n">
        <f aca="false">ROUND(0.6913/30/12*(F$19+F$50+F$70),2)</f>
        <v>1.63</v>
      </c>
      <c r="G77" s="126" t="n">
        <f aca="false">ROUND(0.6913/30/12*(G$19+G$50+G$70),2)</f>
        <v>1.63</v>
      </c>
    </row>
    <row r="78" customFormat="false" ht="12.75" hidden="false" customHeight="false" outlineLevel="0" collapsed="false">
      <c r="A78" s="78" t="s">
        <v>152</v>
      </c>
      <c r="B78" s="98"/>
      <c r="C78" s="80"/>
      <c r="D78" s="80"/>
      <c r="E78" s="80"/>
      <c r="F78" s="81"/>
      <c r="G78" s="82"/>
    </row>
    <row r="79" customFormat="false" ht="12.75" hidden="false" customHeight="false" outlineLevel="0" collapsed="false">
      <c r="A79" s="84" t="s">
        <v>5</v>
      </c>
      <c r="B79" s="96" t="n">
        <f aca="false">SUM(B74:B78)</f>
        <v>0</v>
      </c>
      <c r="C79" s="86" t="n">
        <f aca="false">SUM(C74:C78)</f>
        <v>51.59</v>
      </c>
      <c r="D79" s="86" t="n">
        <f aca="false">SUM(D74:D78)</f>
        <v>51.59</v>
      </c>
      <c r="E79" s="86" t="n">
        <f aca="false">SUM(E74:E78)</f>
        <v>51.59</v>
      </c>
      <c r="F79" s="86" t="n">
        <f aca="false">SUM(F74:F78)</f>
        <v>50.29</v>
      </c>
      <c r="G79" s="87" t="n">
        <f aca="false">SUM(G74:G78)</f>
        <v>50.29</v>
      </c>
    </row>
    <row r="80" customFormat="false" ht="12.75" hidden="false" customHeight="false" outlineLevel="0" collapsed="false">
      <c r="A80" s="92" t="s">
        <v>153</v>
      </c>
      <c r="B80" s="93"/>
      <c r="C80" s="93" t="s">
        <v>100</v>
      </c>
      <c r="D80" s="93" t="s">
        <v>100</v>
      </c>
      <c r="E80" s="93" t="s">
        <v>100</v>
      </c>
      <c r="F80" s="93" t="s">
        <v>100</v>
      </c>
      <c r="G80" s="94" t="s">
        <v>100</v>
      </c>
    </row>
    <row r="81" customFormat="false" ht="12.75" hidden="false" customHeight="false" outlineLevel="0" collapsed="false">
      <c r="A81" s="78" t="s">
        <v>154</v>
      </c>
      <c r="B81" s="98" t="n">
        <v>0.5</v>
      </c>
      <c r="C81" s="127"/>
      <c r="D81" s="127"/>
      <c r="E81" s="127"/>
      <c r="F81" s="127" t="n">
        <f aca="false">ROUND(F$12/220*15*0.5*(1+$B81),2)</f>
        <v>0</v>
      </c>
      <c r="G81" s="127" t="n">
        <f aca="false">ROUND(G$12/220*15*0.5*(1+$B81),2)</f>
        <v>0</v>
      </c>
    </row>
    <row r="82" customFormat="false" ht="12.75" hidden="false" customHeight="false" outlineLevel="0" collapsed="false">
      <c r="A82" s="84"/>
      <c r="B82" s="96"/>
      <c r="C82" s="128"/>
      <c r="D82" s="128"/>
      <c r="E82" s="128"/>
      <c r="F82" s="129"/>
      <c r="G82" s="130"/>
    </row>
    <row r="83" customFormat="false" ht="12.75" hidden="false" customHeight="false" outlineLevel="0" collapsed="false">
      <c r="A83" s="75" t="s">
        <v>155</v>
      </c>
      <c r="B83" s="76" t="s">
        <v>99</v>
      </c>
      <c r="C83" s="76" t="s">
        <v>100</v>
      </c>
      <c r="D83" s="76" t="s">
        <v>100</v>
      </c>
      <c r="E83" s="76" t="s">
        <v>100</v>
      </c>
      <c r="F83" s="116"/>
      <c r="G83" s="77" t="s">
        <v>100</v>
      </c>
    </row>
    <row r="84" customFormat="false" ht="12.75" hidden="false" customHeight="false" outlineLevel="0" collapsed="false">
      <c r="A84" s="78" t="s">
        <v>156</v>
      </c>
      <c r="B84" s="98" t="n">
        <f aca="false">B79</f>
        <v>0</v>
      </c>
      <c r="C84" s="80" t="n">
        <f aca="false">C79</f>
        <v>51.59</v>
      </c>
      <c r="D84" s="80" t="n">
        <f aca="false">D79</f>
        <v>51.59</v>
      </c>
      <c r="E84" s="80" t="n">
        <f aca="false">E79</f>
        <v>51.59</v>
      </c>
      <c r="F84" s="80" t="n">
        <f aca="false">F79</f>
        <v>50.29</v>
      </c>
      <c r="G84" s="82" t="n">
        <f aca="false">G79</f>
        <v>50.29</v>
      </c>
    </row>
    <row r="85" customFormat="false" ht="12.75" hidden="false" customHeight="false" outlineLevel="0" collapsed="false">
      <c r="A85" s="78" t="s">
        <v>157</v>
      </c>
      <c r="B85" s="98" t="n">
        <f aca="false">B81</f>
        <v>0.5</v>
      </c>
      <c r="C85" s="80" t="n">
        <f aca="false">C81</f>
        <v>0</v>
      </c>
      <c r="D85" s="80" t="n">
        <f aca="false">D81</f>
        <v>0</v>
      </c>
      <c r="E85" s="80" t="n">
        <f aca="false">E81</f>
        <v>0</v>
      </c>
      <c r="F85" s="80" t="n">
        <f aca="false">F81</f>
        <v>0</v>
      </c>
      <c r="G85" s="82" t="n">
        <f aca="false">G81</f>
        <v>0</v>
      </c>
    </row>
    <row r="86" customFormat="false" ht="12.75" hidden="false" customHeight="false" outlineLevel="0" collapsed="false">
      <c r="A86" s="84" t="s">
        <v>5</v>
      </c>
      <c r="B86" s="96" t="n">
        <f aca="false">SUM(B84:B85)</f>
        <v>0.5</v>
      </c>
      <c r="C86" s="86" t="n">
        <f aca="false">SUM(C84:C85)</f>
        <v>51.59</v>
      </c>
      <c r="D86" s="86" t="n">
        <f aca="false">SUM(D84:D85)</f>
        <v>51.59</v>
      </c>
      <c r="E86" s="86" t="n">
        <f aca="false">SUM(E84:E85)</f>
        <v>51.59</v>
      </c>
      <c r="F86" s="86" t="n">
        <f aca="false">SUM(F84:F85)</f>
        <v>50.29</v>
      </c>
      <c r="G86" s="87" t="n">
        <f aca="false">SUM(G84:G85)</f>
        <v>50.29</v>
      </c>
    </row>
    <row r="87" customFormat="false" ht="4.5" hidden="false" customHeight="true" outlineLevel="0" collapsed="false">
      <c r="A87" s="78"/>
      <c r="B87" s="88"/>
      <c r="C87" s="88"/>
      <c r="D87" s="88"/>
      <c r="E87" s="88"/>
      <c r="F87" s="89"/>
      <c r="G87" s="90"/>
    </row>
    <row r="88" customFormat="false" ht="12.75" hidden="false" customHeight="false" outlineLevel="0" collapsed="false">
      <c r="A88" s="91" t="s">
        <v>158</v>
      </c>
      <c r="B88" s="91"/>
      <c r="C88" s="91"/>
      <c r="D88" s="91"/>
      <c r="E88" s="91"/>
      <c r="F88" s="91"/>
      <c r="G88" s="91"/>
    </row>
    <row r="89" customFormat="false" ht="12.75" hidden="false" customHeight="false" outlineLevel="0" collapsed="false">
      <c r="A89" s="75" t="s">
        <v>159</v>
      </c>
      <c r="B89" s="76" t="s">
        <v>20</v>
      </c>
      <c r="C89" s="76" t="s">
        <v>100</v>
      </c>
      <c r="D89" s="76" t="s">
        <v>100</v>
      </c>
      <c r="E89" s="76" t="s">
        <v>100</v>
      </c>
      <c r="F89" s="76" t="s">
        <v>100</v>
      </c>
      <c r="G89" s="77" t="s">
        <v>100</v>
      </c>
    </row>
    <row r="90" customFormat="false" ht="12.75" hidden="false" customHeight="false" outlineLevel="0" collapsed="false">
      <c r="A90" s="131" t="s">
        <v>160</v>
      </c>
      <c r="B90" s="109" t="n">
        <f aca="false">Insumos!F11</f>
        <v>0</v>
      </c>
      <c r="C90" s="109" t="n">
        <f aca="false">B90</f>
        <v>0</v>
      </c>
      <c r="D90" s="109" t="n">
        <f aca="false">B90</f>
        <v>0</v>
      </c>
      <c r="E90" s="109" t="n">
        <f aca="false">B90</f>
        <v>0</v>
      </c>
      <c r="F90" s="132" t="n">
        <f aca="false">B90*2</f>
        <v>0</v>
      </c>
      <c r="G90" s="110" t="n">
        <f aca="false">B90*2</f>
        <v>0</v>
      </c>
    </row>
    <row r="91" customFormat="false" ht="12.75" hidden="false" customHeight="false" outlineLevel="0" collapsed="false">
      <c r="A91" s="131" t="s">
        <v>161</v>
      </c>
      <c r="B91" s="109" t="n">
        <f aca="false">Insumos!F25</f>
        <v>0</v>
      </c>
      <c r="C91" s="109" t="n">
        <f aca="false">B91</f>
        <v>0</v>
      </c>
      <c r="D91" s="109" t="n">
        <f aca="false">B91</f>
        <v>0</v>
      </c>
      <c r="E91" s="109" t="n">
        <f aca="false">B91</f>
        <v>0</v>
      </c>
      <c r="F91" s="132" t="n">
        <f aca="false">B91*2</f>
        <v>0</v>
      </c>
      <c r="G91" s="110" t="n">
        <f aca="false">B91*2</f>
        <v>0</v>
      </c>
    </row>
    <row r="92" customFormat="false" ht="12.75" hidden="false" customHeight="false" outlineLevel="0" collapsed="false">
      <c r="A92" s="131" t="s">
        <v>162</v>
      </c>
      <c r="B92" s="109"/>
      <c r="C92" s="109" t="n">
        <f aca="false">Insumos!F36</f>
        <v>0</v>
      </c>
      <c r="D92" s="109" t="n">
        <f aca="false">Insumos!F37</f>
        <v>0</v>
      </c>
      <c r="E92" s="109" t="n">
        <f aca="false">Insumos!F37</f>
        <v>0</v>
      </c>
      <c r="F92" s="132" t="n">
        <f aca="false">Insumos!F38</f>
        <v>0</v>
      </c>
      <c r="G92" s="110" t="n">
        <f aca="false">Insumos!F38</f>
        <v>0</v>
      </c>
    </row>
    <row r="93" customFormat="false" ht="12.8" hidden="false" customHeight="false" outlineLevel="0" collapsed="false">
      <c r="A93" s="131" t="s">
        <v>128</v>
      </c>
      <c r="B93" s="109"/>
      <c r="C93" s="127"/>
      <c r="D93" s="127"/>
      <c r="E93" s="127"/>
      <c r="F93" s="133"/>
      <c r="G93" s="134"/>
    </row>
    <row r="94" customFormat="false" ht="12.75" hidden="false" customHeight="false" outlineLevel="0" collapsed="false">
      <c r="A94" s="84" t="s">
        <v>5</v>
      </c>
      <c r="B94" s="112" t="n">
        <f aca="false">SUM(B90:B93)</f>
        <v>0</v>
      </c>
      <c r="C94" s="112" t="n">
        <f aca="false">SUM(C90:C93)</f>
        <v>0</v>
      </c>
      <c r="D94" s="112" t="n">
        <f aca="false">SUM(D90:D93)</f>
        <v>0</v>
      </c>
      <c r="E94" s="112" t="n">
        <f aca="false">SUM(E90:E93)</f>
        <v>0</v>
      </c>
      <c r="F94" s="112" t="n">
        <f aca="false">SUM(F90:F93)</f>
        <v>0</v>
      </c>
      <c r="G94" s="113" t="n">
        <f aca="false">SUM(G90:G93)</f>
        <v>0</v>
      </c>
    </row>
    <row r="95" customFormat="false" ht="3.75" hidden="false" customHeight="true" outlineLevel="0" collapsed="false">
      <c r="A95" s="78"/>
      <c r="B95" s="88"/>
      <c r="C95" s="88"/>
      <c r="D95" s="88"/>
      <c r="E95" s="88"/>
      <c r="F95" s="89"/>
      <c r="G95" s="90"/>
    </row>
    <row r="96" customFormat="false" ht="12.75" hidden="false" customHeight="false" outlineLevel="0" collapsed="false">
      <c r="A96" s="91" t="s">
        <v>163</v>
      </c>
      <c r="B96" s="91"/>
      <c r="C96" s="91"/>
      <c r="D96" s="91"/>
      <c r="E96" s="91"/>
      <c r="F96" s="91"/>
      <c r="G96" s="91"/>
    </row>
    <row r="97" customFormat="false" ht="12.75" hidden="false" customHeight="false" outlineLevel="0" collapsed="false">
      <c r="A97" s="75" t="s">
        <v>164</v>
      </c>
      <c r="B97" s="76" t="s">
        <v>99</v>
      </c>
      <c r="C97" s="76" t="s">
        <v>100</v>
      </c>
      <c r="D97" s="76" t="s">
        <v>100</v>
      </c>
      <c r="E97" s="76" t="s">
        <v>100</v>
      </c>
      <c r="F97" s="76" t="s">
        <v>100</v>
      </c>
      <c r="G97" s="77" t="s">
        <v>100</v>
      </c>
    </row>
    <row r="98" customFormat="false" ht="12.8" hidden="false" customHeight="false" outlineLevel="0" collapsed="false">
      <c r="A98" s="135" t="s">
        <v>165</v>
      </c>
      <c r="B98" s="95" t="n">
        <v>0.06</v>
      </c>
      <c r="C98" s="136" t="n">
        <f aca="false">ROUND((C$19+C$50+C$70+C$86+C$94)*$B98,2)</f>
        <v>40.39</v>
      </c>
      <c r="D98" s="136" t="n">
        <f aca="false">ROUND((D$19+D$50+D$70+D$86+D$94)*$B98,2)</f>
        <v>40.39</v>
      </c>
      <c r="E98" s="136" t="n">
        <f aca="false">ROUND((E$19+E$50+E$70+E$86+E$94)*$B98,2)</f>
        <v>40.39</v>
      </c>
      <c r="F98" s="136" t="n">
        <f aca="false">ROUND((F$19+F$50+F$70+F$86+F$94)*$B98,2)</f>
        <v>53.87</v>
      </c>
      <c r="G98" s="137" t="n">
        <f aca="false">ROUND((G$19+G$50+G$70+G$86+G$94)*$B98,2)</f>
        <v>53.87</v>
      </c>
    </row>
    <row r="99" customFormat="false" ht="12.8" hidden="false" customHeight="false" outlineLevel="0" collapsed="false">
      <c r="A99" s="135" t="s">
        <v>166</v>
      </c>
      <c r="B99" s="95" t="n">
        <v>0.0679</v>
      </c>
      <c r="C99" s="138" t="n">
        <f aca="false">ROUND((C$19+C$50+C$70+C$86+C$94+C$98)*$B99,2)</f>
        <v>48.45</v>
      </c>
      <c r="D99" s="138" t="n">
        <f aca="false">ROUND((D$19+D$50+D$70+D$86+D$94+D$98)*$B99,2)</f>
        <v>48.45</v>
      </c>
      <c r="E99" s="138" t="n">
        <f aca="false">ROUND((E$19+E$50+E$70+E$86+E$94+E$98)*$B99,2)</f>
        <v>48.45</v>
      </c>
      <c r="F99" s="138" t="n">
        <f aca="false">ROUND((F$19+F$50+F$70+F$86+F$94+F$98)*$B99,2)</f>
        <v>64.63</v>
      </c>
      <c r="G99" s="139" t="n">
        <f aca="false">ROUND((G$19+G$50+G$70+G$86+G$94+G$98)*$B99,2)</f>
        <v>64.63</v>
      </c>
    </row>
    <row r="100" customFormat="false" ht="12.75" hidden="false" customHeight="false" outlineLevel="0" collapsed="false">
      <c r="A100" s="92" t="s">
        <v>167</v>
      </c>
      <c r="B100" s="140" t="n">
        <f aca="false">B101+B102</f>
        <v>0.0565</v>
      </c>
      <c r="C100" s="141" t="n">
        <f aca="false">SUM(C101:C102)</f>
        <v>45.63</v>
      </c>
      <c r="D100" s="141" t="n">
        <f aca="false">SUM(D101:D102)</f>
        <v>45.63</v>
      </c>
      <c r="E100" s="141" t="n">
        <f aca="false">SUM(E101:E102)</f>
        <v>45.63</v>
      </c>
      <c r="F100" s="141" t="n">
        <f aca="false">SUM(F101:F102)</f>
        <v>60.87</v>
      </c>
      <c r="G100" s="142" t="n">
        <f aca="false">SUM(G101:G102)</f>
        <v>60.87</v>
      </c>
    </row>
    <row r="101" customFormat="false" ht="12.75" hidden="false" customHeight="false" outlineLevel="0" collapsed="false">
      <c r="A101" s="78" t="s">
        <v>168</v>
      </c>
      <c r="B101" s="98" t="n">
        <v>0.0365</v>
      </c>
      <c r="C101" s="109" t="n">
        <f aca="false">ROUND((($C$19+$C$50+$C$70+$C$86+$C$94+$C$99+$C$98)/(1-($B$100)))*$B$101,2)</f>
        <v>29.48</v>
      </c>
      <c r="D101" s="109" t="n">
        <f aca="false">ROUND((($D$19+$D$50+$D$70+$D$86+$D$94+$D$99+$D$98)/(1-($B$100)))*$B101,2)</f>
        <v>29.48</v>
      </c>
      <c r="E101" s="109" t="n">
        <f aca="false">ROUND((($E$19+$E$50+$E$70+$E$86+$E$94+$E$99+$E$98)/(1-($B$100)))*$B101,2)</f>
        <v>29.48</v>
      </c>
      <c r="F101" s="109" t="n">
        <f aca="false">ROUND(((F$19+F$50+F$70+F$86+F$94+F$99+F$98)/(1-($B$100)))*B101,2)</f>
        <v>39.32</v>
      </c>
      <c r="G101" s="110" t="n">
        <f aca="false">ROUND(((G$19+G$50+G$70+G$86+G$94+G$99+G$98)/(1-($B$100)))*$B101,2)</f>
        <v>39.32</v>
      </c>
    </row>
    <row r="102" customFormat="false" ht="12.75" hidden="false" customHeight="false" outlineLevel="0" collapsed="false">
      <c r="A102" s="78" t="s">
        <v>169</v>
      </c>
      <c r="B102" s="98" t="n">
        <v>0.02</v>
      </c>
      <c r="C102" s="127" t="n">
        <f aca="false">ROUND((($C$19+$C$50+$C$70+$C$86+$C$94+$C$98+$C$99)/(1-($B$100)))*$B$102,2)</f>
        <v>16.15</v>
      </c>
      <c r="D102" s="127" t="n">
        <f aca="false">ROUND((($D$19+$D$50+$D$70+$D$86+$D$94+$D$98+$D$99)/(1-($B$100)))*$B102,2)</f>
        <v>16.15</v>
      </c>
      <c r="E102" s="127" t="n">
        <f aca="false">ROUND((($E$19+$E$50+$E$70+$E$86+$E$94+$E$98+$E$99)/(1-($B$100)))*$B102,2)</f>
        <v>16.15</v>
      </c>
      <c r="F102" s="127" t="n">
        <f aca="false">ROUND((($F$19+$F$50+$F$70+$F$86+$F$94+$F$98+$F$99)/(1-($B$100)))*B102,2)</f>
        <v>21.55</v>
      </c>
      <c r="G102" s="134" t="n">
        <f aca="false">ROUND((($G$19+$G$50+$G$70+$G$86+$G$94+$G$98+$G$99)/(1-($B$100)))*$B102,2)</f>
        <v>21.55</v>
      </c>
    </row>
    <row r="103" customFormat="false" ht="12.75" hidden="false" customHeight="false" outlineLevel="0" collapsed="false">
      <c r="A103" s="92" t="s">
        <v>170</v>
      </c>
      <c r="B103" s="140" t="n">
        <f aca="false">B104+B105</f>
        <v>0.0615</v>
      </c>
      <c r="C103" s="93" t="n">
        <f aca="false">SUM(C104:C105)</f>
        <v>49.94</v>
      </c>
      <c r="D103" s="93" t="n">
        <f aca="false">SUM(D104:D105)</f>
        <v>49.94</v>
      </c>
      <c r="E103" s="93" t="n">
        <f aca="false">SUM(E104:E105)</f>
        <v>49.94</v>
      </c>
      <c r="F103" s="93" t="n">
        <f aca="false">SUM(F104:F105)</f>
        <v>66.61</v>
      </c>
      <c r="G103" s="94" t="n">
        <f aca="false">SUM(G104:G105)</f>
        <v>66.61</v>
      </c>
    </row>
    <row r="104" customFormat="false" ht="12.75" hidden="false" customHeight="false" outlineLevel="0" collapsed="false">
      <c r="A104" s="78" t="s">
        <v>168</v>
      </c>
      <c r="B104" s="98" t="n">
        <v>0.0365</v>
      </c>
      <c r="C104" s="127" t="n">
        <f aca="false">ROUND((($C$19+$C$50+$C$70+$C$86+$C$94+$C$99+$C$98)/(1-($B$103)))*$B$104,2)</f>
        <v>29.64</v>
      </c>
      <c r="D104" s="127" t="n">
        <f aca="false">ROUND((($D$19+$D$50+$D$70+$D$86+$D$94+$D$99+$D$98)/(1-($B$103)))*$B104,2)</f>
        <v>29.64</v>
      </c>
      <c r="E104" s="127" t="n">
        <f aca="false">ROUND((($E$19+$E$50+$E$70+$E$86+$E$94+$E$99+$E$98)/(1-($B$103)))*$B104,2)</f>
        <v>29.64</v>
      </c>
      <c r="F104" s="127" t="n">
        <f aca="false">ROUND(((F$19+F$50+F$70+F$86+F$94+F$99+F$98)/(1-($B$103)))*B104,2)</f>
        <v>39.53</v>
      </c>
      <c r="G104" s="134" t="n">
        <f aca="false">ROUND(((G$19+G$50+G$70+G$86+G$94+G$99+G$98)/(1-($B$103)))*$B104,2)</f>
        <v>39.53</v>
      </c>
    </row>
    <row r="105" customFormat="false" ht="12.75" hidden="false" customHeight="false" outlineLevel="0" collapsed="false">
      <c r="A105" s="78" t="s">
        <v>169</v>
      </c>
      <c r="B105" s="98" t="n">
        <v>0.025</v>
      </c>
      <c r="C105" s="127" t="n">
        <f aca="false">ROUND((($C$19+$C$50+$C$70+$C$86+$C$94+$C$98+$C$99)/(1-($B$103)))*$B$105,2)</f>
        <v>20.3</v>
      </c>
      <c r="D105" s="127" t="n">
        <f aca="false">ROUND((($D$19+$D$50+$D$70+$D$86+$D$94+$D$98+$D$99)/(1-($B$103)))*$B105,2)</f>
        <v>20.3</v>
      </c>
      <c r="E105" s="127" t="n">
        <f aca="false">ROUND((($E$19+$E$50+$E$70+$E$86+$E$94+$E$98+$E$99)/(1-($B$103)))*$B105,2)</f>
        <v>20.3</v>
      </c>
      <c r="F105" s="127" t="n">
        <f aca="false">ROUND((($F$19+$F$50+$F$70+$F$86+$F$94+$F$98+$F$99)/(1-($B$103)))*B105,2)</f>
        <v>27.08</v>
      </c>
      <c r="G105" s="134" t="n">
        <f aca="false">ROUND((($G$19+$G$50+$G$70+$G$86+$G$94+$G$98+$G$99)/(1-($B$103)))*$B105,2)</f>
        <v>27.08</v>
      </c>
    </row>
    <row r="106" customFormat="false" ht="12.75" hidden="false" customHeight="false" outlineLevel="0" collapsed="false">
      <c r="A106" s="92" t="s">
        <v>171</v>
      </c>
      <c r="B106" s="140" t="n">
        <f aca="false">B107+B108</f>
        <v>0.0665</v>
      </c>
      <c r="C106" s="93" t="n">
        <f aca="false">SUM(C107:C108)</f>
        <v>54.28</v>
      </c>
      <c r="D106" s="93" t="n">
        <f aca="false">SUM(D107:D108)</f>
        <v>54.28</v>
      </c>
      <c r="E106" s="93" t="n">
        <f aca="false">SUM(E107:E108)</f>
        <v>54.28</v>
      </c>
      <c r="F106" s="93" t="n">
        <f aca="false">SUM(F107:F108)</f>
        <v>72.4</v>
      </c>
      <c r="G106" s="94" t="n">
        <f aca="false">SUM(G107:G108)</f>
        <v>72.4</v>
      </c>
    </row>
    <row r="107" customFormat="false" ht="12.75" hidden="false" customHeight="false" outlineLevel="0" collapsed="false">
      <c r="A107" s="78" t="s">
        <v>168</v>
      </c>
      <c r="B107" s="98" t="n">
        <v>0.0365</v>
      </c>
      <c r="C107" s="127" t="n">
        <f aca="false">ROUND((($C$19+$C$50+$C$70+$C$86+$C$94+$C$99+$C$98)/(1-($B$106)))*$B$107,2)</f>
        <v>29.79</v>
      </c>
      <c r="D107" s="127" t="n">
        <f aca="false">ROUND((($D$19+$D$50+$D$70+$D$86+$D$94+$D$99+$D$98)/(1-($B$106)))*$B107,2)</f>
        <v>29.79</v>
      </c>
      <c r="E107" s="127" t="n">
        <f aca="false">ROUND((($E$19+$E$50+$E$70+$E$86+$E$94+$E$99+$E$98)/(1-($B$106)))*$B107,2)</f>
        <v>29.79</v>
      </c>
      <c r="F107" s="127" t="n">
        <f aca="false">ROUND(((F$19+F$50+F$70+F$86+F$94+F$99+F$98)/(1-($B$106)))*B107,2)</f>
        <v>39.74</v>
      </c>
      <c r="G107" s="134" t="n">
        <f aca="false">ROUND(((G$19+G$50+G$70+G$86+G$94+G$99+G$98)/(1-($B$106)))*$B107,2)</f>
        <v>39.74</v>
      </c>
    </row>
    <row r="108" customFormat="false" ht="12.75" hidden="false" customHeight="false" outlineLevel="0" collapsed="false">
      <c r="A108" s="78" t="s">
        <v>169</v>
      </c>
      <c r="B108" s="98" t="n">
        <v>0.03</v>
      </c>
      <c r="C108" s="127" t="n">
        <f aca="false">ROUND((($C$19+$C$50+$C$70+$C$86+$C$94+$C$98+$C$99)/(1-($B$106)))*B108,2)</f>
        <v>24.49</v>
      </c>
      <c r="D108" s="127" t="n">
        <f aca="false">ROUND((($D$19+$D$50+$D$70+$D$86+$D$94+$D$98+$D$99)/(1-($B$106)))*$B108,2)</f>
        <v>24.49</v>
      </c>
      <c r="E108" s="127" t="n">
        <f aca="false">ROUND((($E$19+$E$50+$E$70+$E$86+$E$94+$E$98+$E$99)/(1-($B$106)))*$B108,2)</f>
        <v>24.49</v>
      </c>
      <c r="F108" s="133" t="n">
        <f aca="false">ROUND((($F$19+$F$50+$F$70+$F$86+$F$94+$F$98+$F$99)/(1-($B$106)))*B108,2)</f>
        <v>32.66</v>
      </c>
      <c r="G108" s="134" t="n">
        <f aca="false">ROUND((($G$19+$G$50+$G$70+$G$86+$G$94+$G$98+$G$99)/(1-($B$106)))*$B108,2)</f>
        <v>32.66</v>
      </c>
    </row>
    <row r="109" customFormat="false" ht="12.75" hidden="false" customHeight="false" outlineLevel="0" collapsed="false">
      <c r="A109" s="92" t="s">
        <v>172</v>
      </c>
      <c r="B109" s="140" t="n">
        <f aca="false">B110+B111</f>
        <v>0.0715</v>
      </c>
      <c r="C109" s="93" t="n">
        <f aca="false">SUM(C110:C111)</f>
        <v>58.68</v>
      </c>
      <c r="D109" s="93" t="n">
        <f aca="false">SUM(D110:D111)</f>
        <v>58.68</v>
      </c>
      <c r="E109" s="93" t="n">
        <f aca="false">SUM(E110:E111)</f>
        <v>58.68</v>
      </c>
      <c r="F109" s="93" t="n">
        <f aca="false">SUM(F110:F111)</f>
        <v>78.27</v>
      </c>
      <c r="G109" s="94" t="n">
        <f aca="false">SUM(G110:G111)</f>
        <v>78.27</v>
      </c>
    </row>
    <row r="110" customFormat="false" ht="12.75" hidden="false" customHeight="false" outlineLevel="0" collapsed="false">
      <c r="A110" s="78" t="s">
        <v>168</v>
      </c>
      <c r="B110" s="98" t="n">
        <v>0.0365</v>
      </c>
      <c r="C110" s="127" t="n">
        <f aca="false">ROUND((($C$19+$C$50+$C$70+$C$86+$C$94+$C$99+$C$98)/(1-($B$109)))*B110,2)</f>
        <v>29.96</v>
      </c>
      <c r="D110" s="127" t="n">
        <f aca="false">ROUND((($D$19+$D$50+$D$70+$D$86+$D$94+$D$99+$D$98)/(1-($B$109)))*$B110,2)</f>
        <v>29.96</v>
      </c>
      <c r="E110" s="127" t="n">
        <f aca="false">ROUND((($E$19+$E$50+$E$70+$E$86+$E$94+$E$99+$E$98)/(1-($B$109)))*$B110,2)</f>
        <v>29.96</v>
      </c>
      <c r="F110" s="133" t="n">
        <f aca="false">ROUND(((F$19+F$50+F$70+F$86+F$94+F$99+F$98)/(1-($B$109)))*B110,2)</f>
        <v>39.96</v>
      </c>
      <c r="G110" s="110" t="n">
        <f aca="false">ROUND(((G$19+G$50+G$70+G$86+G$94+G$99+G$98)/(1-($B$109)))*$B110,2)</f>
        <v>39.96</v>
      </c>
    </row>
    <row r="111" customFormat="false" ht="12.75" hidden="false" customHeight="false" outlineLevel="0" collapsed="false">
      <c r="A111" s="78" t="s">
        <v>169</v>
      </c>
      <c r="B111" s="98" t="n">
        <v>0.035</v>
      </c>
      <c r="C111" s="127" t="n">
        <f aca="false">ROUND((($C$19+$C$50+$C$70+$C$86+$C$94+$C$98+$C$99)/(1-($B$109)))*B111,2)</f>
        <v>28.72</v>
      </c>
      <c r="D111" s="127" t="n">
        <f aca="false">ROUND((($D$19+$D$50+$D$70+$D$86+$D$94+$D$98+$D$99)/(1-($B$109)))*$B111,2)</f>
        <v>28.72</v>
      </c>
      <c r="E111" s="127" t="n">
        <f aca="false">ROUND((($E$19+$E$50+$E$70+$E$86+$E$94+$E$98+$E$99)/(1-($B$109)))*$B111,2)</f>
        <v>28.72</v>
      </c>
      <c r="F111" s="132" t="n">
        <f aca="false">ROUND((($F$19+$F$50+$F$70+$F$86+$F$94+$F$98+$F$99)/(1-($B$109)))*B111,2)</f>
        <v>38.31</v>
      </c>
      <c r="G111" s="134" t="n">
        <f aca="false">ROUND((($G$19+$G$50+$G$70+$G$86+$G$94+$G$98+$G$99)/(1-($B$109)))*$B111,2)</f>
        <v>38.31</v>
      </c>
    </row>
    <row r="112" customFormat="false" ht="12.75" hidden="false" customHeight="false" outlineLevel="0" collapsed="false">
      <c r="A112" s="92" t="s">
        <v>173</v>
      </c>
      <c r="B112" s="140" t="n">
        <f aca="false">B113+B114</f>
        <v>0.0765</v>
      </c>
      <c r="C112" s="93" t="n">
        <f aca="false">SUM(C113:C114)</f>
        <v>63.13</v>
      </c>
      <c r="D112" s="93" t="n">
        <f aca="false">SUM(D113:D114)</f>
        <v>63.13</v>
      </c>
      <c r="E112" s="93" t="n">
        <f aca="false">SUM(E113:E114)</f>
        <v>63.13</v>
      </c>
      <c r="F112" s="93" t="n">
        <f aca="false">SUM(F113:F114)</f>
        <v>84.19</v>
      </c>
      <c r="G112" s="94" t="n">
        <f aca="false">SUM(G113:G114)</f>
        <v>84.19</v>
      </c>
    </row>
    <row r="113" customFormat="false" ht="12.75" hidden="false" customHeight="false" outlineLevel="0" collapsed="false">
      <c r="A113" s="78" t="s">
        <v>168</v>
      </c>
      <c r="B113" s="98" t="n">
        <v>0.0365</v>
      </c>
      <c r="C113" s="127" t="n">
        <f aca="false">ROUND((($C$19+$C$50+$C$70+$C$86+$C$94+$C$99+$C$98)/(1-($B$112)))*B113,2)</f>
        <v>30.12</v>
      </c>
      <c r="D113" s="127" t="n">
        <f aca="false">ROUND((($D$19+$D$50+$D$70+$D$86+$D$94+$D$99+$D$98)/(1-($B$112)))*$B113,2)</f>
        <v>30.12</v>
      </c>
      <c r="E113" s="127" t="n">
        <f aca="false">ROUND((($E$19+$E$50+$E$70+$E$86+$E$94+$E$99+$E$98)/(1-($B$112)))*$B113,2)</f>
        <v>30.12</v>
      </c>
      <c r="F113" s="133" t="n">
        <f aca="false">ROUND(((F$19+F$50+F$70+F$86+F$94+F$99+F$98)/(1-($B$112)))*B113,2)</f>
        <v>40.17</v>
      </c>
      <c r="G113" s="134" t="n">
        <f aca="false">ROUND(((G$19+G$50+G$70+G$86+G$94+G$99+G$98)/(1-($B$112)))*$B113,2)</f>
        <v>40.17</v>
      </c>
    </row>
    <row r="114" customFormat="false" ht="12.75" hidden="false" customHeight="false" outlineLevel="0" collapsed="false">
      <c r="A114" s="78" t="s">
        <v>169</v>
      </c>
      <c r="B114" s="98" t="n">
        <v>0.04</v>
      </c>
      <c r="C114" s="127" t="n">
        <f aca="false">ROUND((($C$19+$C$50+$C$70+$C$86+$C$94+$C$98+$C$99)/(1-($B$112)))*B114,2)</f>
        <v>33.01</v>
      </c>
      <c r="D114" s="127" t="n">
        <f aca="false">ROUND((($D$19+$D$50+$D$70+$D$86+$D$94+$D$98+$D$99)/(1-($B$112)))*$B114,2)</f>
        <v>33.01</v>
      </c>
      <c r="E114" s="127" t="n">
        <f aca="false">ROUND((($E$19+$E$50+$E$70+$E$86+$E$94+$E$98+$E$99)/(1-($B$112)))*$B114,2)</f>
        <v>33.01</v>
      </c>
      <c r="F114" s="133" t="n">
        <f aca="false">ROUND((($F$19+$F$50+$F$70+$F$86+$F$94+$F$98+$F$99)/(1-($B$112)))*B114,2)</f>
        <v>44.02</v>
      </c>
      <c r="G114" s="134" t="n">
        <f aca="false">ROUND((($G$19+$G$50+$G$70+$G$86+$G$94+$G$98+$G$99)/(1-($B$112)))*$B114,2)</f>
        <v>44.02</v>
      </c>
    </row>
    <row r="115" customFormat="false" ht="12.75" hidden="false" customHeight="false" outlineLevel="0" collapsed="false">
      <c r="A115" s="92" t="s">
        <v>174</v>
      </c>
      <c r="B115" s="140" t="n">
        <f aca="false">B116+B117</f>
        <v>0.0865</v>
      </c>
      <c r="C115" s="93" t="n">
        <f aca="false">SUM(C116:C117)</f>
        <v>72.16</v>
      </c>
      <c r="D115" s="93" t="n">
        <f aca="false">SUM(D116:D117)</f>
        <v>72.16</v>
      </c>
      <c r="E115" s="93" t="n">
        <f aca="false">SUM(E116:E117)</f>
        <v>72.16</v>
      </c>
      <c r="F115" s="93" t="n">
        <f aca="false">SUM(F116:F117)</f>
        <v>96.24</v>
      </c>
      <c r="G115" s="94" t="n">
        <f aca="false">SUM(G116:G117)</f>
        <v>96.24</v>
      </c>
    </row>
    <row r="116" customFormat="false" ht="12.75" hidden="false" customHeight="false" outlineLevel="0" collapsed="false">
      <c r="A116" s="78" t="s">
        <v>168</v>
      </c>
      <c r="B116" s="98" t="n">
        <v>0.0365</v>
      </c>
      <c r="C116" s="127" t="n">
        <f aca="false">ROUND((($C$19+$C$50+$C$70+$C$86+$C$94+$C$99+$C$98)/(1-($B$115)))*B116,2)</f>
        <v>30.45</v>
      </c>
      <c r="D116" s="127" t="n">
        <f aca="false">ROUND((($D$19+$D$50+$D$70+$D$86+$D$94+$D$99+$D$98)/(1-($B$115)))*$B116,2)</f>
        <v>30.45</v>
      </c>
      <c r="E116" s="127" t="n">
        <f aca="false">ROUND((($E$19+$E$50+$E$70+$E$86+$E$94+$E$99+$E$98)/(1-($B$115)))*$B116,2)</f>
        <v>30.45</v>
      </c>
      <c r="F116" s="133" t="n">
        <f aca="false">ROUND(((F$19+F$50+F$70+F$86+F$94+F$99+F$98)/(1-($B$115)))*B116,2)</f>
        <v>40.61</v>
      </c>
      <c r="G116" s="134" t="n">
        <f aca="false">ROUND(((G$19+G$50+G$70+G$86+G$94+G$99+G$98)/(1-($B$115)))*$B116,2)</f>
        <v>40.61</v>
      </c>
    </row>
    <row r="117" customFormat="false" ht="12.75" hidden="false" customHeight="false" outlineLevel="0" collapsed="false">
      <c r="A117" s="143" t="s">
        <v>169</v>
      </c>
      <c r="B117" s="144" t="n">
        <v>0.05</v>
      </c>
      <c r="C117" s="145" t="n">
        <f aca="false">ROUND((($C$19+$C$50+$C$70+$C$86+$C$94+$C$98+$C$99)/(1-($B$115)))*B117,2)</f>
        <v>41.71</v>
      </c>
      <c r="D117" s="145" t="n">
        <f aca="false">ROUND((($D$19+$D$50+$D$70+$D$86+$D$94+$D$98+$D$99)/(1-($B$115)))*$B117,2)</f>
        <v>41.71</v>
      </c>
      <c r="E117" s="145" t="n">
        <f aca="false">ROUND((($E$19+$E$50+$E$70+$E$86+$E$94+$E$98+$E$99)/(1-($B$115)))*$B117,2)</f>
        <v>41.71</v>
      </c>
      <c r="F117" s="146" t="n">
        <f aca="false">ROUND((($F$19+$F$50+$F$70+$F$86+$F$94+$F$98+$F$99)/(1-($B$115)))*B117,2)</f>
        <v>55.63</v>
      </c>
      <c r="G117" s="147" t="n">
        <f aca="false">ROUND((($G$19+$G$50+$G$70+$G$86+$G$94+$G$98+$G$99)/(1-($B$115)))*$B117,2)</f>
        <v>55.63</v>
      </c>
    </row>
    <row r="118" customFormat="false" ht="12.75" hidden="false" customHeight="false" outlineLevel="0" collapsed="false">
      <c r="A118" s="148" t="s">
        <v>175</v>
      </c>
      <c r="B118" s="149" t="n">
        <v>0.02</v>
      </c>
      <c r="C118" s="150" t="n">
        <f aca="false">SUM(C98:C100)</f>
        <v>134.47</v>
      </c>
      <c r="D118" s="150" t="n">
        <f aca="false">SUM(D98:D100)</f>
        <v>134.47</v>
      </c>
      <c r="E118" s="150" t="n">
        <f aca="false">SUM(E98:E100)</f>
        <v>134.47</v>
      </c>
      <c r="F118" s="150" t="n">
        <f aca="false">SUM(F98:F100)</f>
        <v>179.37</v>
      </c>
      <c r="G118" s="151" t="n">
        <f aca="false">SUM(G98:G100)</f>
        <v>179.37</v>
      </c>
    </row>
    <row r="119" customFormat="false" ht="12.75" hidden="false" customHeight="false" outlineLevel="0" collapsed="false">
      <c r="A119" s="148"/>
      <c r="B119" s="96" t="n">
        <v>0.025</v>
      </c>
      <c r="C119" s="86" t="n">
        <f aca="false">SUM(C98:C99,C103)</f>
        <v>138.78</v>
      </c>
      <c r="D119" s="86" t="n">
        <f aca="false">SUM(D98:D99,D103)</f>
        <v>138.78</v>
      </c>
      <c r="E119" s="86" t="n">
        <f aca="false">SUM(E98:E99,E103)</f>
        <v>138.78</v>
      </c>
      <c r="F119" s="86" t="n">
        <f aca="false">SUM(F98:F99,F103)</f>
        <v>185.11</v>
      </c>
      <c r="G119" s="87" t="n">
        <f aca="false">SUM(G98:G99,G103)</f>
        <v>185.11</v>
      </c>
    </row>
    <row r="120" customFormat="false" ht="12.75" hidden="false" customHeight="false" outlineLevel="0" collapsed="false">
      <c r="A120" s="148"/>
      <c r="B120" s="96" t="n">
        <v>0.03</v>
      </c>
      <c r="C120" s="86" t="n">
        <f aca="false">SUM(C98:C99,C106)</f>
        <v>143.12</v>
      </c>
      <c r="D120" s="86" t="n">
        <f aca="false">SUM(D98:D99,D106)</f>
        <v>143.12</v>
      </c>
      <c r="E120" s="86" t="n">
        <f aca="false">SUM(E98:E99,E106)</f>
        <v>143.12</v>
      </c>
      <c r="F120" s="86" t="n">
        <f aca="false">SUM(F98:F99,F106)</f>
        <v>190.9</v>
      </c>
      <c r="G120" s="87" t="n">
        <f aca="false">SUM(G98:G99,G106)</f>
        <v>190.9</v>
      </c>
    </row>
    <row r="121" customFormat="false" ht="12.75" hidden="false" customHeight="false" outlineLevel="0" collapsed="false">
      <c r="A121" s="148"/>
      <c r="B121" s="96" t="n">
        <v>0.035</v>
      </c>
      <c r="C121" s="86" t="n">
        <f aca="false">SUM(C98:C99,C109)</f>
        <v>147.52</v>
      </c>
      <c r="D121" s="86" t="n">
        <f aca="false">SUM(D98:D99,D109)</f>
        <v>147.52</v>
      </c>
      <c r="E121" s="86" t="n">
        <f aca="false">SUM(E98:E99,E109)</f>
        <v>147.52</v>
      </c>
      <c r="F121" s="86" t="n">
        <f aca="false">SUM(F98:F99,F109)</f>
        <v>196.77</v>
      </c>
      <c r="G121" s="87" t="n">
        <f aca="false">SUM(G98:G99,G109)</f>
        <v>196.77</v>
      </c>
    </row>
    <row r="122" customFormat="false" ht="12.75" hidden="false" customHeight="false" outlineLevel="0" collapsed="false">
      <c r="A122" s="148"/>
      <c r="B122" s="96" t="n">
        <v>0.04</v>
      </c>
      <c r="C122" s="86" t="n">
        <f aca="false">SUM(C98:C99,C112)</f>
        <v>151.97</v>
      </c>
      <c r="D122" s="86" t="n">
        <f aca="false">SUM(D98:D99,D112)</f>
        <v>151.97</v>
      </c>
      <c r="E122" s="86" t="n">
        <f aca="false">SUM(E98:E99,E112)</f>
        <v>151.97</v>
      </c>
      <c r="F122" s="86" t="n">
        <f aca="false">SUM(F98:F99,F112)</f>
        <v>202.69</v>
      </c>
      <c r="G122" s="87" t="n">
        <f aca="false">SUM(G98:G99,G112)</f>
        <v>202.69</v>
      </c>
    </row>
    <row r="123" customFormat="false" ht="12.75" hidden="false" customHeight="false" outlineLevel="0" collapsed="false">
      <c r="A123" s="148"/>
      <c r="B123" s="152" t="n">
        <v>0.05</v>
      </c>
      <c r="C123" s="153" t="n">
        <f aca="false">SUM(C98:C99,C115)</f>
        <v>161</v>
      </c>
      <c r="D123" s="153" t="n">
        <f aca="false">SUM(D98:D99,D115)</f>
        <v>161</v>
      </c>
      <c r="E123" s="153" t="n">
        <f aca="false">SUM(E98:E99,E115)</f>
        <v>161</v>
      </c>
      <c r="F123" s="153" t="n">
        <f aca="false">SUM(F98:F99,F115)</f>
        <v>214.74</v>
      </c>
      <c r="G123" s="154" t="n">
        <f aca="false">SUM(G98:G99,G115)</f>
        <v>214.74</v>
      </c>
    </row>
    <row r="124" customFormat="false" ht="12.75" hidden="false" customHeight="false" outlineLevel="0" collapsed="false">
      <c r="A124" s="155"/>
      <c r="B124" s="0"/>
      <c r="C124" s="0"/>
      <c r="D124" s="0"/>
      <c r="E124" s="0"/>
      <c r="F124" s="0"/>
      <c r="G124" s="156"/>
    </row>
    <row r="125" customFormat="false" ht="12.75" hidden="false" customHeight="false" outlineLevel="0" collapsed="false">
      <c r="A125" s="155"/>
      <c r="B125" s="0"/>
      <c r="C125" s="0"/>
      <c r="D125" s="0"/>
      <c r="E125" s="0"/>
      <c r="F125" s="0"/>
      <c r="G125" s="156"/>
    </row>
    <row r="126" customFormat="false" ht="12.75" hidden="false" customHeight="false" outlineLevel="0" collapsed="false">
      <c r="A126" s="157" t="s">
        <v>176</v>
      </c>
      <c r="B126" s="157"/>
      <c r="C126" s="157"/>
      <c r="D126" s="157"/>
      <c r="E126" s="157"/>
      <c r="F126" s="157"/>
      <c r="G126" s="157"/>
    </row>
    <row r="127" customFormat="false" ht="12.75" hidden="false" customHeight="false" outlineLevel="0" collapsed="false">
      <c r="A127" s="158" t="s">
        <v>177</v>
      </c>
      <c r="B127" s="158"/>
      <c r="C127" s="158"/>
      <c r="D127" s="158"/>
      <c r="E127" s="158"/>
      <c r="F127" s="158"/>
      <c r="G127" s="158"/>
    </row>
    <row r="128" customFormat="false" ht="12.75" hidden="false" customHeight="false" outlineLevel="0" collapsed="false">
      <c r="A128" s="159" t="s">
        <v>178</v>
      </c>
      <c r="B128" s="159"/>
      <c r="C128" s="160" t="n">
        <f aca="false">C19</f>
        <v>0</v>
      </c>
      <c r="D128" s="160" t="n">
        <f aca="false">D19</f>
        <v>0</v>
      </c>
      <c r="E128" s="160" t="n">
        <f aca="false">E19</f>
        <v>0</v>
      </c>
      <c r="F128" s="160" t="n">
        <f aca="false">F19</f>
        <v>0</v>
      </c>
      <c r="G128" s="161" t="n">
        <f aca="false">G19</f>
        <v>0</v>
      </c>
    </row>
    <row r="129" customFormat="false" ht="12.75" hidden="false" customHeight="false" outlineLevel="0" collapsed="false">
      <c r="A129" s="162" t="s">
        <v>179</v>
      </c>
      <c r="B129" s="162"/>
      <c r="C129" s="80" t="n">
        <f aca="false">C50</f>
        <v>592.41</v>
      </c>
      <c r="D129" s="80" t="n">
        <f aca="false">D50</f>
        <v>592.41</v>
      </c>
      <c r="E129" s="80" t="n">
        <f aca="false">E50</f>
        <v>592.41</v>
      </c>
      <c r="F129" s="80" t="n">
        <f aca="false">F50</f>
        <v>807.83</v>
      </c>
      <c r="G129" s="82" t="n">
        <f aca="false">G50</f>
        <v>807.83</v>
      </c>
    </row>
    <row r="130" customFormat="false" ht="12.75" hidden="false" customHeight="false" outlineLevel="0" collapsed="false">
      <c r="A130" s="162" t="s">
        <v>180</v>
      </c>
      <c r="B130" s="162"/>
      <c r="C130" s="80" t="n">
        <f aca="false">C70</f>
        <v>29.1761925</v>
      </c>
      <c r="D130" s="80" t="n">
        <f aca="false">D70</f>
        <v>29.1761925</v>
      </c>
      <c r="E130" s="80" t="n">
        <f aca="false">E70</f>
        <v>29.1761925</v>
      </c>
      <c r="F130" s="80" t="n">
        <f aca="false">F70</f>
        <v>39.7856275</v>
      </c>
      <c r="G130" s="82" t="n">
        <f aca="false">G70</f>
        <v>39.7856275</v>
      </c>
    </row>
    <row r="131" customFormat="false" ht="12.75" hidden="false" customHeight="false" outlineLevel="0" collapsed="false">
      <c r="A131" s="162" t="s">
        <v>181</v>
      </c>
      <c r="B131" s="162"/>
      <c r="C131" s="80" t="n">
        <f aca="false">C86</f>
        <v>51.59</v>
      </c>
      <c r="D131" s="80" t="n">
        <f aca="false">D86</f>
        <v>51.59</v>
      </c>
      <c r="E131" s="80" t="n">
        <f aca="false">E86</f>
        <v>51.59</v>
      </c>
      <c r="F131" s="80" t="n">
        <f aca="false">F86</f>
        <v>50.29</v>
      </c>
      <c r="G131" s="82" t="n">
        <f aca="false">G86</f>
        <v>50.29</v>
      </c>
    </row>
    <row r="132" customFormat="false" ht="12.75" hidden="false" customHeight="false" outlineLevel="0" collapsed="false">
      <c r="A132" s="163" t="s">
        <v>182</v>
      </c>
      <c r="B132" s="163"/>
      <c r="C132" s="164" t="n">
        <f aca="false">C94</f>
        <v>0</v>
      </c>
      <c r="D132" s="164" t="n">
        <f aca="false">D94</f>
        <v>0</v>
      </c>
      <c r="E132" s="164" t="n">
        <f aca="false">E94</f>
        <v>0</v>
      </c>
      <c r="F132" s="164" t="n">
        <f aca="false">F94</f>
        <v>0</v>
      </c>
      <c r="G132" s="165" t="n">
        <f aca="false">G94</f>
        <v>0</v>
      </c>
    </row>
    <row r="133" customFormat="false" ht="12.75" hidden="false" customHeight="false" outlineLevel="0" collapsed="false">
      <c r="A133" s="166" t="s">
        <v>183</v>
      </c>
      <c r="B133" s="166"/>
      <c r="C133" s="167" t="n">
        <f aca="false">SUM(C128:C132)</f>
        <v>673.1761925</v>
      </c>
      <c r="D133" s="167" t="n">
        <f aca="false">SUM(D128:D132)</f>
        <v>673.1761925</v>
      </c>
      <c r="E133" s="167" t="n">
        <f aca="false">SUM(E128:E132)</f>
        <v>673.1761925</v>
      </c>
      <c r="F133" s="167" t="n">
        <f aca="false">SUM(F128:F132)</f>
        <v>897.9056275</v>
      </c>
      <c r="G133" s="168" t="n">
        <f aca="false">SUM(G128:G132)</f>
        <v>897.9056275</v>
      </c>
    </row>
    <row r="134" customFormat="false" ht="12.75" hidden="false" customHeight="false" outlineLevel="0" collapsed="false">
      <c r="A134" s="159" t="s">
        <v>184</v>
      </c>
      <c r="B134" s="159"/>
      <c r="C134" s="160" t="n">
        <f aca="false">C118</f>
        <v>134.47</v>
      </c>
      <c r="D134" s="160" t="n">
        <f aca="false">D118</f>
        <v>134.47</v>
      </c>
      <c r="E134" s="160" t="n">
        <f aca="false">E118</f>
        <v>134.47</v>
      </c>
      <c r="F134" s="160" t="n">
        <f aca="false">F118</f>
        <v>179.37</v>
      </c>
      <c r="G134" s="161" t="n">
        <f aca="false">G118</f>
        <v>179.37</v>
      </c>
    </row>
    <row r="135" customFormat="false" ht="12.75" hidden="false" customHeight="false" outlineLevel="0" collapsed="false">
      <c r="A135" s="162" t="s">
        <v>185</v>
      </c>
      <c r="B135" s="162"/>
      <c r="C135" s="80" t="n">
        <f aca="false">C119</f>
        <v>138.78</v>
      </c>
      <c r="D135" s="80" t="n">
        <f aca="false">D119</f>
        <v>138.78</v>
      </c>
      <c r="E135" s="80" t="n">
        <f aca="false">E119</f>
        <v>138.78</v>
      </c>
      <c r="F135" s="80" t="n">
        <f aca="false">F119</f>
        <v>185.11</v>
      </c>
      <c r="G135" s="82" t="n">
        <f aca="false">G119</f>
        <v>185.11</v>
      </c>
    </row>
    <row r="136" customFormat="false" ht="12.75" hidden="false" customHeight="false" outlineLevel="0" collapsed="false">
      <c r="A136" s="162" t="s">
        <v>186</v>
      </c>
      <c r="B136" s="162"/>
      <c r="C136" s="80" t="n">
        <f aca="false">C120</f>
        <v>143.12</v>
      </c>
      <c r="D136" s="80" t="n">
        <f aca="false">D120</f>
        <v>143.12</v>
      </c>
      <c r="E136" s="80" t="n">
        <f aca="false">E120</f>
        <v>143.12</v>
      </c>
      <c r="F136" s="80" t="n">
        <f aca="false">F120</f>
        <v>190.9</v>
      </c>
      <c r="G136" s="82" t="n">
        <f aca="false">G120</f>
        <v>190.9</v>
      </c>
    </row>
    <row r="137" customFormat="false" ht="12.75" hidden="false" customHeight="false" outlineLevel="0" collapsed="false">
      <c r="A137" s="162" t="s">
        <v>187</v>
      </c>
      <c r="B137" s="162"/>
      <c r="C137" s="80" t="n">
        <f aca="false">C121</f>
        <v>147.52</v>
      </c>
      <c r="D137" s="80" t="n">
        <f aca="false">D121</f>
        <v>147.52</v>
      </c>
      <c r="E137" s="80" t="n">
        <f aca="false">E121</f>
        <v>147.52</v>
      </c>
      <c r="F137" s="80" t="n">
        <f aca="false">F121</f>
        <v>196.77</v>
      </c>
      <c r="G137" s="82" t="n">
        <f aca="false">G121</f>
        <v>196.77</v>
      </c>
    </row>
    <row r="138" customFormat="false" ht="12.75" hidden="false" customHeight="false" outlineLevel="0" collapsed="false">
      <c r="A138" s="162" t="s">
        <v>188</v>
      </c>
      <c r="B138" s="162"/>
      <c r="C138" s="80" t="n">
        <f aca="false">C122</f>
        <v>151.97</v>
      </c>
      <c r="D138" s="80" t="n">
        <f aca="false">D122</f>
        <v>151.97</v>
      </c>
      <c r="E138" s="80" t="n">
        <f aca="false">E122</f>
        <v>151.97</v>
      </c>
      <c r="F138" s="80" t="n">
        <f aca="false">F122</f>
        <v>202.69</v>
      </c>
      <c r="G138" s="82" t="n">
        <f aca="false">G122</f>
        <v>202.69</v>
      </c>
    </row>
    <row r="139" customFormat="false" ht="12.75" hidden="false" customHeight="false" outlineLevel="0" collapsed="false">
      <c r="A139" s="169" t="s">
        <v>189</v>
      </c>
      <c r="B139" s="169"/>
      <c r="C139" s="164" t="n">
        <f aca="false">C123</f>
        <v>161</v>
      </c>
      <c r="D139" s="164" t="n">
        <f aca="false">D123</f>
        <v>161</v>
      </c>
      <c r="E139" s="164" t="n">
        <f aca="false">E123</f>
        <v>161</v>
      </c>
      <c r="F139" s="164" t="n">
        <f aca="false">F123</f>
        <v>214.74</v>
      </c>
      <c r="G139" s="165" t="n">
        <f aca="false">G123</f>
        <v>214.74</v>
      </c>
    </row>
    <row r="140" customFormat="false" ht="12.75" hidden="false" customHeight="false" outlineLevel="0" collapsed="false">
      <c r="A140" s="170" t="s">
        <v>190</v>
      </c>
      <c r="B140" s="171" t="s">
        <v>191</v>
      </c>
      <c r="C140" s="172" t="n">
        <f aca="false">C133+C134</f>
        <v>807.6461925</v>
      </c>
      <c r="D140" s="172" t="n">
        <f aca="false">D133+D134</f>
        <v>807.6461925</v>
      </c>
      <c r="E140" s="172" t="n">
        <f aca="false">E133+E134</f>
        <v>807.6461925</v>
      </c>
      <c r="F140" s="172" t="n">
        <f aca="false">F133+F134</f>
        <v>1077.2756275</v>
      </c>
      <c r="G140" s="173" t="n">
        <f aca="false">G133+G134</f>
        <v>1077.2756275</v>
      </c>
    </row>
    <row r="141" customFormat="false" ht="12.75" hidden="false" customHeight="false" outlineLevel="0" collapsed="false">
      <c r="A141" s="170"/>
      <c r="B141" s="174" t="s">
        <v>192</v>
      </c>
      <c r="C141" s="175" t="n">
        <f aca="false">C133+C135</f>
        <v>811.9561925</v>
      </c>
      <c r="D141" s="175" t="n">
        <f aca="false">D133+D135</f>
        <v>811.9561925</v>
      </c>
      <c r="E141" s="175" t="n">
        <f aca="false">E133+E135</f>
        <v>811.9561925</v>
      </c>
      <c r="F141" s="175" t="n">
        <f aca="false">F133+F135</f>
        <v>1083.0156275</v>
      </c>
      <c r="G141" s="176" t="n">
        <f aca="false">G133+G135</f>
        <v>1083.0156275</v>
      </c>
    </row>
    <row r="142" customFormat="false" ht="12.75" hidden="false" customHeight="false" outlineLevel="0" collapsed="false">
      <c r="A142" s="170"/>
      <c r="B142" s="174" t="s">
        <v>193</v>
      </c>
      <c r="C142" s="175" t="n">
        <f aca="false">C133+C136</f>
        <v>816.2961925</v>
      </c>
      <c r="D142" s="175" t="n">
        <f aca="false">D133+D136</f>
        <v>816.2961925</v>
      </c>
      <c r="E142" s="175" t="n">
        <f aca="false">E133+E136</f>
        <v>816.2961925</v>
      </c>
      <c r="F142" s="175" t="n">
        <f aca="false">F133+F136</f>
        <v>1088.8056275</v>
      </c>
      <c r="G142" s="176" t="n">
        <f aca="false">G133+G136</f>
        <v>1088.8056275</v>
      </c>
    </row>
    <row r="143" customFormat="false" ht="12.75" hidden="false" customHeight="false" outlineLevel="0" collapsed="false">
      <c r="A143" s="170"/>
      <c r="B143" s="174" t="s">
        <v>194</v>
      </c>
      <c r="C143" s="175" t="n">
        <f aca="false">C133+C137</f>
        <v>820.6961925</v>
      </c>
      <c r="D143" s="175" t="n">
        <f aca="false">D133+D137</f>
        <v>820.6961925</v>
      </c>
      <c r="E143" s="175" t="n">
        <f aca="false">E133+E137</f>
        <v>820.6961925</v>
      </c>
      <c r="F143" s="175" t="n">
        <f aca="false">F133+F137</f>
        <v>1094.6756275</v>
      </c>
      <c r="G143" s="176" t="n">
        <f aca="false">G133+G137</f>
        <v>1094.6756275</v>
      </c>
    </row>
    <row r="144" customFormat="false" ht="12.75" hidden="false" customHeight="false" outlineLevel="0" collapsed="false">
      <c r="A144" s="170"/>
      <c r="B144" s="174" t="s">
        <v>195</v>
      </c>
      <c r="C144" s="175" t="n">
        <f aca="false">C133+C138</f>
        <v>825.1461925</v>
      </c>
      <c r="D144" s="175" t="n">
        <f aca="false">D133+D138</f>
        <v>825.1461925</v>
      </c>
      <c r="E144" s="175" t="n">
        <f aca="false">E133+E138</f>
        <v>825.1461925</v>
      </c>
      <c r="F144" s="175" t="n">
        <f aca="false">F133+F138</f>
        <v>1100.5956275</v>
      </c>
      <c r="G144" s="176" t="n">
        <f aca="false">G133+G138</f>
        <v>1100.5956275</v>
      </c>
    </row>
    <row r="145" customFormat="false" ht="12.75" hidden="false" customHeight="false" outlineLevel="0" collapsed="false">
      <c r="A145" s="170"/>
      <c r="B145" s="177" t="s">
        <v>196</v>
      </c>
      <c r="C145" s="178" t="n">
        <f aca="false">C133+C139</f>
        <v>834.1761925</v>
      </c>
      <c r="D145" s="178" t="n">
        <f aca="false">D133+D139</f>
        <v>834.1761925</v>
      </c>
      <c r="E145" s="178" t="n">
        <f aca="false">E133+E139</f>
        <v>834.1761925</v>
      </c>
      <c r="F145" s="178" t="n">
        <f aca="false">F133+F139</f>
        <v>1112.6456275</v>
      </c>
      <c r="G145" s="179" t="n">
        <f aca="false">G133+G139</f>
        <v>1112.6456275</v>
      </c>
    </row>
    <row r="146" customFormat="false" ht="12.75" hidden="false" customHeight="false" outlineLevel="0" collapsed="false">
      <c r="A146" s="180" t="s">
        <v>197</v>
      </c>
      <c r="B146" s="181" t="s">
        <v>191</v>
      </c>
      <c r="C146" s="182" t="n">
        <f aca="false">C140</f>
        <v>807.6461925</v>
      </c>
      <c r="D146" s="182" t="n">
        <f aca="false">D140</f>
        <v>807.6461925</v>
      </c>
      <c r="E146" s="182" t="n">
        <f aca="false">E140</f>
        <v>807.6461925</v>
      </c>
      <c r="F146" s="183" t="n">
        <f aca="false">F140/2</f>
        <v>538.63781375</v>
      </c>
      <c r="G146" s="184" t="n">
        <f aca="false">G140/2</f>
        <v>538.63781375</v>
      </c>
    </row>
    <row r="147" customFormat="false" ht="12.75" hidden="false" customHeight="false" outlineLevel="0" collapsed="false">
      <c r="A147" s="180"/>
      <c r="B147" s="185" t="s">
        <v>192</v>
      </c>
      <c r="C147" s="186" t="n">
        <f aca="false">C141</f>
        <v>811.9561925</v>
      </c>
      <c r="D147" s="186" t="n">
        <f aca="false">D141</f>
        <v>811.9561925</v>
      </c>
      <c r="E147" s="186" t="n">
        <f aca="false">E141</f>
        <v>811.9561925</v>
      </c>
      <c r="F147" s="187" t="n">
        <f aca="false">F141/2</f>
        <v>541.50781375</v>
      </c>
      <c r="G147" s="188" t="n">
        <f aca="false">G141/2</f>
        <v>541.50781375</v>
      </c>
    </row>
    <row r="148" customFormat="false" ht="12.75" hidden="false" customHeight="false" outlineLevel="0" collapsed="false">
      <c r="A148" s="180"/>
      <c r="B148" s="185" t="s">
        <v>193</v>
      </c>
      <c r="C148" s="186" t="n">
        <f aca="false">C142</f>
        <v>816.2961925</v>
      </c>
      <c r="D148" s="186" t="n">
        <f aca="false">D142</f>
        <v>816.2961925</v>
      </c>
      <c r="E148" s="186" t="n">
        <f aca="false">E142</f>
        <v>816.2961925</v>
      </c>
      <c r="F148" s="187" t="n">
        <f aca="false">F142/2</f>
        <v>544.40281375</v>
      </c>
      <c r="G148" s="188" t="n">
        <f aca="false">G142/2</f>
        <v>544.40281375</v>
      </c>
    </row>
    <row r="149" customFormat="false" ht="12.75" hidden="false" customHeight="false" outlineLevel="0" collapsed="false">
      <c r="A149" s="180"/>
      <c r="B149" s="185" t="s">
        <v>194</v>
      </c>
      <c r="C149" s="186" t="n">
        <f aca="false">C143</f>
        <v>820.6961925</v>
      </c>
      <c r="D149" s="186" t="n">
        <f aca="false">D143</f>
        <v>820.6961925</v>
      </c>
      <c r="E149" s="186" t="n">
        <f aca="false">E143</f>
        <v>820.6961925</v>
      </c>
      <c r="F149" s="187" t="n">
        <f aca="false">F143/2</f>
        <v>547.33781375</v>
      </c>
      <c r="G149" s="188" t="n">
        <f aca="false">G143/2</f>
        <v>547.33781375</v>
      </c>
    </row>
    <row r="150" customFormat="false" ht="12.75" hidden="false" customHeight="false" outlineLevel="0" collapsed="false">
      <c r="A150" s="180"/>
      <c r="B150" s="185" t="s">
        <v>195</v>
      </c>
      <c r="C150" s="186" t="n">
        <f aca="false">C144</f>
        <v>825.1461925</v>
      </c>
      <c r="D150" s="186" t="n">
        <f aca="false">D144</f>
        <v>825.1461925</v>
      </c>
      <c r="E150" s="186" t="n">
        <f aca="false">E144</f>
        <v>825.1461925</v>
      </c>
      <c r="F150" s="187" t="n">
        <f aca="false">F144/2</f>
        <v>550.29781375</v>
      </c>
      <c r="G150" s="188" t="n">
        <f aca="false">G144/2</f>
        <v>550.29781375</v>
      </c>
    </row>
    <row r="151" customFormat="false" ht="12.75" hidden="false" customHeight="false" outlineLevel="0" collapsed="false">
      <c r="A151" s="180"/>
      <c r="B151" s="189" t="s">
        <v>196</v>
      </c>
      <c r="C151" s="190" t="n">
        <f aca="false">C145</f>
        <v>834.1761925</v>
      </c>
      <c r="D151" s="190" t="n">
        <f aca="false">D145</f>
        <v>834.1761925</v>
      </c>
      <c r="E151" s="190" t="n">
        <f aca="false">E145</f>
        <v>834.1761925</v>
      </c>
      <c r="F151" s="191" t="n">
        <f aca="false">F145/2</f>
        <v>556.32281375</v>
      </c>
      <c r="G151" s="192" t="n">
        <f aca="false">G145/2</f>
        <v>556.32281375</v>
      </c>
    </row>
    <row r="152" customFormat="false" ht="15" hidden="false" customHeight="true" outlineLevel="0" collapsed="false">
      <c r="A152" s="193" t="s">
        <v>198</v>
      </c>
      <c r="B152" s="194" t="s">
        <v>191</v>
      </c>
      <c r="C152" s="195"/>
      <c r="D152" s="195" t="n">
        <f aca="false">D140/220</f>
        <v>3.67111905681818</v>
      </c>
      <c r="E152" s="195" t="n">
        <f aca="false">E140/220</f>
        <v>3.67111905681818</v>
      </c>
      <c r="F152" s="195"/>
      <c r="G152" s="196"/>
    </row>
    <row r="153" customFormat="false" ht="15" hidden="false" customHeight="true" outlineLevel="0" collapsed="false">
      <c r="A153" s="193"/>
      <c r="B153" s="197" t="s">
        <v>192</v>
      </c>
      <c r="C153" s="198"/>
      <c r="D153" s="198" t="n">
        <f aca="false">D141/220</f>
        <v>3.69070996590909</v>
      </c>
      <c r="E153" s="198" t="n">
        <f aca="false">E141/220</f>
        <v>3.69070996590909</v>
      </c>
      <c r="F153" s="198"/>
      <c r="G153" s="199"/>
    </row>
    <row r="154" customFormat="false" ht="12.75" hidden="false" customHeight="false" outlineLevel="0" collapsed="false">
      <c r="A154" s="193"/>
      <c r="B154" s="197" t="s">
        <v>193</v>
      </c>
      <c r="C154" s="200"/>
      <c r="D154" s="198" t="n">
        <f aca="false">D142/220</f>
        <v>3.71043723863636</v>
      </c>
      <c r="E154" s="198" t="n">
        <f aca="false">E142/220</f>
        <v>3.71043723863636</v>
      </c>
      <c r="F154" s="200"/>
      <c r="G154" s="201"/>
    </row>
    <row r="155" customFormat="false" ht="12.75" hidden="false" customHeight="false" outlineLevel="0" collapsed="false">
      <c r="A155" s="193"/>
      <c r="B155" s="197" t="s">
        <v>194</v>
      </c>
      <c r="C155" s="200"/>
      <c r="D155" s="198" t="n">
        <f aca="false">D143/220</f>
        <v>3.73043723863636</v>
      </c>
      <c r="E155" s="198" t="n">
        <f aca="false">E143/220</f>
        <v>3.73043723863636</v>
      </c>
      <c r="F155" s="200"/>
      <c r="G155" s="201"/>
    </row>
    <row r="156" customFormat="false" ht="12.75" hidden="false" customHeight="false" outlineLevel="0" collapsed="false">
      <c r="A156" s="193"/>
      <c r="B156" s="197" t="s">
        <v>195</v>
      </c>
      <c r="C156" s="200"/>
      <c r="D156" s="198" t="n">
        <f aca="false">D144/220</f>
        <v>3.75066451136364</v>
      </c>
      <c r="E156" s="198" t="n">
        <f aca="false">E144/220</f>
        <v>3.75066451136364</v>
      </c>
      <c r="F156" s="200"/>
      <c r="G156" s="201"/>
    </row>
    <row r="157" customFormat="false" ht="12.75" hidden="false" customHeight="false" outlineLevel="0" collapsed="false">
      <c r="A157" s="193"/>
      <c r="B157" s="202" t="s">
        <v>196</v>
      </c>
      <c r="C157" s="203"/>
      <c r="D157" s="204" t="n">
        <f aca="false">D145/220</f>
        <v>3.79170996590909</v>
      </c>
      <c r="E157" s="204" t="n">
        <f aca="false">E145/220</f>
        <v>3.79170996590909</v>
      </c>
      <c r="F157" s="203"/>
      <c r="G157" s="205"/>
    </row>
    <row r="158" customFormat="false" ht="12.75" hidden="false" customHeight="false" outlineLevel="0" collapsed="false">
      <c r="A158" s="0"/>
    </row>
    <row r="159" customFormat="false" ht="14.9" hidden="false" customHeight="false" outlineLevel="0" collapsed="false">
      <c r="A159" s="0" t="s">
        <v>80</v>
      </c>
    </row>
  </sheetData>
  <mergeCells count="31">
    <mergeCell ref="A1:G1"/>
    <mergeCell ref="A2:G2"/>
    <mergeCell ref="A3:G3"/>
    <mergeCell ref="A4:B4"/>
    <mergeCell ref="A5:B5"/>
    <mergeCell ref="A6:B6"/>
    <mergeCell ref="A7:B7"/>
    <mergeCell ref="A10:G10"/>
    <mergeCell ref="A21:G21"/>
    <mergeCell ref="A52:G52"/>
    <mergeCell ref="A72:G72"/>
    <mergeCell ref="A88:G88"/>
    <mergeCell ref="A96:G96"/>
    <mergeCell ref="A118:A123"/>
    <mergeCell ref="A126:G126"/>
    <mergeCell ref="A127:G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A145"/>
    <mergeCell ref="A146:A151"/>
    <mergeCell ref="A152:A1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7B7B7B"/>
    <pageSetUpPr fitToPage="false"/>
  </sheetPr>
  <dimension ref="A1:F4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25" activeCellId="0" sqref="A25"/>
    </sheetView>
  </sheetViews>
  <sheetFormatPr defaultRowHeight="13.8"/>
  <cols>
    <col collapsed="false" hidden="false" max="1" min="1" style="0" width="8.6734693877551"/>
    <col collapsed="false" hidden="false" max="2" min="2" style="0" width="39.5714285714286"/>
    <col collapsed="false" hidden="false" max="3" min="3" style="0" width="8.6734693877551"/>
    <col collapsed="false" hidden="false" max="4" min="4" style="0" width="11.6989795918367"/>
    <col collapsed="false" hidden="false" max="5" min="5" style="0" width="10.0051020408163"/>
    <col collapsed="false" hidden="false" max="6" min="6" style="0" width="32.0102040816327"/>
    <col collapsed="false" hidden="false" max="1025" min="7" style="0" width="8.6734693877551"/>
  </cols>
  <sheetData>
    <row r="1" customFormat="false" ht="14.25" hidden="false" customHeight="true" outlineLevel="0" collapsed="false">
      <c r="A1" s="208" t="s">
        <v>202</v>
      </c>
      <c r="B1" s="208"/>
      <c r="C1" s="208"/>
      <c r="D1" s="208"/>
      <c r="E1" s="208"/>
      <c r="F1" s="208"/>
    </row>
    <row r="2" customFormat="false" ht="14.25" hidden="false" customHeight="true" outlineLevel="0" collapsed="false">
      <c r="A2" s="209"/>
      <c r="B2" s="210"/>
      <c r="C2" s="210"/>
      <c r="D2" s="210"/>
      <c r="E2" s="210"/>
      <c r="F2" s="210"/>
    </row>
    <row r="3" customFormat="false" ht="14.25" hidden="false" customHeight="true" outlineLevel="0" collapsed="false">
      <c r="A3" s="211" t="s">
        <v>203</v>
      </c>
      <c r="B3" s="211"/>
      <c r="C3" s="211"/>
      <c r="D3" s="211"/>
      <c r="E3" s="211"/>
      <c r="F3" s="211"/>
    </row>
    <row r="4" customFormat="false" ht="27.6" hidden="false" customHeight="true" outlineLevel="0" collapsed="false">
      <c r="A4" s="212" t="s">
        <v>204</v>
      </c>
      <c r="B4" s="213" t="s">
        <v>205</v>
      </c>
      <c r="C4" s="213" t="s">
        <v>1</v>
      </c>
      <c r="D4" s="214" t="s">
        <v>206</v>
      </c>
      <c r="E4" s="215" t="s">
        <v>207</v>
      </c>
      <c r="F4" s="216" t="s">
        <v>208</v>
      </c>
    </row>
    <row r="5" customFormat="false" ht="14.25" hidden="false" customHeight="true" outlineLevel="0" collapsed="false">
      <c r="A5" s="217" t="n">
        <v>1</v>
      </c>
      <c r="B5" s="218" t="s">
        <v>209</v>
      </c>
      <c r="C5" s="218" t="s">
        <v>1</v>
      </c>
      <c r="D5" s="219" t="n">
        <v>4</v>
      </c>
      <c r="E5" s="220" t="n">
        <v>0</v>
      </c>
      <c r="F5" s="221" t="n">
        <f aca="false">D5*E5</f>
        <v>0</v>
      </c>
    </row>
    <row r="6" customFormat="false" ht="14.25" hidden="false" customHeight="true" outlineLevel="0" collapsed="false">
      <c r="A6" s="222" t="n">
        <v>2</v>
      </c>
      <c r="B6" s="223" t="s">
        <v>210</v>
      </c>
      <c r="C6" s="223" t="s">
        <v>1</v>
      </c>
      <c r="D6" s="224" t="n">
        <v>2</v>
      </c>
      <c r="E6" s="220" t="n">
        <v>0</v>
      </c>
      <c r="F6" s="221" t="n">
        <f aca="false">D6*E6</f>
        <v>0</v>
      </c>
    </row>
    <row r="7" customFormat="false" ht="14.25" hidden="false" customHeight="true" outlineLevel="0" collapsed="false">
      <c r="A7" s="222" t="n">
        <v>3</v>
      </c>
      <c r="B7" s="223" t="s">
        <v>211</v>
      </c>
      <c r="C7" s="223" t="s">
        <v>1</v>
      </c>
      <c r="D7" s="224" t="n">
        <v>1</v>
      </c>
      <c r="E7" s="220" t="n">
        <v>0</v>
      </c>
      <c r="F7" s="221" t="n">
        <f aca="false">D7*E7</f>
        <v>0</v>
      </c>
    </row>
    <row r="8" customFormat="false" ht="14.25" hidden="false" customHeight="true" outlineLevel="0" collapsed="false">
      <c r="A8" s="222" t="n">
        <v>4</v>
      </c>
      <c r="B8" s="223" t="s">
        <v>212</v>
      </c>
      <c r="C8" s="223" t="s">
        <v>1</v>
      </c>
      <c r="D8" s="224" t="n">
        <v>1</v>
      </c>
      <c r="E8" s="220" t="n">
        <v>0</v>
      </c>
      <c r="F8" s="221" t="n">
        <f aca="false">D8*E8</f>
        <v>0</v>
      </c>
    </row>
    <row r="9" customFormat="false" ht="14.25" hidden="false" customHeight="true" outlineLevel="0" collapsed="false">
      <c r="A9" s="225" t="n">
        <v>5</v>
      </c>
      <c r="B9" s="226" t="s">
        <v>213</v>
      </c>
      <c r="C9" s="226" t="s">
        <v>214</v>
      </c>
      <c r="D9" s="227" t="n">
        <v>1</v>
      </c>
      <c r="E9" s="220" t="n">
        <v>0</v>
      </c>
      <c r="F9" s="221" t="n">
        <f aca="false">D9*E9</f>
        <v>0</v>
      </c>
    </row>
    <row r="10" customFormat="false" ht="14.25" hidden="false" customHeight="true" outlineLevel="0" collapsed="false">
      <c r="A10" s="228" t="s">
        <v>215</v>
      </c>
      <c r="B10" s="228"/>
      <c r="C10" s="228"/>
      <c r="D10" s="228"/>
      <c r="E10" s="228"/>
      <c r="F10" s="229" t="n">
        <f aca="false">SUM(F5:F9)</f>
        <v>0</v>
      </c>
    </row>
    <row r="11" customFormat="false" ht="14.25" hidden="false" customHeight="true" outlineLevel="0" collapsed="false">
      <c r="A11" s="230" t="s">
        <v>216</v>
      </c>
      <c r="B11" s="230"/>
      <c r="C11" s="230"/>
      <c r="D11" s="230"/>
      <c r="E11" s="230"/>
      <c r="F11" s="231" t="n">
        <f aca="false">F10/12</f>
        <v>0</v>
      </c>
    </row>
    <row r="12" customFormat="false" ht="14.25" hidden="false" customHeight="true" outlineLevel="0" collapsed="false">
      <c r="A12" s="209"/>
      <c r="B12" s="210"/>
      <c r="C12" s="210"/>
      <c r="D12" s="210"/>
      <c r="E12" s="210"/>
      <c r="F12" s="210"/>
    </row>
    <row r="13" customFormat="false" ht="14.25" hidden="false" customHeight="true" outlineLevel="0" collapsed="false">
      <c r="A13" s="209"/>
      <c r="B13" s="210"/>
      <c r="C13" s="210"/>
      <c r="D13" s="210"/>
      <c r="E13" s="210"/>
      <c r="F13" s="210"/>
    </row>
    <row r="14" customFormat="false" ht="14.25" hidden="false" customHeight="true" outlineLevel="0" collapsed="false">
      <c r="A14" s="232" t="s">
        <v>217</v>
      </c>
      <c r="B14" s="232"/>
      <c r="C14" s="232"/>
      <c r="D14" s="232"/>
      <c r="E14" s="232"/>
      <c r="F14" s="232"/>
    </row>
    <row r="15" customFormat="false" ht="14.25" hidden="false" customHeight="true" outlineLevel="0" collapsed="false">
      <c r="A15" s="233" t="s">
        <v>204</v>
      </c>
      <c r="B15" s="234" t="s">
        <v>205</v>
      </c>
      <c r="C15" s="235" t="s">
        <v>1</v>
      </c>
      <c r="D15" s="236" t="s">
        <v>206</v>
      </c>
      <c r="E15" s="237" t="s">
        <v>207</v>
      </c>
      <c r="F15" s="236" t="s">
        <v>218</v>
      </c>
    </row>
    <row r="16" customFormat="false" ht="14.25" hidden="false" customHeight="true" outlineLevel="0" collapsed="false">
      <c r="A16" s="233"/>
      <c r="B16" s="234"/>
      <c r="C16" s="235"/>
      <c r="D16" s="236"/>
      <c r="E16" s="237"/>
      <c r="F16" s="236"/>
    </row>
    <row r="17" customFormat="false" ht="14.25" hidden="false" customHeight="true" outlineLevel="0" collapsed="false">
      <c r="A17" s="217" t="n">
        <v>1</v>
      </c>
      <c r="B17" s="218" t="s">
        <v>219</v>
      </c>
      <c r="C17" s="238" t="s">
        <v>1</v>
      </c>
      <c r="D17" s="238" t="n">
        <f aca="false">(RESUMO!C$60+RESUMO!D$60)*2+(RESUMO!E$60+RESUMO!F$60)</f>
        <v>126</v>
      </c>
      <c r="E17" s="239" t="n">
        <v>0</v>
      </c>
      <c r="F17" s="240" t="n">
        <f aca="false">((($E17*D17)*0.2)/D17)/12</f>
        <v>0</v>
      </c>
    </row>
    <row r="18" customFormat="false" ht="14.25" hidden="false" customHeight="true" outlineLevel="0" collapsed="false">
      <c r="A18" s="222" t="n">
        <v>2</v>
      </c>
      <c r="B18" s="223" t="s">
        <v>220</v>
      </c>
      <c r="C18" s="241" t="s">
        <v>1</v>
      </c>
      <c r="D18" s="238" t="n">
        <f aca="false">(RESUMO!C$60+RESUMO!D$60)*2+(RESUMO!E$60+RESUMO!F$60)</f>
        <v>126</v>
      </c>
      <c r="E18" s="239" t="n">
        <v>0</v>
      </c>
      <c r="F18" s="240" t="n">
        <f aca="false">((($E18*D18)*0.2)/D18)/12</f>
        <v>0</v>
      </c>
    </row>
    <row r="19" customFormat="false" ht="14.25" hidden="false" customHeight="true" outlineLevel="0" collapsed="false">
      <c r="A19" s="222" t="n">
        <v>3</v>
      </c>
      <c r="B19" s="223" t="s">
        <v>221</v>
      </c>
      <c r="C19" s="241" t="s">
        <v>1</v>
      </c>
      <c r="D19" s="238" t="n">
        <f aca="false">(RESUMO!C$60+RESUMO!D$60)*2+(RESUMO!E$60+RESUMO!F$60)</f>
        <v>126</v>
      </c>
      <c r="E19" s="239" t="n">
        <v>0</v>
      </c>
      <c r="F19" s="240" t="n">
        <f aca="false">((($E19*D19)*0.2)/D19)/12</f>
        <v>0</v>
      </c>
    </row>
    <row r="20" customFormat="false" ht="14.25" hidden="false" customHeight="true" outlineLevel="0" collapsed="false">
      <c r="A20" s="222" t="n">
        <v>4</v>
      </c>
      <c r="B20" s="223" t="s">
        <v>222</v>
      </c>
      <c r="C20" s="241" t="s">
        <v>1</v>
      </c>
      <c r="D20" s="238" t="n">
        <f aca="false">(RESUMO!C$60+RESUMO!D$60)*2+(RESUMO!E$60+RESUMO!F$60)</f>
        <v>126</v>
      </c>
      <c r="E20" s="239" t="n">
        <v>0</v>
      </c>
      <c r="F20" s="240" t="n">
        <f aca="false">((($E20*D20)*0.2)/D20)/12</f>
        <v>0</v>
      </c>
    </row>
    <row r="21" customFormat="false" ht="14.25" hidden="false" customHeight="true" outlineLevel="0" collapsed="false">
      <c r="A21" s="222" t="n">
        <v>5</v>
      </c>
      <c r="B21" s="223" t="s">
        <v>223</v>
      </c>
      <c r="C21" s="241" t="s">
        <v>1</v>
      </c>
      <c r="D21" s="238" t="n">
        <f aca="false">(RESUMO!C$60+RESUMO!D$60)*2+(RESUMO!E$60+RESUMO!F$60)</f>
        <v>126</v>
      </c>
      <c r="E21" s="239" t="n">
        <v>0</v>
      </c>
      <c r="F21" s="240" t="n">
        <f aca="false">((($E21*D21)*0.2)/D21)/12</f>
        <v>0</v>
      </c>
    </row>
    <row r="22" customFormat="false" ht="14.25" hidden="false" customHeight="true" outlineLevel="0" collapsed="false">
      <c r="A22" s="222" t="n">
        <v>6</v>
      </c>
      <c r="B22" s="223" t="s">
        <v>224</v>
      </c>
      <c r="C22" s="241" t="s">
        <v>1</v>
      </c>
      <c r="D22" s="241" t="n">
        <f aca="false">RESUMO!A56</f>
        <v>53</v>
      </c>
      <c r="E22" s="239" t="n">
        <v>0</v>
      </c>
      <c r="F22" s="240" t="n">
        <f aca="false">((($E22*D22)*0.2)/D22)/12</f>
        <v>0</v>
      </c>
    </row>
    <row r="23" customFormat="false" ht="14.25" hidden="false" customHeight="true" outlineLevel="0" collapsed="false">
      <c r="A23" s="222" t="n">
        <v>7</v>
      </c>
      <c r="B23" s="223" t="s">
        <v>225</v>
      </c>
      <c r="C23" s="241" t="s">
        <v>1</v>
      </c>
      <c r="D23" s="241" t="n">
        <f aca="false">RESUMO!A56</f>
        <v>53</v>
      </c>
      <c r="E23" s="239" t="n">
        <v>0</v>
      </c>
      <c r="F23" s="240" t="n">
        <f aca="false">((($E23*D23)*0.2)/D23)/12</f>
        <v>0</v>
      </c>
    </row>
    <row r="24" customFormat="false" ht="14.25" hidden="false" customHeight="true" outlineLevel="0" collapsed="false">
      <c r="A24" s="225" t="n">
        <v>8</v>
      </c>
      <c r="B24" s="226" t="s">
        <v>226</v>
      </c>
      <c r="C24" s="242" t="s">
        <v>1</v>
      </c>
      <c r="D24" s="242" t="n">
        <f aca="false">RESUMO!D60</f>
        <v>1</v>
      </c>
      <c r="E24" s="239" t="n">
        <v>0</v>
      </c>
      <c r="F24" s="240" t="n">
        <f aca="false">((($E24*D24)*0.2)/D24)/12</f>
        <v>0</v>
      </c>
    </row>
    <row r="25" customFormat="false" ht="14.25" hidden="false" customHeight="true" outlineLevel="0" collapsed="false">
      <c r="A25" s="243" t="s">
        <v>227</v>
      </c>
      <c r="B25" s="243"/>
      <c r="C25" s="243"/>
      <c r="D25" s="243"/>
      <c r="E25" s="244"/>
      <c r="F25" s="245" t="n">
        <f aca="false">SUM(F17:F24)</f>
        <v>0</v>
      </c>
    </row>
    <row r="26" customFormat="false" ht="14.25" hidden="false" customHeight="true" outlineLevel="0" collapsed="false">
      <c r="A26" s="246" t="s">
        <v>228</v>
      </c>
      <c r="B26" s="246"/>
      <c r="C26" s="246"/>
      <c r="D26" s="246"/>
      <c r="E26" s="246"/>
      <c r="F26" s="246"/>
    </row>
    <row r="27" customFormat="false" ht="14.25" hidden="false" customHeight="true" outlineLevel="0" collapsed="false">
      <c r="A27" s="209"/>
      <c r="B27" s="210"/>
      <c r="C27" s="210"/>
      <c r="D27" s="210"/>
      <c r="E27" s="210"/>
      <c r="F27" s="210"/>
    </row>
    <row r="28" customFormat="false" ht="14.25" hidden="false" customHeight="true" outlineLevel="0" collapsed="false">
      <c r="A28" s="232" t="s">
        <v>229</v>
      </c>
      <c r="B28" s="232"/>
      <c r="C28" s="232"/>
      <c r="D28" s="232"/>
      <c r="E28" s="232"/>
      <c r="F28" s="232"/>
    </row>
    <row r="29" customFormat="false" ht="14.25" hidden="false" customHeight="true" outlineLevel="0" collapsed="false">
      <c r="A29" s="247" t="s">
        <v>204</v>
      </c>
      <c r="B29" s="248" t="s">
        <v>205</v>
      </c>
      <c r="C29" s="248" t="s">
        <v>1</v>
      </c>
      <c r="D29" s="249" t="s">
        <v>230</v>
      </c>
      <c r="E29" s="237" t="s">
        <v>207</v>
      </c>
      <c r="F29" s="236" t="s">
        <v>208</v>
      </c>
    </row>
    <row r="30" customFormat="false" ht="14.25" hidden="false" customHeight="true" outlineLevel="0" collapsed="false">
      <c r="A30" s="247"/>
      <c r="B30" s="248"/>
      <c r="C30" s="248"/>
      <c r="D30" s="249"/>
      <c r="E30" s="237"/>
      <c r="F30" s="236"/>
    </row>
    <row r="31" customFormat="false" ht="14.25" hidden="false" customHeight="true" outlineLevel="0" collapsed="false">
      <c r="A31" s="222" t="n">
        <v>1</v>
      </c>
      <c r="B31" s="223" t="s">
        <v>231</v>
      </c>
      <c r="C31" s="223" t="s">
        <v>232</v>
      </c>
      <c r="D31" s="241" t="n">
        <v>1</v>
      </c>
      <c r="E31" s="239" t="n">
        <v>0</v>
      </c>
      <c r="F31" s="250" t="n">
        <f aca="false">$E31*D31</f>
        <v>0</v>
      </c>
    </row>
    <row r="32" customFormat="false" ht="14.25" hidden="false" customHeight="true" outlineLevel="0" collapsed="false">
      <c r="A32" s="222" t="n">
        <v>2</v>
      </c>
      <c r="B32" s="223" t="s">
        <v>233</v>
      </c>
      <c r="C32" s="223" t="s">
        <v>234</v>
      </c>
      <c r="D32" s="241" t="n">
        <v>44</v>
      </c>
      <c r="E32" s="239" t="n">
        <v>0</v>
      </c>
      <c r="F32" s="250" t="n">
        <f aca="false">($E32/50)*D32</f>
        <v>0</v>
      </c>
    </row>
    <row r="33" customFormat="false" ht="14.25" hidden="false" customHeight="true" outlineLevel="0" collapsed="false">
      <c r="A33" s="225"/>
      <c r="B33" s="223" t="s">
        <v>235</v>
      </c>
      <c r="C33" s="223" t="s">
        <v>234</v>
      </c>
      <c r="D33" s="242" t="n">
        <v>66</v>
      </c>
      <c r="E33" s="239" t="n">
        <v>0</v>
      </c>
      <c r="F33" s="250" t="n">
        <f aca="false">($E33/50)*D33</f>
        <v>0</v>
      </c>
    </row>
    <row r="34" customFormat="false" ht="14.25" hidden="false" customHeight="true" outlineLevel="0" collapsed="false">
      <c r="A34" s="225"/>
      <c r="B34" s="223" t="s">
        <v>236</v>
      </c>
      <c r="C34" s="223" t="s">
        <v>234</v>
      </c>
      <c r="D34" s="242" t="n">
        <v>120</v>
      </c>
      <c r="E34" s="239" t="n">
        <v>0</v>
      </c>
      <c r="F34" s="250" t="n">
        <f aca="false">($E34/50)*D34</f>
        <v>0</v>
      </c>
    </row>
    <row r="35" customFormat="false" ht="14.25" hidden="false" customHeight="true" outlineLevel="0" collapsed="false">
      <c r="A35" s="225" t="n">
        <v>3</v>
      </c>
      <c r="B35" s="226" t="s">
        <v>237</v>
      </c>
      <c r="C35" s="226" t="s">
        <v>1</v>
      </c>
      <c r="D35" s="242" t="n">
        <v>1</v>
      </c>
      <c r="E35" s="239" t="n">
        <v>0</v>
      </c>
      <c r="F35" s="250" t="n">
        <f aca="false">$E35/6</f>
        <v>0</v>
      </c>
    </row>
    <row r="36" customFormat="false" ht="14.25" hidden="false" customHeight="true" outlineLevel="0" collapsed="false">
      <c r="A36" s="251" t="s">
        <v>238</v>
      </c>
      <c r="B36" s="251"/>
      <c r="C36" s="251"/>
      <c r="D36" s="251"/>
      <c r="E36" s="251"/>
      <c r="F36" s="252" t="n">
        <f aca="false">SUM(F31+F32+F35)</f>
        <v>0</v>
      </c>
    </row>
    <row r="37" customFormat="false" ht="14.25" hidden="false" customHeight="true" outlineLevel="0" collapsed="false">
      <c r="A37" s="251" t="s">
        <v>239</v>
      </c>
      <c r="B37" s="251"/>
      <c r="C37" s="251"/>
      <c r="D37" s="251"/>
      <c r="E37" s="251"/>
      <c r="F37" s="252" t="n">
        <f aca="false">SUM(F31+F33+F35)</f>
        <v>0</v>
      </c>
    </row>
    <row r="38" customFormat="false" ht="14.25" hidden="false" customHeight="true" outlineLevel="0" collapsed="false">
      <c r="A38" s="251" t="s">
        <v>240</v>
      </c>
      <c r="B38" s="251"/>
      <c r="C38" s="251"/>
      <c r="D38" s="251"/>
      <c r="E38" s="251"/>
      <c r="F38" s="252" t="n">
        <f aca="false">SUM(F31+F34+F35)</f>
        <v>0</v>
      </c>
    </row>
    <row r="39" customFormat="false" ht="25.35" hidden="false" customHeight="true" outlineLevel="0" collapsed="false">
      <c r="A39" s="253" t="s">
        <v>241</v>
      </c>
      <c r="B39" s="253"/>
      <c r="C39" s="253"/>
      <c r="D39" s="253"/>
      <c r="E39" s="253"/>
      <c r="F39" s="253"/>
    </row>
    <row r="40" customFormat="false" ht="14.25" hidden="false" customHeight="true" outlineLevel="0" collapsed="false">
      <c r="A40" s="209"/>
      <c r="B40" s="210"/>
      <c r="C40" s="210"/>
      <c r="D40" s="210"/>
      <c r="E40" s="210"/>
      <c r="F40" s="210"/>
    </row>
    <row r="41" customFormat="false" ht="14.25" hidden="false" customHeight="true" outlineLevel="0" collapsed="false">
      <c r="A41" s="254" t="s">
        <v>242</v>
      </c>
      <c r="B41" s="254"/>
      <c r="C41" s="255" t="s">
        <v>243</v>
      </c>
      <c r="D41" s="255"/>
      <c r="E41" s="255"/>
      <c r="F41" s="255"/>
    </row>
    <row r="42" customFormat="false" ht="14.25" hidden="false" customHeight="true" outlineLevel="0" collapsed="false">
      <c r="A42" s="254" t="s">
        <v>244</v>
      </c>
      <c r="B42" s="254"/>
      <c r="C42" s="255" t="s">
        <v>245</v>
      </c>
      <c r="D42" s="255"/>
      <c r="E42" s="255"/>
      <c r="F42" s="255"/>
    </row>
    <row r="43" customFormat="false" ht="14.25" hidden="false" customHeight="true" outlineLevel="0" collapsed="false">
      <c r="A43" s="256" t="s">
        <v>246</v>
      </c>
      <c r="B43" s="256"/>
      <c r="C43" s="255" t="s">
        <v>247</v>
      </c>
      <c r="D43" s="255"/>
      <c r="E43" s="255"/>
      <c r="F43" s="255"/>
    </row>
    <row r="44" customFormat="false" ht="14.25" hidden="false" customHeight="true" outlineLevel="0" collapsed="false">
      <c r="A44" s="257"/>
      <c r="B44" s="258"/>
      <c r="C44" s="258"/>
      <c r="D44" s="258"/>
      <c r="E44" s="258"/>
      <c r="F44" s="258"/>
    </row>
    <row r="46" customFormat="false" ht="14.9" hidden="false" customHeight="false" outlineLevel="0" collapsed="false">
      <c r="A46" s="0" t="s">
        <v>80</v>
      </c>
    </row>
  </sheetData>
  <mergeCells count="30">
    <mergeCell ref="A1:F1"/>
    <mergeCell ref="A3:F3"/>
    <mergeCell ref="A10:E10"/>
    <mergeCell ref="A11:E11"/>
    <mergeCell ref="A14:F14"/>
    <mergeCell ref="A15:A16"/>
    <mergeCell ref="B15:B16"/>
    <mergeCell ref="C15:C16"/>
    <mergeCell ref="D15:D16"/>
    <mergeCell ref="E15:E16"/>
    <mergeCell ref="F15:F16"/>
    <mergeCell ref="A25:D25"/>
    <mergeCell ref="A26:F26"/>
    <mergeCell ref="A28:F28"/>
    <mergeCell ref="A29:A30"/>
    <mergeCell ref="B29:B30"/>
    <mergeCell ref="C29:C30"/>
    <mergeCell ref="D29:D30"/>
    <mergeCell ref="E29:E30"/>
    <mergeCell ref="F29:F30"/>
    <mergeCell ref="A36:E36"/>
    <mergeCell ref="A37:E37"/>
    <mergeCell ref="A38:E38"/>
    <mergeCell ref="A39:F39"/>
    <mergeCell ref="A41:B41"/>
    <mergeCell ref="C41:F41"/>
    <mergeCell ref="A42:B42"/>
    <mergeCell ref="C42:F42"/>
    <mergeCell ref="A43:B43"/>
    <mergeCell ref="C43:F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H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59" activeCellId="0" sqref="A59"/>
    </sheetView>
  </sheetViews>
  <sheetFormatPr defaultRowHeight="15"/>
  <cols>
    <col collapsed="false" hidden="false" max="1" min="1" style="0" width="8.72959183673469"/>
    <col collapsed="false" hidden="false" max="2" min="2" style="0" width="37.1428571428571"/>
    <col collapsed="false" hidden="false" max="1025" min="3" style="0" width="8.72959183673469"/>
  </cols>
  <sheetData>
    <row r="1" customFormat="false" ht="27.75" hidden="false" customHeight="true" outlineLevel="0" collapsed="false">
      <c r="A1" s="259" t="s">
        <v>248</v>
      </c>
      <c r="B1" s="259"/>
      <c r="C1" s="259"/>
      <c r="D1" s="259"/>
      <c r="E1" s="259"/>
      <c r="F1" s="260"/>
      <c r="G1" s="260"/>
      <c r="H1" s="260"/>
    </row>
    <row r="2" customFormat="false" ht="14.25" hidden="false" customHeight="true" outlineLevel="0" collapsed="false">
      <c r="A2" s="261" t="s">
        <v>1</v>
      </c>
      <c r="B2" s="261"/>
      <c r="C2" s="261"/>
      <c r="D2" s="261"/>
      <c r="E2" s="261"/>
      <c r="F2" s="260"/>
      <c r="G2" s="260"/>
      <c r="H2" s="260"/>
    </row>
    <row r="3" customFormat="false" ht="27.75" hidden="false" customHeight="true" outlineLevel="0" collapsed="false">
      <c r="A3" s="262" t="s">
        <v>6</v>
      </c>
      <c r="B3" s="262" t="s">
        <v>7</v>
      </c>
      <c r="C3" s="263" t="s">
        <v>249</v>
      </c>
      <c r="D3" s="262" t="s">
        <v>250</v>
      </c>
      <c r="E3" s="262" t="s">
        <v>251</v>
      </c>
      <c r="F3" s="260"/>
      <c r="G3" s="260"/>
      <c r="H3" s="260"/>
    </row>
    <row r="4" customFormat="false" ht="14.25" hidden="false" customHeight="true" outlineLevel="0" collapsed="false">
      <c r="A4" s="264"/>
      <c r="B4" s="265" t="s">
        <v>252</v>
      </c>
      <c r="C4" s="266" t="n">
        <f aca="false">AVERAGE(C5:C57)</f>
        <v>3.57744186046512</v>
      </c>
      <c r="D4" s="264"/>
      <c r="E4" s="266" t="n">
        <f aca="false">E58/D58</f>
        <v>3.6238679245283</v>
      </c>
      <c r="F4" s="260"/>
      <c r="G4" s="260"/>
      <c r="H4" s="260"/>
    </row>
    <row r="5" customFormat="false" ht="14.25" hidden="false" customHeight="true" outlineLevel="0" collapsed="false">
      <c r="A5" s="260" t="n">
        <v>1</v>
      </c>
      <c r="B5" s="260" t="s">
        <v>21</v>
      </c>
      <c r="C5" s="267" t="n">
        <v>4.3</v>
      </c>
      <c r="D5" s="268" t="n">
        <f aca="false">(RESUMO!C4+RESUMO!D4)*2+(RESUMO!E4+RESUMO!F4)</f>
        <v>2</v>
      </c>
      <c r="E5" s="268" t="n">
        <f aca="false">C5*D5</f>
        <v>8.6</v>
      </c>
      <c r="F5" s="260"/>
      <c r="G5" s="260"/>
      <c r="H5" s="260"/>
    </row>
    <row r="6" customFormat="false" ht="14.25" hidden="false" customHeight="true" outlineLevel="0" collapsed="false">
      <c r="A6" s="269" t="n">
        <v>2</v>
      </c>
      <c r="B6" s="269" t="s">
        <v>22</v>
      </c>
      <c r="C6" s="270" t="n">
        <v>3.4</v>
      </c>
      <c r="D6" s="268" t="n">
        <f aca="false">(RESUMO!C5+RESUMO!D5)*2+(RESUMO!E5+RESUMO!F5)</f>
        <v>3</v>
      </c>
      <c r="E6" s="268" t="n">
        <f aca="false">C6*D6</f>
        <v>10.2</v>
      </c>
      <c r="G6" s="260"/>
      <c r="H6" s="260"/>
    </row>
    <row r="7" customFormat="false" ht="14.25" hidden="false" customHeight="true" outlineLevel="0" collapsed="false">
      <c r="A7" s="269" t="n">
        <v>3</v>
      </c>
      <c r="B7" s="269" t="s">
        <v>23</v>
      </c>
      <c r="C7" s="267" t="n">
        <v>4</v>
      </c>
      <c r="D7" s="268" t="n">
        <f aca="false">(RESUMO!C6+RESUMO!D6)*2+(RESUMO!E6+RESUMO!F6)</f>
        <v>3</v>
      </c>
      <c r="E7" s="268" t="n">
        <f aca="false">C7*D7</f>
        <v>12</v>
      </c>
      <c r="F7" s="260"/>
      <c r="G7" s="260"/>
      <c r="H7" s="260"/>
    </row>
    <row r="8" customFormat="false" ht="14.25" hidden="false" customHeight="true" outlineLevel="0" collapsed="false">
      <c r="A8" s="269" t="n">
        <v>4</v>
      </c>
      <c r="B8" s="269" t="s">
        <v>24</v>
      </c>
      <c r="C8" s="270" t="n">
        <v>2.4</v>
      </c>
      <c r="D8" s="268" t="n">
        <f aca="false">(RESUMO!C7+RESUMO!D7)*2+(RESUMO!E7+RESUMO!F7)</f>
        <v>2</v>
      </c>
      <c r="E8" s="268" t="n">
        <f aca="false">C8*D8</f>
        <v>4.8</v>
      </c>
      <c r="F8" s="260"/>
      <c r="G8" s="260"/>
      <c r="H8" s="260"/>
    </row>
    <row r="9" customFormat="false" ht="14.25" hidden="false" customHeight="true" outlineLevel="0" collapsed="false">
      <c r="A9" s="269" t="n">
        <v>5</v>
      </c>
      <c r="B9" s="269" t="s">
        <v>25</v>
      </c>
      <c r="C9" s="267" t="s">
        <v>253</v>
      </c>
      <c r="D9" s="268"/>
      <c r="E9" s="268"/>
      <c r="F9" s="260"/>
      <c r="G9" s="260"/>
      <c r="H9" s="260"/>
    </row>
    <row r="10" customFormat="false" ht="14.25" hidden="false" customHeight="true" outlineLevel="0" collapsed="false">
      <c r="A10" s="269" t="n">
        <v>6</v>
      </c>
      <c r="B10" s="269" t="s">
        <v>26</v>
      </c>
      <c r="C10" s="270" t="n">
        <v>4.3</v>
      </c>
      <c r="D10" s="268" t="n">
        <f aca="false">(RESUMO!C9+RESUMO!D9)*2+(RESUMO!E9+RESUMO!F9)</f>
        <v>5</v>
      </c>
      <c r="E10" s="268" t="n">
        <f aca="false">C10*D10</f>
        <v>21.5</v>
      </c>
      <c r="F10" s="260"/>
      <c r="G10" s="260"/>
      <c r="H10" s="260"/>
    </row>
    <row r="11" customFormat="false" ht="14.25" hidden="false" customHeight="true" outlineLevel="0" collapsed="false">
      <c r="A11" s="269" t="n">
        <v>7</v>
      </c>
      <c r="B11" s="269" t="s">
        <v>27</v>
      </c>
      <c r="C11" s="267" t="n">
        <v>3.3</v>
      </c>
      <c r="D11" s="268" t="n">
        <f aca="false">(RESUMO!C10+RESUMO!D10)*2+(RESUMO!E10+RESUMO!F10)</f>
        <v>3</v>
      </c>
      <c r="E11" s="268" t="n">
        <f aca="false">C11*D11</f>
        <v>9.9</v>
      </c>
      <c r="F11" s="260"/>
      <c r="G11" s="260"/>
      <c r="H11" s="260"/>
    </row>
    <row r="12" customFormat="false" ht="14.25" hidden="false" customHeight="true" outlineLevel="0" collapsed="false">
      <c r="A12" s="269" t="n">
        <v>8</v>
      </c>
      <c r="B12" s="269" t="s">
        <v>28</v>
      </c>
      <c r="C12" s="270" t="s">
        <v>253</v>
      </c>
      <c r="D12" s="268"/>
      <c r="E12" s="268"/>
      <c r="F12" s="260"/>
      <c r="G12" s="260"/>
      <c r="H12" s="260"/>
    </row>
    <row r="13" customFormat="false" ht="14.25" hidden="false" customHeight="true" outlineLevel="0" collapsed="false">
      <c r="A13" s="269" t="n">
        <v>9</v>
      </c>
      <c r="B13" s="269" t="s">
        <v>29</v>
      </c>
      <c r="C13" s="267" t="s">
        <v>253</v>
      </c>
      <c r="D13" s="268"/>
      <c r="E13" s="268"/>
      <c r="F13" s="260"/>
      <c r="G13" s="260"/>
      <c r="H13" s="260"/>
    </row>
    <row r="14" customFormat="false" ht="14.25" hidden="false" customHeight="true" outlineLevel="0" collapsed="false">
      <c r="A14" s="269" t="n">
        <v>10</v>
      </c>
      <c r="B14" s="269" t="s">
        <v>30</v>
      </c>
      <c r="C14" s="270" t="n">
        <v>4.2</v>
      </c>
      <c r="D14" s="268" t="n">
        <f aca="false">(RESUMO!C13+RESUMO!D13)*2+(RESUMO!E13+RESUMO!F13)</f>
        <v>2</v>
      </c>
      <c r="E14" s="268" t="n">
        <f aca="false">C14*D14</f>
        <v>8.4</v>
      </c>
      <c r="F14" s="260"/>
      <c r="G14" s="260"/>
      <c r="H14" s="260"/>
    </row>
    <row r="15" customFormat="false" ht="14.25" hidden="false" customHeight="true" outlineLevel="0" collapsed="false">
      <c r="A15" s="269" t="n">
        <v>11</v>
      </c>
      <c r="B15" s="269" t="s">
        <v>31</v>
      </c>
      <c r="C15" s="267" t="s">
        <v>253</v>
      </c>
      <c r="D15" s="268"/>
      <c r="E15" s="268"/>
      <c r="F15" s="260"/>
      <c r="G15" s="260"/>
      <c r="H15" s="260"/>
    </row>
    <row r="16" customFormat="false" ht="14.25" hidden="false" customHeight="true" outlineLevel="0" collapsed="false">
      <c r="A16" s="269" t="n">
        <v>12</v>
      </c>
      <c r="B16" s="269" t="s">
        <v>32</v>
      </c>
      <c r="C16" s="270" t="n">
        <v>3.5</v>
      </c>
      <c r="D16" s="268" t="n">
        <f aca="false">(RESUMO!C15+RESUMO!D15)*2+(RESUMO!E15+RESUMO!F15)</f>
        <v>2</v>
      </c>
      <c r="E16" s="268" t="n">
        <f aca="false">C16*D16</f>
        <v>7</v>
      </c>
      <c r="F16" s="260"/>
      <c r="G16" s="260"/>
      <c r="H16" s="260"/>
    </row>
    <row r="17" customFormat="false" ht="14.25" hidden="false" customHeight="true" outlineLevel="0" collapsed="false">
      <c r="A17" s="269" t="n">
        <v>13</v>
      </c>
      <c r="B17" s="269" t="s">
        <v>33</v>
      </c>
      <c r="C17" s="267" t="s">
        <v>253</v>
      </c>
      <c r="D17" s="268"/>
      <c r="E17" s="268"/>
      <c r="F17" s="260"/>
      <c r="G17" s="260"/>
      <c r="H17" s="260"/>
    </row>
    <row r="18" customFormat="false" ht="14.25" hidden="false" customHeight="true" outlineLevel="0" collapsed="false">
      <c r="A18" s="260" t="n">
        <v>14</v>
      </c>
      <c r="B18" s="260" t="s">
        <v>34</v>
      </c>
      <c r="C18" s="267" t="n">
        <v>3.5</v>
      </c>
      <c r="D18" s="268" t="n">
        <f aca="false">(RESUMO!C17+RESUMO!D17)*2+(RESUMO!E17+RESUMO!F17)</f>
        <v>2</v>
      </c>
      <c r="E18" s="268" t="n">
        <f aca="false">C18*D18</f>
        <v>7</v>
      </c>
      <c r="F18" s="260"/>
      <c r="G18" s="260"/>
      <c r="H18" s="260"/>
    </row>
    <row r="19" customFormat="false" ht="14.25" hidden="false" customHeight="true" outlineLevel="0" collapsed="false">
      <c r="A19" s="269" t="n">
        <v>15</v>
      </c>
      <c r="B19" s="269" t="s">
        <v>35</v>
      </c>
      <c r="C19" s="270" t="s">
        <v>253</v>
      </c>
      <c r="D19" s="268"/>
      <c r="E19" s="268"/>
      <c r="F19" s="260"/>
      <c r="G19" s="260"/>
      <c r="H19" s="260"/>
    </row>
    <row r="20" customFormat="false" ht="14.25" hidden="false" customHeight="true" outlineLevel="0" collapsed="false">
      <c r="A20" s="269" t="n">
        <v>16</v>
      </c>
      <c r="B20" s="269" t="s">
        <v>36</v>
      </c>
      <c r="C20" s="267" t="n">
        <v>3.6</v>
      </c>
      <c r="D20" s="268" t="n">
        <f aca="false">(RESUMO!C19+RESUMO!D19)*2+(RESUMO!E19+RESUMO!F19)</f>
        <v>2</v>
      </c>
      <c r="E20" s="268" t="n">
        <f aca="false">C20*D20</f>
        <v>7.2</v>
      </c>
      <c r="F20" s="260"/>
      <c r="G20" s="260"/>
      <c r="H20" s="260"/>
    </row>
    <row r="21" customFormat="false" ht="14.25" hidden="false" customHeight="true" outlineLevel="0" collapsed="false">
      <c r="A21" s="269" t="n">
        <v>17</v>
      </c>
      <c r="B21" s="269" t="s">
        <v>37</v>
      </c>
      <c r="C21" s="270" t="s">
        <v>253</v>
      </c>
      <c r="D21" s="268"/>
      <c r="E21" s="268"/>
      <c r="F21" s="260"/>
      <c r="G21" s="260"/>
      <c r="H21" s="260"/>
    </row>
    <row r="22" customFormat="false" ht="14.25" hidden="false" customHeight="true" outlineLevel="0" collapsed="false">
      <c r="A22" s="269" t="n">
        <v>18</v>
      </c>
      <c r="B22" s="269" t="s">
        <v>38</v>
      </c>
      <c r="C22" s="267" t="n">
        <v>3.5</v>
      </c>
      <c r="D22" s="268" t="n">
        <f aca="false">(RESUMO!C21+RESUMO!D21)*2+(RESUMO!E21+RESUMO!F21)</f>
        <v>3</v>
      </c>
      <c r="E22" s="268" t="n">
        <f aca="false">C22*D22</f>
        <v>10.5</v>
      </c>
      <c r="F22" s="260"/>
      <c r="G22" s="260"/>
      <c r="H22" s="260"/>
    </row>
    <row r="23" customFormat="false" ht="14.25" hidden="false" customHeight="true" outlineLevel="0" collapsed="false">
      <c r="A23" s="269" t="n">
        <v>19</v>
      </c>
      <c r="B23" s="269" t="s">
        <v>39</v>
      </c>
      <c r="C23" s="270" t="n">
        <v>3</v>
      </c>
      <c r="D23" s="268" t="n">
        <f aca="false">(RESUMO!C22+RESUMO!D22)*2+(RESUMO!E22+RESUMO!F22)</f>
        <v>3</v>
      </c>
      <c r="E23" s="268" t="n">
        <f aca="false">C23*D23</f>
        <v>9</v>
      </c>
      <c r="F23" s="260"/>
      <c r="G23" s="260"/>
      <c r="H23" s="260"/>
    </row>
    <row r="24" customFormat="false" ht="14.25" hidden="false" customHeight="true" outlineLevel="0" collapsed="false">
      <c r="A24" s="269" t="n">
        <v>20</v>
      </c>
      <c r="B24" s="269" t="s">
        <v>40</v>
      </c>
      <c r="C24" s="267" t="n">
        <v>4.25</v>
      </c>
      <c r="D24" s="268" t="n">
        <f aca="false">(RESUMO!C23+RESUMO!D23)*2+(RESUMO!E23+RESUMO!F23)</f>
        <v>3</v>
      </c>
      <c r="E24" s="268" t="n">
        <f aca="false">C24*D24</f>
        <v>12.75</v>
      </c>
      <c r="F24" s="260"/>
      <c r="G24" s="260"/>
      <c r="H24" s="260"/>
    </row>
    <row r="25" customFormat="false" ht="14.25" hidden="false" customHeight="true" outlineLevel="0" collapsed="false">
      <c r="A25" s="269" t="n">
        <v>21</v>
      </c>
      <c r="B25" s="269" t="s">
        <v>41</v>
      </c>
      <c r="C25" s="270" t="n">
        <v>3.5</v>
      </c>
      <c r="D25" s="268" t="n">
        <f aca="false">(RESUMO!C24+RESUMO!D24)*2+(RESUMO!E24+RESUMO!F24)</f>
        <v>5</v>
      </c>
      <c r="E25" s="268" t="n">
        <f aca="false">C25*D25</f>
        <v>17.5</v>
      </c>
      <c r="F25" s="260"/>
      <c r="G25" s="260"/>
      <c r="H25" s="260"/>
    </row>
    <row r="26" customFormat="false" ht="14.25" hidden="false" customHeight="true" outlineLevel="0" collapsed="false">
      <c r="A26" s="269" t="n">
        <v>22</v>
      </c>
      <c r="B26" s="269" t="s">
        <v>42</v>
      </c>
      <c r="C26" s="267" t="n">
        <v>3.75</v>
      </c>
      <c r="D26" s="268" t="n">
        <f aca="false">(RESUMO!C25+RESUMO!D25)*2+(RESUMO!E25+RESUMO!F25)</f>
        <v>3</v>
      </c>
      <c r="E26" s="268" t="n">
        <f aca="false">C26*D26</f>
        <v>11.25</v>
      </c>
      <c r="F26" s="260"/>
      <c r="G26" s="260"/>
      <c r="H26" s="260"/>
    </row>
    <row r="27" customFormat="false" ht="14.25" hidden="false" customHeight="true" outlineLevel="0" collapsed="false">
      <c r="A27" s="269" t="n">
        <v>23</v>
      </c>
      <c r="B27" s="269" t="s">
        <v>43</v>
      </c>
      <c r="C27" s="270" t="n">
        <v>3.75</v>
      </c>
      <c r="D27" s="268" t="n">
        <f aca="false">(RESUMO!C26+RESUMO!D26)*2+(RESUMO!E26+RESUMO!F26)</f>
        <v>3</v>
      </c>
      <c r="E27" s="268" t="n">
        <f aca="false">C27*D27</f>
        <v>11.25</v>
      </c>
      <c r="F27" s="260"/>
      <c r="G27" s="260"/>
      <c r="H27" s="260"/>
    </row>
    <row r="28" customFormat="false" ht="14.25" hidden="false" customHeight="true" outlineLevel="0" collapsed="false">
      <c r="A28" s="269" t="n">
        <v>24</v>
      </c>
      <c r="B28" s="269" t="s">
        <v>44</v>
      </c>
      <c r="C28" s="267" t="s">
        <v>253</v>
      </c>
      <c r="D28" s="268"/>
      <c r="E28" s="268"/>
      <c r="F28" s="260"/>
      <c r="G28" s="260"/>
      <c r="H28" s="260"/>
    </row>
    <row r="29" customFormat="false" ht="14.25" hidden="false" customHeight="true" outlineLevel="0" collapsed="false">
      <c r="A29" s="269" t="n">
        <v>25</v>
      </c>
      <c r="B29" s="269" t="s">
        <v>45</v>
      </c>
      <c r="C29" s="270" t="n">
        <v>4</v>
      </c>
      <c r="D29" s="268" t="n">
        <f aca="false">(RESUMO!C28+RESUMO!D28)*2+(RESUMO!E28+RESUMO!F28)</f>
        <v>3</v>
      </c>
      <c r="E29" s="268" t="n">
        <f aca="false">C29*D29</f>
        <v>12</v>
      </c>
      <c r="F29" s="260"/>
      <c r="G29" s="260"/>
      <c r="H29" s="260"/>
    </row>
    <row r="30" customFormat="false" ht="14.25" hidden="false" customHeight="true" outlineLevel="0" collapsed="false">
      <c r="A30" s="269" t="n">
        <v>26</v>
      </c>
      <c r="B30" s="269" t="s">
        <v>46</v>
      </c>
      <c r="C30" s="267" t="s">
        <v>253</v>
      </c>
      <c r="D30" s="268"/>
      <c r="E30" s="268"/>
      <c r="F30" s="260"/>
      <c r="G30" s="260"/>
      <c r="H30" s="260"/>
    </row>
    <row r="31" customFormat="false" ht="14.25" hidden="false" customHeight="true" outlineLevel="0" collapsed="false">
      <c r="A31" s="269" t="n">
        <v>27</v>
      </c>
      <c r="B31" s="269" t="s">
        <v>47</v>
      </c>
      <c r="C31" s="270" t="n">
        <v>2.85</v>
      </c>
      <c r="D31" s="268" t="n">
        <f aca="false">(RESUMO!C30+RESUMO!D30)*2+(RESUMO!E30+RESUMO!F30)</f>
        <v>1</v>
      </c>
      <c r="E31" s="268" t="n">
        <f aca="false">C31*D31</f>
        <v>2.85</v>
      </c>
      <c r="F31" s="260"/>
      <c r="G31" s="260"/>
      <c r="H31" s="260"/>
    </row>
    <row r="32" customFormat="false" ht="14.25" hidden="false" customHeight="true" outlineLevel="0" collapsed="false">
      <c r="A32" s="269" t="n">
        <v>28</v>
      </c>
      <c r="B32" s="269" t="s">
        <v>48</v>
      </c>
      <c r="C32" s="267" t="n">
        <v>3.18</v>
      </c>
      <c r="D32" s="268" t="n">
        <f aca="false">(RESUMO!C31+RESUMO!D31)*2+(RESUMO!E31+RESUMO!F31)</f>
        <v>1</v>
      </c>
      <c r="E32" s="268" t="n">
        <f aca="false">C32*D32</f>
        <v>3.18</v>
      </c>
      <c r="F32" s="260"/>
      <c r="G32" s="260"/>
      <c r="H32" s="260"/>
    </row>
    <row r="33" customFormat="false" ht="14.25" hidden="false" customHeight="true" outlineLevel="0" collapsed="false">
      <c r="A33" s="269" t="n">
        <v>29</v>
      </c>
      <c r="B33" s="269" t="s">
        <v>49</v>
      </c>
      <c r="C33" s="270" t="s">
        <v>253</v>
      </c>
      <c r="D33" s="268"/>
      <c r="E33" s="268"/>
      <c r="F33" s="260"/>
      <c r="G33" s="260"/>
      <c r="H33" s="260"/>
    </row>
    <row r="34" customFormat="false" ht="14.25" hidden="false" customHeight="true" outlineLevel="0" collapsed="false">
      <c r="A34" s="260" t="n">
        <v>30</v>
      </c>
      <c r="B34" s="260" t="s">
        <v>50</v>
      </c>
      <c r="C34" s="267" t="n">
        <v>4.2</v>
      </c>
      <c r="D34" s="268" t="n">
        <f aca="false">(RESUMO!C33+RESUMO!D33)*2+(RESUMO!E33+RESUMO!F33)</f>
        <v>2</v>
      </c>
      <c r="E34" s="268" t="n">
        <f aca="false">C34*D34</f>
        <v>8.4</v>
      </c>
      <c r="F34" s="260"/>
      <c r="G34" s="260"/>
      <c r="H34" s="260"/>
    </row>
    <row r="35" customFormat="false" ht="14.25" hidden="false" customHeight="true" outlineLevel="0" collapsed="false">
      <c r="A35" s="269" t="n">
        <v>31</v>
      </c>
      <c r="B35" s="269" t="s">
        <v>51</v>
      </c>
      <c r="C35" s="270" t="n">
        <v>3.45</v>
      </c>
      <c r="D35" s="268" t="n">
        <f aca="false">(RESUMO!C34+RESUMO!D34)*2+(RESUMO!E34+RESUMO!F34)</f>
        <v>1</v>
      </c>
      <c r="E35" s="268" t="n">
        <f aca="false">C35*D35</f>
        <v>3.45</v>
      </c>
      <c r="F35" s="260"/>
      <c r="G35" s="260"/>
      <c r="H35" s="260"/>
    </row>
    <row r="36" customFormat="false" ht="14.25" hidden="false" customHeight="true" outlineLevel="0" collapsed="false">
      <c r="A36" s="269" t="n">
        <v>32</v>
      </c>
      <c r="B36" s="269" t="s">
        <v>52</v>
      </c>
      <c r="C36" s="267" t="n">
        <v>3.7</v>
      </c>
      <c r="D36" s="268" t="n">
        <f aca="false">(RESUMO!C35+RESUMO!D35)*2+(RESUMO!E35+RESUMO!F35)</f>
        <v>2</v>
      </c>
      <c r="E36" s="268" t="n">
        <f aca="false">C36*D36</f>
        <v>7.4</v>
      </c>
      <c r="F36" s="260"/>
      <c r="G36" s="260"/>
      <c r="H36" s="260"/>
    </row>
    <row r="37" customFormat="false" ht="14.25" hidden="false" customHeight="true" outlineLevel="0" collapsed="false">
      <c r="A37" s="269" t="n">
        <v>33</v>
      </c>
      <c r="B37" s="269" t="s">
        <v>53</v>
      </c>
      <c r="C37" s="270" t="n">
        <v>3.2</v>
      </c>
      <c r="D37" s="268" t="n">
        <f aca="false">(RESUMO!C36+RESUMO!D36)*2+(RESUMO!E36+RESUMO!F36)</f>
        <v>1</v>
      </c>
      <c r="E37" s="268" t="n">
        <f aca="false">C37*D37</f>
        <v>3.2</v>
      </c>
      <c r="F37" s="260"/>
      <c r="G37" s="260"/>
      <c r="H37" s="260"/>
    </row>
    <row r="38" customFormat="false" ht="14.25" hidden="false" customHeight="true" outlineLevel="0" collapsed="false">
      <c r="A38" s="269" t="n">
        <v>34</v>
      </c>
      <c r="B38" s="269" t="s">
        <v>54</v>
      </c>
      <c r="C38" s="267" t="n">
        <v>2.75</v>
      </c>
      <c r="D38" s="268" t="n">
        <f aca="false">(RESUMO!C37+RESUMO!D37)*2+(RESUMO!E37+RESUMO!F37)</f>
        <v>2</v>
      </c>
      <c r="E38" s="268" t="n">
        <f aca="false">C38*D38</f>
        <v>5.5</v>
      </c>
      <c r="F38" s="260"/>
      <c r="G38" s="260"/>
      <c r="H38" s="260"/>
    </row>
    <row r="39" customFormat="false" ht="14.25" hidden="false" customHeight="true" outlineLevel="0" collapsed="false">
      <c r="A39" s="269" t="n">
        <v>35</v>
      </c>
      <c r="B39" s="269" t="s">
        <v>55</v>
      </c>
      <c r="C39" s="270" t="n">
        <v>4.45</v>
      </c>
      <c r="D39" s="268" t="n">
        <f aca="false">(RESUMO!C38+RESUMO!D38)*2+(RESUMO!E38+RESUMO!F38)</f>
        <v>3</v>
      </c>
      <c r="E39" s="268" t="n">
        <f aca="false">C39*D39</f>
        <v>13.35</v>
      </c>
      <c r="F39" s="260"/>
      <c r="G39" s="260"/>
      <c r="H39" s="260"/>
    </row>
    <row r="40" customFormat="false" ht="14.25" hidden="false" customHeight="true" outlineLevel="0" collapsed="false">
      <c r="A40" s="269" t="n">
        <v>36</v>
      </c>
      <c r="B40" s="269" t="s">
        <v>56</v>
      </c>
      <c r="C40" s="267" t="n">
        <v>4.2</v>
      </c>
      <c r="D40" s="268" t="n">
        <f aca="false">(RESUMO!C39+RESUMO!D39)*2+(RESUMO!E39+RESUMO!F39)</f>
        <v>3</v>
      </c>
      <c r="E40" s="268" t="n">
        <f aca="false">C40*D40</f>
        <v>12.6</v>
      </c>
      <c r="F40" s="260"/>
      <c r="G40" s="260"/>
      <c r="H40" s="260"/>
    </row>
    <row r="41" customFormat="false" ht="14.25" hidden="false" customHeight="true" outlineLevel="0" collapsed="false">
      <c r="A41" s="269" t="n">
        <v>37</v>
      </c>
      <c r="B41" s="269" t="s">
        <v>57</v>
      </c>
      <c r="C41" s="270" t="n">
        <v>3.45</v>
      </c>
      <c r="D41" s="268" t="n">
        <f aca="false">(RESUMO!C40+RESUMO!D40)*2+(RESUMO!E40+RESUMO!F40)</f>
        <v>2</v>
      </c>
      <c r="E41" s="268" t="n">
        <f aca="false">C41*D41</f>
        <v>6.9</v>
      </c>
      <c r="F41" s="260"/>
      <c r="G41" s="260"/>
      <c r="H41" s="260"/>
    </row>
    <row r="42" customFormat="false" ht="14.25" hidden="false" customHeight="true" outlineLevel="0" collapsed="false">
      <c r="A42" s="269" t="n">
        <v>38</v>
      </c>
      <c r="B42" s="269" t="s">
        <v>58</v>
      </c>
      <c r="C42" s="267" t="n">
        <v>4.4</v>
      </c>
      <c r="D42" s="268" t="n">
        <f aca="false">(RESUMO!C41+RESUMO!D41)*2+(RESUMO!E41+RESUMO!F41)</f>
        <v>2</v>
      </c>
      <c r="E42" s="268" t="n">
        <f aca="false">C42*D42</f>
        <v>8.8</v>
      </c>
      <c r="F42" s="260"/>
      <c r="G42" s="260"/>
      <c r="H42" s="260"/>
    </row>
    <row r="43" customFormat="false" ht="14.25" hidden="false" customHeight="true" outlineLevel="0" collapsed="false">
      <c r="A43" s="269" t="n">
        <v>39</v>
      </c>
      <c r="B43" s="269" t="s">
        <v>59</v>
      </c>
      <c r="C43" s="270" t="n">
        <v>4</v>
      </c>
      <c r="D43" s="268" t="n">
        <f aca="false">(RESUMO!C42+RESUMO!D42)*2+(RESUMO!E42+RESUMO!F42)</f>
        <v>1</v>
      </c>
      <c r="E43" s="268" t="n">
        <f aca="false">C43*D43</f>
        <v>4</v>
      </c>
      <c r="F43" s="260"/>
      <c r="G43" s="260"/>
      <c r="H43" s="260"/>
    </row>
    <row r="44" customFormat="false" ht="14.25" hidden="false" customHeight="true" outlineLevel="0" collapsed="false">
      <c r="A44" s="269" t="n">
        <v>40</v>
      </c>
      <c r="B44" s="269" t="s">
        <v>60</v>
      </c>
      <c r="C44" s="267" t="n">
        <v>3.2</v>
      </c>
      <c r="D44" s="268" t="n">
        <f aca="false">(RESUMO!C43+RESUMO!D43)*2+(RESUMO!E43+RESUMO!F43)</f>
        <v>1</v>
      </c>
      <c r="E44" s="268" t="n">
        <f aca="false">C44*D44</f>
        <v>3.2</v>
      </c>
      <c r="F44" s="260"/>
      <c r="G44" s="260"/>
      <c r="H44" s="260"/>
    </row>
    <row r="45" customFormat="false" ht="14.25" hidden="false" customHeight="true" outlineLevel="0" collapsed="false">
      <c r="A45" s="269" t="n">
        <v>41</v>
      </c>
      <c r="B45" s="269" t="s">
        <v>61</v>
      </c>
      <c r="C45" s="270" t="n">
        <v>3.4</v>
      </c>
      <c r="D45" s="268" t="n">
        <f aca="false">(RESUMO!C44+RESUMO!D44)*2+(RESUMO!E44+RESUMO!F44)</f>
        <v>2</v>
      </c>
      <c r="E45" s="268" t="n">
        <f aca="false">C45*D45</f>
        <v>6.8</v>
      </c>
      <c r="F45" s="260"/>
      <c r="G45" s="260"/>
      <c r="H45" s="260"/>
    </row>
    <row r="46" customFormat="false" ht="14.25" hidden="false" customHeight="true" outlineLevel="0" collapsed="false">
      <c r="A46" s="269" t="n">
        <v>42</v>
      </c>
      <c r="B46" s="269" t="s">
        <v>62</v>
      </c>
      <c r="C46" s="267" t="n">
        <v>3.9</v>
      </c>
      <c r="D46" s="268" t="n">
        <f aca="false">(RESUMO!C45+RESUMO!D45)*2+(RESUMO!E45+RESUMO!F45)</f>
        <v>2</v>
      </c>
      <c r="E46" s="268" t="n">
        <f aca="false">C46*D46</f>
        <v>7.8</v>
      </c>
      <c r="F46" s="260"/>
      <c r="G46" s="260"/>
      <c r="H46" s="260"/>
    </row>
    <row r="47" customFormat="false" ht="14.25" hidden="false" customHeight="true" outlineLevel="0" collapsed="false">
      <c r="A47" s="269" t="n">
        <v>43</v>
      </c>
      <c r="B47" s="269" t="s">
        <v>63</v>
      </c>
      <c r="C47" s="270" t="n">
        <v>2.95</v>
      </c>
      <c r="D47" s="268" t="n">
        <f aca="false">(RESUMO!C46+RESUMO!D46)*2+(RESUMO!E46+RESUMO!F46)</f>
        <v>1</v>
      </c>
      <c r="E47" s="268" t="n">
        <f aca="false">C47*D47</f>
        <v>2.95</v>
      </c>
      <c r="F47" s="260"/>
      <c r="G47" s="260"/>
      <c r="H47" s="260"/>
    </row>
    <row r="48" customFormat="false" ht="14.25" hidden="false" customHeight="true" outlineLevel="0" collapsed="false">
      <c r="A48" s="260" t="n">
        <v>44</v>
      </c>
      <c r="B48" s="260" t="s">
        <v>64</v>
      </c>
      <c r="C48" s="270" t="n">
        <v>3.75</v>
      </c>
      <c r="D48" s="268" t="n">
        <f aca="false">(RESUMO!C47+RESUMO!D47)*2+(RESUMO!E47+RESUMO!F47)</f>
        <v>2</v>
      </c>
      <c r="E48" s="268" t="n">
        <f aca="false">C48*D48</f>
        <v>7.5</v>
      </c>
      <c r="F48" s="260"/>
      <c r="G48" s="260"/>
      <c r="H48" s="260"/>
    </row>
    <row r="49" customFormat="false" ht="14.25" hidden="false" customHeight="true" outlineLevel="0" collapsed="false">
      <c r="A49" s="269" t="n">
        <v>45</v>
      </c>
      <c r="B49" s="269" t="s">
        <v>65</v>
      </c>
      <c r="C49" s="267" t="n">
        <v>3.75</v>
      </c>
      <c r="D49" s="268" t="n">
        <f aca="false">(RESUMO!C48+RESUMO!D48)*2+(RESUMO!E48+RESUMO!F48)</f>
        <v>4</v>
      </c>
      <c r="E49" s="268" t="n">
        <f aca="false">C49*D49</f>
        <v>15</v>
      </c>
      <c r="F49" s="260"/>
      <c r="G49" s="260"/>
      <c r="H49" s="260"/>
    </row>
    <row r="50" customFormat="false" ht="14.25" hidden="false" customHeight="true" outlineLevel="0" collapsed="false">
      <c r="A50" s="269" t="n">
        <v>46</v>
      </c>
      <c r="B50" s="269" t="s">
        <v>66</v>
      </c>
      <c r="C50" s="270" t="n">
        <v>3</v>
      </c>
      <c r="D50" s="268" t="n">
        <f aca="false">(RESUMO!C49+RESUMO!D49)*2+(RESUMO!E49+RESUMO!F49)</f>
        <v>3</v>
      </c>
      <c r="E50" s="268" t="n">
        <f aca="false">C50*D50</f>
        <v>9</v>
      </c>
      <c r="F50" s="260"/>
      <c r="G50" s="260"/>
      <c r="H50" s="260"/>
    </row>
    <row r="51" customFormat="false" ht="14.25" hidden="false" customHeight="true" outlineLevel="0" collapsed="false">
      <c r="A51" s="269" t="n">
        <v>47</v>
      </c>
      <c r="B51" s="269" t="s">
        <v>67</v>
      </c>
      <c r="C51" s="267" t="n">
        <v>3</v>
      </c>
      <c r="D51" s="268" t="n">
        <f aca="false">(RESUMO!C50+RESUMO!D50)*2+(RESUMO!E50+RESUMO!F50)</f>
        <v>3</v>
      </c>
      <c r="E51" s="268" t="n">
        <f aca="false">C51*D51</f>
        <v>9</v>
      </c>
      <c r="F51" s="260"/>
      <c r="G51" s="260"/>
      <c r="H51" s="260"/>
    </row>
    <row r="52" customFormat="false" ht="14.25" hidden="false" customHeight="true" outlineLevel="0" collapsed="false">
      <c r="A52" s="269" t="n">
        <v>48</v>
      </c>
      <c r="B52" s="269" t="s">
        <v>68</v>
      </c>
      <c r="C52" s="270" t="n">
        <v>3.5</v>
      </c>
      <c r="D52" s="268" t="n">
        <f aca="false">(RESUMO!C51+RESUMO!D51)*2+(RESUMO!E51+RESUMO!F51)</f>
        <v>3</v>
      </c>
      <c r="E52" s="268" t="n">
        <f aca="false">C52*D52</f>
        <v>10.5</v>
      </c>
      <c r="F52" s="260"/>
      <c r="G52" s="260"/>
      <c r="H52" s="260"/>
    </row>
    <row r="53" customFormat="false" ht="14.25" hidden="false" customHeight="true" outlineLevel="0" collapsed="false">
      <c r="A53" s="269" t="n">
        <v>49</v>
      </c>
      <c r="B53" s="269" t="s">
        <v>69</v>
      </c>
      <c r="C53" s="267" t="n">
        <v>3.1</v>
      </c>
      <c r="D53" s="268" t="n">
        <f aca="false">(RESUMO!C52+RESUMO!D52)*2+(RESUMO!E52+RESUMO!F52)</f>
        <v>3</v>
      </c>
      <c r="E53" s="268" t="n">
        <f aca="false">C53*D53</f>
        <v>9.3</v>
      </c>
      <c r="F53" s="260"/>
      <c r="G53" s="260"/>
      <c r="H53" s="260"/>
    </row>
    <row r="54" customFormat="false" ht="14.25" hidden="false" customHeight="true" outlineLevel="0" collapsed="false">
      <c r="A54" s="269" t="n">
        <v>50</v>
      </c>
      <c r="B54" s="269" t="s">
        <v>70</v>
      </c>
      <c r="C54" s="270" t="n">
        <v>3.2</v>
      </c>
      <c r="D54" s="268" t="n">
        <f aca="false">(RESUMO!C53+RESUMO!D53)*2+(RESUMO!E53+RESUMO!F53)</f>
        <v>3</v>
      </c>
      <c r="E54" s="268" t="n">
        <f aca="false">C54*D54</f>
        <v>9.6</v>
      </c>
      <c r="F54" s="260"/>
      <c r="G54" s="260"/>
      <c r="H54" s="260"/>
    </row>
    <row r="55" customFormat="false" ht="14.25" hidden="false" customHeight="true" outlineLevel="0" collapsed="false">
      <c r="A55" s="269" t="n">
        <v>51</v>
      </c>
      <c r="B55" s="269" t="s">
        <v>71</v>
      </c>
      <c r="C55" s="267" t="n">
        <v>3.9</v>
      </c>
      <c r="D55" s="268" t="n">
        <f aca="false">(RESUMO!C54+RESUMO!D54)*2+(RESUMO!E54+RESUMO!F54)</f>
        <v>3</v>
      </c>
      <c r="E55" s="268" t="n">
        <f aca="false">C55*D55</f>
        <v>11.7</v>
      </c>
      <c r="F55" s="260"/>
      <c r="G55" s="260"/>
      <c r="H55" s="260"/>
    </row>
    <row r="56" customFormat="false" ht="14.25" hidden="false" customHeight="true" outlineLevel="0" collapsed="false">
      <c r="A56" s="269" t="n">
        <v>52</v>
      </c>
      <c r="B56" s="269" t="s">
        <v>72</v>
      </c>
      <c r="C56" s="270" t="n">
        <v>3.8</v>
      </c>
      <c r="D56" s="268" t="n">
        <f aca="false">(RESUMO!C55+RESUMO!D55)*2+(RESUMO!E55+RESUMO!F55)</f>
        <v>3</v>
      </c>
      <c r="E56" s="268" t="n">
        <f aca="false">C56*D56</f>
        <v>11.4</v>
      </c>
      <c r="F56" s="260"/>
      <c r="G56" s="260"/>
      <c r="H56" s="260"/>
    </row>
    <row r="57" customFormat="false" ht="14.25" hidden="false" customHeight="true" outlineLevel="0" collapsed="false">
      <c r="A57" s="269" t="n">
        <v>53</v>
      </c>
      <c r="B57" s="269" t="s">
        <v>73</v>
      </c>
      <c r="C57" s="267" t="n">
        <v>3.3</v>
      </c>
      <c r="D57" s="268" t="n">
        <f aca="false">(RESUMO!C56+RESUMO!D56)*2+(RESUMO!E56+RESUMO!F56)</f>
        <v>3</v>
      </c>
      <c r="E57" s="268" t="n">
        <f aca="false">C57*D57</f>
        <v>9.9</v>
      </c>
      <c r="F57" s="260"/>
      <c r="G57" s="260"/>
      <c r="H57" s="260"/>
    </row>
    <row r="58" customFormat="false" ht="14.25" hidden="false" customHeight="true" outlineLevel="0" collapsed="false">
      <c r="A58" s="269"/>
      <c r="B58" s="269"/>
      <c r="C58" s="271"/>
      <c r="D58" s="272" t="n">
        <f aca="false">SUM(D5:D57)</f>
        <v>106</v>
      </c>
      <c r="E58" s="273" t="n">
        <f aca="false">SUM(E5:E57)</f>
        <v>384.13</v>
      </c>
      <c r="F58" s="260"/>
      <c r="G58" s="260"/>
      <c r="H58" s="260"/>
    </row>
    <row r="60" customFormat="false" ht="14.9" hidden="false" customHeight="false" outlineLevel="0" collapsed="false">
      <c r="A60" s="0" t="s">
        <v>80</v>
      </c>
    </row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LibreOffice/4.2.6.2$Windows_x86 LibreOffice_project/185f2ce4dcc34af9bd97dec29e6d42c39557298f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2021-02-09T19:12:40Z</dcterms:created>
  <dc:language>pt-BR</dc:language>
  <dcterms:modified xsi:type="dcterms:W3CDTF">2021-06-17T12:16:49Z</dcterms:modified>
  <cp:revision>0</cp:revision>
</cp:coreProperties>
</file>