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ESUMO" sheetId="1" state="visible" r:id="rId2"/>
    <sheet name="PR" sheetId="2" state="visible" r:id="rId3"/>
    <sheet name="RS1-a" sheetId="3" state="visible" r:id="rId4"/>
    <sheet name="RS1-b" sheetId="4" state="visible" r:id="rId5"/>
    <sheet name="RS2-a" sheetId="5" state="visible" r:id="rId6"/>
    <sheet name="RS2-b" sheetId="6" state="visible" r:id="rId7"/>
    <sheet name="SC" sheetId="7" state="visible" r:id="rId8"/>
    <sheet name="Insumos" sheetId="8" state="visible" r:id="rId9"/>
    <sheet name="VT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<sst xmlns="http://schemas.openxmlformats.org/spreadsheetml/2006/main" count="2181" uniqueCount="495">
  <si>
    <t>ANEXO XVI – MODELO DE PLANILHA 4 GRUPOS</t>
  </si>
  <si>
    <t>UNIDADE</t>
  </si>
  <si>
    <t>Postos</t>
  </si>
  <si>
    <t>Valores dos Postos</t>
  </si>
  <si>
    <t>Valor fixos</t>
  </si>
  <si>
    <t>Total</t>
  </si>
  <si>
    <t>Seq.</t>
  </si>
  <si>
    <t>Unidade</t>
  </si>
  <si>
    <t>12x36 diurno</t>
  </si>
  <si>
    <t>12x36 noturno</t>
  </si>
  <si>
    <t>30h</t>
  </si>
  <si>
    <t>44h</t>
  </si>
  <si>
    <t>12x36 diurno2</t>
  </si>
  <si>
    <t>12x36 noturno2</t>
  </si>
  <si>
    <t>30h2</t>
  </si>
  <si>
    <t>44h2</t>
  </si>
  <si>
    <t>Ponto de Monitoramento</t>
  </si>
  <si>
    <t>HED</t>
  </si>
  <si>
    <t>HEN</t>
  </si>
  <si>
    <t>Coluna1</t>
  </si>
  <si>
    <t>R$</t>
  </si>
  <si>
    <t>GERÊNCIA EXECUTIVA CURITIBA</t>
  </si>
  <si>
    <t>CEDOC Prev</t>
  </si>
  <si>
    <t>Imóvel Mal. Deodoro</t>
  </si>
  <si>
    <t>APS CURITIBA - CÂNDIDO LOPES</t>
  </si>
  <si>
    <t>APS CURITIBA - HAUER</t>
  </si>
  <si>
    <t>APS CURITIBA - VISCONDE DE GUARAPUAVA</t>
  </si>
  <si>
    <t>APS PARANAGUÁ</t>
  </si>
  <si>
    <t>APS ARAUCÁRIA</t>
  </si>
  <si>
    <t>APS SÃO JOSÉ DOS PINHAIS</t>
  </si>
  <si>
    <t>APS COLOMBO</t>
  </si>
  <si>
    <t>APS FAZENDA RIO GRANDE</t>
  </si>
  <si>
    <t>APS CAMPO LARGO</t>
  </si>
  <si>
    <t>APS PINHAIS</t>
  </si>
  <si>
    <t>APS LAPA</t>
  </si>
  <si>
    <t>APS MANDIRITUBA</t>
  </si>
  <si>
    <t>APS ITAPERUÇU</t>
  </si>
  <si>
    <t>GERÊNCIA EXECUTIVA CASCAVEL</t>
  </si>
  <si>
    <t>APS CHATEAUBRIAND</t>
  </si>
  <si>
    <t>APS CASCAVEL/PR</t>
  </si>
  <si>
    <t>APS FOZ DO IGUAÇU</t>
  </si>
  <si>
    <t>APS FRANCISCO BELTRÃO</t>
  </si>
  <si>
    <t>APS MEDIANEIRA</t>
  </si>
  <si>
    <t>APS PATO BRANCO</t>
  </si>
  <si>
    <t>APS REALEZA</t>
  </si>
  <si>
    <t>APS TOLEDO/PR</t>
  </si>
  <si>
    <t>APS GUAÍRA/PR</t>
  </si>
  <si>
    <t>APS MANGUEIRINHA</t>
  </si>
  <si>
    <t>APS MARECHAL CÂNDIDO RONDON</t>
  </si>
  <si>
    <t>APS PALMAS/PR</t>
  </si>
  <si>
    <t>APS SANTO ANTONIO DO SUDOESTE</t>
  </si>
  <si>
    <t>APS DOIS VIZINHOS</t>
  </si>
  <si>
    <t>APS PALOTINA</t>
  </si>
  <si>
    <t>APS CORONEL VIVIDA</t>
  </si>
  <si>
    <t>APS SÃO MIGUEL DO IGUAÇU</t>
  </si>
  <si>
    <t>APS QUEDAS DO IGUAÇU</t>
  </si>
  <si>
    <t>GERÊNCIA EXECUTIVA LONDRINA</t>
  </si>
  <si>
    <t>APS APUCARANA</t>
  </si>
  <si>
    <t>APS CORNÉLIO PROCÓPIO</t>
  </si>
  <si>
    <t>APS ARAPONGAS</t>
  </si>
  <si>
    <t>APS IVAIPORÃ</t>
  </si>
  <si>
    <t>APS JACAREZINHO</t>
  </si>
  <si>
    <t>APS ANDIRÁ</t>
  </si>
  <si>
    <t>APS CAMBARÁ</t>
  </si>
  <si>
    <t>APS SANTO ANTÔNIO DA PLATINA</t>
  </si>
  <si>
    <t>APS LONDRINA - CENTRO</t>
  </si>
  <si>
    <t>APS LONDRINA - SHANGRILÁ</t>
  </si>
  <si>
    <t>APS ROLÂNDIA</t>
  </si>
  <si>
    <t>APS BANDEIRANTES/PR</t>
  </si>
  <si>
    <t>APS CAMBÉ</t>
  </si>
  <si>
    <t>GERÊNCIA EXECUTIVA MARINGÁ</t>
  </si>
  <si>
    <t>APS CAMPO MOURÃO</t>
  </si>
  <si>
    <t>APS CIANORTE</t>
  </si>
  <si>
    <t>APS GOIOERÊ</t>
  </si>
  <si>
    <t>APS LOANDA</t>
  </si>
  <si>
    <t>APS MARINGÁ</t>
  </si>
  <si>
    <t>APS PARANAVAÍ</t>
  </si>
  <si>
    <t>APS UMUARAMA</t>
  </si>
  <si>
    <t>APS COLORADO/PR</t>
  </si>
  <si>
    <t>APS PAIÇANDU</t>
  </si>
  <si>
    <t>APS ASTORGA</t>
  </si>
  <si>
    <t>APS CRUZEIRO DO OESTE</t>
  </si>
  <si>
    <t>APS NOVA ESPERANÇA</t>
  </si>
  <si>
    <t>APS MANDAGUARI</t>
  </si>
  <si>
    <t>SLLCE** / CEDOC</t>
  </si>
  <si>
    <t>GERÊNCIA EXECUTIVA PONTA GROSSA</t>
  </si>
  <si>
    <t>APS Ponta Grossa</t>
  </si>
  <si>
    <t>APS GUARAPUAVA</t>
  </si>
  <si>
    <t>APS IRATI/PR</t>
  </si>
  <si>
    <t>APS JAGUARIAIVA</t>
  </si>
  <si>
    <t>APS LARANJEIRAS DO SUL</t>
  </si>
  <si>
    <t>APS TELÊMACO BORBA</t>
  </si>
  <si>
    <t>APS UNIÃO DA VITÓRIA</t>
  </si>
  <si>
    <t>APS CASTRO</t>
  </si>
  <si>
    <t>APS IBAITI</t>
  </si>
  <si>
    <t>APS PITANGA</t>
  </si>
  <si>
    <t>APS ARAPOTI</t>
  </si>
  <si>
    <t>APS IMBITUVA</t>
  </si>
  <si>
    <t>APS PRUDENTÓPOLIS</t>
  </si>
  <si>
    <t>APS PINHÃO/PR</t>
  </si>
  <si>
    <t>APS PALMEIRA/PR</t>
  </si>
  <si>
    <t>APS SÃO MATEUS DO SUL</t>
  </si>
  <si>
    <t>GERÊNCIA EXECUTIVA JOINVILLE</t>
  </si>
  <si>
    <t>APS RIO NEGRO/PR</t>
  </si>
  <si>
    <t>TOTAIS</t>
  </si>
  <si>
    <t>PR - PARANÁ</t>
  </si>
  <si>
    <t>GERÊNCIA EXECUTIVA PORTO ALEGRE</t>
  </si>
  <si>
    <t>APS PORTO ALEGRE - CENTRO</t>
  </si>
  <si>
    <t>Ed. Brasiliano (APS POA Norte – fechou)</t>
  </si>
  <si>
    <t>APS PORTO ALEGRE - PARTENON – Perícias</t>
  </si>
  <si>
    <t>APS PORTO ALEGRE - SUL</t>
  </si>
  <si>
    <t>APS ALVORADA/RS</t>
  </si>
  <si>
    <t>CEDOC PREV PORTO ALEGRE</t>
  </si>
  <si>
    <t>GERÊNCIA EXECUTIVA CANOAS</t>
  </si>
  <si>
    <t>CEDOCPREV Canoas</t>
  </si>
  <si>
    <t>Depósito Gerência em Esteio</t>
  </si>
  <si>
    <t>APS CACHOEIRINHA</t>
  </si>
  <si>
    <t>APS CANOAS</t>
  </si>
  <si>
    <t>APS ESTEIO</t>
  </si>
  <si>
    <t>APS GRAVATAÍ</t>
  </si>
  <si>
    <t>APS GUAÍBA</t>
  </si>
  <si>
    <t>APS OSÓRIO</t>
  </si>
  <si>
    <t>APS SÃO JERÔNIMO</t>
  </si>
  <si>
    <t>APS TORRES</t>
  </si>
  <si>
    <t>APS BUTIÁ</t>
  </si>
  <si>
    <t>APS SANTO ANTÔNIO DA PATRULHA</t>
  </si>
  <si>
    <t>GERÊNCIA EXECUTIVA CAXIAS DO SUL</t>
  </si>
  <si>
    <t>APS BENTO GONÇALVES</t>
  </si>
  <si>
    <t>APS CANELA</t>
  </si>
  <si>
    <t>APS CAXIAS DO SUL</t>
  </si>
  <si>
    <t>APS FARROUPILHA</t>
  </si>
  <si>
    <t>APS GARIBALDI</t>
  </si>
  <si>
    <t>APS VACARIA</t>
  </si>
  <si>
    <t>APS VERANÓPOLIS</t>
  </si>
  <si>
    <t>APS NOVA PRATA</t>
  </si>
  <si>
    <t>APS CARLOS BARBOSA</t>
  </si>
  <si>
    <t>APS FLORES DA CUNHA</t>
  </si>
  <si>
    <t>CEDOCPREV CAXIAS</t>
  </si>
  <si>
    <t>GERÊNCIA EXECUTIVA PELOTAS</t>
  </si>
  <si>
    <t>APS BAGÉ</t>
  </si>
  <si>
    <t>APS CAMAQUÃ</t>
  </si>
  <si>
    <t>APS JAGUARÃO</t>
  </si>
  <si>
    <t>APS PELOTAS</t>
  </si>
  <si>
    <t>APS RIO GRANDE</t>
  </si>
  <si>
    <t>APS SÃO LOURENÇO DO SUL</t>
  </si>
  <si>
    <t>APS CANGUÇU</t>
  </si>
  <si>
    <t>APS SANTA VITÓRIA DO PALMAR</t>
  </si>
  <si>
    <t>APS TAPES</t>
  </si>
  <si>
    <t>APS CAPÃO DO LEÃO</t>
  </si>
  <si>
    <t>APS SÃO JOSÉ DO NORTE</t>
  </si>
  <si>
    <t>APS PIRATINI</t>
  </si>
  <si>
    <t>GERÊNCIA EXECUTIVA NOVO HAMBURGO</t>
  </si>
  <si>
    <t>Almoxarifado</t>
  </si>
  <si>
    <t>APS CAMPO BOM</t>
  </si>
  <si>
    <t>APS DOIS IRMÃOS</t>
  </si>
  <si>
    <t>APS ENCANTADO</t>
  </si>
  <si>
    <t>APS ESTRELA</t>
  </si>
  <si>
    <t>APS LAJEADO/RS</t>
  </si>
  <si>
    <t>APS MONTENEGRO</t>
  </si>
  <si>
    <t>APS NOVO HAMBURGO</t>
  </si>
  <si>
    <t>APS SÃO LEOPOLDO</t>
  </si>
  <si>
    <t>APS SÃO SEBASTIÃO DO CAÍ</t>
  </si>
  <si>
    <t>APS SAPIRANGA</t>
  </si>
  <si>
    <t>APS TAQUARA</t>
  </si>
  <si>
    <t>APS TAQUARI</t>
  </si>
  <si>
    <t>APS TEUTÔNIA</t>
  </si>
  <si>
    <t>APS PORTÃO</t>
  </si>
  <si>
    <t>APS IGREJINHA</t>
  </si>
  <si>
    <t>APS TRÊS COROAS</t>
  </si>
  <si>
    <t>RS1 - RIO GRANDE DO SUL 1</t>
  </si>
  <si>
    <t>GERÊNCIA EXECUTIVA PASSO FUNDO</t>
  </si>
  <si>
    <t>APS CARAZINHO</t>
  </si>
  <si>
    <t>APS ERECHIM</t>
  </si>
  <si>
    <t>APS GUAPORÉ</t>
  </si>
  <si>
    <t>APS LAGOA VERMELHA</t>
  </si>
  <si>
    <t>APS PASSO FUNDO</t>
  </si>
  <si>
    <t>APS SOLEDADE/RS</t>
  </si>
  <si>
    <t>APS CASCA</t>
  </si>
  <si>
    <t>APS GETÚLIO VARGAS</t>
  </si>
  <si>
    <t>APS MARAU/RS</t>
  </si>
  <si>
    <t>APS SERAFINA CORREA</t>
  </si>
  <si>
    <t>APS ESPUMOSO</t>
  </si>
  <si>
    <t>APS SARANDI/RS</t>
  </si>
  <si>
    <t>GERÊNCIA EXECUTIVA IJUÍ</t>
  </si>
  <si>
    <t>APS CERRO LARGO</t>
  </si>
  <si>
    <t>APS CRUZ ALTA</t>
  </si>
  <si>
    <t>APS FREDERICO WESTPHALEN</t>
  </si>
  <si>
    <t>APS IJUÍ</t>
  </si>
  <si>
    <t>APS PALMEIRA DAS MISSÕES</t>
  </si>
  <si>
    <t>APS PANAMBI</t>
  </si>
  <si>
    <t>APS SANTA ROSA</t>
  </si>
  <si>
    <t>APS SANTO ÂNGELO</t>
  </si>
  <si>
    <t>APS SÃO LUIZ GONZAGA</t>
  </si>
  <si>
    <t>APS TRÊS DE MAIO</t>
  </si>
  <si>
    <t>APS TRÊS PASSOS</t>
  </si>
  <si>
    <t>APS GIRUÁ</t>
  </si>
  <si>
    <t>APS HORIZONTINA</t>
  </si>
  <si>
    <t>APS IBIRUBÁ</t>
  </si>
  <si>
    <t>APS PORTO LUCENA</t>
  </si>
  <si>
    <t>GERÊNCIA EXECUTIVA SANTA MARIA</t>
  </si>
  <si>
    <t>APS CAÇAPAVA DO SUL</t>
  </si>
  <si>
    <t>APS CACHOEIRA DO SUL</t>
  </si>
  <si>
    <t>APS CANDELÁRIA</t>
  </si>
  <si>
    <t>APS RIO PARDO</t>
  </si>
  <si>
    <t>APS SANTA CRUZ DO SUL</t>
  </si>
  <si>
    <t>APS SANTA MARIA/RS</t>
  </si>
  <si>
    <t>APS SANTIAGO</t>
  </si>
  <si>
    <t>APS VENÂNCIO AIRES</t>
  </si>
  <si>
    <t>APS CACEQUI</t>
  </si>
  <si>
    <t>APS JÚLIO DE CASTILHOS</t>
  </si>
  <si>
    <t>APS SOBRADINHO/RS</t>
  </si>
  <si>
    <t>APS TUPANCIRETÃ</t>
  </si>
  <si>
    <t>APS ENCRUZILHADA DO SUL</t>
  </si>
  <si>
    <t>GERÊNCIA EXECUTIVA URUGUAIANA</t>
  </si>
  <si>
    <t>APS Uruguaiana</t>
  </si>
  <si>
    <t>APS ALEGRETE</t>
  </si>
  <si>
    <t>APS SANTANA DO LIVRAMENTO</t>
  </si>
  <si>
    <t>APS SÃO BORJA</t>
  </si>
  <si>
    <t>APS SÃO GABRIEL/RS</t>
  </si>
  <si>
    <t>APS DOM PEDRITO</t>
  </si>
  <si>
    <t>APS ITAQUI</t>
  </si>
  <si>
    <t>APS ROSÁRIO DO SUL</t>
  </si>
  <si>
    <t>APS QUARAÍ</t>
  </si>
  <si>
    <t>RS2 - RIO GRANDE DO SUL 2</t>
  </si>
  <si>
    <t>GERÊNCIA EXECUTIVA FLORIANÓPOLIS</t>
  </si>
  <si>
    <t>APS BIGUAÇÚ</t>
  </si>
  <si>
    <t>APS CURITIBANOS</t>
  </si>
  <si>
    <t>APS FLORIANÓPOLIS - CENTRO</t>
  </si>
  <si>
    <t>APS FLORIANÓPOLIS - CONTINENTE</t>
  </si>
  <si>
    <t>APS IMBITUBA</t>
  </si>
  <si>
    <t>APS LAGES</t>
  </si>
  <si>
    <t>APS PALHOÇA</t>
  </si>
  <si>
    <t>Arquivo Palhoça</t>
  </si>
  <si>
    <t>APS SÃO JOSÉ</t>
  </si>
  <si>
    <t>APS TIJUCAS</t>
  </si>
  <si>
    <t>APS ALFREDO WAGNER</t>
  </si>
  <si>
    <t>APS SÃO JOAQUIM</t>
  </si>
  <si>
    <t>APS ITAPEMA</t>
  </si>
  <si>
    <t>SR III</t>
  </si>
  <si>
    <t>GERÊNCIA EXECUTIVA BLUMENAU</t>
  </si>
  <si>
    <t>CEDOC Prev / PrevCidade Taió</t>
  </si>
  <si>
    <t>APS BLUMENAU</t>
  </si>
  <si>
    <t>APS BRUSQUE</t>
  </si>
  <si>
    <t>APS IBIRAMA</t>
  </si>
  <si>
    <t>APS INDAIAL</t>
  </si>
  <si>
    <t>APS ITAJAÍ</t>
  </si>
  <si>
    <t>APS RIO DO SUL</t>
  </si>
  <si>
    <t>APS TIMBÓ</t>
  </si>
  <si>
    <t>APS BALNEÁRIO DE CAMBORIÚ</t>
  </si>
  <si>
    <t>APS PENHA</t>
  </si>
  <si>
    <t>APS POMERODE</t>
  </si>
  <si>
    <t>GERÊNCIA EXECUTIVA CHAPECÓ</t>
  </si>
  <si>
    <t>APS CAÇADOR</t>
  </si>
  <si>
    <t>APS CHAPECÓ</t>
  </si>
  <si>
    <t>APS CONCÓRDIA</t>
  </si>
  <si>
    <t>APS JOAÇABA</t>
  </si>
  <si>
    <t>APS MARAVILHA/SC</t>
  </si>
  <si>
    <t>APS SÃO LOURENÇO DO OESTE</t>
  </si>
  <si>
    <t>APS SÃO MIGUEL D OESTE</t>
  </si>
  <si>
    <t>APS VIDEIRA</t>
  </si>
  <si>
    <t>APS XANXERÊ</t>
  </si>
  <si>
    <t>APS CAMPOS NOVOS</t>
  </si>
  <si>
    <t>APS CAPINZAL</t>
  </si>
  <si>
    <t>APS FRAIBURGO</t>
  </si>
  <si>
    <t>APS PINHALZINHO/SC</t>
  </si>
  <si>
    <t>APS PORTO UNIÃO</t>
  </si>
  <si>
    <t>APS XAXIM</t>
  </si>
  <si>
    <t>APS DIONÍSIO CERQUEIRA</t>
  </si>
  <si>
    <t>GERÊNCIA EXECUTIVA CRICIÚMA</t>
  </si>
  <si>
    <t>APS ARARANGUÁ</t>
  </si>
  <si>
    <t>APS BRAÇO DO NORTE</t>
  </si>
  <si>
    <t>APS CRICIÚMA</t>
  </si>
  <si>
    <t>APS LAGUNA</t>
  </si>
  <si>
    <t>APS ORLEANS</t>
  </si>
  <si>
    <t>APS TUBARÃO</t>
  </si>
  <si>
    <t>APS URUSSANGA</t>
  </si>
  <si>
    <t>APS IÇARA</t>
  </si>
  <si>
    <t>APS LAURO MÜLLER</t>
  </si>
  <si>
    <t>APS SOMBRIO</t>
  </si>
  <si>
    <t>APS FORQUILHINHA</t>
  </si>
  <si>
    <t>APS CAPIVARI DE BAIXO</t>
  </si>
  <si>
    <t>APS CANOINHAS</t>
  </si>
  <si>
    <t>APS JARAGUÁ DO SUL</t>
  </si>
  <si>
    <t>APS JOINVILLE - CENTRO</t>
  </si>
  <si>
    <t>APS MAFRA</t>
  </si>
  <si>
    <t>APS SÃO BENTO DO SUL</t>
  </si>
  <si>
    <t>APS JOINVILLE - GUANABARA</t>
  </si>
  <si>
    <t>APS GUARAMIRIM</t>
  </si>
  <si>
    <t>SC - SANTA CATARINA</t>
  </si>
  <si>
    <t>Valor médio unitário Posto/mês</t>
  </si>
  <si>
    <t>TOTAL</t>
  </si>
  <si>
    <t>MENSAL</t>
  </si>
  <si>
    <t>ANUAL</t>
  </si>
  <si>
    <t>TOTAL GERAL</t>
  </si>
  <si>
    <r>
      <t xml:space="preserve">* Caso necessário, alterar preferencialmente somente as células </t>
    </r>
    <r>
      <rPr>
        <sz val="11"/>
        <color rgb="FF3333FF"/>
        <rFont val="Calibri"/>
        <family val="2"/>
        <charset val="1"/>
      </rPr>
      <t xml:space="preserve">(em azul)</t>
    </r>
  </si>
  <si>
    <t>ANEXO XVI – MODELO DE PLANILHA 4 GRUPOS – PR</t>
  </si>
  <si>
    <t>Planilha Estimativa de Custos e Formação de Preços para Serviços de Vigilância</t>
  </si>
  <si>
    <t>ESTADO DO PARANÁ</t>
  </si>
  <si>
    <t>Salário Normativo da Categoria:</t>
  </si>
  <si>
    <t>Data base da Categoria:</t>
  </si>
  <si>
    <t>Convenção Coletiva:</t>
  </si>
  <si>
    <t>PR000320/2020</t>
  </si>
  <si>
    <t>CBO/MTE:</t>
  </si>
  <si>
    <t>5173-30</t>
  </si>
  <si>
    <t>CUSTOS</t>
  </si>
  <si>
    <t>Percentuais e Valores de Referência</t>
  </si>
  <si>
    <t>Posto de 30 horas semanais de segunda sexta DIURNO</t>
  </si>
  <si>
    <t>Posto de 44 horas semanais de segunda sexta DIURNO</t>
  </si>
  <si>
    <t>Posto de 44 horas semanais de segunda sexta NOTURNO</t>
  </si>
  <si>
    <t>Posto de 12 x 36 diurno de segunda a domingo</t>
  </si>
  <si>
    <t>Posto de 12 x 36 noturno de segunda a domingo</t>
  </si>
  <si>
    <t>MÓDULO 1: COMPOSIÇÃO DA REMUNERAÇÃO</t>
  </si>
  <si>
    <t>1 - Composição da Remuneração</t>
  </si>
  <si>
    <t>Percentuais</t>
  </si>
  <si>
    <t>Valor (R$)</t>
  </si>
  <si>
    <t>A - Salário-Base</t>
  </si>
  <si>
    <t>B - Adicional de Periculosidade</t>
  </si>
  <si>
    <t>C - Adicional de Insalubridade</t>
  </si>
  <si>
    <t>D - Adicional Noturno</t>
  </si>
  <si>
    <t>E - Adicional de Hora Noturna Reduzida</t>
  </si>
  <si>
    <t>F - Adicional de Hora Extra no Feriado Trabalhado</t>
  </si>
  <si>
    <t>E - Outros (especificar)</t>
  </si>
  <si>
    <t>MÓDULO 2: ENCARGOS E BENEFÍCIOS ANUAIS, MENSAIS E DIÁRIOS</t>
  </si>
  <si>
    <t>2.1 - 13º Salário, Férias e Adicional de Férias</t>
  </si>
  <si>
    <t>A - 13º salário</t>
  </si>
  <si>
    <t>B - Férias</t>
  </si>
  <si>
    <t>C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</si>
  <si>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</si>
  <si>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</si>
  <si>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</si>
  <si>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</si>
  <si>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</si>
  <si>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</si>
  <si>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</si>
  <si>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</si>
  <si>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</si>
  <si>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2.2.2 - FGTS</t>
  </si>
  <si>
    <t>A - FGTS</t>
  </si>
  <si>
    <t>2.3 - Benefícios Mensais e Diários</t>
  </si>
  <si>
    <t>A - Transporte</t>
  </si>
  <si>
    <t>B - Auxílio-Refeição/Alimentação ( COM DESCONTO DE 20% - CCT PARANÁ)</t>
  </si>
  <si>
    <t>C - Assistência Médica e Familiar ( PREVISTO NA CCT PARANÁ)</t>
  </si>
  <si>
    <t>D - Seguro de vida (PREVISTO NA CCT PARANÁ)</t>
  </si>
  <si>
    <t>F - Auxílio creche</t>
  </si>
  <si>
    <t>2 - Encargos e Benefícios Anuais, Mensais e Diários</t>
  </si>
  <si>
    <t>2.2 - GPS, FGTS e outras contribuições</t>
  </si>
  <si>
    <t>MÓDULO 3: PROVISÃO PARA RESCISÃO</t>
  </si>
  <si>
    <t>3.1 - Aviso Prévio Indenizado</t>
  </si>
  <si>
    <t>A - Aviso Prévio Indenizado</t>
  </si>
  <si>
    <t>B - Multa do FGTS sobre Aviso Prévio Indenizado (incide sobre item 2.2.2)</t>
  </si>
  <si>
    <t>3.2 - Aviso Prévio Trabalhado</t>
  </si>
  <si>
    <t>A - Aviso Prévio Trabalhado</t>
  </si>
  <si>
    <t>B - Multa do FGTS sobre Aviso Prévio Trabalhado (incide sobre item 2.2.2)</t>
  </si>
  <si>
    <t>3.3 - Demissão por Justa Causa</t>
  </si>
  <si>
    <t>A - Valor Provisionado do 13º Salário</t>
  </si>
  <si>
    <t>B - Valor Provisionado de Férias</t>
  </si>
  <si>
    <t>C - Valor Provisionado do Adicional de Férias</t>
  </si>
  <si>
    <t>3 - Provisão para Rescisão</t>
  </si>
  <si>
    <t>B - Aviso Prévio Trabalhado</t>
  </si>
  <si>
    <t>C - Demissão por Justa Causa</t>
  </si>
  <si>
    <t>MÓDULO 4: CUSTO DE REPOSIÇÃO DO PROFISSIONAL AUSENTE</t>
  </si>
  <si>
    <t>4.1 - Ausências Legais</t>
  </si>
  <si>
    <t>A - Férias</t>
  </si>
  <si>
    <t>B – Ausências Legais</t>
  </si>
  <si>
    <t>C - Licença-Paternidade</t>
  </si>
  <si>
    <t>D - Ausências por acidente de trabalho</t>
  </si>
  <si>
    <t>E - Outros</t>
  </si>
  <si>
    <t>4.2 - Intrajornada</t>
  </si>
  <si>
    <t>A - Intervalo para repouso ou alimentação (intrajornada indenizado)</t>
  </si>
  <si>
    <t>4 - Custo de Reposição do Profissional Ausente</t>
  </si>
  <si>
    <t>A - Ausências Legais</t>
  </si>
  <si>
    <t>B - Intrajornada Indenizado</t>
  </si>
  <si>
    <t>MÓDULO 5: INSUMOS DE MÃO DE OBRA</t>
  </si>
  <si>
    <t>5 - Insumos Diversos</t>
  </si>
  <si>
    <t>A - Uniformes</t>
  </si>
  <si>
    <t>B - Materiais e equipamentos</t>
  </si>
  <si>
    <t>C - EPI COVID-19</t>
  </si>
  <si>
    <t>D - Outros (especificar)</t>
  </si>
  <si>
    <t>MÓDULO 6: CUSTOS INDIRETOS, TRIBUTOS E LUCRO</t>
  </si>
  <si>
    <t>6 - Custos Indiretos, Tributos e Lucro</t>
  </si>
  <si>
    <t>A - Custos Indiretos</t>
  </si>
  <si>
    <t>B - Lucro</t>
  </si>
  <si>
    <t>C - Tributos (ISS 2,00%)</t>
  </si>
  <si>
    <t>C.1 - Tributos Federais (PIS e COFINS)</t>
  </si>
  <si>
    <t>C.3 - Tributos Municipais (especificar)</t>
  </si>
  <si>
    <t>C - Tributos (ISS 2,50%)</t>
  </si>
  <si>
    <t>C - Tributos (ISS 3,00%)</t>
  </si>
  <si>
    <t>C - Tributos (ISS 3,50%)</t>
  </si>
  <si>
    <t>C - Tributos (ISS 4,00%)</t>
  </si>
  <si>
    <t>C - Tributos (ISS 5,00%)</t>
  </si>
  <si>
    <t>Total Tributos por ISS Municipal</t>
  </si>
  <si>
    <t>QUADRO RESUMO DO CUSTO POR POSTO DE SERVIÇO</t>
  </si>
  <si>
    <t>Mão de obra vinculada à execução contratual (valor por Posto)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</si>
  <si>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</si>
  <si>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</si>
  <si>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</si>
  <si>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</si>
  <si>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da Mão de Obra</t>
  </si>
  <si>
    <t>Subtotal (A + B + C + D + E)</t>
  </si>
  <si>
    <t>F - Módulo 6 - Custos Indiretos, Tributos e Lucro (ISS 2,00%)</t>
  </si>
  <si>
    <t>F - Módulo 6 - Custos Indiretos, Tributos e Lucro (ISS 2,50%)</t>
  </si>
  <si>
    <t>F - Módulo 6 - Custos Indiretos, Tributos e Lucro (ISS 3,00%)</t>
  </si>
  <si>
    <t>F - Módulo 6 - Custos Indiretos, Tributos e Lucro (ISS 3,50%)</t>
  </si>
  <si>
    <t>F - Módulo 6 - Custos Indiretos, Tributos e Lucro (ISS 4,00%)</t>
  </si>
  <si>
    <t>F - Módulo 6 - Custos Indiretos, Tributos e Lucro (ISS 5,00%)</t>
  </si>
  <si>
    <t>VALOR TOTAL POR POSTO</t>
  </si>
  <si>
    <t>ISS 2,00%</t>
  </si>
  <si>
    <t>ISS 2,50%</t>
  </si>
  <si>
    <t>ISS 3,00%</t>
  </si>
  <si>
    <t>ISS 3,50%</t>
  </si>
  <si>
    <t>ISS 4,00%</t>
  </si>
  <si>
    <t>ISS 5,00%</t>
  </si>
  <si>
    <t>VALOR TOTAL POR EMPREGADO</t>
  </si>
  <si>
    <t>VALOR DA HORA HORISTA</t>
  </si>
  <si>
    <t>ANEXO XVI – MODELO DE PLANILHA 4 GRUPOS – RS1-A</t>
  </si>
  <si>
    <t>ESTADO DO RIO GRANDE DO SUL</t>
  </si>
  <si>
    <t>RS000667/2021 RS000688/2021 RS000714/2021</t>
  </si>
  <si>
    <t>E - Adicional de Troca de Uniforme</t>
  </si>
  <si>
    <t>B - Auxílio-Refeição/Alimentação ( COM DESCONTO DE 20% - CCT RS)</t>
  </si>
  <si>
    <t>C - Outros (especificar)</t>
  </si>
  <si>
    <t>F - Outros (especificar)</t>
  </si>
  <si>
    <t>B - Intrajornada</t>
  </si>
  <si>
    <t>ANEXO XVI – MODELO DE PLANILHA 4 GRUPOS – RS1-B</t>
  </si>
  <si>
    <t>RS000917/2021</t>
  </si>
  <si>
    <t>E - Adicional de Troca de Uniforme (excluído CCT RS000917/2021)</t>
  </si>
  <si>
    <t>ANEXO XVI – MODELO DE PLANILHA 4 GRUPOS – RS2-A</t>
  </si>
  <si>
    <t>RS000667/2021 RS000733/2021 RS000752/2021 RS001004/2021</t>
  </si>
  <si>
    <t>ANEXO XVI – MODELO DE PLANILHA 4 GRUPOS – RS2-B</t>
  </si>
  <si>
    <t>RS001583/2021</t>
  </si>
  <si>
    <t>E - Adicional de Troca de Uniforme (excluído CCT RS001583/2021)</t>
  </si>
  <si>
    <t>ANEXO XVI – MODELO DE PLANILHA 4 GRUPOS – SC</t>
  </si>
  <si>
    <t>ESTADO DE SANTA CATARINA</t>
  </si>
  <si>
    <t>SC000294/2021</t>
  </si>
  <si>
    <t>B - Auxílio-Refeição/Alimentação ( COM DESCONTO DE 20% - CCT SC)</t>
  </si>
  <si>
    <t>C - Seguro de vida - (PREVISTO NA CCT SC)</t>
  </si>
  <si>
    <t>D - Benefício de Assistência ao Trabalhador - (PREVISTO NA CCT SC)</t>
  </si>
  <si>
    <t>E – Prêmio Assiduidade (5% - PREVISTO NA CCT SC)</t>
  </si>
  <si>
    <t>INSUMOS</t>
  </si>
  <si>
    <t>ESTIMATIVA ANUAL DE UNIFORMES POR VIGILANTE</t>
  </si>
  <si>
    <t>ITEM</t>
  </si>
  <si>
    <t>DISCRIMINAÇÃO</t>
  </si>
  <si>
    <t>QUANTIDADE</t>
  </si>
  <si>
    <t>VALOR UNITÁRIO</t>
  </si>
  <si>
    <t>VALOR TOTAL</t>
  </si>
  <si>
    <t>Camisa Social manga curta/longa com logotipo</t>
  </si>
  <si>
    <t>Calça Tática</t>
  </si>
  <si>
    <t>Jaqueta de Naylon</t>
  </si>
  <si>
    <t>Boné em Brim com logotipo</t>
  </si>
  <si>
    <t>Calçado Coturno tático</t>
  </si>
  <si>
    <t>par</t>
  </si>
  <si>
    <t>TOTAL ANUAL DE UNIFORMES</t>
  </si>
  <si>
    <t>CUSTO MENSAL DE UNIFORMES POR VIGILANTE</t>
  </si>
  <si>
    <t>MATERIAIS E EQUIPAMENTOS POR POSTO</t>
  </si>
  <si>
    <t>VALOR TOTAL - depreciação anual 20%</t>
  </si>
  <si>
    <t>PR</t>
  </si>
  <si>
    <t>SC</t>
  </si>
  <si>
    <t>RS1</t>
  </si>
  <si>
    <t>RS2</t>
  </si>
  <si>
    <t>Cassetete/Tonfa Fibra de Carbono</t>
  </si>
  <si>
    <t>Cinto Tático</t>
  </si>
  <si>
    <t>Crachá de PVC com jacaré</t>
  </si>
  <si>
    <t>Porta cassetete/Tonfa de nylon</t>
  </si>
  <si>
    <t>Apito c/ cordão</t>
  </si>
  <si>
    <t>Livro de ocorrência capa dura (POR UNIDADE)</t>
  </si>
  <si>
    <t>Detector metais portátil (POR UNIDADE)</t>
  </si>
  <si>
    <t>Lanterna Tática Led recarregável (vig. Noturno)</t>
  </si>
  <si>
    <t>CUSTO MENSAL PARA O POSTO</t>
  </si>
  <si>
    <t>Obs: Taxa de depreciação de 20% ao ano, com vida útil de 5 anos, sem valor residual</t>
  </si>
  <si>
    <t>EPIs para enfrentamento da Pandemia da COVID 19</t>
  </si>
  <si>
    <t>Álcool em gel 70% 500ML</t>
  </si>
  <si>
    <t>FRASCO</t>
  </si>
  <si>
    <t>Máscara descartável - postos 30h</t>
  </si>
  <si>
    <t>PCT 50</t>
  </si>
  <si>
    <t>Máscara descartável - postos 44h</t>
  </si>
  <si>
    <t>Máscara descartável - postos 12x36</t>
  </si>
  <si>
    <t>Face Shield</t>
  </si>
  <si>
    <t>CUSTO MENSAL POR POSTO 30 h</t>
  </si>
  <si>
    <t>CUSTO MENSAL POR POSTO 44</t>
  </si>
  <si>
    <t>CUSTO MENSAL POR POSTO 12x36</t>
  </si>
  <si>
    <t>Obs: Periodicidade/frequencia de trocas dos EPIs de acorda com as premissas adotadas na contratação de média de dias úteis no mês = 22</t>
  </si>
  <si>
    <t>Álcool Líquido 70 % - Frasco 500 ml</t>
  </si>
  <si>
    <t>1 frasco por mês</t>
  </si>
  <si>
    <t>Máscara descartável – UNIDADE</t>
  </si>
  <si>
    <t>1x a cada 3h</t>
  </si>
  <si>
    <t>Face Shield – UNIDADE</t>
  </si>
  <si>
    <t>1x a cada 6 meses - Deverá ser descartado quando danificado</t>
  </si>
  <si>
    <t>SUPERINTENDÊNCIA REGIONAL SUL – SRIII</t>
  </si>
  <si>
    <t>VT</t>
  </si>
  <si>
    <t>QTD VIGILANTES</t>
  </si>
  <si>
    <t>MÉDIA PONDERADA</t>
  </si>
  <si>
    <t>PARANÁ</t>
  </si>
  <si>
    <t>-</t>
  </si>
  <si>
    <t>RIO GRANDE DO SUL 1</t>
  </si>
  <si>
    <t>RIO GRANDE DO SUL 2</t>
  </si>
  <si>
    <t>SANTA CATARINA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</si>
</sst>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#,##0"/>
    <numFmt numFmtId="167" formatCode="D/M/YYYY"/>
    <numFmt numFmtId="168" formatCode="0%"/>
    <numFmt numFmtId="169" formatCode="0.00"/>
    <numFmt numFmtId="170" formatCode="0.00%"/>
    <numFmt numFmtId="171" formatCode="0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1"/>
      <color rgb="FF3333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3333FF"/>
      <name val="Calibri"/>
      <family val="2"/>
      <charset val="1"/>
    </font>
    <font>
      <sz val="10"/>
      <color rgb="FF3333FF"/>
      <name val="Calibri"/>
      <family val="2"/>
      <charset val="1"/>
    </font>
    <font>
      <b val="true"/>
      <sz val="13.5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B2B2B2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rgb="FFDAE3F3"/>
        <bgColor rgb="FFD9E1F2"/>
      </patternFill>
    </fill>
    <fill>
      <patternFill patternType="solid">
        <fgColor rgb="FF1F4E78"/>
        <bgColor rgb="FF305496"/>
      </patternFill>
    </fill>
    <fill>
      <patternFill patternType="solid">
        <fgColor rgb="FFD9E1F2"/>
        <bgColor rgb="FFDAE3F3"/>
      </patternFill>
    </fill>
    <fill>
      <patternFill patternType="solid">
        <fgColor rgb="FFFCE4D6"/>
        <bgColor rgb="FFFFF2CC"/>
      </patternFill>
    </fill>
    <fill>
      <patternFill patternType="solid">
        <fgColor rgb="FFF7CDCD"/>
        <bgColor rgb="FFFFCCCC"/>
      </patternFill>
    </fill>
    <fill>
      <patternFill patternType="solid">
        <fgColor rgb="FFE2EFDA"/>
        <bgColor rgb="FFDEEBF7"/>
      </patternFill>
    </fill>
    <fill>
      <patternFill patternType="solid">
        <fgColor rgb="FF161616"/>
        <bgColor rgb="FF000000"/>
      </patternFill>
    </fill>
    <fill>
      <patternFill patternType="solid">
        <fgColor rgb="FFB4C6E7"/>
        <bgColor rgb="FF9DC3E6"/>
      </patternFill>
    </fill>
    <fill>
      <patternFill patternType="solid">
        <fgColor rgb="FFF4B084"/>
        <bgColor rgb="FFF7ADAD"/>
      </patternFill>
    </fill>
    <fill>
      <patternFill patternType="solid">
        <fgColor rgb="FFF7ADAD"/>
        <bgColor rgb="FFF4B084"/>
      </patternFill>
    </fill>
    <fill>
      <patternFill patternType="solid">
        <fgColor rgb="FFA9D08E"/>
        <bgColor rgb="FF92D050"/>
      </patternFill>
    </fill>
    <fill>
      <patternFill patternType="solid">
        <fgColor rgb="FFFFCC99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FFFCC"/>
      </patternFill>
    </fill>
    <fill>
      <patternFill patternType="solid">
        <fgColor rgb="FFCCFFCC"/>
        <bgColor rgb="FFE2EFDA"/>
      </patternFill>
    </fill>
    <fill>
      <patternFill patternType="solid">
        <fgColor rgb="FFF8CBAD"/>
        <bgColor rgb="FFFFCC99"/>
      </patternFill>
    </fill>
    <fill>
      <patternFill patternType="solid">
        <fgColor rgb="FFC499FF"/>
        <bgColor rgb="FFB2B2B2"/>
      </patternFill>
    </fill>
    <fill>
      <patternFill patternType="solid">
        <fgColor rgb="FFD4C4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00B0F0"/>
        <bgColor rgb="FF5B9BD5"/>
      </patternFill>
    </fill>
    <fill>
      <patternFill patternType="solid">
        <fgColor rgb="FF92D050"/>
        <bgColor rgb="FFA9D08E"/>
      </patternFill>
    </fill>
    <fill>
      <patternFill patternType="solid">
        <fgColor rgb="FFFFC000"/>
        <bgColor rgb="FFFFD966"/>
      </patternFill>
    </fill>
    <fill>
      <patternFill patternType="solid">
        <fgColor rgb="FFDDEBF7"/>
        <bgColor rgb="FFDEEBF7"/>
      </patternFill>
    </fill>
    <fill>
      <patternFill patternType="solid">
        <fgColor rgb="FF9BC2E6"/>
        <bgColor rgb="FF9DC3E6"/>
      </patternFill>
    </fill>
    <fill>
      <patternFill patternType="solid">
        <fgColor rgb="FFFFFF99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  <fill>
      <patternFill patternType="solid">
        <fgColor rgb="FF5B9BD5"/>
        <bgColor rgb="FF8EA9DB"/>
      </patternFill>
    </fill>
    <fill>
      <patternFill patternType="solid">
        <fgColor rgb="FFDEEBF7"/>
        <bgColor rgb="FFDDEBF7"/>
      </patternFill>
    </fill>
    <fill>
      <patternFill patternType="solid">
        <fgColor rgb="FFFFCCCC"/>
        <bgColor rgb="FFF7CDCD"/>
      </patternFill>
    </fill>
    <fill>
      <patternFill patternType="solid">
        <fgColor rgb="FFFFFFCC"/>
        <bgColor rgb="FFFFF2CC"/>
      </patternFill>
    </fill>
    <fill>
      <patternFill patternType="solid">
        <fgColor rgb="FFCCCCFF"/>
        <bgColor rgb="FFD4C4FF"/>
      </patternFill>
    </fill>
  </fills>
  <borders count="7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B4C6E7"/>
      </left>
      <right style="thin">
        <color rgb="FFB4C6E7"/>
      </right>
      <top style="thin">
        <color rgb="FFB4C6E7"/>
      </top>
      <bottom style="thin">
        <color rgb="FFB4C6E7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9DC3E6"/>
      </left>
      <right/>
      <top style="thin">
        <color rgb="FFB4C6E7"/>
      </top>
      <bottom style="thin">
        <color rgb="FF9DC3E6"/>
      </bottom>
      <diagonal/>
    </border>
    <border diagonalUp="false" diagonalDown="false">
      <left/>
      <right/>
      <top style="thin">
        <color rgb="FFB4C6E7"/>
      </top>
      <bottom style="thin">
        <color rgb="FF9DC3E6"/>
      </bottom>
      <diagonal/>
    </border>
    <border diagonalUp="false" diagonalDown="false">
      <left/>
      <right/>
      <top style="thin">
        <color rgb="FFB4C6E7"/>
      </top>
      <bottom style="thin">
        <color rgb="FFB4C6E7"/>
      </bottom>
      <diagonal/>
    </border>
    <border diagonalUp="false" diagonalDown="false">
      <left/>
      <right/>
      <top style="thin">
        <color rgb="FF9DC3E6"/>
      </top>
      <bottom style="thin">
        <color rgb="FFB4C6E7"/>
      </bottom>
      <diagonal/>
    </border>
    <border diagonalUp="false" diagonalDown="false">
      <left/>
      <right/>
      <top/>
      <bottom style="thin">
        <color rgb="FFB4C6E7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>
        <color rgb="FF9DC3E6"/>
      </right>
      <top style="thin">
        <color rgb="FF9DC3E6"/>
      </top>
      <bottom style="thin">
        <color rgb="FF9DC3E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7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8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9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1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1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9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1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15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20" fillId="2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2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1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1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3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4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2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2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3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2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22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3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2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2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2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" fillId="2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2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4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4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4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4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7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7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7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7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5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5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5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5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5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5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15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1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15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1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0" borderId="5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6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8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8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6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9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29" borderId="6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9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9" borderId="6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6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8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8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9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9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29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0" borderId="6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6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6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6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7" borderId="6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3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0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0" borderId="7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0" borderId="7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0" borderId="7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31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0" fillId="32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3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0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3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2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1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4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4" fillId="0" borderId="7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20% - Accent1" xfId="20" builtinId="54" customBuiltin="true"/>
  </cellStyles>
  <colors>
    <indexedColors>
      <rgbColor rgb="FF000000"/>
      <rgbColor rgb="FFFFFFFF"/>
      <rgbColor rgb="FFFF0000"/>
      <rgbColor rgb="FFE2EFDA"/>
      <rgbColor rgb="FF0000FF"/>
      <rgbColor rgb="FFFFD966"/>
      <rgbColor rgb="FFFF00FF"/>
      <rgbColor rgb="FFA9D08E"/>
      <rgbColor rgb="FF800000"/>
      <rgbColor rgb="FFFFF2CC"/>
      <rgbColor rgb="FF000080"/>
      <rgbColor rgb="FF548235"/>
      <rgbColor rgb="FF800080"/>
      <rgbColor rgb="FFD9E1F2"/>
      <rgbColor rgb="FFC9C9C9"/>
      <rgbColor rgb="FF7B7B7B"/>
      <rgbColor rgb="FF8EA9DB"/>
      <rgbColor rgb="FFD4C4FF"/>
      <rgbColor rgb="FFFFFFCC"/>
      <rgbColor rgb="FFDDEBF7"/>
      <rgbColor rgb="FF660066"/>
      <rgbColor rgb="FFF4B084"/>
      <rgbColor rgb="FFFCE4D6"/>
      <rgbColor rgb="FFCCCCFF"/>
      <rgbColor rgb="FF000080"/>
      <rgbColor rgb="FFFF00FF"/>
      <rgbColor rgb="FFFFE699"/>
      <rgbColor rgb="FFD0CECE"/>
      <rgbColor rgb="FF800080"/>
      <rgbColor rgb="FF800000"/>
      <rgbColor rgb="FFDAE3F3"/>
      <rgbColor rgb="FF0000FF"/>
      <rgbColor rgb="FF00B0F0"/>
      <rgbColor rgb="FFDEEBF7"/>
      <rgbColor rgb="FFCCFFCC"/>
      <rgbColor rgb="FFFFFF99"/>
      <rgbColor rgb="FF9DC3E6"/>
      <rgbColor rgb="FFF7ADAD"/>
      <rgbColor rgb="FFC499FF"/>
      <rgbColor rgb="FFFFCC99"/>
      <rgbColor rgb="FF3333FF"/>
      <rgbColor rgb="FF9BC2E6"/>
      <rgbColor rgb="FF92D050"/>
      <rgbColor rgb="FFFFC000"/>
      <rgbColor rgb="FFF8CBAD"/>
      <rgbColor rgb="FFC65911"/>
      <rgbColor rgb="FFB4C6E7"/>
      <rgbColor rgb="FFB2B2B2"/>
      <rgbColor rgb="FF1F4E78"/>
      <rgbColor rgb="FF5B9BD5"/>
      <rgbColor rgb="FF161616"/>
      <rgbColor rgb="FF333300"/>
      <rgbColor rgb="FFFFCCCC"/>
      <rgbColor rgb="FFF7CDCD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30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82" activePane="bottomLeft" state="frozen"/>
      <selection pane="topLeft" activeCell="A1" activeCellId="0" sqref="A1"/>
      <selection pane="bottomLeft" activeCell="L116" activeCellId="0" sqref="L116"/>
    </sheetView>
  </sheetViews>
  <sheetFormatPr defaultRowHeight="15"/>
  <cols>
    <col collapsed="false" hidden="false" max="1" min="1" style="1" width="9.14285714285714"/>
    <col collapsed="false" hidden="false" max="2" min="2" style="1" width="40.5714285714286"/>
    <col collapsed="false" hidden="false" max="6" min="3" style="1" width="9.70918367346939"/>
    <col collapsed="false" hidden="false" max="7" min="7" style="1" width="10"/>
    <col collapsed="false" hidden="false" max="8" min="8" style="1" width="10.5765306122449"/>
    <col collapsed="false" hidden="false" max="9" min="9" style="1" width="11.4183673469388"/>
    <col collapsed="false" hidden="false" max="10" min="10" style="1" width="10.5765306122449"/>
    <col collapsed="false" hidden="false" max="11" min="11" style="1" width="11.2857142857143"/>
    <col collapsed="false" hidden="false" max="13" min="12" style="1" width="10.1428571428571"/>
    <col collapsed="false" hidden="false" max="14" min="14" style="1" width="1.4234693877551"/>
    <col collapsed="false" hidden="false" max="15" min="15" style="1" width="13.7040816326531"/>
    <col collapsed="false" hidden="false" max="16" min="16" style="1" width="2"/>
    <col collapsed="false" hidden="false" max="1025" min="17" style="1" width="9.14285714285714"/>
  </cols>
  <sheetData>
    <row r="1" customFormat="false" ht="22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12.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5"/>
      <c r="G2" s="6" t="s">
        <v>3</v>
      </c>
      <c r="H2" s="6"/>
      <c r="I2" s="6"/>
      <c r="J2" s="6"/>
      <c r="K2" s="7" t="s">
        <v>4</v>
      </c>
      <c r="L2" s="7"/>
      <c r="M2" s="7"/>
      <c r="N2" s="8"/>
      <c r="O2" s="9" t="s">
        <v>5</v>
      </c>
    </row>
    <row r="3" s="16" customFormat="true" ht="36.75" hidden="false" customHeight="true" outlineLevel="0" collapsed="false">
      <c r="A3" s="10" t="s">
        <v>6</v>
      </c>
      <c r="B3" s="10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3" t="s">
        <v>16</v>
      </c>
      <c r="L3" s="13" t="s">
        <v>17</v>
      </c>
      <c r="M3" s="13" t="s">
        <v>18</v>
      </c>
      <c r="N3" s="14" t="s">
        <v>19</v>
      </c>
      <c r="O3" s="15" t="s">
        <v>20</v>
      </c>
    </row>
    <row r="4" customFormat="false" ht="14.9" hidden="false" customHeight="false" outlineLevel="0" collapsed="false">
      <c r="A4" s="17" t="n">
        <v>1</v>
      </c>
      <c r="B4" s="18" t="s">
        <v>21</v>
      </c>
      <c r="C4" s="19" t="n">
        <v>0</v>
      </c>
      <c r="D4" s="19" t="n">
        <v>1</v>
      </c>
      <c r="E4" s="19" t="n">
        <v>2</v>
      </c>
      <c r="F4" s="19" t="n">
        <v>0</v>
      </c>
      <c r="G4" s="20"/>
      <c r="H4" s="20" t="n">
        <f aca="false">D4*PR!G141</f>
        <v>1385.848636</v>
      </c>
      <c r="I4" s="20" t="n">
        <f aca="false">E4*PR!C141</f>
        <v>2078.034913</v>
      </c>
      <c r="J4" s="20"/>
      <c r="K4" s="21" t="n">
        <v>619.39</v>
      </c>
      <c r="L4" s="21" t="n">
        <f aca="false">PR!D153*6</f>
        <v>28.3368397227273</v>
      </c>
      <c r="M4" s="21" t="n">
        <f aca="false">PR!E153*6</f>
        <v>28.3368397227273</v>
      </c>
      <c r="N4" s="22"/>
      <c r="O4" s="23" t="n">
        <f aca="false">SUM(G4:M4)</f>
        <v>4139.94722844545</v>
      </c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9" hidden="false" customHeight="false" outlineLevel="0" collapsed="false">
      <c r="A5" s="24" t="n">
        <v>2</v>
      </c>
      <c r="B5" s="25" t="s">
        <v>22</v>
      </c>
      <c r="C5" s="19" t="n">
        <v>0</v>
      </c>
      <c r="D5" s="19" t="n">
        <v>0</v>
      </c>
      <c r="E5" s="19" t="n">
        <v>0</v>
      </c>
      <c r="F5" s="19" t="n">
        <v>0</v>
      </c>
      <c r="G5" s="20"/>
      <c r="H5" s="20"/>
      <c r="I5" s="20"/>
      <c r="J5" s="20"/>
      <c r="K5" s="21" t="n">
        <v>619.39</v>
      </c>
      <c r="L5" s="21" t="n">
        <f aca="false">PR!D153*6</f>
        <v>28.3368397227273</v>
      </c>
      <c r="M5" s="21" t="n">
        <f aca="false">PR!E153*6</f>
        <v>28.3368397227273</v>
      </c>
      <c r="N5" s="22"/>
      <c r="O5" s="23" t="n">
        <f aca="false">SUM(G5:M5)</f>
        <v>676.063679445455</v>
      </c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9" hidden="false" customHeight="false" outlineLevel="0" collapsed="false">
      <c r="A6" s="24" t="n">
        <v>3</v>
      </c>
      <c r="B6" s="25" t="s">
        <v>23</v>
      </c>
      <c r="C6" s="19" t="n">
        <v>0</v>
      </c>
      <c r="D6" s="19" t="n">
        <v>0</v>
      </c>
      <c r="E6" s="19" t="n">
        <v>0</v>
      </c>
      <c r="F6" s="19" t="n">
        <v>0</v>
      </c>
      <c r="G6" s="20"/>
      <c r="H6" s="20"/>
      <c r="I6" s="20"/>
      <c r="J6" s="20"/>
      <c r="K6" s="21" t="n">
        <v>619.39</v>
      </c>
      <c r="L6" s="21" t="n">
        <f aca="false">PR!D153*6</f>
        <v>28.3368397227273</v>
      </c>
      <c r="M6" s="21" t="n">
        <f aca="false">PR!E153*6</f>
        <v>28.3368397227273</v>
      </c>
      <c r="N6" s="22"/>
      <c r="O6" s="23" t="n">
        <f aca="false">SUM(G6:M6)</f>
        <v>676.063679445455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9" hidden="false" customHeight="false" outlineLevel="0" collapsed="false">
      <c r="A7" s="24" t="n">
        <v>4</v>
      </c>
      <c r="B7" s="25" t="s">
        <v>24</v>
      </c>
      <c r="C7" s="19" t="n">
        <v>0</v>
      </c>
      <c r="D7" s="19" t="n">
        <v>1</v>
      </c>
      <c r="E7" s="19" t="n">
        <v>5</v>
      </c>
      <c r="F7" s="19" t="n">
        <v>2</v>
      </c>
      <c r="G7" s="20"/>
      <c r="H7" s="20" t="n">
        <f aca="false">D7*PR!G141</f>
        <v>1385.848636</v>
      </c>
      <c r="I7" s="20" t="n">
        <f aca="false">E7*PR!C141</f>
        <v>5195.0872825</v>
      </c>
      <c r="J7" s="20" t="n">
        <f aca="false">F7*PR!D141</f>
        <v>2078.034913</v>
      </c>
      <c r="K7" s="21" t="n">
        <v>619.39</v>
      </c>
      <c r="L7" s="21" t="n">
        <f aca="false">PR!D153*6</f>
        <v>28.3368397227273</v>
      </c>
      <c r="M7" s="21" t="n">
        <f aca="false">PR!E153*6</f>
        <v>28.3368397227273</v>
      </c>
      <c r="N7" s="22"/>
      <c r="O7" s="23" t="n">
        <f aca="false">SUM(G7:M7)</f>
        <v>9335.03451094545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9" hidden="false" customHeight="false" outlineLevel="0" collapsed="false">
      <c r="A8" s="24" t="n">
        <v>5</v>
      </c>
      <c r="B8" s="25" t="s">
        <v>25</v>
      </c>
      <c r="C8" s="19" t="n">
        <v>0</v>
      </c>
      <c r="D8" s="19" t="n">
        <v>1</v>
      </c>
      <c r="E8" s="19" t="n">
        <v>2</v>
      </c>
      <c r="F8" s="19" t="n">
        <v>1</v>
      </c>
      <c r="G8" s="20"/>
      <c r="H8" s="20" t="n">
        <f aca="false">D8*PR!G141</f>
        <v>1385.848636</v>
      </c>
      <c r="I8" s="20" t="n">
        <f aca="false">E8*PR!C141</f>
        <v>2078.034913</v>
      </c>
      <c r="J8" s="20" t="n">
        <f aca="false">F8*PR!D119</f>
        <v>177.59</v>
      </c>
      <c r="K8" s="21" t="n">
        <v>619.39</v>
      </c>
      <c r="L8" s="21" t="n">
        <f aca="false">PR!D153*6</f>
        <v>28.3368397227273</v>
      </c>
      <c r="M8" s="21" t="n">
        <f aca="false">PR!E153*6</f>
        <v>28.3368397227273</v>
      </c>
      <c r="N8" s="22"/>
      <c r="O8" s="23" t="n">
        <f aca="false">SUM(G8:M8)</f>
        <v>4317.53722844545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9" hidden="false" customHeight="false" outlineLevel="0" collapsed="false">
      <c r="A9" s="24" t="n">
        <v>6</v>
      </c>
      <c r="B9" s="25" t="s">
        <v>26</v>
      </c>
      <c r="C9" s="19" t="n">
        <v>0</v>
      </c>
      <c r="D9" s="19" t="n">
        <v>0</v>
      </c>
      <c r="E9" s="19" t="n">
        <v>2</v>
      </c>
      <c r="F9" s="19" t="n">
        <v>6</v>
      </c>
      <c r="G9" s="20"/>
      <c r="H9" s="20"/>
      <c r="I9" s="20" t="n">
        <f aca="false">E9*PR!C141</f>
        <v>2078.034913</v>
      </c>
      <c r="J9" s="20" t="n">
        <f aca="false">F9*PR!D141</f>
        <v>6234.104739</v>
      </c>
      <c r="K9" s="21" t="n">
        <v>619.39</v>
      </c>
      <c r="L9" s="21" t="n">
        <f aca="false">PR!D153*6</f>
        <v>28.3368397227273</v>
      </c>
      <c r="M9" s="21" t="n">
        <f aca="false">PR!E153*6</f>
        <v>28.3368397227273</v>
      </c>
      <c r="N9" s="22"/>
      <c r="O9" s="23" t="n">
        <f aca="false">SUM(G9:M9)</f>
        <v>8988.20333144545</v>
      </c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9" hidden="false" customHeight="false" outlineLevel="0" collapsed="false">
      <c r="A10" s="24" t="n">
        <v>7</v>
      </c>
      <c r="B10" s="25" t="s">
        <v>27</v>
      </c>
      <c r="C10" s="19" t="n">
        <v>0</v>
      </c>
      <c r="D10" s="19" t="n">
        <v>1</v>
      </c>
      <c r="E10" s="19" t="n">
        <v>2</v>
      </c>
      <c r="F10" s="19" t="n">
        <v>1</v>
      </c>
      <c r="G10" s="20"/>
      <c r="H10" s="20" t="n">
        <f aca="false">D10*PR!G144</f>
        <v>1408.358636</v>
      </c>
      <c r="I10" s="20" t="n">
        <f aca="false">E10*PR!C144</f>
        <v>2111.794913</v>
      </c>
      <c r="J10" s="20" t="n">
        <f aca="false">F10*PR!D144</f>
        <v>1055.8974565</v>
      </c>
      <c r="K10" s="21" t="n">
        <v>619.39</v>
      </c>
      <c r="L10" s="21" t="n">
        <f aca="false">PR!D156*6</f>
        <v>28.7972033590909</v>
      </c>
      <c r="M10" s="21" t="n">
        <f aca="false">PR!E156*6</f>
        <v>28.7972033590909</v>
      </c>
      <c r="N10" s="22"/>
      <c r="O10" s="23" t="n">
        <f aca="false">SUM(G10:M10)</f>
        <v>5253.03541221818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9" hidden="false" customHeight="false" outlineLevel="0" collapsed="false">
      <c r="A11" s="24" t="n">
        <v>8</v>
      </c>
      <c r="B11" s="25" t="s">
        <v>28</v>
      </c>
      <c r="C11" s="19" t="n">
        <v>0</v>
      </c>
      <c r="D11" s="19" t="n">
        <v>0</v>
      </c>
      <c r="E11" s="19" t="n">
        <v>3</v>
      </c>
      <c r="F11" s="19" t="n">
        <v>0</v>
      </c>
      <c r="G11" s="20"/>
      <c r="H11" s="20"/>
      <c r="I11" s="20" t="n">
        <f aca="false">E11*PR!C145</f>
        <v>3202.3423695</v>
      </c>
      <c r="J11" s="20"/>
      <c r="K11" s="21" t="n">
        <v>619.39</v>
      </c>
      <c r="L11" s="21" t="n">
        <f aca="false">PR!D157*6</f>
        <v>29.1122033590909</v>
      </c>
      <c r="M11" s="21" t="n">
        <f aca="false">PR!E157*6</f>
        <v>29.1122033590909</v>
      </c>
      <c r="N11" s="22"/>
      <c r="O11" s="23" t="n">
        <f aca="false">SUM(G11:M11)</f>
        <v>3879.95677621818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9" hidden="false" customHeight="false" outlineLevel="0" collapsed="false">
      <c r="A12" s="24" t="n">
        <v>9</v>
      </c>
      <c r="B12" s="25" t="s">
        <v>29</v>
      </c>
      <c r="C12" s="19" t="n">
        <v>0</v>
      </c>
      <c r="D12" s="19" t="n">
        <v>0</v>
      </c>
      <c r="E12" s="19" t="n">
        <v>3</v>
      </c>
      <c r="F12" s="19" t="n">
        <v>0</v>
      </c>
      <c r="G12" s="20"/>
      <c r="H12" s="20"/>
      <c r="I12" s="20" t="n">
        <f aca="false">E12*PR!C145</f>
        <v>3202.3423695</v>
      </c>
      <c r="J12" s="20"/>
      <c r="K12" s="21" t="n">
        <v>619.39</v>
      </c>
      <c r="L12" s="21" t="n">
        <f aca="false">PR!D157*6</f>
        <v>29.1122033590909</v>
      </c>
      <c r="M12" s="21" t="n">
        <f aca="false">PR!E157*6</f>
        <v>29.1122033590909</v>
      </c>
      <c r="N12" s="22"/>
      <c r="O12" s="23" t="n">
        <f aca="false">SUM(G12:M12)</f>
        <v>3879.95677621818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9" hidden="false" customHeight="false" outlineLevel="0" collapsed="false">
      <c r="A13" s="24" t="n">
        <v>10</v>
      </c>
      <c r="B13" s="25" t="s">
        <v>30</v>
      </c>
      <c r="C13" s="19" t="n">
        <v>0</v>
      </c>
      <c r="D13" s="19" t="n">
        <v>0</v>
      </c>
      <c r="E13" s="19" t="n">
        <v>3</v>
      </c>
      <c r="F13" s="19" t="n">
        <v>0</v>
      </c>
      <c r="G13" s="20"/>
      <c r="H13" s="20"/>
      <c r="I13" s="20" t="n">
        <f aca="false">E13*PR!C142</f>
        <v>3133.7623695</v>
      </c>
      <c r="J13" s="20"/>
      <c r="K13" s="21" t="n">
        <v>619.39</v>
      </c>
      <c r="L13" s="21" t="n">
        <f aca="false">PR!D154*6</f>
        <v>28.4887488136364</v>
      </c>
      <c r="M13" s="21" t="n">
        <f aca="false">PR!E154*6</f>
        <v>28.4887488136364</v>
      </c>
      <c r="N13" s="22"/>
      <c r="O13" s="23" t="n">
        <f aca="false">SUM(G13:M13)</f>
        <v>3810.12986712727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9" hidden="false" customHeight="false" outlineLevel="0" collapsed="false">
      <c r="A14" s="24" t="n">
        <v>11</v>
      </c>
      <c r="B14" s="25" t="s">
        <v>31</v>
      </c>
      <c r="C14" s="19" t="n">
        <v>0</v>
      </c>
      <c r="D14" s="19" t="n">
        <v>0</v>
      </c>
      <c r="E14" s="19" t="n">
        <v>0</v>
      </c>
      <c r="F14" s="19" t="n">
        <v>1</v>
      </c>
      <c r="G14" s="20"/>
      <c r="H14" s="20"/>
      <c r="I14" s="20"/>
      <c r="J14" s="20" t="n">
        <f aca="false">F14*PR!D140</f>
        <v>1033.5074565</v>
      </c>
      <c r="K14" s="21" t="n">
        <v>619.39</v>
      </c>
      <c r="L14" s="21" t="n">
        <f aca="false">PR!D152*6</f>
        <v>28.1865669954545</v>
      </c>
      <c r="M14" s="21" t="n">
        <f aca="false">PR!E152*6</f>
        <v>28.1865669954545</v>
      </c>
      <c r="N14" s="22"/>
      <c r="O14" s="23" t="n">
        <f aca="false">SUM(G14:M14)</f>
        <v>1709.27059049091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9" hidden="false" customHeight="false" outlineLevel="0" collapsed="false">
      <c r="A15" s="24" t="n">
        <v>12</v>
      </c>
      <c r="B15" s="25" t="s">
        <v>32</v>
      </c>
      <c r="C15" s="19" t="n">
        <v>0</v>
      </c>
      <c r="D15" s="19" t="n">
        <v>0</v>
      </c>
      <c r="E15" s="19" t="n">
        <v>2</v>
      </c>
      <c r="F15" s="19" t="n">
        <v>0</v>
      </c>
      <c r="G15" s="20"/>
      <c r="H15" s="20"/>
      <c r="I15" s="20" t="n">
        <f aca="false">E15*PR!C142</f>
        <v>2089.174913</v>
      </c>
      <c r="J15" s="20"/>
      <c r="K15" s="21" t="n">
        <v>619.39</v>
      </c>
      <c r="L15" s="21" t="n">
        <f aca="false">PR!D154*6</f>
        <v>28.4887488136364</v>
      </c>
      <c r="M15" s="21" t="n">
        <f aca="false">PR!E154*6</f>
        <v>28.4887488136364</v>
      </c>
      <c r="N15" s="22"/>
      <c r="O15" s="23" t="n">
        <f aca="false">SUM(G15:M15)</f>
        <v>2765.54241062727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9" hidden="false" customHeight="false" outlineLevel="0" collapsed="false">
      <c r="A16" s="24" t="n">
        <v>13</v>
      </c>
      <c r="B16" s="25" t="s">
        <v>33</v>
      </c>
      <c r="C16" s="19" t="n">
        <v>0</v>
      </c>
      <c r="D16" s="19" t="n">
        <v>0</v>
      </c>
      <c r="E16" s="19" t="n">
        <v>2</v>
      </c>
      <c r="F16" s="19" t="n">
        <v>0</v>
      </c>
      <c r="G16" s="20"/>
      <c r="H16" s="20"/>
      <c r="I16" s="20" t="n">
        <f aca="false">E16*PR!C140</f>
        <v>2067.014913</v>
      </c>
      <c r="J16" s="20"/>
      <c r="K16" s="21" t="n">
        <v>619.39</v>
      </c>
      <c r="L16" s="21" t="n">
        <f aca="false">PR!D152*6</f>
        <v>28.1865669954545</v>
      </c>
      <c r="M16" s="21" t="n">
        <f aca="false">PR!E152*6</f>
        <v>28.1865669954545</v>
      </c>
      <c r="N16" s="22"/>
      <c r="O16" s="23" t="n">
        <f aca="false">SUM(G16:M16)</f>
        <v>2742.77804699091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9" hidden="false" customHeight="false" outlineLevel="0" collapsed="false">
      <c r="A17" s="24" t="n">
        <v>14</v>
      </c>
      <c r="B17" s="25" t="s">
        <v>34</v>
      </c>
      <c r="C17" s="19" t="n">
        <v>0</v>
      </c>
      <c r="D17" s="19" t="n">
        <v>0</v>
      </c>
      <c r="E17" s="19" t="n">
        <v>0</v>
      </c>
      <c r="F17" s="19" t="n">
        <v>1</v>
      </c>
      <c r="G17" s="20"/>
      <c r="H17" s="20"/>
      <c r="I17" s="20"/>
      <c r="J17" s="20" t="n">
        <f aca="false">F17*PR!D140</f>
        <v>1033.5074565</v>
      </c>
      <c r="K17" s="21" t="n">
        <v>619.39</v>
      </c>
      <c r="L17" s="21" t="n">
        <f aca="false">PR!D152*6</f>
        <v>28.1865669954545</v>
      </c>
      <c r="M17" s="21" t="n">
        <f aca="false">PR!E152*6</f>
        <v>28.1865669954545</v>
      </c>
      <c r="N17" s="22"/>
      <c r="O17" s="23" t="n">
        <f aca="false">SUM(G17:M17)</f>
        <v>1709.27059049091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9" hidden="false" customHeight="false" outlineLevel="0" collapsed="false">
      <c r="A18" s="24" t="n">
        <v>15</v>
      </c>
      <c r="B18" s="25" t="s">
        <v>35</v>
      </c>
      <c r="C18" s="19" t="n">
        <v>0</v>
      </c>
      <c r="D18" s="19" t="n">
        <v>0</v>
      </c>
      <c r="E18" s="19" t="n">
        <v>0</v>
      </c>
      <c r="F18" s="19" t="n">
        <v>1</v>
      </c>
      <c r="G18" s="20"/>
      <c r="H18" s="20"/>
      <c r="I18" s="20"/>
      <c r="J18" s="20" t="n">
        <f aca="false">F18*PR!D140</f>
        <v>1033.5074565</v>
      </c>
      <c r="K18" s="21" t="n">
        <v>619.39</v>
      </c>
      <c r="L18" s="21" t="n">
        <f aca="false">PR!D152*6</f>
        <v>28.1865669954545</v>
      </c>
      <c r="M18" s="21" t="n">
        <f aca="false">PR!E152*6</f>
        <v>28.1865669954545</v>
      </c>
      <c r="N18" s="22"/>
      <c r="O18" s="23" t="n">
        <f aca="false">SUM(G18:M18)</f>
        <v>1709.27059049091</v>
      </c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9" hidden="false" customHeight="false" outlineLevel="0" collapsed="false">
      <c r="A19" s="24" t="n">
        <v>16</v>
      </c>
      <c r="B19" s="25" t="s">
        <v>36</v>
      </c>
      <c r="C19" s="19" t="n">
        <v>0</v>
      </c>
      <c r="D19" s="19" t="n">
        <v>0</v>
      </c>
      <c r="E19" s="19" t="n">
        <v>0</v>
      </c>
      <c r="F19" s="19" t="n">
        <v>1</v>
      </c>
      <c r="G19" s="20"/>
      <c r="H19" s="20"/>
      <c r="I19" s="20"/>
      <c r="J19" s="20" t="n">
        <f aca="false">F19*PR!D141</f>
        <v>1039.0174565</v>
      </c>
      <c r="K19" s="21" t="n">
        <v>619.39</v>
      </c>
      <c r="L19" s="21" t="n">
        <f aca="false">PR!D153*6</f>
        <v>28.3368397227273</v>
      </c>
      <c r="M19" s="21" t="n">
        <f aca="false">PR!E153*6</f>
        <v>28.3368397227273</v>
      </c>
      <c r="N19" s="22"/>
      <c r="O19" s="23" t="n">
        <f aca="false">SUM(G19:M19)</f>
        <v>1715.08113594545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9" hidden="false" customHeight="false" outlineLevel="0" collapsed="false">
      <c r="A20" s="17" t="n">
        <v>17</v>
      </c>
      <c r="B20" s="18" t="s">
        <v>37</v>
      </c>
      <c r="C20" s="19" t="n">
        <v>1</v>
      </c>
      <c r="D20" s="19" t="n">
        <v>0</v>
      </c>
      <c r="E20" s="19" t="n">
        <v>0</v>
      </c>
      <c r="F20" s="19" t="n">
        <v>0</v>
      </c>
      <c r="G20" s="20" t="n">
        <f aca="false">C20*PR!F142</f>
        <v>1393.268636</v>
      </c>
      <c r="H20" s="20"/>
      <c r="I20" s="20"/>
      <c r="J20" s="20"/>
      <c r="K20" s="21" t="n">
        <v>619.39</v>
      </c>
      <c r="L20" s="21" t="n">
        <f aca="false">PR!D154*6</f>
        <v>28.4887488136364</v>
      </c>
      <c r="M20" s="21" t="n">
        <f aca="false">PR!E154*6</f>
        <v>28.4887488136364</v>
      </c>
      <c r="N20" s="22"/>
      <c r="O20" s="23" t="n">
        <f aca="false">SUM(G20:M20)</f>
        <v>2069.63613362727</v>
      </c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9" hidden="false" customHeight="false" outlineLevel="0" collapsed="false">
      <c r="A21" s="24" t="n">
        <v>18</v>
      </c>
      <c r="B21" s="25" t="s">
        <v>38</v>
      </c>
      <c r="C21" s="19" t="n">
        <v>0</v>
      </c>
      <c r="D21" s="19" t="n">
        <v>0</v>
      </c>
      <c r="E21" s="19" t="n">
        <v>3</v>
      </c>
      <c r="F21" s="19" t="n">
        <v>0</v>
      </c>
      <c r="G21" s="20"/>
      <c r="H21" s="20"/>
      <c r="I21" s="20" t="n">
        <f aca="false">E21*PR!C144</f>
        <v>3167.6923695</v>
      </c>
      <c r="J21" s="20"/>
      <c r="K21" s="21" t="n">
        <v>619.39</v>
      </c>
      <c r="L21" s="21" t="n">
        <f aca="false">PR!D156*6</f>
        <v>28.7972033590909</v>
      </c>
      <c r="M21" s="21" t="n">
        <f aca="false">PR!E156*6</f>
        <v>28.7972033590909</v>
      </c>
      <c r="N21" s="22"/>
      <c r="O21" s="23" t="n">
        <f aca="false">SUM(G21:M21)</f>
        <v>3844.67677621818</v>
      </c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9" hidden="false" customHeight="false" outlineLevel="0" collapsed="false">
      <c r="A22" s="24" t="n">
        <v>19</v>
      </c>
      <c r="B22" s="25" t="s">
        <v>39</v>
      </c>
      <c r="C22" s="19" t="n">
        <v>0</v>
      </c>
      <c r="D22" s="19" t="n">
        <v>0</v>
      </c>
      <c r="E22" s="19" t="n">
        <v>4</v>
      </c>
      <c r="F22" s="19" t="n">
        <v>0</v>
      </c>
      <c r="G22" s="20"/>
      <c r="H22" s="20"/>
      <c r="I22" s="20" t="n">
        <f aca="false">E22*PR!C142</f>
        <v>4178.349826</v>
      </c>
      <c r="J22" s="20"/>
      <c r="K22" s="21" t="n">
        <v>619.39</v>
      </c>
      <c r="L22" s="21" t="n">
        <f aca="false">PR!D154*6</f>
        <v>28.4887488136364</v>
      </c>
      <c r="M22" s="21" t="n">
        <f aca="false">PR!E154*6</f>
        <v>28.4887488136364</v>
      </c>
      <c r="N22" s="22"/>
      <c r="O22" s="23" t="n">
        <f aca="false">SUM(G22:M22)</f>
        <v>4854.71732362727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9" hidden="false" customHeight="false" outlineLevel="0" collapsed="false">
      <c r="A23" s="24" t="n">
        <v>20</v>
      </c>
      <c r="B23" s="25" t="s">
        <v>40</v>
      </c>
      <c r="C23" s="19" t="n">
        <v>0</v>
      </c>
      <c r="D23" s="19" t="n">
        <v>0</v>
      </c>
      <c r="E23" s="19" t="n">
        <v>5</v>
      </c>
      <c r="F23" s="19" t="n">
        <v>0</v>
      </c>
      <c r="G23" s="20"/>
      <c r="H23" s="20"/>
      <c r="I23" s="20" t="n">
        <f aca="false">E23*PR!C144</f>
        <v>5279.4872825</v>
      </c>
      <c r="J23" s="20"/>
      <c r="K23" s="21" t="n">
        <v>619.39</v>
      </c>
      <c r="L23" s="21" t="n">
        <f aca="false">PR!D156*6</f>
        <v>28.7972033590909</v>
      </c>
      <c r="M23" s="21" t="n">
        <f aca="false">PR!E156*6</f>
        <v>28.7972033590909</v>
      </c>
      <c r="N23" s="22"/>
      <c r="O23" s="23" t="n">
        <f aca="false">SUM(G23:M23)</f>
        <v>5956.47168921818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9" hidden="false" customHeight="false" outlineLevel="0" collapsed="false">
      <c r="A24" s="24" t="n">
        <v>21</v>
      </c>
      <c r="B24" s="25" t="s">
        <v>41</v>
      </c>
      <c r="C24" s="19" t="n">
        <v>0</v>
      </c>
      <c r="D24" s="19" t="n">
        <v>0</v>
      </c>
      <c r="E24" s="19" t="n">
        <v>5</v>
      </c>
      <c r="F24" s="19" t="n">
        <v>0</v>
      </c>
      <c r="G24" s="20"/>
      <c r="H24" s="20"/>
      <c r="I24" s="20" t="n">
        <f aca="false">E24*PR!C142</f>
        <v>5222.9372825</v>
      </c>
      <c r="J24" s="20"/>
      <c r="K24" s="21" t="n">
        <v>619.39</v>
      </c>
      <c r="L24" s="21" t="n">
        <f aca="false">PR!D154*6</f>
        <v>28.4887488136364</v>
      </c>
      <c r="M24" s="21" t="n">
        <f aca="false">PR!E154*6</f>
        <v>28.4887488136364</v>
      </c>
      <c r="N24" s="22"/>
      <c r="O24" s="23" t="n">
        <f aca="false">SUM(G24:M24)</f>
        <v>5899.30478012727</v>
      </c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9" hidden="false" customHeight="false" outlineLevel="0" collapsed="false">
      <c r="A25" s="24" t="n">
        <v>22</v>
      </c>
      <c r="B25" s="25" t="s">
        <v>42</v>
      </c>
      <c r="C25" s="19" t="n">
        <v>0</v>
      </c>
      <c r="D25" s="19" t="n">
        <v>0</v>
      </c>
      <c r="E25" s="19" t="n">
        <v>3</v>
      </c>
      <c r="F25" s="19" t="n">
        <v>0</v>
      </c>
      <c r="G25" s="20"/>
      <c r="H25" s="20"/>
      <c r="I25" s="20" t="n">
        <f aca="false">E25*PR!C142</f>
        <v>3133.7623695</v>
      </c>
      <c r="J25" s="20"/>
      <c r="K25" s="21" t="n">
        <v>619.39</v>
      </c>
      <c r="L25" s="21" t="n">
        <f aca="false">PR!D154*6</f>
        <v>28.4887488136364</v>
      </c>
      <c r="M25" s="21" t="n">
        <f aca="false">PR!E154*6</f>
        <v>28.4887488136364</v>
      </c>
      <c r="N25" s="22"/>
      <c r="O25" s="23" t="n">
        <f aca="false">SUM(G25:M25)</f>
        <v>3810.12986712727</v>
      </c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9" hidden="false" customHeight="false" outlineLevel="0" collapsed="false">
      <c r="A26" s="24" t="n">
        <v>23</v>
      </c>
      <c r="B26" s="25" t="s">
        <v>43</v>
      </c>
      <c r="C26" s="19" t="n">
        <v>0</v>
      </c>
      <c r="D26" s="19" t="n">
        <v>0</v>
      </c>
      <c r="E26" s="19" t="n">
        <v>4</v>
      </c>
      <c r="F26" s="19" t="n">
        <v>0</v>
      </c>
      <c r="G26" s="20"/>
      <c r="H26" s="20"/>
      <c r="I26" s="20" t="n">
        <f aca="false">E26*PR!C140</f>
        <v>4134.029826</v>
      </c>
      <c r="J26" s="20"/>
      <c r="K26" s="21" t="n">
        <v>619.39</v>
      </c>
      <c r="L26" s="21" t="n">
        <f aca="false">PR!D152*6</f>
        <v>28.1865669954545</v>
      </c>
      <c r="M26" s="21" t="n">
        <f aca="false">PR!E152*6</f>
        <v>28.1865669954545</v>
      </c>
      <c r="N26" s="22"/>
      <c r="O26" s="23" t="n">
        <f aca="false">SUM(G26:M26)</f>
        <v>4809.79295999091</v>
      </c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9" hidden="false" customHeight="false" outlineLevel="0" collapsed="false">
      <c r="A27" s="24" t="n">
        <v>24</v>
      </c>
      <c r="B27" s="25" t="s">
        <v>44</v>
      </c>
      <c r="C27" s="19" t="n">
        <v>0</v>
      </c>
      <c r="D27" s="19" t="n">
        <v>0</v>
      </c>
      <c r="E27" s="19" t="n">
        <v>2</v>
      </c>
      <c r="F27" s="19" t="n">
        <v>0</v>
      </c>
      <c r="G27" s="20"/>
      <c r="H27" s="20"/>
      <c r="I27" s="20" t="n">
        <f aca="false">E27*PR!C142</f>
        <v>2089.174913</v>
      </c>
      <c r="J27" s="20"/>
      <c r="K27" s="21" t="n">
        <v>619.39</v>
      </c>
      <c r="L27" s="21" t="n">
        <f aca="false">PR!D154*6</f>
        <v>28.4887488136364</v>
      </c>
      <c r="M27" s="21" t="n">
        <f aca="false">PR!E154*6</f>
        <v>28.4887488136364</v>
      </c>
      <c r="N27" s="22"/>
      <c r="O27" s="23" t="n">
        <f aca="false">SUM(G27:M27)</f>
        <v>2765.54241062727</v>
      </c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9" hidden="false" customHeight="false" outlineLevel="0" collapsed="false">
      <c r="A28" s="24" t="n">
        <v>25</v>
      </c>
      <c r="B28" s="25" t="s">
        <v>45</v>
      </c>
      <c r="C28" s="19" t="n">
        <v>0</v>
      </c>
      <c r="D28" s="19" t="n">
        <v>0</v>
      </c>
      <c r="E28" s="19" t="n">
        <v>4</v>
      </c>
      <c r="F28" s="19" t="n">
        <v>0</v>
      </c>
      <c r="G28" s="20"/>
      <c r="H28" s="20"/>
      <c r="I28" s="20" t="n">
        <f aca="false">E28*PR!C142</f>
        <v>4178.349826</v>
      </c>
      <c r="J28" s="20"/>
      <c r="K28" s="21" t="n">
        <v>619.39</v>
      </c>
      <c r="L28" s="21" t="n">
        <f aca="false">PR!D154*6</f>
        <v>28.4887488136364</v>
      </c>
      <c r="M28" s="21" t="n">
        <f aca="false">PR!E154*6</f>
        <v>28.4887488136364</v>
      </c>
      <c r="N28" s="22"/>
      <c r="O28" s="23" t="n">
        <f aca="false">SUM(G28:M28)</f>
        <v>4854.71732362727</v>
      </c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9" hidden="false" customHeight="false" outlineLevel="0" collapsed="false">
      <c r="A29" s="24" t="n">
        <v>26</v>
      </c>
      <c r="B29" s="25" t="s">
        <v>46</v>
      </c>
      <c r="C29" s="19" t="n">
        <v>0</v>
      </c>
      <c r="D29" s="19" t="n">
        <v>0</v>
      </c>
      <c r="E29" s="19" t="n">
        <v>1</v>
      </c>
      <c r="F29" s="19" t="n">
        <v>1</v>
      </c>
      <c r="G29" s="20"/>
      <c r="H29" s="20"/>
      <c r="I29" s="20" t="n">
        <f aca="false">E29*PR!C144</f>
        <v>1055.8974565</v>
      </c>
      <c r="J29" s="20" t="n">
        <f aca="false">F29*PR!D144</f>
        <v>1055.8974565</v>
      </c>
      <c r="K29" s="21" t="n">
        <v>619.39</v>
      </c>
      <c r="L29" s="21" t="n">
        <f aca="false">PR!D156*6</f>
        <v>28.7972033590909</v>
      </c>
      <c r="M29" s="21" t="n">
        <f aca="false">PR!E156*6</f>
        <v>28.7972033590909</v>
      </c>
      <c r="N29" s="22"/>
      <c r="O29" s="23" t="n">
        <f aca="false">SUM(G29:M29)</f>
        <v>2788.77931971818</v>
      </c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9" hidden="false" customHeight="false" outlineLevel="0" collapsed="false">
      <c r="A30" s="24" t="n">
        <v>27</v>
      </c>
      <c r="B30" s="25" t="s">
        <v>47</v>
      </c>
      <c r="C30" s="19" t="n">
        <v>0</v>
      </c>
      <c r="D30" s="19" t="n">
        <v>0</v>
      </c>
      <c r="E30" s="19" t="n">
        <v>0</v>
      </c>
      <c r="F30" s="19" t="n">
        <v>1</v>
      </c>
      <c r="G30" s="20"/>
      <c r="H30" s="20"/>
      <c r="I30" s="20"/>
      <c r="J30" s="20" t="n">
        <f aca="false">F30*PR!D142</f>
        <v>1044.5874565</v>
      </c>
      <c r="K30" s="21" t="n">
        <v>619.39</v>
      </c>
      <c r="L30" s="21" t="n">
        <f aca="false">PR!D154*6</f>
        <v>28.4887488136364</v>
      </c>
      <c r="M30" s="21" t="n">
        <f aca="false">PR!E154*6</f>
        <v>28.4887488136364</v>
      </c>
      <c r="N30" s="22"/>
      <c r="O30" s="23" t="n">
        <f aca="false">SUM(G30:M30)</f>
        <v>1720.95495412727</v>
      </c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9" hidden="false" customHeight="false" outlineLevel="0" collapsed="false">
      <c r="A31" s="24" t="n">
        <v>28</v>
      </c>
      <c r="B31" s="25" t="s">
        <v>48</v>
      </c>
      <c r="C31" s="19" t="n">
        <v>0</v>
      </c>
      <c r="D31" s="19" t="n">
        <v>0</v>
      </c>
      <c r="E31" s="19" t="n">
        <v>3</v>
      </c>
      <c r="F31" s="19" t="n">
        <v>0</v>
      </c>
      <c r="G31" s="20"/>
      <c r="H31" s="20"/>
      <c r="I31" s="20" t="n">
        <f aca="false">E31*PR!C142</f>
        <v>3133.7623695</v>
      </c>
      <c r="J31" s="20"/>
      <c r="K31" s="21" t="n">
        <v>619.39</v>
      </c>
      <c r="L31" s="21" t="n">
        <f aca="false">PR!D154*6</f>
        <v>28.4887488136364</v>
      </c>
      <c r="M31" s="21" t="n">
        <f aca="false">PR!E154*6</f>
        <v>28.4887488136364</v>
      </c>
      <c r="N31" s="22"/>
      <c r="O31" s="23" t="n">
        <f aca="false">SUM(G31:M31)</f>
        <v>3810.12986712727</v>
      </c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9" hidden="false" customHeight="false" outlineLevel="0" collapsed="false">
      <c r="A32" s="24" t="n">
        <v>29</v>
      </c>
      <c r="B32" s="25" t="s">
        <v>49</v>
      </c>
      <c r="C32" s="19" t="n">
        <v>0</v>
      </c>
      <c r="D32" s="19" t="n">
        <v>0</v>
      </c>
      <c r="E32" s="19" t="n">
        <v>1</v>
      </c>
      <c r="F32" s="19" t="n">
        <v>1</v>
      </c>
      <c r="G32" s="20"/>
      <c r="H32" s="20"/>
      <c r="I32" s="20" t="n">
        <f aca="false">E32*PR!C142</f>
        <v>1044.5874565</v>
      </c>
      <c r="J32" s="20" t="n">
        <f aca="false">F32*PR!D142</f>
        <v>1044.5874565</v>
      </c>
      <c r="K32" s="21" t="n">
        <v>619.39</v>
      </c>
      <c r="L32" s="21" t="n">
        <f aca="false">PR!D154*6</f>
        <v>28.4887488136364</v>
      </c>
      <c r="M32" s="21" t="n">
        <f aca="false">PR!E154*6</f>
        <v>28.4887488136364</v>
      </c>
      <c r="N32" s="22"/>
      <c r="O32" s="23" t="n">
        <f aca="false">SUM(G32:M32)</f>
        <v>2765.54241062727</v>
      </c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9" hidden="false" customHeight="false" outlineLevel="0" collapsed="false">
      <c r="A33" s="24" t="n">
        <v>30</v>
      </c>
      <c r="B33" s="25" t="s">
        <v>50</v>
      </c>
      <c r="C33" s="19" t="n">
        <v>0</v>
      </c>
      <c r="D33" s="19" t="n">
        <v>0</v>
      </c>
      <c r="E33" s="19" t="n">
        <v>0</v>
      </c>
      <c r="F33" s="19" t="n">
        <v>1</v>
      </c>
      <c r="G33" s="20"/>
      <c r="H33" s="20"/>
      <c r="I33" s="20"/>
      <c r="J33" s="20" t="n">
        <f aca="false">F33*PR!D142</f>
        <v>1044.5874565</v>
      </c>
      <c r="K33" s="21" t="n">
        <v>619.39</v>
      </c>
      <c r="L33" s="21" t="n">
        <f aca="false">PR!D154*6</f>
        <v>28.4887488136364</v>
      </c>
      <c r="M33" s="21" t="n">
        <f aca="false">PR!E154*6</f>
        <v>28.4887488136364</v>
      </c>
      <c r="N33" s="22"/>
      <c r="O33" s="23" t="n">
        <f aca="false">SUM(G33:M33)</f>
        <v>1720.95495412727</v>
      </c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9" hidden="false" customHeight="false" outlineLevel="0" collapsed="false">
      <c r="A34" s="24" t="n">
        <v>31</v>
      </c>
      <c r="B34" s="25" t="s">
        <v>51</v>
      </c>
      <c r="C34" s="19" t="n">
        <v>0</v>
      </c>
      <c r="D34" s="19" t="n">
        <v>0</v>
      </c>
      <c r="E34" s="19" t="n">
        <v>2</v>
      </c>
      <c r="F34" s="19" t="n">
        <v>0</v>
      </c>
      <c r="G34" s="20"/>
      <c r="H34" s="20"/>
      <c r="I34" s="20" t="n">
        <f aca="false">E34*PR!C142</f>
        <v>2089.174913</v>
      </c>
      <c r="J34" s="20"/>
      <c r="K34" s="21" t="n">
        <v>619.39</v>
      </c>
      <c r="L34" s="21" t="n">
        <f aca="false">PR!D154*6</f>
        <v>28.4887488136364</v>
      </c>
      <c r="M34" s="21" t="n">
        <f aca="false">PR!E154*6</f>
        <v>28.4887488136364</v>
      </c>
      <c r="N34" s="22"/>
      <c r="O34" s="23" t="n">
        <f aca="false">SUM(G34:M34)</f>
        <v>2765.54241062727</v>
      </c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9" hidden="false" customHeight="false" outlineLevel="0" collapsed="false">
      <c r="A35" s="24" t="n">
        <v>32</v>
      </c>
      <c r="B35" s="25" t="s">
        <v>52</v>
      </c>
      <c r="C35" s="19" t="n">
        <v>0</v>
      </c>
      <c r="D35" s="19" t="n">
        <v>0</v>
      </c>
      <c r="E35" s="19" t="n">
        <v>0</v>
      </c>
      <c r="F35" s="19" t="n">
        <v>1</v>
      </c>
      <c r="G35" s="20"/>
      <c r="H35" s="20"/>
      <c r="I35" s="20"/>
      <c r="J35" s="20" t="n">
        <f aca="false">F35*PR!D142</f>
        <v>1044.5874565</v>
      </c>
      <c r="K35" s="21" t="n">
        <v>619.39</v>
      </c>
      <c r="L35" s="21" t="n">
        <f aca="false">PR!D154*6</f>
        <v>28.4887488136364</v>
      </c>
      <c r="M35" s="21" t="n">
        <f aca="false">PR!E154*6</f>
        <v>28.4887488136364</v>
      </c>
      <c r="N35" s="22"/>
      <c r="O35" s="23" t="n">
        <f aca="false">SUM(G35:M35)</f>
        <v>1720.95495412727</v>
      </c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9" hidden="false" customHeight="false" outlineLevel="0" collapsed="false">
      <c r="A36" s="24" t="n">
        <v>33</v>
      </c>
      <c r="B36" s="25" t="s">
        <v>53</v>
      </c>
      <c r="C36" s="19" t="n">
        <v>0</v>
      </c>
      <c r="D36" s="19" t="n">
        <v>0</v>
      </c>
      <c r="E36" s="19" t="n">
        <v>0</v>
      </c>
      <c r="F36" s="19" t="n">
        <v>1</v>
      </c>
      <c r="G36" s="20"/>
      <c r="H36" s="20"/>
      <c r="I36" s="20"/>
      <c r="J36" s="20" t="n">
        <f aca="false">F36*PR!D145</f>
        <v>1067.4474565</v>
      </c>
      <c r="K36" s="21" t="n">
        <v>619.39</v>
      </c>
      <c r="L36" s="21" t="n">
        <f aca="false">PR!D157*6</f>
        <v>29.1122033590909</v>
      </c>
      <c r="M36" s="21" t="n">
        <f aca="false">PR!E157*6</f>
        <v>29.1122033590909</v>
      </c>
      <c r="N36" s="22"/>
      <c r="O36" s="23" t="n">
        <f aca="false">SUM(G36:M36)</f>
        <v>1745.06186321818</v>
      </c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9" hidden="false" customHeight="false" outlineLevel="0" collapsed="false">
      <c r="A37" s="24" t="n">
        <v>34</v>
      </c>
      <c r="B37" s="25" t="s">
        <v>54</v>
      </c>
      <c r="C37" s="19" t="n">
        <v>0</v>
      </c>
      <c r="D37" s="19" t="n">
        <v>0</v>
      </c>
      <c r="E37" s="19" t="n">
        <v>2</v>
      </c>
      <c r="F37" s="19" t="n">
        <v>0</v>
      </c>
      <c r="G37" s="20"/>
      <c r="H37" s="20"/>
      <c r="I37" s="20" t="n">
        <f aca="false">E37*PR!C142</f>
        <v>2089.174913</v>
      </c>
      <c r="J37" s="20"/>
      <c r="K37" s="21" t="n">
        <v>619.39</v>
      </c>
      <c r="L37" s="21" t="n">
        <f aca="false">PR!D154*6</f>
        <v>28.4887488136364</v>
      </c>
      <c r="M37" s="21" t="n">
        <f aca="false">PR!E154*6</f>
        <v>28.4887488136364</v>
      </c>
      <c r="N37" s="22"/>
      <c r="O37" s="23" t="n">
        <f aca="false">SUM(G37:M37)</f>
        <v>2765.54241062727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9" hidden="false" customHeight="false" outlineLevel="0" collapsed="false">
      <c r="A38" s="24" t="n">
        <v>35</v>
      </c>
      <c r="B38" s="25" t="s">
        <v>55</v>
      </c>
      <c r="C38" s="19" t="n">
        <v>0</v>
      </c>
      <c r="D38" s="19" t="n">
        <v>0</v>
      </c>
      <c r="E38" s="19" t="n">
        <v>0</v>
      </c>
      <c r="F38" s="19" t="n">
        <v>1</v>
      </c>
      <c r="G38" s="20"/>
      <c r="H38" s="20"/>
      <c r="I38" s="20"/>
      <c r="J38" s="20" t="n">
        <f aca="false">F38*PR!D140</f>
        <v>1033.5074565</v>
      </c>
      <c r="K38" s="21" t="n">
        <v>619.39</v>
      </c>
      <c r="L38" s="21" t="n">
        <f aca="false">PR!D152*6</f>
        <v>28.1865669954545</v>
      </c>
      <c r="M38" s="21" t="n">
        <f aca="false">PR!E152*6</f>
        <v>28.1865669954545</v>
      </c>
      <c r="N38" s="22"/>
      <c r="O38" s="23" t="n">
        <f aca="false">SUM(G38:M38)</f>
        <v>1709.27059049091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9" hidden="false" customHeight="false" outlineLevel="0" collapsed="false">
      <c r="A39" s="17" t="n">
        <v>36</v>
      </c>
      <c r="B39" s="18" t="s">
        <v>56</v>
      </c>
      <c r="C39" s="19" t="n">
        <v>1</v>
      </c>
      <c r="D39" s="19" t="n">
        <v>1</v>
      </c>
      <c r="E39" s="19" t="n">
        <v>0</v>
      </c>
      <c r="F39" s="19" t="n">
        <v>0</v>
      </c>
      <c r="G39" s="20" t="n">
        <f aca="false">C39*PR!F142</f>
        <v>1393.268636</v>
      </c>
      <c r="H39" s="20" t="n">
        <f aca="false">D39*PR!G142</f>
        <v>1393.268636</v>
      </c>
      <c r="I39" s="20"/>
      <c r="J39" s="20"/>
      <c r="K39" s="21" t="n">
        <v>619.39</v>
      </c>
      <c r="L39" s="21" t="n">
        <f aca="false">6*PR!D154</f>
        <v>28.4887488136364</v>
      </c>
      <c r="M39" s="21" t="n">
        <f aca="false">6*PR!E154</f>
        <v>28.4887488136364</v>
      </c>
      <c r="N39" s="22"/>
      <c r="O39" s="23" t="n">
        <f aca="false">SUM(G39:M39)</f>
        <v>3462.90476962727</v>
      </c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9" hidden="false" customHeight="false" outlineLevel="0" collapsed="false">
      <c r="A40" s="24" t="n">
        <v>37</v>
      </c>
      <c r="B40" s="25" t="s">
        <v>57</v>
      </c>
      <c r="C40" s="19" t="n">
        <v>0</v>
      </c>
      <c r="D40" s="19" t="n">
        <v>1</v>
      </c>
      <c r="E40" s="19" t="n">
        <v>3</v>
      </c>
      <c r="F40" s="19" t="n">
        <v>0</v>
      </c>
      <c r="G40" s="20"/>
      <c r="H40" s="20" t="n">
        <f aca="false">D40*PR!G141</f>
        <v>1385.848636</v>
      </c>
      <c r="I40" s="20" t="n">
        <f aca="false">E40*PR!C141</f>
        <v>3117.0523695</v>
      </c>
      <c r="J40" s="20"/>
      <c r="K40" s="21" t="n">
        <v>619.39</v>
      </c>
      <c r="L40" s="21" t="n">
        <f aca="false">6*PR!D153</f>
        <v>28.3368397227273</v>
      </c>
      <c r="M40" s="21" t="n">
        <f aca="false">6*PR!E153</f>
        <v>28.3368397227273</v>
      </c>
      <c r="N40" s="22"/>
      <c r="O40" s="23" t="n">
        <f aca="false">SUM(G40:M40)</f>
        <v>5178.96468494545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9" hidden="false" customHeight="false" outlineLevel="0" collapsed="false">
      <c r="A41" s="24" t="n">
        <v>38</v>
      </c>
      <c r="B41" s="25" t="s">
        <v>58</v>
      </c>
      <c r="C41" s="19" t="n">
        <v>0</v>
      </c>
      <c r="D41" s="19" t="n">
        <v>1</v>
      </c>
      <c r="E41" s="19" t="n">
        <v>3</v>
      </c>
      <c r="F41" s="19" t="n">
        <v>0</v>
      </c>
      <c r="G41" s="20"/>
      <c r="H41" s="20" t="n">
        <f aca="false">D41*PR!G145</f>
        <v>1423.778636</v>
      </c>
      <c r="I41" s="20" t="n">
        <f aca="false">E41*PR!C145</f>
        <v>3202.3423695</v>
      </c>
      <c r="J41" s="20"/>
      <c r="K41" s="21" t="n">
        <v>619.39</v>
      </c>
      <c r="L41" s="21" t="n">
        <f aca="false">6*PR!D157</f>
        <v>29.1122033590909</v>
      </c>
      <c r="M41" s="21" t="n">
        <f aca="false">6*PR!E157</f>
        <v>29.1122033590909</v>
      </c>
      <c r="N41" s="22"/>
      <c r="O41" s="23" t="n">
        <f aca="false">SUM(G41:M41)</f>
        <v>5303.73541221818</v>
      </c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9" hidden="false" customHeight="false" outlineLevel="0" collapsed="false">
      <c r="A42" s="24" t="n">
        <v>39</v>
      </c>
      <c r="B42" s="25" t="s">
        <v>59</v>
      </c>
      <c r="C42" s="19" t="n">
        <v>0</v>
      </c>
      <c r="D42" s="19" t="n">
        <v>0</v>
      </c>
      <c r="E42" s="19" t="n">
        <v>1</v>
      </c>
      <c r="F42" s="19" t="n">
        <v>0</v>
      </c>
      <c r="G42" s="20"/>
      <c r="H42" s="20"/>
      <c r="I42" s="20" t="n">
        <f aca="false">E42*PR!C145</f>
        <v>1067.4474565</v>
      </c>
      <c r="J42" s="20"/>
      <c r="K42" s="21" t="n">
        <v>619.39</v>
      </c>
      <c r="L42" s="21" t="n">
        <f aca="false">6*PR!D157</f>
        <v>29.1122033590909</v>
      </c>
      <c r="M42" s="21" t="n">
        <f aca="false">6*PR!E157</f>
        <v>29.1122033590909</v>
      </c>
      <c r="N42" s="22"/>
      <c r="O42" s="23" t="n">
        <f aca="false">SUM(G42:M42)</f>
        <v>1745.06186321818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9" hidden="false" customHeight="false" outlineLevel="0" collapsed="false">
      <c r="A43" s="24" t="n">
        <v>40</v>
      </c>
      <c r="B43" s="25" t="s">
        <v>60</v>
      </c>
      <c r="C43" s="19" t="n">
        <v>0</v>
      </c>
      <c r="D43" s="19" t="n">
        <v>0</v>
      </c>
      <c r="E43" s="19" t="n">
        <v>2</v>
      </c>
      <c r="F43" s="19" t="n">
        <v>0</v>
      </c>
      <c r="G43" s="20"/>
      <c r="H43" s="20"/>
      <c r="I43" s="20" t="n">
        <f aca="false">E43*PR!C144</f>
        <v>2111.794913</v>
      </c>
      <c r="J43" s="20"/>
      <c r="K43" s="21" t="n">
        <v>619.39</v>
      </c>
      <c r="L43" s="21" t="n">
        <f aca="false">6*PR!D156</f>
        <v>28.7972033590909</v>
      </c>
      <c r="M43" s="21" t="n">
        <f aca="false">6*PR!E156</f>
        <v>28.7972033590909</v>
      </c>
      <c r="N43" s="22"/>
      <c r="O43" s="23" t="n">
        <f aca="false">SUM(G43:M43)</f>
        <v>2788.77931971818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9" hidden="false" customHeight="false" outlineLevel="0" collapsed="false">
      <c r="A44" s="24" t="n">
        <v>41</v>
      </c>
      <c r="B44" s="25" t="s">
        <v>61</v>
      </c>
      <c r="C44" s="19" t="n">
        <v>0</v>
      </c>
      <c r="D44" s="19" t="n">
        <v>0</v>
      </c>
      <c r="E44" s="19" t="n">
        <v>2</v>
      </c>
      <c r="F44" s="19" t="n">
        <v>0</v>
      </c>
      <c r="G44" s="20"/>
      <c r="H44" s="20"/>
      <c r="I44" s="20" t="n">
        <f aca="false">E44*PR!C145</f>
        <v>2134.894913</v>
      </c>
      <c r="J44" s="20"/>
      <c r="K44" s="21" t="n">
        <v>619.39</v>
      </c>
      <c r="L44" s="21" t="n">
        <f aca="false">6*PR!D157</f>
        <v>29.1122033590909</v>
      </c>
      <c r="M44" s="21" t="n">
        <f aca="false">6*PR!E157</f>
        <v>29.1122033590909</v>
      </c>
      <c r="N44" s="22"/>
      <c r="O44" s="23" t="n">
        <f aca="false">SUM(G44:M44)</f>
        <v>2812.50931971818</v>
      </c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9" hidden="false" customHeight="false" outlineLevel="0" collapsed="false">
      <c r="A45" s="24" t="n">
        <v>42</v>
      </c>
      <c r="B45" s="25" t="s">
        <v>62</v>
      </c>
      <c r="C45" s="19" t="n">
        <v>0</v>
      </c>
      <c r="D45" s="19" t="n">
        <v>0</v>
      </c>
      <c r="E45" s="19" t="n">
        <v>1</v>
      </c>
      <c r="F45" s="19" t="n">
        <v>0</v>
      </c>
      <c r="G45" s="20"/>
      <c r="H45" s="20"/>
      <c r="I45" s="20" t="n">
        <f aca="false">E45*PR!C142</f>
        <v>1044.5874565</v>
      </c>
      <c r="J45" s="20"/>
      <c r="K45" s="21" t="n">
        <v>619.39</v>
      </c>
      <c r="L45" s="21" t="n">
        <f aca="false">6*PR!D154</f>
        <v>28.4887488136364</v>
      </c>
      <c r="M45" s="21" t="n">
        <f aca="false">6*PR!E154</f>
        <v>28.4887488136364</v>
      </c>
      <c r="N45" s="22"/>
      <c r="O45" s="23" t="n">
        <f aca="false">SUM(G45:M45)</f>
        <v>1720.95495412727</v>
      </c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9" hidden="false" customHeight="false" outlineLevel="0" collapsed="false">
      <c r="A46" s="24" t="n">
        <v>43</v>
      </c>
      <c r="B46" s="25" t="s">
        <v>63</v>
      </c>
      <c r="C46" s="19" t="n">
        <v>0</v>
      </c>
      <c r="D46" s="19" t="n">
        <v>0</v>
      </c>
      <c r="E46" s="19" t="n">
        <v>1</v>
      </c>
      <c r="F46" s="19" t="n">
        <v>0</v>
      </c>
      <c r="G46" s="20"/>
      <c r="H46" s="20"/>
      <c r="I46" s="20" t="n">
        <f aca="false">E46*PR!C142</f>
        <v>1044.5874565</v>
      </c>
      <c r="J46" s="20"/>
      <c r="K46" s="21" t="n">
        <v>619.39</v>
      </c>
      <c r="L46" s="21" t="n">
        <f aca="false">6*PR!D154</f>
        <v>28.4887488136364</v>
      </c>
      <c r="M46" s="21" t="n">
        <f aca="false">6*PR!E154</f>
        <v>28.4887488136364</v>
      </c>
      <c r="N46" s="22"/>
      <c r="O46" s="23" t="n">
        <f aca="false">SUM(G46:M46)</f>
        <v>1720.95495412727</v>
      </c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9" hidden="false" customHeight="false" outlineLevel="0" collapsed="false">
      <c r="A47" s="24" t="n">
        <v>44</v>
      </c>
      <c r="B47" s="25" t="s">
        <v>64</v>
      </c>
      <c r="C47" s="19" t="n">
        <v>0</v>
      </c>
      <c r="D47" s="19" t="n">
        <v>0</v>
      </c>
      <c r="E47" s="19" t="n">
        <v>1</v>
      </c>
      <c r="F47" s="19" t="n">
        <v>0</v>
      </c>
      <c r="G47" s="20"/>
      <c r="H47" s="20"/>
      <c r="I47" s="20" t="n">
        <f aca="false">E47*PR!C142</f>
        <v>1044.5874565</v>
      </c>
      <c r="J47" s="20"/>
      <c r="K47" s="21" t="n">
        <v>619.39</v>
      </c>
      <c r="L47" s="21" t="n">
        <f aca="false">6*PR!D154</f>
        <v>28.4887488136364</v>
      </c>
      <c r="M47" s="21" t="n">
        <f aca="false">6*PR!E154</f>
        <v>28.4887488136364</v>
      </c>
      <c r="N47" s="22"/>
      <c r="O47" s="23" t="n">
        <f aca="false">SUM(G47:M47)</f>
        <v>1720.95495412727</v>
      </c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9" hidden="false" customHeight="false" outlineLevel="0" collapsed="false">
      <c r="A48" s="24" t="n">
        <v>45</v>
      </c>
      <c r="B48" s="25" t="s">
        <v>65</v>
      </c>
      <c r="C48" s="19" t="n">
        <v>0</v>
      </c>
      <c r="D48" s="19" t="n">
        <v>0</v>
      </c>
      <c r="E48" s="19" t="n">
        <v>1</v>
      </c>
      <c r="F48" s="19" t="n">
        <v>0</v>
      </c>
      <c r="G48" s="20"/>
      <c r="H48" s="20"/>
      <c r="I48" s="20" t="n">
        <f aca="false">E48*PR!C142</f>
        <v>1044.5874565</v>
      </c>
      <c r="J48" s="20"/>
      <c r="K48" s="21" t="n">
        <v>619.39</v>
      </c>
      <c r="L48" s="21" t="n">
        <f aca="false">6*PR!D154</f>
        <v>28.4887488136364</v>
      </c>
      <c r="M48" s="21" t="n">
        <f aca="false">6*PR!E154</f>
        <v>28.4887488136364</v>
      </c>
      <c r="N48" s="22"/>
      <c r="O48" s="23" t="n">
        <f aca="false">SUM(G48:M48)</f>
        <v>1720.95495412727</v>
      </c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9" hidden="false" customHeight="false" outlineLevel="0" collapsed="false">
      <c r="A49" s="24" t="n">
        <v>46</v>
      </c>
      <c r="B49" s="25" t="s">
        <v>66</v>
      </c>
      <c r="C49" s="19" t="n">
        <v>0</v>
      </c>
      <c r="D49" s="19" t="n">
        <v>0</v>
      </c>
      <c r="E49" s="19" t="n">
        <v>0</v>
      </c>
      <c r="F49" s="19" t="n">
        <v>4</v>
      </c>
      <c r="G49" s="20"/>
      <c r="H49" s="20"/>
      <c r="I49" s="20" t="n">
        <f aca="false">E49*PR!C142</f>
        <v>0</v>
      </c>
      <c r="J49" s="20" t="n">
        <f aca="false">F49*PR!D142</f>
        <v>4178.349826</v>
      </c>
      <c r="K49" s="21" t="n">
        <v>619.39</v>
      </c>
      <c r="L49" s="21" t="n">
        <f aca="false">6*PR!D154</f>
        <v>28.4887488136364</v>
      </c>
      <c r="M49" s="21" t="n">
        <f aca="false">6*PR!E154</f>
        <v>28.4887488136364</v>
      </c>
      <c r="N49" s="22"/>
      <c r="O49" s="23" t="n">
        <f aca="false">SUM(G49:M49)</f>
        <v>4854.71732362727</v>
      </c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9" hidden="false" customHeight="false" outlineLevel="0" collapsed="false">
      <c r="A50" s="24" t="n">
        <v>47</v>
      </c>
      <c r="B50" s="25" t="s">
        <v>67</v>
      </c>
      <c r="C50" s="19" t="n">
        <v>0</v>
      </c>
      <c r="D50" s="19" t="n">
        <v>0</v>
      </c>
      <c r="E50" s="19" t="n">
        <v>1</v>
      </c>
      <c r="F50" s="19" t="n">
        <v>0</v>
      </c>
      <c r="G50" s="20"/>
      <c r="H50" s="20"/>
      <c r="I50" s="20" t="n">
        <f aca="false">E50*PR!C145</f>
        <v>1067.4474565</v>
      </c>
      <c r="J50" s="20"/>
      <c r="K50" s="21" t="n">
        <v>619.39</v>
      </c>
      <c r="L50" s="21" t="n">
        <f aca="false">6*PR!D157</f>
        <v>29.1122033590909</v>
      </c>
      <c r="M50" s="21" t="n">
        <f aca="false">6*PR!E157</f>
        <v>29.1122033590909</v>
      </c>
      <c r="N50" s="22"/>
      <c r="O50" s="23" t="n">
        <f aca="false">SUM(G50:M50)</f>
        <v>1745.06186321818</v>
      </c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9" hidden="false" customHeight="false" outlineLevel="0" collapsed="false">
      <c r="A51" s="24" t="n">
        <v>48</v>
      </c>
      <c r="B51" s="25" t="s">
        <v>68</v>
      </c>
      <c r="C51" s="19" t="n">
        <v>0</v>
      </c>
      <c r="D51" s="19" t="n">
        <v>0</v>
      </c>
      <c r="E51" s="19" t="n">
        <v>2</v>
      </c>
      <c r="F51" s="19" t="n">
        <v>0</v>
      </c>
      <c r="G51" s="20"/>
      <c r="H51" s="20"/>
      <c r="I51" s="20" t="n">
        <f aca="false">E51*PR!C142</f>
        <v>2089.174913</v>
      </c>
      <c r="J51" s="20"/>
      <c r="K51" s="21" t="n">
        <v>619.39</v>
      </c>
      <c r="L51" s="21" t="n">
        <f aca="false">6*PR!D154</f>
        <v>28.4887488136364</v>
      </c>
      <c r="M51" s="21" t="n">
        <f aca="false">6*PR!E154</f>
        <v>28.4887488136364</v>
      </c>
      <c r="N51" s="22"/>
      <c r="O51" s="23" t="n">
        <f aca="false">SUM(G51:M51)</f>
        <v>2765.54241062727</v>
      </c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9" hidden="false" customHeight="false" outlineLevel="0" collapsed="false">
      <c r="A52" s="24" t="n">
        <v>49</v>
      </c>
      <c r="B52" s="25" t="s">
        <v>69</v>
      </c>
      <c r="C52" s="19" t="n">
        <v>0</v>
      </c>
      <c r="D52" s="19" t="n">
        <v>0</v>
      </c>
      <c r="E52" s="19" t="n">
        <v>1</v>
      </c>
      <c r="F52" s="19" t="n">
        <v>0</v>
      </c>
      <c r="G52" s="20"/>
      <c r="H52" s="20"/>
      <c r="I52" s="20" t="n">
        <f aca="false">E52*PR!C142</f>
        <v>1044.5874565</v>
      </c>
      <c r="J52" s="20"/>
      <c r="K52" s="21" t="n">
        <v>619.39</v>
      </c>
      <c r="L52" s="21" t="n">
        <f aca="false">6*PR!D154</f>
        <v>28.4887488136364</v>
      </c>
      <c r="M52" s="21" t="n">
        <f aca="false">6*PR!E154</f>
        <v>28.4887488136364</v>
      </c>
      <c r="N52" s="22"/>
      <c r="O52" s="23" t="n">
        <f aca="false">SUM(G52:M52)</f>
        <v>1720.95495412727</v>
      </c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9" hidden="false" customHeight="false" outlineLevel="0" collapsed="false">
      <c r="A53" s="17" t="n">
        <v>50</v>
      </c>
      <c r="B53" s="18" t="s">
        <v>70</v>
      </c>
      <c r="C53" s="19" t="n">
        <v>0</v>
      </c>
      <c r="D53" s="19" t="n">
        <v>0</v>
      </c>
      <c r="E53" s="19" t="n">
        <v>2</v>
      </c>
      <c r="F53" s="19" t="n">
        <v>0</v>
      </c>
      <c r="G53" s="20"/>
      <c r="H53" s="20"/>
      <c r="I53" s="20" t="n">
        <f aca="false">E53*PR!C142</f>
        <v>2089.174913</v>
      </c>
      <c r="J53" s="20"/>
      <c r="K53" s="21" t="n">
        <v>619.39</v>
      </c>
      <c r="L53" s="21" t="n">
        <f aca="false">6*PR!D154</f>
        <v>28.4887488136364</v>
      </c>
      <c r="M53" s="21" t="n">
        <f aca="false">6*PR!E154</f>
        <v>28.4887488136364</v>
      </c>
      <c r="N53" s="22"/>
      <c r="O53" s="23" t="n">
        <f aca="false">SUM(G53:M53)</f>
        <v>2765.54241062727</v>
      </c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9" hidden="false" customHeight="false" outlineLevel="0" collapsed="false">
      <c r="A54" s="24" t="n">
        <v>51</v>
      </c>
      <c r="B54" s="25" t="s">
        <v>71</v>
      </c>
      <c r="C54" s="19" t="n">
        <v>0</v>
      </c>
      <c r="D54" s="19" t="n">
        <v>0</v>
      </c>
      <c r="E54" s="19" t="n">
        <v>2</v>
      </c>
      <c r="F54" s="19" t="n">
        <v>0</v>
      </c>
      <c r="G54" s="20"/>
      <c r="H54" s="20"/>
      <c r="I54" s="20" t="n">
        <f aca="false">E54*PR!C145</f>
        <v>2134.894913</v>
      </c>
      <c r="J54" s="20"/>
      <c r="K54" s="21" t="n">
        <v>619.39</v>
      </c>
      <c r="L54" s="21" t="n">
        <f aca="false">6*PR!D157</f>
        <v>29.1122033590909</v>
      </c>
      <c r="M54" s="21" t="n">
        <f aca="false">6*PR!E157</f>
        <v>29.1122033590909</v>
      </c>
      <c r="N54" s="22"/>
      <c r="O54" s="23" t="n">
        <f aca="false">SUM(G54:M54)</f>
        <v>2812.50931971818</v>
      </c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9" hidden="false" customHeight="false" outlineLevel="0" collapsed="false">
      <c r="A55" s="24" t="n">
        <v>52</v>
      </c>
      <c r="B55" s="25" t="s">
        <v>72</v>
      </c>
      <c r="C55" s="19" t="n">
        <v>0</v>
      </c>
      <c r="D55" s="19" t="n">
        <v>0</v>
      </c>
      <c r="E55" s="19" t="n">
        <v>3</v>
      </c>
      <c r="F55" s="19" t="n">
        <v>0</v>
      </c>
      <c r="G55" s="20"/>
      <c r="H55" s="20"/>
      <c r="I55" s="20" t="n">
        <f aca="false">E55*PR!C145</f>
        <v>3202.3423695</v>
      </c>
      <c r="J55" s="20"/>
      <c r="K55" s="21" t="n">
        <v>619.39</v>
      </c>
      <c r="L55" s="21" t="n">
        <f aca="false">6*PR!D157</f>
        <v>29.1122033590909</v>
      </c>
      <c r="M55" s="21" t="n">
        <f aca="false">6*PR!E157</f>
        <v>29.1122033590909</v>
      </c>
      <c r="N55" s="22"/>
      <c r="O55" s="23" t="n">
        <f aca="false">SUM(G55:M55)</f>
        <v>3879.95677621818</v>
      </c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9" hidden="false" customHeight="false" outlineLevel="0" collapsed="false">
      <c r="A56" s="24" t="n">
        <v>53</v>
      </c>
      <c r="B56" s="25" t="s">
        <v>73</v>
      </c>
      <c r="C56" s="19" t="n">
        <v>0</v>
      </c>
      <c r="D56" s="19" t="n">
        <v>0</v>
      </c>
      <c r="E56" s="19" t="n">
        <v>3</v>
      </c>
      <c r="F56" s="19" t="n">
        <v>0</v>
      </c>
      <c r="G56" s="20"/>
      <c r="H56" s="20"/>
      <c r="I56" s="20" t="n">
        <f aca="false">E56*PR!C144</f>
        <v>3167.6923695</v>
      </c>
      <c r="J56" s="20"/>
      <c r="K56" s="21" t="n">
        <v>619.39</v>
      </c>
      <c r="L56" s="21" t="n">
        <f aca="false">6*PR!D156</f>
        <v>28.7972033590909</v>
      </c>
      <c r="M56" s="21" t="n">
        <f aca="false">6*PR!E156</f>
        <v>28.7972033590909</v>
      </c>
      <c r="N56" s="22"/>
      <c r="O56" s="23" t="n">
        <f aca="false">SUM(G56:M56)</f>
        <v>3844.67677621818</v>
      </c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9" hidden="false" customHeight="false" outlineLevel="0" collapsed="false">
      <c r="A57" s="24" t="n">
        <v>54</v>
      </c>
      <c r="B57" s="25" t="s">
        <v>74</v>
      </c>
      <c r="C57" s="19" t="n">
        <v>0</v>
      </c>
      <c r="D57" s="19" t="n">
        <v>0</v>
      </c>
      <c r="E57" s="19" t="n">
        <v>2</v>
      </c>
      <c r="F57" s="19" t="n">
        <v>0</v>
      </c>
      <c r="G57" s="20"/>
      <c r="H57" s="20"/>
      <c r="I57" s="20" t="n">
        <f aca="false">E57*PR!C142</f>
        <v>2089.174913</v>
      </c>
      <c r="J57" s="20"/>
      <c r="K57" s="21" t="n">
        <v>619.39</v>
      </c>
      <c r="L57" s="21" t="n">
        <f aca="false">6*PR!D154</f>
        <v>28.4887488136364</v>
      </c>
      <c r="M57" s="21" t="n">
        <f aca="false">6*PR!E154</f>
        <v>28.4887488136364</v>
      </c>
      <c r="N57" s="22"/>
      <c r="O57" s="23" t="n">
        <f aca="false">SUM(G57:M57)</f>
        <v>2765.54241062727</v>
      </c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9" hidden="false" customHeight="false" outlineLevel="0" collapsed="false">
      <c r="A58" s="24" t="n">
        <v>55</v>
      </c>
      <c r="B58" s="25" t="s">
        <v>75</v>
      </c>
      <c r="C58" s="19" t="n">
        <v>0</v>
      </c>
      <c r="D58" s="19" t="n">
        <v>1</v>
      </c>
      <c r="E58" s="19" t="n">
        <v>5</v>
      </c>
      <c r="F58" s="19" t="n">
        <v>0</v>
      </c>
      <c r="G58" s="20"/>
      <c r="H58" s="20" t="n">
        <f aca="false">D58*PR!G142</f>
        <v>1393.268636</v>
      </c>
      <c r="I58" s="20" t="n">
        <f aca="false">E58*PR!C142</f>
        <v>5222.9372825</v>
      </c>
      <c r="J58" s="20"/>
      <c r="K58" s="21" t="n">
        <v>619.39</v>
      </c>
      <c r="L58" s="21" t="n">
        <f aca="false">6*PR!D154</f>
        <v>28.4887488136364</v>
      </c>
      <c r="M58" s="21" t="n">
        <f aca="false">6*PR!E154</f>
        <v>28.4887488136364</v>
      </c>
      <c r="N58" s="22"/>
      <c r="O58" s="23" t="n">
        <f aca="false">SUM(G58:M58)</f>
        <v>7292.57341612727</v>
      </c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9" hidden="false" customHeight="false" outlineLevel="0" collapsed="false">
      <c r="A59" s="24" t="n">
        <v>56</v>
      </c>
      <c r="B59" s="25" t="s">
        <v>76</v>
      </c>
      <c r="C59" s="19" t="n">
        <v>0</v>
      </c>
      <c r="D59" s="19" t="n">
        <v>1</v>
      </c>
      <c r="E59" s="19" t="n">
        <v>4</v>
      </c>
      <c r="F59" s="19" t="n">
        <v>0</v>
      </c>
      <c r="G59" s="20"/>
      <c r="H59" s="20" t="n">
        <f aca="false">D59*PR!G144</f>
        <v>1408.358636</v>
      </c>
      <c r="I59" s="20" t="n">
        <f aca="false">E59*PR!C144</f>
        <v>4223.589826</v>
      </c>
      <c r="J59" s="20"/>
      <c r="K59" s="21" t="n">
        <v>619.39</v>
      </c>
      <c r="L59" s="21" t="n">
        <f aca="false">6*PR!D156</f>
        <v>28.7972033590909</v>
      </c>
      <c r="M59" s="21" t="n">
        <f aca="false">6*PR!E156</f>
        <v>28.7972033590909</v>
      </c>
      <c r="N59" s="22"/>
      <c r="O59" s="23" t="n">
        <f aca="false">SUM(G59:M59)</f>
        <v>6308.93286871818</v>
      </c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9" hidden="false" customHeight="false" outlineLevel="0" collapsed="false">
      <c r="A60" s="24" t="n">
        <v>57</v>
      </c>
      <c r="B60" s="25" t="s">
        <v>77</v>
      </c>
      <c r="C60" s="19" t="n">
        <v>0</v>
      </c>
      <c r="D60" s="19" t="n">
        <v>0</v>
      </c>
      <c r="E60" s="19" t="n">
        <v>4</v>
      </c>
      <c r="F60" s="19" t="n">
        <v>0</v>
      </c>
      <c r="G60" s="20"/>
      <c r="H60" s="20"/>
      <c r="I60" s="20" t="n">
        <f aca="false">E60*PR!C145</f>
        <v>4269.789826</v>
      </c>
      <c r="J60" s="20"/>
      <c r="K60" s="21" t="n">
        <v>619.39</v>
      </c>
      <c r="L60" s="21" t="n">
        <f aca="false">6*PR!D157</f>
        <v>29.1122033590909</v>
      </c>
      <c r="M60" s="21" t="n">
        <f aca="false">6*PR!E157</f>
        <v>29.1122033590909</v>
      </c>
      <c r="N60" s="22"/>
      <c r="O60" s="23" t="n">
        <f aca="false">SUM(G60:M60)</f>
        <v>4947.40423271818</v>
      </c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9" hidden="false" customHeight="false" outlineLevel="0" collapsed="false">
      <c r="A61" s="24" t="n">
        <v>58</v>
      </c>
      <c r="B61" s="25" t="s">
        <v>78</v>
      </c>
      <c r="C61" s="19" t="n">
        <v>0</v>
      </c>
      <c r="D61" s="19" t="n">
        <v>0</v>
      </c>
      <c r="E61" s="19" t="n">
        <v>2</v>
      </c>
      <c r="F61" s="19" t="n">
        <v>0</v>
      </c>
      <c r="G61" s="20"/>
      <c r="H61" s="20"/>
      <c r="I61" s="20" t="n">
        <f aca="false">E61*PR!C144</f>
        <v>2111.794913</v>
      </c>
      <c r="J61" s="20"/>
      <c r="K61" s="21" t="n">
        <v>619.39</v>
      </c>
      <c r="L61" s="21" t="n">
        <f aca="false">6*PR!D156</f>
        <v>28.7972033590909</v>
      </c>
      <c r="M61" s="21" t="n">
        <f aca="false">6*PR!E156</f>
        <v>28.7972033590909</v>
      </c>
      <c r="N61" s="22"/>
      <c r="O61" s="23" t="n">
        <f aca="false">SUM(G61:M61)</f>
        <v>2788.77931971818</v>
      </c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9" hidden="false" customHeight="false" outlineLevel="0" collapsed="false">
      <c r="A62" s="24" t="n">
        <v>59</v>
      </c>
      <c r="B62" s="25" t="s">
        <v>79</v>
      </c>
      <c r="C62" s="19" t="n">
        <v>0</v>
      </c>
      <c r="D62" s="19" t="n">
        <v>0</v>
      </c>
      <c r="E62" s="19" t="n">
        <v>2</v>
      </c>
      <c r="F62" s="19" t="n">
        <v>0</v>
      </c>
      <c r="G62" s="20"/>
      <c r="H62" s="20"/>
      <c r="I62" s="20" t="n">
        <f aca="false">E62*PR!C142</f>
        <v>2089.174913</v>
      </c>
      <c r="J62" s="20"/>
      <c r="K62" s="21" t="n">
        <v>619.39</v>
      </c>
      <c r="L62" s="21" t="n">
        <f aca="false">6*PR!D154</f>
        <v>28.4887488136364</v>
      </c>
      <c r="M62" s="21" t="n">
        <f aca="false">6*PR!E154</f>
        <v>28.4887488136364</v>
      </c>
      <c r="N62" s="22"/>
      <c r="O62" s="23" t="n">
        <f aca="false">SUM(G62:M62)</f>
        <v>2765.54241062727</v>
      </c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9" hidden="false" customHeight="false" outlineLevel="0" collapsed="false">
      <c r="A63" s="24" t="n">
        <v>60</v>
      </c>
      <c r="B63" s="25" t="s">
        <v>80</v>
      </c>
      <c r="C63" s="19" t="n">
        <v>0</v>
      </c>
      <c r="D63" s="19" t="n">
        <v>0</v>
      </c>
      <c r="E63" s="19" t="n">
        <v>2</v>
      </c>
      <c r="F63" s="19" t="n">
        <v>0</v>
      </c>
      <c r="G63" s="20"/>
      <c r="H63" s="20"/>
      <c r="I63" s="20" t="n">
        <f aca="false">E63*PR!C142</f>
        <v>2089.174913</v>
      </c>
      <c r="J63" s="20"/>
      <c r="K63" s="21" t="n">
        <v>619.39</v>
      </c>
      <c r="L63" s="21" t="n">
        <f aca="false">6*PR!D154</f>
        <v>28.4887488136364</v>
      </c>
      <c r="M63" s="21" t="n">
        <f aca="false">6*PR!E154</f>
        <v>28.4887488136364</v>
      </c>
      <c r="N63" s="22"/>
      <c r="O63" s="23" t="n">
        <f aca="false">SUM(G63:M63)</f>
        <v>2765.54241062727</v>
      </c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9" hidden="false" customHeight="false" outlineLevel="0" collapsed="false">
      <c r="A64" s="24" t="n">
        <v>61</v>
      </c>
      <c r="B64" s="25" t="s">
        <v>81</v>
      </c>
      <c r="C64" s="19" t="n">
        <v>0</v>
      </c>
      <c r="D64" s="19" t="n">
        <v>0</v>
      </c>
      <c r="E64" s="19" t="n">
        <v>2</v>
      </c>
      <c r="F64" s="19" t="n">
        <v>0</v>
      </c>
      <c r="G64" s="20"/>
      <c r="H64" s="20"/>
      <c r="I64" s="20" t="n">
        <f aca="false">E64*PR!C144</f>
        <v>2111.794913</v>
      </c>
      <c r="J64" s="20"/>
      <c r="K64" s="21" t="n">
        <v>619.39</v>
      </c>
      <c r="L64" s="21" t="n">
        <f aca="false">6*PR!D156</f>
        <v>28.7972033590909</v>
      </c>
      <c r="M64" s="21" t="n">
        <f aca="false">6*PR!E156</f>
        <v>28.7972033590909</v>
      </c>
      <c r="N64" s="22"/>
      <c r="O64" s="23" t="n">
        <f aca="false">SUM(G64:M64)</f>
        <v>2788.77931971818</v>
      </c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4.9" hidden="false" customHeight="false" outlineLevel="0" collapsed="false">
      <c r="A65" s="24" t="n">
        <v>62</v>
      </c>
      <c r="B65" s="25" t="s">
        <v>82</v>
      </c>
      <c r="C65" s="19" t="n">
        <v>0</v>
      </c>
      <c r="D65" s="19" t="n">
        <v>0</v>
      </c>
      <c r="E65" s="19" t="n">
        <v>2</v>
      </c>
      <c r="F65" s="19" t="n">
        <v>0</v>
      </c>
      <c r="G65" s="20"/>
      <c r="H65" s="20"/>
      <c r="I65" s="20" t="n">
        <f aca="false">E65*PR!C145</f>
        <v>2134.894913</v>
      </c>
      <c r="J65" s="20"/>
      <c r="K65" s="21" t="n">
        <v>619.39</v>
      </c>
      <c r="L65" s="21" t="n">
        <f aca="false">6*PR!D157</f>
        <v>29.1122033590909</v>
      </c>
      <c r="M65" s="21" t="n">
        <f aca="false">6*PR!E157</f>
        <v>29.1122033590909</v>
      </c>
      <c r="N65" s="22"/>
      <c r="O65" s="23" t="n">
        <f aca="false">SUM(G65:M65)</f>
        <v>2812.50931971818</v>
      </c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4.9" hidden="false" customHeight="false" outlineLevel="0" collapsed="false">
      <c r="A66" s="24" t="n">
        <v>63</v>
      </c>
      <c r="B66" s="25" t="s">
        <v>83</v>
      </c>
      <c r="C66" s="19" t="n">
        <v>0</v>
      </c>
      <c r="D66" s="19" t="n">
        <v>0</v>
      </c>
      <c r="E66" s="19" t="n">
        <v>2</v>
      </c>
      <c r="F66" s="19" t="n">
        <v>0</v>
      </c>
      <c r="G66" s="20"/>
      <c r="H66" s="20"/>
      <c r="I66" s="20" t="n">
        <f aca="false">E66*PR!C140</f>
        <v>2067.014913</v>
      </c>
      <c r="J66" s="20"/>
      <c r="K66" s="21" t="n">
        <v>619.39</v>
      </c>
      <c r="L66" s="21" t="n">
        <f aca="false">6*PR!D152</f>
        <v>28.1865669954545</v>
      </c>
      <c r="M66" s="21" t="n">
        <f aca="false">6*PR!E152</f>
        <v>28.1865669954545</v>
      </c>
      <c r="N66" s="22"/>
      <c r="O66" s="23" t="n">
        <f aca="false">SUM(G66:M66)</f>
        <v>2742.77804699091</v>
      </c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4.9" hidden="false" customHeight="false" outlineLevel="0" collapsed="false">
      <c r="A67" s="24" t="n">
        <v>64</v>
      </c>
      <c r="B67" s="25" t="s">
        <v>84</v>
      </c>
      <c r="C67" s="19" t="n">
        <v>0</v>
      </c>
      <c r="D67" s="19" t="n">
        <v>0</v>
      </c>
      <c r="E67" s="19" t="n">
        <v>1</v>
      </c>
      <c r="F67" s="19" t="n">
        <v>0</v>
      </c>
      <c r="G67" s="20"/>
      <c r="H67" s="20"/>
      <c r="I67" s="20" t="n">
        <f aca="false">E67*PR!C142</f>
        <v>1044.5874565</v>
      </c>
      <c r="J67" s="20"/>
      <c r="K67" s="21" t="n">
        <v>619.39</v>
      </c>
      <c r="L67" s="21" t="n">
        <f aca="false">6*PR!D154</f>
        <v>28.4887488136364</v>
      </c>
      <c r="M67" s="21" t="n">
        <f aca="false">6*PR!E154</f>
        <v>28.4887488136364</v>
      </c>
      <c r="N67" s="22"/>
      <c r="O67" s="23" t="n">
        <f aca="false">SUM(G67:M67)</f>
        <v>1720.95495412727</v>
      </c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4.9" hidden="false" customHeight="false" outlineLevel="0" collapsed="false">
      <c r="A68" s="17" t="n">
        <v>65</v>
      </c>
      <c r="B68" s="18" t="s">
        <v>85</v>
      </c>
      <c r="C68" s="19" t="n">
        <v>1</v>
      </c>
      <c r="D68" s="19" t="n">
        <v>1</v>
      </c>
      <c r="E68" s="19" t="n">
        <v>0</v>
      </c>
      <c r="F68" s="19" t="n">
        <v>0</v>
      </c>
      <c r="G68" s="20" t="n">
        <f aca="false">C68*PR!F142</f>
        <v>1393.268636</v>
      </c>
      <c r="H68" s="20" t="n">
        <f aca="false">D68*PR!G142</f>
        <v>1393.268636</v>
      </c>
      <c r="I68" s="20"/>
      <c r="J68" s="20"/>
      <c r="K68" s="21" t="n">
        <v>619.39</v>
      </c>
      <c r="L68" s="21" t="n">
        <f aca="false">6*PR!D154</f>
        <v>28.4887488136364</v>
      </c>
      <c r="M68" s="21" t="n">
        <f aca="false">6*PR!E154</f>
        <v>28.4887488136364</v>
      </c>
      <c r="N68" s="22"/>
      <c r="O68" s="23" t="n">
        <f aca="false">SUM(G68:M68)</f>
        <v>3462.90476962727</v>
      </c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4.9" hidden="false" customHeight="false" outlineLevel="0" collapsed="false">
      <c r="A69" s="24" t="n">
        <v>66</v>
      </c>
      <c r="B69" s="25" t="s">
        <v>22</v>
      </c>
      <c r="C69" s="19" t="n">
        <v>0</v>
      </c>
      <c r="D69" s="19" t="n">
        <v>0</v>
      </c>
      <c r="E69" s="19" t="n">
        <v>0</v>
      </c>
      <c r="F69" s="19" t="n">
        <v>0</v>
      </c>
      <c r="G69" s="20"/>
      <c r="H69" s="20"/>
      <c r="I69" s="20"/>
      <c r="J69" s="20"/>
      <c r="K69" s="21" t="n">
        <v>619.39</v>
      </c>
      <c r="L69" s="21" t="n">
        <f aca="false">6*PR!D154</f>
        <v>28.4887488136364</v>
      </c>
      <c r="M69" s="21" t="n">
        <f aca="false">6*PR!E154</f>
        <v>28.4887488136364</v>
      </c>
      <c r="N69" s="22"/>
      <c r="O69" s="23" t="n">
        <f aca="false">SUM(G69:M69)</f>
        <v>676.367497627273</v>
      </c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4.9" hidden="false" customHeight="false" outlineLevel="0" collapsed="false">
      <c r="A70" s="24" t="n">
        <v>67</v>
      </c>
      <c r="B70" s="25" t="s">
        <v>86</v>
      </c>
      <c r="C70" s="19" t="n">
        <v>0</v>
      </c>
      <c r="D70" s="19" t="n">
        <v>0</v>
      </c>
      <c r="E70" s="19" t="n">
        <v>10</v>
      </c>
      <c r="F70" s="19" t="n">
        <v>0</v>
      </c>
      <c r="G70" s="20"/>
      <c r="H70" s="20"/>
      <c r="I70" s="20" t="n">
        <f aca="false">E70*PR!C142</f>
        <v>10445.874565</v>
      </c>
      <c r="J70" s="20"/>
      <c r="K70" s="21" t="n">
        <v>619.39</v>
      </c>
      <c r="L70" s="21" t="n">
        <f aca="false">6*PR!D154</f>
        <v>28.4887488136364</v>
      </c>
      <c r="M70" s="21" t="n">
        <f aca="false">6*PR!E154</f>
        <v>28.4887488136364</v>
      </c>
      <c r="N70" s="22"/>
      <c r="O70" s="23" t="n">
        <f aca="false">SUM(G70:M70)</f>
        <v>11122.2420626273</v>
      </c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4.9" hidden="false" customHeight="false" outlineLevel="0" collapsed="false">
      <c r="A71" s="24" t="n">
        <v>68</v>
      </c>
      <c r="B71" s="25" t="s">
        <v>87</v>
      </c>
      <c r="C71" s="19" t="n">
        <v>0</v>
      </c>
      <c r="D71" s="19" t="n">
        <v>0</v>
      </c>
      <c r="E71" s="19" t="n">
        <v>5</v>
      </c>
      <c r="F71" s="19" t="n">
        <v>0</v>
      </c>
      <c r="G71" s="20"/>
      <c r="H71" s="20"/>
      <c r="I71" s="20" t="n">
        <f aca="false">E71*PR!C145</f>
        <v>5337.2372825</v>
      </c>
      <c r="J71" s="20"/>
      <c r="K71" s="21" t="n">
        <v>619.39</v>
      </c>
      <c r="L71" s="21" t="n">
        <f aca="false">6*PR!D157</f>
        <v>29.1122033590909</v>
      </c>
      <c r="M71" s="21" t="n">
        <f aca="false">6*PR!E157</f>
        <v>29.1122033590909</v>
      </c>
      <c r="N71" s="22"/>
      <c r="O71" s="23" t="n">
        <f aca="false">SUM(G71:M71)</f>
        <v>6014.85168921818</v>
      </c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4.9" hidden="false" customHeight="false" outlineLevel="0" collapsed="false">
      <c r="A72" s="24" t="n">
        <v>69</v>
      </c>
      <c r="B72" s="25" t="s">
        <v>88</v>
      </c>
      <c r="C72" s="19" t="n">
        <v>0</v>
      </c>
      <c r="D72" s="19" t="n">
        <v>0</v>
      </c>
      <c r="E72" s="19" t="n">
        <v>1</v>
      </c>
      <c r="F72" s="19" t="n">
        <v>2</v>
      </c>
      <c r="G72" s="20"/>
      <c r="H72" s="20"/>
      <c r="I72" s="20" t="n">
        <f aca="false">E72*PR!C145</f>
        <v>1067.4474565</v>
      </c>
      <c r="J72" s="20" t="n">
        <f aca="false">F72*PR!D145</f>
        <v>2134.894913</v>
      </c>
      <c r="K72" s="21" t="n">
        <v>619.39</v>
      </c>
      <c r="L72" s="21" t="n">
        <f aca="false">6*PR!D157</f>
        <v>29.1122033590909</v>
      </c>
      <c r="M72" s="21" t="n">
        <f aca="false">6*PR!E157</f>
        <v>29.1122033590909</v>
      </c>
      <c r="N72" s="22"/>
      <c r="O72" s="23" t="n">
        <f aca="false">SUM(G72:M72)</f>
        <v>3879.95677621818</v>
      </c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4.9" hidden="false" customHeight="false" outlineLevel="0" collapsed="false">
      <c r="A73" s="24" t="n">
        <v>70</v>
      </c>
      <c r="B73" s="25" t="s">
        <v>89</v>
      </c>
      <c r="C73" s="19" t="n">
        <v>0</v>
      </c>
      <c r="D73" s="19" t="n">
        <v>0</v>
      </c>
      <c r="E73" s="19" t="n">
        <v>3</v>
      </c>
      <c r="F73" s="19" t="n">
        <v>0</v>
      </c>
      <c r="G73" s="20"/>
      <c r="H73" s="20"/>
      <c r="I73" s="20" t="n">
        <f aca="false">E73*PR!C140</f>
        <v>3100.5223695</v>
      </c>
      <c r="J73" s="20"/>
      <c r="K73" s="21" t="n">
        <v>619.39</v>
      </c>
      <c r="L73" s="21" t="n">
        <f aca="false">6*PR!D152</f>
        <v>28.1865669954545</v>
      </c>
      <c r="M73" s="21" t="n">
        <f aca="false">6*PR!E152</f>
        <v>28.1865669954545</v>
      </c>
      <c r="N73" s="22"/>
      <c r="O73" s="23" t="n">
        <f aca="false">SUM(G73:M73)</f>
        <v>3776.28550349091</v>
      </c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4.9" hidden="false" customHeight="false" outlineLevel="0" collapsed="false">
      <c r="A74" s="24" t="n">
        <v>71</v>
      </c>
      <c r="B74" s="25" t="s">
        <v>90</v>
      </c>
      <c r="C74" s="19" t="n">
        <v>0</v>
      </c>
      <c r="D74" s="19" t="n">
        <v>0</v>
      </c>
      <c r="E74" s="19" t="n">
        <v>4</v>
      </c>
      <c r="F74" s="19" t="n">
        <v>0</v>
      </c>
      <c r="G74" s="20"/>
      <c r="H74" s="20"/>
      <c r="I74" s="20" t="n">
        <f aca="false">E74*PR!C145</f>
        <v>4269.789826</v>
      </c>
      <c r="J74" s="20"/>
      <c r="K74" s="21" t="n">
        <v>619.39</v>
      </c>
      <c r="L74" s="21" t="n">
        <f aca="false">6*PR!D157</f>
        <v>29.1122033590909</v>
      </c>
      <c r="M74" s="21" t="n">
        <f aca="false">6*PR!E157</f>
        <v>29.1122033590909</v>
      </c>
      <c r="N74" s="22"/>
      <c r="O74" s="23" t="n">
        <f aca="false">SUM(G74:M74)</f>
        <v>4947.40423271818</v>
      </c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4.9" hidden="false" customHeight="false" outlineLevel="0" collapsed="false">
      <c r="A75" s="24" t="n">
        <v>72</v>
      </c>
      <c r="B75" s="25" t="s">
        <v>91</v>
      </c>
      <c r="C75" s="19" t="n">
        <v>0</v>
      </c>
      <c r="D75" s="19" t="n">
        <v>0</v>
      </c>
      <c r="E75" s="19" t="n">
        <v>0</v>
      </c>
      <c r="F75" s="19" t="n">
        <v>1</v>
      </c>
      <c r="G75" s="20"/>
      <c r="H75" s="20"/>
      <c r="I75" s="20"/>
      <c r="J75" s="20" t="n">
        <f aca="false">F75*PR!D145</f>
        <v>1067.4474565</v>
      </c>
      <c r="K75" s="21" t="n">
        <v>619.39</v>
      </c>
      <c r="L75" s="21" t="n">
        <f aca="false">6*PR!D157</f>
        <v>29.1122033590909</v>
      </c>
      <c r="M75" s="21" t="n">
        <f aca="false">6*PR!E157</f>
        <v>29.1122033590909</v>
      </c>
      <c r="N75" s="22"/>
      <c r="O75" s="23" t="n">
        <f aca="false">SUM(G75:M75)</f>
        <v>1745.06186321818</v>
      </c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4.9" hidden="false" customHeight="false" outlineLevel="0" collapsed="false">
      <c r="A76" s="24" t="n">
        <v>73</v>
      </c>
      <c r="B76" s="25" t="s">
        <v>92</v>
      </c>
      <c r="C76" s="19" t="n">
        <v>0</v>
      </c>
      <c r="D76" s="19" t="n">
        <v>0</v>
      </c>
      <c r="E76" s="19" t="n">
        <v>3</v>
      </c>
      <c r="F76" s="19" t="n">
        <v>0</v>
      </c>
      <c r="G76" s="20"/>
      <c r="H76" s="20"/>
      <c r="I76" s="20" t="n">
        <f aca="false">E76*PR!C141</f>
        <v>3117.0523695</v>
      </c>
      <c r="J76" s="20"/>
      <c r="K76" s="21" t="n">
        <v>619.39</v>
      </c>
      <c r="L76" s="21" t="n">
        <f aca="false">6*PR!D153</f>
        <v>28.3368397227273</v>
      </c>
      <c r="M76" s="21" t="n">
        <f aca="false">6*PR!E153</f>
        <v>28.3368397227273</v>
      </c>
      <c r="N76" s="22"/>
      <c r="O76" s="23" t="n">
        <f aca="false">SUM(G76:M76)</f>
        <v>3793.11604894545</v>
      </c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4.9" hidden="false" customHeight="false" outlineLevel="0" collapsed="false">
      <c r="A77" s="24" t="n">
        <v>74</v>
      </c>
      <c r="B77" s="25" t="s">
        <v>93</v>
      </c>
      <c r="C77" s="19" t="n">
        <v>0</v>
      </c>
      <c r="D77" s="19" t="n">
        <v>0</v>
      </c>
      <c r="E77" s="19" t="n">
        <v>5</v>
      </c>
      <c r="F77" s="19" t="n">
        <v>0</v>
      </c>
      <c r="G77" s="20"/>
      <c r="H77" s="20"/>
      <c r="I77" s="20" t="n">
        <f aca="false">E77*PR!C142</f>
        <v>5222.9372825</v>
      </c>
      <c r="J77" s="20"/>
      <c r="K77" s="21" t="n">
        <v>619.39</v>
      </c>
      <c r="L77" s="21" t="n">
        <f aca="false">6*PR!D154</f>
        <v>28.4887488136364</v>
      </c>
      <c r="M77" s="21" t="n">
        <f aca="false">6*PR!E154</f>
        <v>28.4887488136364</v>
      </c>
      <c r="N77" s="22"/>
      <c r="O77" s="23" t="n">
        <f aca="false">SUM(G77:M77)</f>
        <v>5899.30478012727</v>
      </c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4.9" hidden="false" customHeight="false" outlineLevel="0" collapsed="false">
      <c r="A78" s="24" t="n">
        <v>75</v>
      </c>
      <c r="B78" s="25" t="s">
        <v>94</v>
      </c>
      <c r="C78" s="19" t="n">
        <v>0</v>
      </c>
      <c r="D78" s="19" t="n">
        <v>0</v>
      </c>
      <c r="E78" s="19" t="n">
        <v>0</v>
      </c>
      <c r="F78" s="19" t="n">
        <v>2</v>
      </c>
      <c r="G78" s="20"/>
      <c r="H78" s="20"/>
      <c r="I78" s="20"/>
      <c r="J78" s="20" t="n">
        <f aca="false">F78*PR!D142</f>
        <v>2089.174913</v>
      </c>
      <c r="K78" s="21" t="n">
        <v>619.39</v>
      </c>
      <c r="L78" s="21" t="n">
        <f aca="false">6*PR!D154</f>
        <v>28.4887488136364</v>
      </c>
      <c r="M78" s="21" t="n">
        <f aca="false">6*PR!E154</f>
        <v>28.4887488136364</v>
      </c>
      <c r="N78" s="22"/>
      <c r="O78" s="23" t="n">
        <f aca="false">SUM(G78:M78)</f>
        <v>2765.54241062727</v>
      </c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4.9" hidden="false" customHeight="false" outlineLevel="0" collapsed="false">
      <c r="A79" s="24" t="n">
        <v>76</v>
      </c>
      <c r="B79" s="25" t="s">
        <v>95</v>
      </c>
      <c r="C79" s="19" t="n">
        <v>0</v>
      </c>
      <c r="D79" s="19" t="n">
        <v>0</v>
      </c>
      <c r="E79" s="19" t="n">
        <v>2</v>
      </c>
      <c r="F79" s="19" t="n">
        <v>0</v>
      </c>
      <c r="G79" s="20"/>
      <c r="H79" s="20"/>
      <c r="I79" s="20" t="n">
        <f aca="false">E79*PR!C142</f>
        <v>2089.174913</v>
      </c>
      <c r="J79" s="20"/>
      <c r="K79" s="21" t="n">
        <v>619.39</v>
      </c>
      <c r="L79" s="21" t="n">
        <f aca="false">6*PR!D154</f>
        <v>28.4887488136364</v>
      </c>
      <c r="M79" s="21" t="n">
        <f aca="false">6*PR!E154</f>
        <v>28.4887488136364</v>
      </c>
      <c r="N79" s="22"/>
      <c r="O79" s="23" t="n">
        <f aca="false">SUM(G79:M79)</f>
        <v>2765.54241062727</v>
      </c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4.9" hidden="false" customHeight="false" outlineLevel="0" collapsed="false">
      <c r="A80" s="24" t="n">
        <v>77</v>
      </c>
      <c r="B80" s="25" t="s">
        <v>96</v>
      </c>
      <c r="C80" s="19" t="n">
        <v>0</v>
      </c>
      <c r="D80" s="19" t="n">
        <v>0</v>
      </c>
      <c r="E80" s="19" t="n">
        <v>0</v>
      </c>
      <c r="F80" s="19" t="n">
        <v>1</v>
      </c>
      <c r="G80" s="20"/>
      <c r="H80" s="20"/>
      <c r="I80" s="20"/>
      <c r="J80" s="20" t="n">
        <f aca="false">F80*PR!D140</f>
        <v>1033.5074565</v>
      </c>
      <c r="K80" s="21" t="n">
        <v>619.39</v>
      </c>
      <c r="L80" s="21" t="n">
        <f aca="false">6*PR!D152</f>
        <v>28.1865669954545</v>
      </c>
      <c r="M80" s="21" t="n">
        <f aca="false">6*PR!E152</f>
        <v>28.1865669954545</v>
      </c>
      <c r="N80" s="22"/>
      <c r="O80" s="23" t="n">
        <f aca="false">SUM(G80:M80)</f>
        <v>1709.27059049091</v>
      </c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4.9" hidden="false" customHeight="false" outlineLevel="0" collapsed="false">
      <c r="A81" s="24" t="n">
        <v>78</v>
      </c>
      <c r="B81" s="25" t="s">
        <v>97</v>
      </c>
      <c r="C81" s="19" t="n">
        <v>0</v>
      </c>
      <c r="D81" s="19" t="n">
        <v>0</v>
      </c>
      <c r="E81" s="19" t="n">
        <v>0</v>
      </c>
      <c r="F81" s="19" t="n">
        <v>2</v>
      </c>
      <c r="G81" s="20"/>
      <c r="H81" s="20"/>
      <c r="I81" s="20"/>
      <c r="J81" s="20" t="n">
        <f aca="false">F81*PR!D145</f>
        <v>2134.894913</v>
      </c>
      <c r="K81" s="21" t="n">
        <v>619.39</v>
      </c>
      <c r="L81" s="21" t="n">
        <f aca="false">6*PR!D157</f>
        <v>29.1122033590909</v>
      </c>
      <c r="M81" s="21" t="n">
        <f aca="false">6*PR!E157</f>
        <v>29.1122033590909</v>
      </c>
      <c r="N81" s="22"/>
      <c r="O81" s="23" t="n">
        <f aca="false">SUM(G81:M81)</f>
        <v>2812.50931971818</v>
      </c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4.9" hidden="false" customHeight="false" outlineLevel="0" collapsed="false">
      <c r="A82" s="24" t="n">
        <v>79</v>
      </c>
      <c r="B82" s="25" t="s">
        <v>98</v>
      </c>
      <c r="C82" s="19" t="n">
        <v>0</v>
      </c>
      <c r="D82" s="19" t="n">
        <v>0</v>
      </c>
      <c r="E82" s="19" t="n">
        <v>0</v>
      </c>
      <c r="F82" s="19" t="n">
        <v>2</v>
      </c>
      <c r="G82" s="20"/>
      <c r="H82" s="20"/>
      <c r="I82" s="20"/>
      <c r="J82" s="20" t="n">
        <f aca="false">F82*PR!D145</f>
        <v>2134.894913</v>
      </c>
      <c r="K82" s="21" t="n">
        <v>619.39</v>
      </c>
      <c r="L82" s="21" t="n">
        <f aca="false">6*PR!D157</f>
        <v>29.1122033590909</v>
      </c>
      <c r="M82" s="21" t="n">
        <f aca="false">6*PR!E157</f>
        <v>29.1122033590909</v>
      </c>
      <c r="N82" s="22"/>
      <c r="O82" s="23" t="n">
        <f aca="false">SUM(G82:M82)</f>
        <v>2812.50931971818</v>
      </c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4.9" hidden="false" customHeight="false" outlineLevel="0" collapsed="false">
      <c r="A83" s="24" t="n">
        <v>80</v>
      </c>
      <c r="B83" s="25" t="s">
        <v>99</v>
      </c>
      <c r="C83" s="19" t="n">
        <v>0</v>
      </c>
      <c r="D83" s="19" t="n">
        <v>0</v>
      </c>
      <c r="E83" s="19" t="n">
        <v>0</v>
      </c>
      <c r="F83" s="19" t="n">
        <v>2</v>
      </c>
      <c r="G83" s="20"/>
      <c r="H83" s="20"/>
      <c r="I83" s="20"/>
      <c r="J83" s="20" t="n">
        <f aca="false">F83*PR!D145</f>
        <v>2134.894913</v>
      </c>
      <c r="K83" s="21" t="n">
        <v>619.39</v>
      </c>
      <c r="L83" s="21" t="n">
        <f aca="false">6*PR!D157</f>
        <v>29.1122033590909</v>
      </c>
      <c r="M83" s="21" t="n">
        <f aca="false">6*PR!E157</f>
        <v>29.1122033590909</v>
      </c>
      <c r="N83" s="22"/>
      <c r="O83" s="23" t="n">
        <f aca="false">SUM(G83:M83)</f>
        <v>2812.50931971818</v>
      </c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4.9" hidden="false" customHeight="false" outlineLevel="0" collapsed="false">
      <c r="A84" s="24" t="n">
        <v>81</v>
      </c>
      <c r="B84" s="25" t="s">
        <v>100</v>
      </c>
      <c r="C84" s="19" t="n">
        <v>0</v>
      </c>
      <c r="D84" s="19" t="n">
        <v>0</v>
      </c>
      <c r="E84" s="19" t="n">
        <v>2</v>
      </c>
      <c r="F84" s="19" t="n">
        <v>1</v>
      </c>
      <c r="G84" s="20"/>
      <c r="H84" s="20"/>
      <c r="I84" s="20" t="n">
        <f aca="false">E84*PR!C142</f>
        <v>2089.174913</v>
      </c>
      <c r="J84" s="20" t="n">
        <f aca="false">F84*PR!D142</f>
        <v>1044.5874565</v>
      </c>
      <c r="K84" s="21" t="n">
        <v>619.39</v>
      </c>
      <c r="L84" s="21" t="n">
        <f aca="false">6*PR!D154</f>
        <v>28.4887488136364</v>
      </c>
      <c r="M84" s="21" t="n">
        <f aca="false">6*PR!E154</f>
        <v>28.4887488136364</v>
      </c>
      <c r="N84" s="22"/>
      <c r="O84" s="23" t="n">
        <f aca="false">SUM(G84:M84)</f>
        <v>3810.12986712727</v>
      </c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4.9" hidden="false" customHeight="false" outlineLevel="0" collapsed="false">
      <c r="A85" s="24" t="n">
        <v>82</v>
      </c>
      <c r="B85" s="25" t="s">
        <v>101</v>
      </c>
      <c r="C85" s="19" t="n">
        <v>0</v>
      </c>
      <c r="D85" s="19" t="n">
        <v>0</v>
      </c>
      <c r="E85" s="19" t="n">
        <v>0</v>
      </c>
      <c r="F85" s="19" t="n">
        <v>2</v>
      </c>
      <c r="G85" s="20"/>
      <c r="H85" s="20"/>
      <c r="I85" s="20"/>
      <c r="J85" s="20" t="n">
        <f aca="false">F85*PR!D144</f>
        <v>2111.794913</v>
      </c>
      <c r="K85" s="21" t="n">
        <v>619.39</v>
      </c>
      <c r="L85" s="21" t="n">
        <f aca="false">6*PR!D156</f>
        <v>28.7972033590909</v>
      </c>
      <c r="M85" s="21" t="n">
        <f aca="false">6*PR!E156</f>
        <v>28.7972033590909</v>
      </c>
      <c r="N85" s="22"/>
      <c r="O85" s="23" t="n">
        <f aca="false">SUM(G85:M85)</f>
        <v>2788.77931971818</v>
      </c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3.8" hidden="false" customHeight="false" outlineLevel="0" collapsed="false">
      <c r="A86" s="17"/>
      <c r="B86" s="18" t="s">
        <v>102</v>
      </c>
      <c r="C86" s="26"/>
      <c r="D86" s="26"/>
      <c r="E86" s="26"/>
      <c r="F86" s="26"/>
      <c r="G86" s="20"/>
      <c r="H86" s="20"/>
      <c r="I86" s="20"/>
      <c r="J86" s="20"/>
      <c r="K86" s="21"/>
      <c r="L86" s="21"/>
      <c r="M86" s="21"/>
      <c r="N86" s="22"/>
      <c r="O86" s="23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4.9" hidden="false" customHeight="false" outlineLevel="0" collapsed="false">
      <c r="A87" s="24" t="n">
        <v>83</v>
      </c>
      <c r="B87" s="25" t="s">
        <v>103</v>
      </c>
      <c r="C87" s="19" t="n">
        <v>0</v>
      </c>
      <c r="D87" s="19" t="n">
        <v>0</v>
      </c>
      <c r="E87" s="19" t="n">
        <v>0</v>
      </c>
      <c r="F87" s="19" t="n">
        <v>1</v>
      </c>
      <c r="G87" s="20"/>
      <c r="H87" s="20"/>
      <c r="I87" s="20"/>
      <c r="J87" s="20" t="n">
        <f aca="false">F87*PR!D142</f>
        <v>1044.5874565</v>
      </c>
      <c r="K87" s="21" t="n">
        <v>619.39</v>
      </c>
      <c r="L87" s="21" t="n">
        <f aca="false">PR!D154*6</f>
        <v>28.4887488136364</v>
      </c>
      <c r="M87" s="21" t="n">
        <f aca="false">PR!E154*6</f>
        <v>28.4887488136364</v>
      </c>
      <c r="N87" s="22"/>
      <c r="O87" s="23" t="n">
        <f aca="false">SUM(G87:M87)</f>
        <v>1720.95495412727</v>
      </c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8" hidden="false" customHeight="false" outlineLevel="0" collapsed="false">
      <c r="A88" s="27" t="s">
        <v>104</v>
      </c>
      <c r="B88" s="28" t="s">
        <v>105</v>
      </c>
      <c r="C88" s="29" t="n">
        <f aca="false">SUM(C4:C87)</f>
        <v>3</v>
      </c>
      <c r="D88" s="29" t="n">
        <f aca="false">SUM(D4:D87)</f>
        <v>10</v>
      </c>
      <c r="E88" s="29" t="n">
        <f aca="false">SUM(E4:E87)</f>
        <v>157</v>
      </c>
      <c r="F88" s="29" t="n">
        <f aca="false">SUM(F4:F87)</f>
        <v>41</v>
      </c>
      <c r="G88" s="30" t="n">
        <f aca="false">SUM(G4:G87)</f>
        <v>4179.805908</v>
      </c>
      <c r="H88" s="30" t="n">
        <f aca="false">SUM(H4:H87)</f>
        <v>13963.69636</v>
      </c>
      <c r="I88" s="30" t="n">
        <f aca="false">SUM(I4:I87)</f>
        <v>164832.3406705</v>
      </c>
      <c r="J88" s="30" t="n">
        <f aca="false">SUM(J4:J87)</f>
        <v>42129.39826</v>
      </c>
      <c r="K88" s="30" t="n">
        <f aca="false">SUM(K4:K87)</f>
        <v>51409.37</v>
      </c>
      <c r="L88" s="30" t="n">
        <f aca="false">SUM(L4:L87)</f>
        <v>2374.78606062273</v>
      </c>
      <c r="M88" s="30" t="n">
        <f aca="false">SUM(M4:M87)</f>
        <v>2374.78606062273</v>
      </c>
      <c r="N88" s="22"/>
      <c r="O88" s="31" t="n">
        <f aca="false">SUM(O4:O87)</f>
        <v>281264.183319745</v>
      </c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4.9" hidden="false" customHeight="false" outlineLevel="0" collapsed="false">
      <c r="A89" s="32" t="n">
        <v>1</v>
      </c>
      <c r="B89" s="33" t="s">
        <v>106</v>
      </c>
      <c r="C89" s="19" t="n">
        <v>0</v>
      </c>
      <c r="D89" s="19" t="n">
        <v>0</v>
      </c>
      <c r="E89" s="19" t="n">
        <v>2</v>
      </c>
      <c r="F89" s="19" t="n">
        <v>1</v>
      </c>
      <c r="G89" s="20"/>
      <c r="H89" s="20"/>
      <c r="I89" s="20" t="n">
        <f aca="false">E89*'RS1-a'!C141</f>
        <v>1521.180605</v>
      </c>
      <c r="J89" s="20" t="n">
        <f aca="false">F89*'RS1-a'!D141</f>
        <v>760.5903025</v>
      </c>
      <c r="K89" s="21" t="n">
        <v>619.39</v>
      </c>
      <c r="L89" s="21" t="n">
        <f aca="false">6*'RS1-a'!D153</f>
        <v>20.7433718863636</v>
      </c>
      <c r="M89" s="21" t="n">
        <f aca="false">6*'RS1-a'!E153</f>
        <v>20.7433718863636</v>
      </c>
      <c r="N89" s="22"/>
      <c r="O89" s="23" t="n">
        <f aca="false">SUM(G89:J89,K89:M89)</f>
        <v>2942.64765127273</v>
      </c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4.9" hidden="false" customHeight="false" outlineLevel="0" collapsed="false">
      <c r="A90" s="34" t="n">
        <v>2</v>
      </c>
      <c r="B90" s="35" t="s">
        <v>107</v>
      </c>
      <c r="C90" s="19" t="n">
        <v>1</v>
      </c>
      <c r="D90" s="19" t="n">
        <v>1</v>
      </c>
      <c r="E90" s="19" t="n">
        <v>0</v>
      </c>
      <c r="F90" s="19" t="n">
        <v>0</v>
      </c>
      <c r="G90" s="20" t="n">
        <f aca="false">C90*'RS1-a'!F141</f>
        <v>1014.48846</v>
      </c>
      <c r="H90" s="20" t="n">
        <f aca="false">D90*'RS1-a'!G141</f>
        <v>1014.48846</v>
      </c>
      <c r="I90" s="20"/>
      <c r="J90" s="20"/>
      <c r="K90" s="21" t="n">
        <v>619.39</v>
      </c>
      <c r="L90" s="21" t="n">
        <f aca="false">6*'RS1-a'!D153</f>
        <v>20.7433718863636</v>
      </c>
      <c r="M90" s="21" t="n">
        <f aca="false">6*'RS1-a'!E153</f>
        <v>20.7433718863636</v>
      </c>
      <c r="N90" s="22"/>
      <c r="O90" s="23" t="n">
        <f aca="false">SUM(G90:J90,K90:M90)</f>
        <v>2689.85366377273</v>
      </c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4.9" hidden="false" customHeight="false" outlineLevel="0" collapsed="false">
      <c r="A91" s="34" t="n">
        <v>3</v>
      </c>
      <c r="B91" s="35" t="s">
        <v>108</v>
      </c>
      <c r="C91" s="19" t="n">
        <v>0</v>
      </c>
      <c r="D91" s="19" t="n">
        <v>0</v>
      </c>
      <c r="E91" s="19" t="n">
        <v>4</v>
      </c>
      <c r="F91" s="19" t="n">
        <v>0</v>
      </c>
      <c r="G91" s="20"/>
      <c r="H91" s="20"/>
      <c r="I91" s="20" t="n">
        <f aca="false">E91*'RS1-a'!C141</f>
        <v>3042.36121</v>
      </c>
      <c r="J91" s="20" t="n">
        <f aca="false">F91*'RS1-a'!D141</f>
        <v>0</v>
      </c>
      <c r="K91" s="21" t="n">
        <v>619.39</v>
      </c>
      <c r="L91" s="21" t="n">
        <f aca="false">6*'RS1-a'!D153</f>
        <v>20.7433718863636</v>
      </c>
      <c r="M91" s="21" t="n">
        <f aca="false">6*'RS1-a'!E153</f>
        <v>20.7433718863636</v>
      </c>
      <c r="N91" s="22"/>
      <c r="O91" s="23" t="n">
        <f aca="false">SUM(G91:J91,K91:M91)</f>
        <v>3703.23795377273</v>
      </c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4.9" hidden="false" customHeight="false" outlineLevel="0" collapsed="false">
      <c r="A92" s="34" t="n">
        <v>4</v>
      </c>
      <c r="B92" s="35" t="s">
        <v>109</v>
      </c>
      <c r="C92" s="19" t="n">
        <v>1</v>
      </c>
      <c r="D92" s="19" t="n">
        <v>1</v>
      </c>
      <c r="E92" s="19" t="n">
        <v>20</v>
      </c>
      <c r="F92" s="19" t="n">
        <v>0</v>
      </c>
      <c r="G92" s="20" t="n">
        <f aca="false">C92*'RS1-a'!F141</f>
        <v>1014.48846</v>
      </c>
      <c r="H92" s="20" t="n">
        <f aca="false">D92*'RS1-a'!G141</f>
        <v>1014.48846</v>
      </c>
      <c r="I92" s="20" t="n">
        <f aca="false">E92*'RS1-a'!C141</f>
        <v>15211.80605</v>
      </c>
      <c r="J92" s="20" t="n">
        <f aca="false">F92*'RS1-a'!D141</f>
        <v>0</v>
      </c>
      <c r="K92" s="21" t="n">
        <v>619.39</v>
      </c>
      <c r="L92" s="21" t="n">
        <f aca="false">6*'RS1-a'!D153</f>
        <v>20.7433718863636</v>
      </c>
      <c r="M92" s="21" t="n">
        <f aca="false">6*'RS1-a'!E153</f>
        <v>20.7433718863636</v>
      </c>
      <c r="N92" s="22"/>
      <c r="O92" s="23" t="n">
        <f aca="false">SUM(G92:J92,K92:M92)</f>
        <v>17901.6597137727</v>
      </c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4.9" hidden="false" customHeight="false" outlineLevel="0" collapsed="false">
      <c r="A93" s="34" t="n">
        <v>5</v>
      </c>
      <c r="B93" s="35" t="s">
        <v>110</v>
      </c>
      <c r="C93" s="19" t="n">
        <v>1</v>
      </c>
      <c r="D93" s="19" t="n">
        <v>1</v>
      </c>
      <c r="E93" s="19" t="n">
        <v>2</v>
      </c>
      <c r="F93" s="19" t="n">
        <v>0</v>
      </c>
      <c r="G93" s="20" t="n">
        <f aca="false">C93*'RS1-a'!F141</f>
        <v>1014.48846</v>
      </c>
      <c r="H93" s="20" t="n">
        <f aca="false">D93*'RS1-a'!G141</f>
        <v>1014.48846</v>
      </c>
      <c r="I93" s="20" t="n">
        <f aca="false">E93*'RS1-a'!C141</f>
        <v>1521.180605</v>
      </c>
      <c r="J93" s="20" t="n">
        <f aca="false">F93*'RS1-a'!D141</f>
        <v>0</v>
      </c>
      <c r="K93" s="21" t="n">
        <v>619.39</v>
      </c>
      <c r="L93" s="21" t="n">
        <f aca="false">6*'RS1-a'!D153</f>
        <v>20.7433718863636</v>
      </c>
      <c r="M93" s="21" t="n">
        <f aca="false">6*'RS1-a'!E153</f>
        <v>20.7433718863636</v>
      </c>
      <c r="N93" s="22"/>
      <c r="O93" s="23" t="n">
        <f aca="false">SUM(G93:J93,K93:M93)</f>
        <v>4211.03426877273</v>
      </c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4.9" hidden="false" customHeight="false" outlineLevel="0" collapsed="false">
      <c r="A94" s="34" t="n">
        <v>6</v>
      </c>
      <c r="B94" s="35" t="s">
        <v>111</v>
      </c>
      <c r="C94" s="19" t="n">
        <v>1</v>
      </c>
      <c r="D94" s="19" t="n">
        <v>1</v>
      </c>
      <c r="E94" s="19" t="n">
        <v>2</v>
      </c>
      <c r="F94" s="19" t="n">
        <v>0</v>
      </c>
      <c r="G94" s="20" t="n">
        <f aca="false">C94*'RS1-a'!F142</f>
        <v>1019.92846</v>
      </c>
      <c r="H94" s="20" t="n">
        <f aca="false">D94*'RS1-a'!G142</f>
        <v>1019.92846</v>
      </c>
      <c r="I94" s="20" t="n">
        <f aca="false">E94*'RS1-a'!C142</f>
        <v>1529.340605</v>
      </c>
      <c r="J94" s="20" t="n">
        <f aca="false">F94*'RS1-a'!D142</f>
        <v>0</v>
      </c>
      <c r="K94" s="21" t="n">
        <v>619.39</v>
      </c>
      <c r="L94" s="21" t="n">
        <f aca="false">6*'RS1-a'!D154</f>
        <v>20.8546446136364</v>
      </c>
      <c r="M94" s="21" t="n">
        <f aca="false">6*'RS1-a'!E154</f>
        <v>20.8546446136364</v>
      </c>
      <c r="N94" s="22"/>
      <c r="O94" s="23" t="n">
        <f aca="false">SUM(G94:J94,K94:M94)</f>
        <v>4230.29681422727</v>
      </c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4.9" hidden="false" customHeight="false" outlineLevel="0" collapsed="false">
      <c r="A95" s="34" t="n">
        <v>7</v>
      </c>
      <c r="B95" s="35" t="s">
        <v>112</v>
      </c>
      <c r="C95" s="19" t="n">
        <v>0</v>
      </c>
      <c r="D95" s="19" t="n">
        <v>0</v>
      </c>
      <c r="E95" s="19" t="n">
        <v>2</v>
      </c>
      <c r="F95" s="19" t="n">
        <v>1</v>
      </c>
      <c r="G95" s="20"/>
      <c r="H95" s="20"/>
      <c r="I95" s="20" t="n">
        <f aca="false">E95*'RS1-a'!C141</f>
        <v>1521.180605</v>
      </c>
      <c r="J95" s="20" t="n">
        <f aca="false">F95*'RS1-a'!D141</f>
        <v>760.5903025</v>
      </c>
      <c r="K95" s="21" t="n">
        <v>619.39</v>
      </c>
      <c r="L95" s="21" t="n">
        <f aca="false">6*'RS1-a'!D153</f>
        <v>20.7433718863636</v>
      </c>
      <c r="M95" s="21" t="n">
        <f aca="false">6*'RS1-a'!E153</f>
        <v>20.7433718863636</v>
      </c>
      <c r="N95" s="22"/>
      <c r="O95" s="23" t="n">
        <f aca="false">SUM(G95:J95,K95:M95)</f>
        <v>2942.64765127273</v>
      </c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4.9" hidden="false" customHeight="false" outlineLevel="0" collapsed="false">
      <c r="A96" s="32" t="n">
        <v>8</v>
      </c>
      <c r="B96" s="33" t="s">
        <v>113</v>
      </c>
      <c r="C96" s="19" t="n">
        <v>0</v>
      </c>
      <c r="D96" s="19" t="n">
        <v>0</v>
      </c>
      <c r="E96" s="19" t="n">
        <v>0</v>
      </c>
      <c r="F96" s="19" t="n">
        <v>1</v>
      </c>
      <c r="G96" s="20"/>
      <c r="H96" s="20"/>
      <c r="I96" s="20" t="n">
        <f aca="false">E96*'RS1-a'!C141</f>
        <v>0</v>
      </c>
      <c r="J96" s="20" t="n">
        <f aca="false">F96*'RS1-a'!D141</f>
        <v>760.5903025</v>
      </c>
      <c r="K96" s="21" t="n">
        <v>619.39</v>
      </c>
      <c r="L96" s="21" t="n">
        <f aca="false">6*'RS1-a'!D153</f>
        <v>20.7433718863636</v>
      </c>
      <c r="M96" s="21" t="n">
        <f aca="false">6*'RS1-a'!E153</f>
        <v>20.7433718863636</v>
      </c>
      <c r="N96" s="22"/>
      <c r="O96" s="23" t="n">
        <f aca="false">SUM(G96:J96,K96:M96)</f>
        <v>1421.46704627273</v>
      </c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4.9" hidden="false" customHeight="false" outlineLevel="0" collapsed="false">
      <c r="A97" s="34" t="n">
        <v>9</v>
      </c>
      <c r="B97" s="35" t="s">
        <v>114</v>
      </c>
      <c r="C97" s="19" t="n">
        <v>1</v>
      </c>
      <c r="D97" s="19" t="n">
        <v>1</v>
      </c>
      <c r="E97" s="19" t="n">
        <v>0</v>
      </c>
      <c r="F97" s="19" t="n">
        <v>0</v>
      </c>
      <c r="G97" s="20" t="n">
        <f aca="false">C97*'RS1-a'!F141</f>
        <v>1014.48846</v>
      </c>
      <c r="H97" s="20" t="n">
        <f aca="false">D97*'RS1-a'!G141</f>
        <v>1014.48846</v>
      </c>
      <c r="I97" s="20"/>
      <c r="J97" s="20"/>
      <c r="K97" s="21" t="n">
        <v>619.39</v>
      </c>
      <c r="L97" s="21" t="n">
        <f aca="false">6*'RS1-a'!D153</f>
        <v>20.7433718863636</v>
      </c>
      <c r="M97" s="21" t="n">
        <f aca="false">6*'RS1-a'!E153</f>
        <v>20.7433718863636</v>
      </c>
      <c r="N97" s="22"/>
      <c r="O97" s="23" t="n">
        <f aca="false">SUM(G97:J97,K97:M97)</f>
        <v>2689.85366377273</v>
      </c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4.9" hidden="false" customHeight="false" outlineLevel="0" collapsed="false">
      <c r="A98" s="34" t="n">
        <v>10</v>
      </c>
      <c r="B98" s="35" t="s">
        <v>115</v>
      </c>
      <c r="C98" s="19" t="n">
        <v>1</v>
      </c>
      <c r="D98" s="19" t="n">
        <v>0</v>
      </c>
      <c r="E98" s="19" t="n">
        <v>0</v>
      </c>
      <c r="F98" s="19" t="n">
        <v>0</v>
      </c>
      <c r="G98" s="20" t="n">
        <f aca="false">C98*'RS1-a'!F140</f>
        <v>1009.10846</v>
      </c>
      <c r="H98" s="20"/>
      <c r="I98" s="20"/>
      <c r="J98" s="20"/>
      <c r="K98" s="21" t="n">
        <v>619.39</v>
      </c>
      <c r="L98" s="21" t="n">
        <f aca="false">6*'RS1-a'!D152</f>
        <v>20.6334627954545</v>
      </c>
      <c r="M98" s="21" t="n">
        <f aca="false">6*'RS1-a'!E152</f>
        <v>20.6334627954545</v>
      </c>
      <c r="N98" s="22"/>
      <c r="O98" s="23" t="n">
        <f aca="false">SUM(G98:J98,K98:M98)</f>
        <v>1669.76538559091</v>
      </c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4.9" hidden="false" customHeight="false" outlineLevel="0" collapsed="false">
      <c r="A99" s="34" t="n">
        <v>11</v>
      </c>
      <c r="B99" s="35" t="s">
        <v>116</v>
      </c>
      <c r="C99" s="19" t="n">
        <v>0</v>
      </c>
      <c r="D99" s="19" t="n">
        <v>0</v>
      </c>
      <c r="E99" s="19" t="n">
        <v>2</v>
      </c>
      <c r="F99" s="19" t="n">
        <v>1</v>
      </c>
      <c r="G99" s="20"/>
      <c r="H99" s="20"/>
      <c r="I99" s="20" t="n">
        <f aca="false">E99*'RS1-a'!C141</f>
        <v>1521.180605</v>
      </c>
      <c r="J99" s="20" t="n">
        <f aca="false">F99*'RS1-a'!D141</f>
        <v>760.5903025</v>
      </c>
      <c r="K99" s="21" t="n">
        <v>619.39</v>
      </c>
      <c r="L99" s="21" t="n">
        <f aca="false">6*'RS1-a'!D153</f>
        <v>20.7433718863636</v>
      </c>
      <c r="M99" s="21" t="n">
        <f aca="false">6*'RS1-a'!E153</f>
        <v>20.7433718863636</v>
      </c>
      <c r="N99" s="22"/>
      <c r="O99" s="23" t="n">
        <f aca="false">SUM(G99:J99,K99:M99)</f>
        <v>2942.64765127273</v>
      </c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4.9" hidden="false" customHeight="false" outlineLevel="0" collapsed="false">
      <c r="A100" s="34" t="n">
        <v>12</v>
      </c>
      <c r="B100" s="35" t="s">
        <v>117</v>
      </c>
      <c r="C100" s="19" t="n">
        <v>0</v>
      </c>
      <c r="D100" s="19" t="n">
        <v>0</v>
      </c>
      <c r="E100" s="19" t="n">
        <v>5</v>
      </c>
      <c r="F100" s="19" t="n">
        <v>0</v>
      </c>
      <c r="G100" s="20"/>
      <c r="H100" s="20"/>
      <c r="I100" s="20" t="n">
        <f aca="false">E100*'RS1-a'!C141</f>
        <v>3802.9515125</v>
      </c>
      <c r="J100" s="20" t="n">
        <f aca="false">F100*'RS1-a'!D141</f>
        <v>0</v>
      </c>
      <c r="K100" s="21" t="n">
        <v>619.39</v>
      </c>
      <c r="L100" s="21" t="n">
        <f aca="false">6*'RS1-a'!D153</f>
        <v>20.7433718863636</v>
      </c>
      <c r="M100" s="21" t="n">
        <f aca="false">6*'RS1-a'!E153</f>
        <v>20.7433718863636</v>
      </c>
      <c r="N100" s="22"/>
      <c r="O100" s="23" t="n">
        <f aca="false">SUM(G100:J100,K100:M100)</f>
        <v>4463.82825627273</v>
      </c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4.9" hidden="false" customHeight="false" outlineLevel="0" collapsed="false">
      <c r="A101" s="34" t="n">
        <v>13</v>
      </c>
      <c r="B101" s="35" t="s">
        <v>118</v>
      </c>
      <c r="C101" s="19" t="n">
        <v>0</v>
      </c>
      <c r="D101" s="19" t="n">
        <v>0</v>
      </c>
      <c r="E101" s="19" t="n">
        <v>5</v>
      </c>
      <c r="F101" s="19" t="n">
        <v>0</v>
      </c>
      <c r="G101" s="20"/>
      <c r="H101" s="20"/>
      <c r="I101" s="20" t="n">
        <f aca="false">E101*'RS1-a'!C140</f>
        <v>3782.8015125</v>
      </c>
      <c r="J101" s="20" t="n">
        <f aca="false">F101*'RS1-a'!D140</f>
        <v>0</v>
      </c>
      <c r="K101" s="21" t="n">
        <v>619.39</v>
      </c>
      <c r="L101" s="21" t="n">
        <f aca="false">6*'RS1-a'!D152</f>
        <v>20.6334627954545</v>
      </c>
      <c r="M101" s="21" t="n">
        <f aca="false">6*'RS1-a'!E152</f>
        <v>20.6334627954545</v>
      </c>
      <c r="N101" s="22"/>
      <c r="O101" s="23" t="n">
        <f aca="false">SUM(G101:J101,K101:M101)</f>
        <v>4443.45843809091</v>
      </c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4.9" hidden="false" customHeight="false" outlineLevel="0" collapsed="false">
      <c r="A102" s="34" t="n">
        <v>14</v>
      </c>
      <c r="B102" s="35" t="s">
        <v>119</v>
      </c>
      <c r="C102" s="19" t="n">
        <v>0</v>
      </c>
      <c r="D102" s="19" t="n">
        <v>0</v>
      </c>
      <c r="E102" s="19" t="n">
        <v>4</v>
      </c>
      <c r="F102" s="19" t="n">
        <v>1</v>
      </c>
      <c r="G102" s="20"/>
      <c r="H102" s="20"/>
      <c r="I102" s="20" t="n">
        <f aca="false">E102*'RS1-a'!C141</f>
        <v>3042.36121</v>
      </c>
      <c r="J102" s="20" t="n">
        <f aca="false">F102*'RS1-a'!D141</f>
        <v>760.5903025</v>
      </c>
      <c r="K102" s="21" t="n">
        <v>619.39</v>
      </c>
      <c r="L102" s="21" t="n">
        <f aca="false">6*'RS1-a'!D153</f>
        <v>20.7433718863636</v>
      </c>
      <c r="M102" s="21" t="n">
        <f aca="false">6*'RS1-a'!E153</f>
        <v>20.7433718863636</v>
      </c>
      <c r="N102" s="22"/>
      <c r="O102" s="23" t="n">
        <f aca="false">SUM(G102:J102,K102:M102)</f>
        <v>4463.82825627273</v>
      </c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4.9" hidden="false" customHeight="false" outlineLevel="0" collapsed="false">
      <c r="A103" s="34" t="n">
        <v>15</v>
      </c>
      <c r="B103" s="35" t="s">
        <v>120</v>
      </c>
      <c r="C103" s="19" t="n">
        <v>0</v>
      </c>
      <c r="D103" s="19" t="n">
        <v>0</v>
      </c>
      <c r="E103" s="19" t="n">
        <v>4</v>
      </c>
      <c r="F103" s="19" t="n">
        <v>0</v>
      </c>
      <c r="G103" s="20"/>
      <c r="H103" s="20"/>
      <c r="I103" s="20" t="n">
        <f aca="false">E103*'RS1-a'!C140</f>
        <v>3026.24121</v>
      </c>
      <c r="J103" s="20" t="n">
        <f aca="false">F103*'RS1-a'!D140</f>
        <v>0</v>
      </c>
      <c r="K103" s="21" t="n">
        <v>619.39</v>
      </c>
      <c r="L103" s="21" t="n">
        <f aca="false">6*'RS1-a'!D152</f>
        <v>20.6334627954545</v>
      </c>
      <c r="M103" s="21" t="n">
        <f aca="false">6*'RS1-a'!E152</f>
        <v>20.6334627954545</v>
      </c>
      <c r="N103" s="22"/>
      <c r="O103" s="23" t="n">
        <f aca="false">SUM(G103:J103,K103:M103)</f>
        <v>3686.89813559091</v>
      </c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4.9" hidden="false" customHeight="false" outlineLevel="0" collapsed="false">
      <c r="A104" s="34" t="n">
        <v>16</v>
      </c>
      <c r="B104" s="35" t="s">
        <v>121</v>
      </c>
      <c r="C104" s="19" t="n">
        <v>0</v>
      </c>
      <c r="D104" s="19" t="n">
        <v>0</v>
      </c>
      <c r="E104" s="19" t="n">
        <v>2</v>
      </c>
      <c r="F104" s="19" t="n">
        <v>1</v>
      </c>
      <c r="G104" s="20"/>
      <c r="H104" s="20"/>
      <c r="I104" s="20" t="n">
        <f aca="false">E104*'RS1-a'!C140</f>
        <v>1513.120605</v>
      </c>
      <c r="J104" s="20" t="n">
        <f aca="false">F104*'RS1-a'!D140</f>
        <v>756.5603025</v>
      </c>
      <c r="K104" s="21" t="n">
        <v>619.39</v>
      </c>
      <c r="L104" s="21" t="n">
        <f aca="false">6*'RS1-a'!D152</f>
        <v>20.6334627954545</v>
      </c>
      <c r="M104" s="21" t="n">
        <f aca="false">6*'RS1-a'!E152</f>
        <v>20.6334627954545</v>
      </c>
      <c r="N104" s="22"/>
      <c r="O104" s="23" t="n">
        <f aca="false">SUM(G104:J104,K104:M104)</f>
        <v>2930.33783309091</v>
      </c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4.9" hidden="false" customHeight="false" outlineLevel="0" collapsed="false">
      <c r="A105" s="34" t="n">
        <v>17</v>
      </c>
      <c r="B105" s="35" t="s">
        <v>122</v>
      </c>
      <c r="C105" s="19" t="n">
        <v>0</v>
      </c>
      <c r="D105" s="19" t="n">
        <v>0</v>
      </c>
      <c r="E105" s="19" t="n">
        <v>1</v>
      </c>
      <c r="F105" s="19" t="n">
        <v>1</v>
      </c>
      <c r="G105" s="20"/>
      <c r="H105" s="20"/>
      <c r="I105" s="20" t="n">
        <f aca="false">E105*'RS1-a'!C142</f>
        <v>764.6703025</v>
      </c>
      <c r="J105" s="20" t="n">
        <f aca="false">F105*'RS1-a'!D142</f>
        <v>764.6703025</v>
      </c>
      <c r="K105" s="21" t="n">
        <v>619.39</v>
      </c>
      <c r="L105" s="21" t="n">
        <f aca="false">6*'RS1-a'!D154</f>
        <v>20.8546446136364</v>
      </c>
      <c r="M105" s="21" t="n">
        <f aca="false">6*'RS1-a'!E154</f>
        <v>20.8546446136364</v>
      </c>
      <c r="N105" s="22"/>
      <c r="O105" s="23" t="n">
        <f aca="false">SUM(G105:J105,K105:M105)</f>
        <v>2190.43989422727</v>
      </c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4.9" hidden="false" customHeight="false" outlineLevel="0" collapsed="false">
      <c r="A106" s="34" t="n">
        <v>18</v>
      </c>
      <c r="B106" s="35" t="s">
        <v>123</v>
      </c>
      <c r="C106" s="19" t="n">
        <v>0</v>
      </c>
      <c r="D106" s="19" t="n">
        <v>0</v>
      </c>
      <c r="E106" s="19" t="n">
        <v>2</v>
      </c>
      <c r="F106" s="19" t="n">
        <v>1</v>
      </c>
      <c r="G106" s="20"/>
      <c r="H106" s="20"/>
      <c r="I106" s="20" t="n">
        <f aca="false">E106*'RS1-a'!C142</f>
        <v>1529.340605</v>
      </c>
      <c r="J106" s="20" t="n">
        <f aca="false">F106*'RS1-a'!D142</f>
        <v>764.6703025</v>
      </c>
      <c r="K106" s="21" t="n">
        <v>619.39</v>
      </c>
      <c r="L106" s="21" t="n">
        <f aca="false">6*'RS1-a'!D154</f>
        <v>20.8546446136364</v>
      </c>
      <c r="M106" s="21" t="n">
        <f aca="false">6*'RS1-a'!E154</f>
        <v>20.8546446136364</v>
      </c>
      <c r="N106" s="22"/>
      <c r="O106" s="23" t="n">
        <f aca="false">SUM(G106:J106,K106:M106)</f>
        <v>2955.11019672727</v>
      </c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4.9" hidden="false" customHeight="false" outlineLevel="0" collapsed="false">
      <c r="A107" s="34" t="n">
        <v>19</v>
      </c>
      <c r="B107" s="35" t="s">
        <v>124</v>
      </c>
      <c r="C107" s="19" t="n">
        <v>0</v>
      </c>
      <c r="D107" s="19" t="n">
        <v>0</v>
      </c>
      <c r="E107" s="19" t="n">
        <v>0</v>
      </c>
      <c r="F107" s="19" t="n">
        <v>1</v>
      </c>
      <c r="G107" s="20"/>
      <c r="H107" s="20"/>
      <c r="I107" s="20" t="n">
        <f aca="false">E107*'RS1-a'!C145</f>
        <v>0</v>
      </c>
      <c r="J107" s="20" t="n">
        <f aca="false">F107*'RS1-a'!D145</f>
        <v>781.4103025</v>
      </c>
      <c r="K107" s="21" t="n">
        <v>619.39</v>
      </c>
      <c r="L107" s="21" t="n">
        <f aca="false">6*'RS1-a'!D157</f>
        <v>21.3111900681818</v>
      </c>
      <c r="M107" s="21" t="n">
        <f aca="false">6*'RS1-a'!E157</f>
        <v>21.3111900681818</v>
      </c>
      <c r="N107" s="22"/>
      <c r="O107" s="23" t="n">
        <f aca="false">SUM(G107:J107,K107:M107)</f>
        <v>1443.42268263636</v>
      </c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4.9" hidden="false" customHeight="false" outlineLevel="0" collapsed="false">
      <c r="A108" s="34" t="n">
        <v>20</v>
      </c>
      <c r="B108" s="35" t="s">
        <v>125</v>
      </c>
      <c r="C108" s="19" t="n">
        <v>0</v>
      </c>
      <c r="D108" s="19" t="n">
        <v>0</v>
      </c>
      <c r="E108" s="19" t="n">
        <v>0</v>
      </c>
      <c r="F108" s="19" t="n">
        <v>1</v>
      </c>
      <c r="G108" s="20"/>
      <c r="H108" s="20"/>
      <c r="I108" s="20" t="n">
        <f aca="false">E108*'RS1-a'!C142</f>
        <v>0</v>
      </c>
      <c r="J108" s="20" t="n">
        <f aca="false">F108*'RS1-a'!D142</f>
        <v>764.6703025</v>
      </c>
      <c r="K108" s="21" t="n">
        <v>619.39</v>
      </c>
      <c r="L108" s="21" t="n">
        <f aca="false">6*'RS1-a'!D154</f>
        <v>20.8546446136364</v>
      </c>
      <c r="M108" s="21" t="n">
        <f aca="false">6*'RS1-a'!E154</f>
        <v>20.8546446136364</v>
      </c>
      <c r="N108" s="22"/>
      <c r="O108" s="23" t="n">
        <f aca="false">SUM(G108:J108,K108:M108)</f>
        <v>1425.76959172727</v>
      </c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4.9" hidden="false" customHeight="false" outlineLevel="0" collapsed="false">
      <c r="A109" s="32" t="n">
        <v>21</v>
      </c>
      <c r="B109" s="33" t="s">
        <v>126</v>
      </c>
      <c r="C109" s="19" t="n">
        <v>1</v>
      </c>
      <c r="D109" s="19" t="n">
        <v>0</v>
      </c>
      <c r="E109" s="19" t="n">
        <v>0</v>
      </c>
      <c r="F109" s="19" t="n">
        <v>0</v>
      </c>
      <c r="G109" s="36" t="n">
        <f aca="false">C109*'RS1-b'!F144</f>
        <v>1132.33266</v>
      </c>
      <c r="H109" s="36"/>
      <c r="I109" s="36"/>
      <c r="J109" s="36"/>
      <c r="K109" s="37" t="n">
        <v>619.39</v>
      </c>
      <c r="L109" s="37" t="n">
        <f aca="false">6*'RS1-b'!D156</f>
        <v>23.1531104318182</v>
      </c>
      <c r="M109" s="37" t="n">
        <f aca="false">6*'RS1-b'!E156</f>
        <v>23.1531104318182</v>
      </c>
      <c r="N109" s="22"/>
      <c r="O109" s="23" t="n">
        <f aca="false">SUM(G109:J109,K109:M109)</f>
        <v>1798.02888086364</v>
      </c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4.9" hidden="false" customHeight="false" outlineLevel="0" collapsed="false">
      <c r="A110" s="34" t="n">
        <v>22</v>
      </c>
      <c r="B110" s="35" t="s">
        <v>127</v>
      </c>
      <c r="C110" s="19" t="n">
        <v>0</v>
      </c>
      <c r="D110" s="19" t="n">
        <v>0</v>
      </c>
      <c r="E110" s="19" t="n">
        <v>4</v>
      </c>
      <c r="F110" s="19" t="n">
        <v>0</v>
      </c>
      <c r="G110" s="36"/>
      <c r="H110" s="36"/>
      <c r="I110" s="36" t="n">
        <f aca="false">E110*'RS1-b'!C142</f>
        <v>3359.38953</v>
      </c>
      <c r="J110" s="36" t="n">
        <f aca="false">F110*'RS1-b'!D142</f>
        <v>0</v>
      </c>
      <c r="K110" s="37" t="n">
        <v>619.39</v>
      </c>
      <c r="L110" s="37" t="n">
        <f aca="false">6*'RS1-b'!D154</f>
        <v>22.9049286136364</v>
      </c>
      <c r="M110" s="37" t="n">
        <f aca="false">6*'RS1-b'!E154</f>
        <v>22.9049286136364</v>
      </c>
      <c r="N110" s="22"/>
      <c r="O110" s="23" t="n">
        <f aca="false">SUM(G110:J110,K110:M110)</f>
        <v>4024.58938722727</v>
      </c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4.9" hidden="false" customHeight="false" outlineLevel="0" collapsed="false">
      <c r="A111" s="34" t="n">
        <v>23</v>
      </c>
      <c r="B111" s="35" t="s">
        <v>128</v>
      </c>
      <c r="C111" s="19" t="n">
        <v>0</v>
      </c>
      <c r="D111" s="19" t="n">
        <v>0</v>
      </c>
      <c r="E111" s="19" t="n">
        <v>3</v>
      </c>
      <c r="F111" s="19" t="n">
        <v>0</v>
      </c>
      <c r="G111" s="36"/>
      <c r="H111" s="36"/>
      <c r="I111" s="36" t="n">
        <f aca="false">E111*'RS1-b'!C142</f>
        <v>2519.5421475</v>
      </c>
      <c r="J111" s="36" t="n">
        <f aca="false">F111*'RS1-b'!D142</f>
        <v>0</v>
      </c>
      <c r="K111" s="37" t="n">
        <v>619.39</v>
      </c>
      <c r="L111" s="37" t="n">
        <f aca="false">6*'RS1-b'!D154</f>
        <v>22.9049286136364</v>
      </c>
      <c r="M111" s="37" t="n">
        <f aca="false">6*'RS1-b'!E154</f>
        <v>22.9049286136364</v>
      </c>
      <c r="N111" s="22"/>
      <c r="O111" s="23" t="n">
        <f aca="false">SUM(G111:J111,K111:M111)</f>
        <v>3184.74200472727</v>
      </c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4.9" hidden="false" customHeight="false" outlineLevel="0" collapsed="false">
      <c r="A112" s="34" t="n">
        <v>24</v>
      </c>
      <c r="B112" s="35" t="s">
        <v>129</v>
      </c>
      <c r="C112" s="19" t="n">
        <v>0</v>
      </c>
      <c r="D112" s="19" t="n">
        <v>1</v>
      </c>
      <c r="E112" s="19" t="n">
        <v>4</v>
      </c>
      <c r="F112" s="19" t="n">
        <v>1</v>
      </c>
      <c r="G112" s="36"/>
      <c r="H112" s="36" t="n">
        <f aca="false">D112*'RS1-b'!G144</f>
        <v>1132.33266</v>
      </c>
      <c r="I112" s="36" t="n">
        <f aca="false">E112*'RS1-b'!C144</f>
        <v>3395.78953</v>
      </c>
      <c r="J112" s="36" t="n">
        <f aca="false">F112*'RS1-b'!D144</f>
        <v>848.9473825</v>
      </c>
      <c r="K112" s="37" t="n">
        <v>619.39</v>
      </c>
      <c r="L112" s="37" t="n">
        <f aca="false">6*'RS1-b'!D156</f>
        <v>23.1531104318182</v>
      </c>
      <c r="M112" s="37" t="n">
        <f aca="false">6*'RS1-b'!E156</f>
        <v>23.1531104318182</v>
      </c>
      <c r="N112" s="22"/>
      <c r="O112" s="23" t="n">
        <f aca="false">SUM(G112:J112,K112:M112)</f>
        <v>6042.76579336364</v>
      </c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4.9" hidden="false" customHeight="false" outlineLevel="0" collapsed="false">
      <c r="A113" s="34" t="n">
        <v>25</v>
      </c>
      <c r="B113" s="35" t="s">
        <v>130</v>
      </c>
      <c r="C113" s="19" t="n">
        <v>0</v>
      </c>
      <c r="D113" s="19" t="n">
        <v>1</v>
      </c>
      <c r="E113" s="19" t="n">
        <v>3</v>
      </c>
      <c r="F113" s="19" t="n">
        <v>0</v>
      </c>
      <c r="G113" s="36"/>
      <c r="H113" s="36" t="n">
        <f aca="false">D113*'RS1-b'!G140</f>
        <v>1108.33266</v>
      </c>
      <c r="I113" s="36" t="n">
        <f aca="false">E113*'RS1-b'!C140</f>
        <v>2492.8421475</v>
      </c>
      <c r="J113" s="36" t="n">
        <f aca="false">F113*'RS1-b'!D140</f>
        <v>0</v>
      </c>
      <c r="K113" s="37" t="n">
        <v>619.39</v>
      </c>
      <c r="L113" s="37" t="n">
        <f aca="false">6*'RS1-b'!D152</f>
        <v>22.6622013409091</v>
      </c>
      <c r="M113" s="37" t="n">
        <f aca="false">6*'RS1-b'!E152</f>
        <v>22.6622013409091</v>
      </c>
      <c r="N113" s="22"/>
      <c r="O113" s="23" t="n">
        <f aca="false">SUM(G113:J113,K113:M113)</f>
        <v>4265.88921018182</v>
      </c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4.9" hidden="false" customHeight="false" outlineLevel="0" collapsed="false">
      <c r="A114" s="34" t="n">
        <v>26</v>
      </c>
      <c r="B114" s="35" t="s">
        <v>131</v>
      </c>
      <c r="C114" s="19" t="n">
        <v>0</v>
      </c>
      <c r="D114" s="19" t="n">
        <v>0</v>
      </c>
      <c r="E114" s="19" t="n">
        <v>3</v>
      </c>
      <c r="F114" s="19" t="n">
        <v>0</v>
      </c>
      <c r="G114" s="36"/>
      <c r="H114" s="36"/>
      <c r="I114" s="36" t="n">
        <f aca="false">E114*'RS1-b'!C142</f>
        <v>2519.5421475</v>
      </c>
      <c r="J114" s="36" t="n">
        <f aca="false">F114*'RS1-b'!D142</f>
        <v>0</v>
      </c>
      <c r="K114" s="37" t="n">
        <v>619.39</v>
      </c>
      <c r="L114" s="37" t="n">
        <f aca="false">6*'RS1-b'!D154</f>
        <v>22.9049286136364</v>
      </c>
      <c r="M114" s="37" t="n">
        <f aca="false">6*'RS1-b'!E154</f>
        <v>22.9049286136364</v>
      </c>
      <c r="N114" s="22"/>
      <c r="O114" s="23" t="n">
        <f aca="false">SUM(G114:J114,K114:M114)</f>
        <v>3184.74200472727</v>
      </c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4.9" hidden="false" customHeight="false" outlineLevel="0" collapsed="false">
      <c r="A115" s="34" t="n">
        <v>27</v>
      </c>
      <c r="B115" s="35" t="s">
        <v>132</v>
      </c>
      <c r="C115" s="19" t="n">
        <v>0</v>
      </c>
      <c r="D115" s="19" t="n">
        <v>0</v>
      </c>
      <c r="E115" s="19" t="n">
        <v>3</v>
      </c>
      <c r="F115" s="19" t="n">
        <v>0</v>
      </c>
      <c r="G115" s="36"/>
      <c r="H115" s="36"/>
      <c r="I115" s="36" t="n">
        <f aca="false">E115*'RS1-b'!C142</f>
        <v>2519.5421475</v>
      </c>
      <c r="J115" s="36" t="n">
        <f aca="false">F115*'RS1-b'!D142</f>
        <v>0</v>
      </c>
      <c r="K115" s="37" t="n">
        <v>619.39</v>
      </c>
      <c r="L115" s="37" t="n">
        <f aca="false">6*'RS1-b'!D154</f>
        <v>22.9049286136364</v>
      </c>
      <c r="M115" s="37" t="n">
        <f aca="false">6*'RS1-b'!E154</f>
        <v>22.9049286136364</v>
      </c>
      <c r="N115" s="22"/>
      <c r="O115" s="23" t="n">
        <f aca="false">SUM(G115:J115,K115:M115)</f>
        <v>3184.74200472727</v>
      </c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4.9" hidden="false" customHeight="false" outlineLevel="0" collapsed="false">
      <c r="A116" s="34" t="n">
        <v>28</v>
      </c>
      <c r="B116" s="35" t="s">
        <v>133</v>
      </c>
      <c r="C116" s="19" t="n">
        <v>0</v>
      </c>
      <c r="D116" s="19" t="n">
        <v>0</v>
      </c>
      <c r="E116" s="19" t="n">
        <v>2</v>
      </c>
      <c r="F116" s="19" t="n">
        <v>0</v>
      </c>
      <c r="G116" s="20"/>
      <c r="H116" s="20"/>
      <c r="I116" s="20" t="n">
        <f aca="false">E116*'RS1-a'!C142</f>
        <v>1529.340605</v>
      </c>
      <c r="J116" s="20" t="n">
        <f aca="false">F116*'RS1-a'!D142</f>
        <v>0</v>
      </c>
      <c r="K116" s="21" t="n">
        <v>619.39</v>
      </c>
      <c r="L116" s="21" t="n">
        <f aca="false">6*'RS1-a'!D154</f>
        <v>20.8546446136364</v>
      </c>
      <c r="M116" s="21" t="n">
        <f aca="false">6*'RS1-a'!E154</f>
        <v>20.8546446136364</v>
      </c>
      <c r="N116" s="22"/>
      <c r="O116" s="23" t="n">
        <f aca="false">SUM(G116:J116,K116:M116)</f>
        <v>2190.43989422727</v>
      </c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4.9" hidden="false" customHeight="false" outlineLevel="0" collapsed="false">
      <c r="A117" s="34" t="n">
        <v>29</v>
      </c>
      <c r="B117" s="35" t="s">
        <v>134</v>
      </c>
      <c r="C117" s="19" t="n">
        <v>0</v>
      </c>
      <c r="D117" s="19" t="n">
        <v>0</v>
      </c>
      <c r="E117" s="19" t="n">
        <v>3</v>
      </c>
      <c r="F117" s="19" t="n">
        <v>0</v>
      </c>
      <c r="G117" s="20"/>
      <c r="H117" s="20"/>
      <c r="I117" s="20" t="n">
        <f aca="false">E117*'RS1-a'!C142</f>
        <v>2294.0109075</v>
      </c>
      <c r="J117" s="20" t="n">
        <f aca="false">F117*'RS1-a'!D142</f>
        <v>0</v>
      </c>
      <c r="K117" s="21" t="n">
        <v>619.39</v>
      </c>
      <c r="L117" s="21" t="n">
        <f aca="false">6*'RS1-a'!D154</f>
        <v>20.8546446136364</v>
      </c>
      <c r="M117" s="21" t="n">
        <f aca="false">6*'RS1-a'!E154</f>
        <v>20.8546446136364</v>
      </c>
      <c r="N117" s="22"/>
      <c r="O117" s="23" t="n">
        <f aca="false">SUM(G117:J117,K117:M117)</f>
        <v>2955.11019672727</v>
      </c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4.9" hidden="false" customHeight="false" outlineLevel="0" collapsed="false">
      <c r="A118" s="34" t="n">
        <v>30</v>
      </c>
      <c r="B118" s="35" t="s">
        <v>135</v>
      </c>
      <c r="C118" s="19" t="n">
        <v>0</v>
      </c>
      <c r="D118" s="19" t="n">
        <v>0</v>
      </c>
      <c r="E118" s="19" t="n">
        <v>2</v>
      </c>
      <c r="F118" s="19" t="n">
        <v>0</v>
      </c>
      <c r="G118" s="36"/>
      <c r="H118" s="36"/>
      <c r="I118" s="36" t="n">
        <f aca="false">E118*'RS1-b'!C142</f>
        <v>1679.694765</v>
      </c>
      <c r="J118" s="36" t="n">
        <f aca="false">F118*'RS1-b'!D142</f>
        <v>0</v>
      </c>
      <c r="K118" s="37" t="n">
        <v>619.39</v>
      </c>
      <c r="L118" s="37" t="n">
        <f aca="false">6*'RS1-b'!D154</f>
        <v>22.9049286136364</v>
      </c>
      <c r="M118" s="37" t="n">
        <f aca="false">6*'RS1-b'!E154</f>
        <v>22.9049286136364</v>
      </c>
      <c r="N118" s="22"/>
      <c r="O118" s="23" t="n">
        <f aca="false">SUM(G118:J118,K118:M118)</f>
        <v>2344.89462222727</v>
      </c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4.9" hidden="false" customHeight="false" outlineLevel="0" collapsed="false">
      <c r="A119" s="34" t="n">
        <v>31</v>
      </c>
      <c r="B119" s="35" t="s">
        <v>136</v>
      </c>
      <c r="C119" s="19" t="n">
        <v>0</v>
      </c>
      <c r="D119" s="19" t="n">
        <v>0</v>
      </c>
      <c r="E119" s="19" t="n">
        <v>2</v>
      </c>
      <c r="F119" s="19" t="n">
        <v>0</v>
      </c>
      <c r="G119" s="36"/>
      <c r="H119" s="36"/>
      <c r="I119" s="36" t="n">
        <f aca="false">E119*'RS1-b'!C140</f>
        <v>1661.894765</v>
      </c>
      <c r="J119" s="36" t="n">
        <f aca="false">F119*'RS1-b'!D140</f>
        <v>0</v>
      </c>
      <c r="K119" s="37" t="n">
        <v>619.39</v>
      </c>
      <c r="L119" s="37" t="n">
        <f aca="false">6*'RS1-b'!D152</f>
        <v>22.6622013409091</v>
      </c>
      <c r="M119" s="37" t="n">
        <f aca="false">6*'RS1-b'!E152</f>
        <v>22.6622013409091</v>
      </c>
      <c r="N119" s="22"/>
      <c r="O119" s="23" t="n">
        <f aca="false">SUM(G119:J119,K119:M119)</f>
        <v>2326.60916768182</v>
      </c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4.9" hidden="false" customHeight="false" outlineLevel="0" collapsed="false">
      <c r="A120" s="34" t="n">
        <v>32</v>
      </c>
      <c r="B120" s="35" t="s">
        <v>137</v>
      </c>
      <c r="C120" s="19" t="n">
        <v>0</v>
      </c>
      <c r="D120" s="19" t="n">
        <v>1</v>
      </c>
      <c r="E120" s="19" t="n">
        <v>0</v>
      </c>
      <c r="F120" s="19" t="n">
        <v>0</v>
      </c>
      <c r="G120" s="36"/>
      <c r="H120" s="36" t="n">
        <f aca="false">D120*'RS1-b'!G144</f>
        <v>1132.33266</v>
      </c>
      <c r="I120" s="36"/>
      <c r="J120" s="36"/>
      <c r="K120" s="37" t="n">
        <v>619.39</v>
      </c>
      <c r="L120" s="37" t="n">
        <f aca="false">6*'RS1-b'!D156</f>
        <v>23.1531104318182</v>
      </c>
      <c r="M120" s="37" t="n">
        <f aca="false">6*'RS1-b'!E156</f>
        <v>23.1531104318182</v>
      </c>
      <c r="N120" s="22"/>
      <c r="O120" s="23" t="n">
        <f aca="false">SUM(G120:J120,K120:M120)</f>
        <v>1798.02888086364</v>
      </c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4.9" hidden="false" customHeight="false" outlineLevel="0" collapsed="false">
      <c r="A121" s="32" t="n">
        <v>33</v>
      </c>
      <c r="B121" s="33" t="s">
        <v>138</v>
      </c>
      <c r="C121" s="19" t="n">
        <v>0</v>
      </c>
      <c r="D121" s="19" t="n">
        <v>1</v>
      </c>
      <c r="E121" s="19" t="n">
        <v>0</v>
      </c>
      <c r="F121" s="19" t="n">
        <v>1</v>
      </c>
      <c r="G121" s="20"/>
      <c r="H121" s="20" t="n">
        <f aca="false">D121*'RS1-a'!G143</f>
        <v>1025.41846</v>
      </c>
      <c r="I121" s="20" t="n">
        <f aca="false">E121*'RS1-a'!C143</f>
        <v>0</v>
      </c>
      <c r="J121" s="20" t="n">
        <f aca="false">F121*'RS1-a'!D143</f>
        <v>768.7903025</v>
      </c>
      <c r="K121" s="21" t="n">
        <v>619.39</v>
      </c>
      <c r="L121" s="21" t="n">
        <f aca="false">6*'RS1-a'!D155</f>
        <v>20.96700825</v>
      </c>
      <c r="M121" s="21" t="n">
        <f aca="false">6*'RS1-a'!E155</f>
        <v>20.96700825</v>
      </c>
      <c r="N121" s="22"/>
      <c r="O121" s="23" t="n">
        <f aca="false">SUM(G121:J121,K121:M121)</f>
        <v>2455.532779</v>
      </c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4.9" hidden="false" customHeight="false" outlineLevel="0" collapsed="false">
      <c r="A122" s="34" t="n">
        <v>34</v>
      </c>
      <c r="B122" s="35" t="s">
        <v>139</v>
      </c>
      <c r="C122" s="19" t="n">
        <v>0</v>
      </c>
      <c r="D122" s="19" t="n">
        <v>0</v>
      </c>
      <c r="E122" s="19" t="n">
        <v>3</v>
      </c>
      <c r="F122" s="19" t="n">
        <v>0</v>
      </c>
      <c r="G122" s="20"/>
      <c r="H122" s="20"/>
      <c r="I122" s="20" t="n">
        <f aca="false">E122*'RS1-a'!C145</f>
        <v>2344.2309075</v>
      </c>
      <c r="J122" s="20" t="n">
        <f aca="false">F122*'RS1-a'!D145</f>
        <v>0</v>
      </c>
      <c r="K122" s="21" t="n">
        <v>619.39</v>
      </c>
      <c r="L122" s="21" t="n">
        <f aca="false">6*'RS1-a'!D157</f>
        <v>21.3111900681818</v>
      </c>
      <c r="M122" s="21" t="n">
        <f aca="false">6*'RS1-a'!E157</f>
        <v>21.3111900681818</v>
      </c>
      <c r="N122" s="22"/>
      <c r="O122" s="23" t="n">
        <f aca="false">SUM(G122:J122,K122:M122)</f>
        <v>3006.24328763636</v>
      </c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4.9" hidden="false" customHeight="false" outlineLevel="0" collapsed="false">
      <c r="A123" s="34" t="n">
        <v>35</v>
      </c>
      <c r="B123" s="35" t="s">
        <v>140</v>
      </c>
      <c r="C123" s="19" t="n">
        <v>0</v>
      </c>
      <c r="D123" s="19" t="n">
        <v>0</v>
      </c>
      <c r="E123" s="19" t="n">
        <v>5</v>
      </c>
      <c r="F123" s="19" t="n">
        <v>0</v>
      </c>
      <c r="G123" s="20"/>
      <c r="H123" s="20"/>
      <c r="I123" s="20" t="n">
        <f aca="false">E123*'RS1-a'!C141</f>
        <v>3802.9515125</v>
      </c>
      <c r="J123" s="20" t="n">
        <f aca="false">F123*'RS1-a'!D141</f>
        <v>0</v>
      </c>
      <c r="K123" s="21" t="n">
        <v>619.39</v>
      </c>
      <c r="L123" s="21" t="n">
        <f aca="false">6*'RS1-a'!D153</f>
        <v>20.7433718863636</v>
      </c>
      <c r="M123" s="21" t="n">
        <f aca="false">6*'RS1-a'!E153</f>
        <v>20.7433718863636</v>
      </c>
      <c r="N123" s="22"/>
      <c r="O123" s="23" t="n">
        <f aca="false">SUM(G123:J123,K123:M123)</f>
        <v>4463.82825627273</v>
      </c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4.9" hidden="false" customHeight="false" outlineLevel="0" collapsed="false">
      <c r="A124" s="34" t="n">
        <v>36</v>
      </c>
      <c r="B124" s="35" t="s">
        <v>141</v>
      </c>
      <c r="C124" s="19" t="n">
        <v>0</v>
      </c>
      <c r="D124" s="19" t="n">
        <v>0</v>
      </c>
      <c r="E124" s="19" t="n">
        <v>3</v>
      </c>
      <c r="F124" s="19" t="n">
        <v>1</v>
      </c>
      <c r="G124" s="20"/>
      <c r="H124" s="20"/>
      <c r="I124" s="20" t="n">
        <f aca="false">E124*'RS1-a'!C145</f>
        <v>2344.2309075</v>
      </c>
      <c r="J124" s="20" t="n">
        <f aca="false">F124*'RS1-a'!D145</f>
        <v>781.4103025</v>
      </c>
      <c r="K124" s="21" t="n">
        <v>619.39</v>
      </c>
      <c r="L124" s="21" t="n">
        <f aca="false">6*'RS1-a'!D157</f>
        <v>21.3111900681818</v>
      </c>
      <c r="M124" s="21" t="n">
        <f aca="false">6*'RS1-a'!E157</f>
        <v>21.3111900681818</v>
      </c>
      <c r="N124" s="22"/>
      <c r="O124" s="23" t="n">
        <f aca="false">SUM(G124:J124,K124:M124)</f>
        <v>3787.65359013636</v>
      </c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4.9" hidden="false" customHeight="false" outlineLevel="0" collapsed="false">
      <c r="A125" s="34" t="n">
        <v>37</v>
      </c>
      <c r="B125" s="35" t="s">
        <v>142</v>
      </c>
      <c r="C125" s="19" t="n">
        <v>0</v>
      </c>
      <c r="D125" s="19" t="n">
        <v>0</v>
      </c>
      <c r="E125" s="19" t="n">
        <v>5</v>
      </c>
      <c r="F125" s="19" t="n">
        <v>0</v>
      </c>
      <c r="G125" s="20"/>
      <c r="H125" s="20"/>
      <c r="I125" s="20" t="n">
        <f aca="false">E125*'RS1-a'!C143</f>
        <v>3843.9515125</v>
      </c>
      <c r="J125" s="20" t="n">
        <f aca="false">F125*'RS1-a'!D143</f>
        <v>0</v>
      </c>
      <c r="K125" s="21" t="n">
        <v>619.39</v>
      </c>
      <c r="L125" s="21" t="n">
        <f aca="false">6*'RS1-a'!D155</f>
        <v>20.96700825</v>
      </c>
      <c r="M125" s="21" t="n">
        <f aca="false">6*'RS1-a'!E155</f>
        <v>20.96700825</v>
      </c>
      <c r="N125" s="22"/>
      <c r="O125" s="23" t="n">
        <f aca="false">SUM(G125:J125,K125:M125)</f>
        <v>4505.275529</v>
      </c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4.9" hidden="false" customHeight="false" outlineLevel="0" collapsed="false">
      <c r="A126" s="34" t="n">
        <v>38</v>
      </c>
      <c r="B126" s="35" t="s">
        <v>143</v>
      </c>
      <c r="C126" s="19" t="n">
        <v>0</v>
      </c>
      <c r="D126" s="19" t="n">
        <v>0</v>
      </c>
      <c r="E126" s="19" t="n">
        <v>6</v>
      </c>
      <c r="F126" s="19" t="n">
        <v>0</v>
      </c>
      <c r="G126" s="20"/>
      <c r="H126" s="20"/>
      <c r="I126" s="20" t="n">
        <f aca="false">E126*'RS1-a'!C144</f>
        <v>4637.701815</v>
      </c>
      <c r="J126" s="20" t="n">
        <f aca="false">F126*'RS1-a'!D144</f>
        <v>0</v>
      </c>
      <c r="K126" s="21" t="n">
        <v>619.39</v>
      </c>
      <c r="L126" s="21" t="n">
        <f aca="false">6*'RS1-a'!D156</f>
        <v>21.0804627954545</v>
      </c>
      <c r="M126" s="21" t="n">
        <f aca="false">6*'RS1-a'!E156</f>
        <v>21.0804627954545</v>
      </c>
      <c r="N126" s="22"/>
      <c r="O126" s="23" t="n">
        <f aca="false">SUM(G126:J126,K126:M126)</f>
        <v>5299.25274059091</v>
      </c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4.9" hidden="false" customHeight="false" outlineLevel="0" collapsed="false">
      <c r="A127" s="34" t="n">
        <v>39</v>
      </c>
      <c r="B127" s="35" t="s">
        <v>144</v>
      </c>
      <c r="C127" s="19" t="n">
        <v>0</v>
      </c>
      <c r="D127" s="19" t="n">
        <v>0</v>
      </c>
      <c r="E127" s="19" t="n">
        <v>2</v>
      </c>
      <c r="F127" s="19" t="n">
        <v>0</v>
      </c>
      <c r="G127" s="20"/>
      <c r="H127" s="20"/>
      <c r="I127" s="20" t="n">
        <f aca="false">E127*'RS1-a'!C140</f>
        <v>1513.120605</v>
      </c>
      <c r="J127" s="20" t="n">
        <f aca="false">F127*'RS1-a'!D140</f>
        <v>0</v>
      </c>
      <c r="K127" s="21" t="n">
        <v>619.39</v>
      </c>
      <c r="L127" s="21" t="n">
        <f aca="false">6*'RS1-a'!D152</f>
        <v>20.6334627954545</v>
      </c>
      <c r="M127" s="21" t="n">
        <f aca="false">6*'RS1-a'!E152</f>
        <v>20.6334627954545</v>
      </c>
      <c r="N127" s="22"/>
      <c r="O127" s="23" t="n">
        <f aca="false">SUM(G127:J127,K127:M127)</f>
        <v>2173.77753059091</v>
      </c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4.9" hidden="false" customHeight="false" outlineLevel="0" collapsed="false">
      <c r="A128" s="34" t="n">
        <v>40</v>
      </c>
      <c r="B128" s="35" t="s">
        <v>145</v>
      </c>
      <c r="C128" s="19" t="n">
        <v>0</v>
      </c>
      <c r="D128" s="19" t="n">
        <v>0</v>
      </c>
      <c r="E128" s="19" t="n">
        <v>5</v>
      </c>
      <c r="F128" s="19" t="n">
        <v>0</v>
      </c>
      <c r="G128" s="20"/>
      <c r="H128" s="20"/>
      <c r="I128" s="20" t="n">
        <f aca="false">E128*'RS1-a'!C140</f>
        <v>3782.8015125</v>
      </c>
      <c r="J128" s="20" t="n">
        <f aca="false">F128*'RS1-a'!D140</f>
        <v>0</v>
      </c>
      <c r="K128" s="21" t="n">
        <v>619.39</v>
      </c>
      <c r="L128" s="21" t="n">
        <f aca="false">6*'RS1-a'!D152</f>
        <v>20.6334627954545</v>
      </c>
      <c r="M128" s="21" t="n">
        <f aca="false">6*'RS1-a'!E152</f>
        <v>20.6334627954545</v>
      </c>
      <c r="N128" s="22"/>
      <c r="O128" s="23" t="n">
        <f aca="false">SUM(G128:J128,K128:M128)</f>
        <v>4443.45843809091</v>
      </c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4.9" hidden="false" customHeight="false" outlineLevel="0" collapsed="false">
      <c r="A129" s="34" t="n">
        <v>41</v>
      </c>
      <c r="B129" s="35" t="s">
        <v>146</v>
      </c>
      <c r="C129" s="19" t="n">
        <v>0</v>
      </c>
      <c r="D129" s="19" t="n">
        <v>0</v>
      </c>
      <c r="E129" s="19" t="n">
        <v>1</v>
      </c>
      <c r="F129" s="19" t="n">
        <v>2</v>
      </c>
      <c r="G129" s="20"/>
      <c r="H129" s="20"/>
      <c r="I129" s="20" t="n">
        <f aca="false">E129*'RS1-a'!C142</f>
        <v>764.6703025</v>
      </c>
      <c r="J129" s="20" t="n">
        <f aca="false">F129*'RS1-a'!D142</f>
        <v>1529.340605</v>
      </c>
      <c r="K129" s="21" t="n">
        <v>619.39</v>
      </c>
      <c r="L129" s="21" t="n">
        <f aca="false">6*'RS1-a'!D154</f>
        <v>20.8546446136364</v>
      </c>
      <c r="M129" s="21" t="n">
        <f aca="false">6*'RS1-a'!E154</f>
        <v>20.8546446136364</v>
      </c>
      <c r="N129" s="22"/>
      <c r="O129" s="23" t="n">
        <f aca="false">SUM(G129:J129,K129:M129)</f>
        <v>2955.11019672727</v>
      </c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4.9" hidden="false" customHeight="false" outlineLevel="0" collapsed="false">
      <c r="A130" s="34" t="n">
        <v>42</v>
      </c>
      <c r="B130" s="35" t="s">
        <v>147</v>
      </c>
      <c r="C130" s="19" t="n">
        <v>0</v>
      </c>
      <c r="D130" s="19" t="n">
        <v>0</v>
      </c>
      <c r="E130" s="19" t="n">
        <v>3</v>
      </c>
      <c r="F130" s="19" t="n">
        <v>0</v>
      </c>
      <c r="G130" s="20"/>
      <c r="H130" s="20"/>
      <c r="I130" s="20" t="n">
        <f aca="false">E130*'RS1-a'!C140</f>
        <v>2269.6809075</v>
      </c>
      <c r="J130" s="20" t="n">
        <f aca="false">F130*'RS1-a'!D140</f>
        <v>0</v>
      </c>
      <c r="K130" s="21" t="n">
        <v>619.39</v>
      </c>
      <c r="L130" s="21" t="n">
        <f aca="false">6*'RS1-a'!D152</f>
        <v>20.6334627954545</v>
      </c>
      <c r="M130" s="21" t="n">
        <f aca="false">6*'RS1-a'!E152</f>
        <v>20.6334627954545</v>
      </c>
      <c r="N130" s="22"/>
      <c r="O130" s="23" t="n">
        <f aca="false">SUM(G130:J130,K130:M130)</f>
        <v>2930.33783309091</v>
      </c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4.9" hidden="false" customHeight="false" outlineLevel="0" collapsed="false">
      <c r="A131" s="34" t="n">
        <v>43</v>
      </c>
      <c r="B131" s="35" t="s">
        <v>148</v>
      </c>
      <c r="C131" s="19" t="n">
        <v>0</v>
      </c>
      <c r="D131" s="19" t="n">
        <v>0</v>
      </c>
      <c r="E131" s="19" t="n">
        <v>0</v>
      </c>
      <c r="F131" s="19" t="n">
        <v>2</v>
      </c>
      <c r="G131" s="20"/>
      <c r="H131" s="20"/>
      <c r="I131" s="20" t="n">
        <f aca="false">E131*'RS1-a'!C140</f>
        <v>0</v>
      </c>
      <c r="J131" s="20" t="n">
        <f aca="false">F131*'RS1-a'!D140</f>
        <v>1513.120605</v>
      </c>
      <c r="K131" s="21" t="n">
        <v>619.39</v>
      </c>
      <c r="L131" s="21" t="n">
        <f aca="false">6*'RS1-a'!D152</f>
        <v>20.6334627954545</v>
      </c>
      <c r="M131" s="21" t="n">
        <f aca="false">6*'RS1-a'!E152</f>
        <v>20.6334627954545</v>
      </c>
      <c r="N131" s="22"/>
      <c r="O131" s="23" t="n">
        <f aca="false">SUM(G131:J131,K131:M131)</f>
        <v>2173.77753059091</v>
      </c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4.9" hidden="false" customHeight="false" outlineLevel="0" collapsed="false">
      <c r="A132" s="34" t="n">
        <v>44</v>
      </c>
      <c r="B132" s="35" t="s">
        <v>149</v>
      </c>
      <c r="C132" s="19" t="n">
        <v>0</v>
      </c>
      <c r="D132" s="19" t="n">
        <v>0</v>
      </c>
      <c r="E132" s="19" t="n">
        <v>0</v>
      </c>
      <c r="F132" s="19" t="n">
        <v>2</v>
      </c>
      <c r="G132" s="20"/>
      <c r="H132" s="20"/>
      <c r="I132" s="20" t="n">
        <f aca="false">E132*'RS1-a'!C144</f>
        <v>0</v>
      </c>
      <c r="J132" s="20" t="n">
        <f aca="false">F132*'RS1-a'!D144</f>
        <v>1545.900605</v>
      </c>
      <c r="K132" s="21" t="n">
        <v>619.39</v>
      </c>
      <c r="L132" s="21" t="n">
        <f aca="false">6*'RS1-a'!D156</f>
        <v>21.0804627954545</v>
      </c>
      <c r="M132" s="21" t="n">
        <f aca="false">6*'RS1-a'!E156</f>
        <v>21.0804627954545</v>
      </c>
      <c r="N132" s="22"/>
      <c r="O132" s="23" t="n">
        <f aca="false">SUM(G132:J132,K132:M132)</f>
        <v>2207.45153059091</v>
      </c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4.9" hidden="false" customHeight="false" outlineLevel="0" collapsed="false">
      <c r="A133" s="34" t="n">
        <v>45</v>
      </c>
      <c r="B133" s="35" t="s">
        <v>150</v>
      </c>
      <c r="C133" s="19" t="n">
        <v>0</v>
      </c>
      <c r="D133" s="19" t="n">
        <v>0</v>
      </c>
      <c r="E133" s="19" t="n">
        <v>0</v>
      </c>
      <c r="F133" s="19" t="n">
        <v>2</v>
      </c>
      <c r="G133" s="20"/>
      <c r="H133" s="20"/>
      <c r="I133" s="20" t="n">
        <f aca="false">E133*'RS1-a'!C145</f>
        <v>0</v>
      </c>
      <c r="J133" s="20" t="n">
        <f aca="false">F133*'RS1-a'!D145</f>
        <v>1562.820605</v>
      </c>
      <c r="K133" s="21" t="n">
        <v>619.39</v>
      </c>
      <c r="L133" s="21" t="n">
        <f aca="false">6*'RS1-a'!D157</f>
        <v>21.3111900681818</v>
      </c>
      <c r="M133" s="21" t="n">
        <f aca="false">6*'RS1-a'!E157</f>
        <v>21.3111900681818</v>
      </c>
      <c r="N133" s="22"/>
      <c r="O133" s="23" t="n">
        <f aca="false">SUM(G133:J133,K133:M133)</f>
        <v>2224.83298513636</v>
      </c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4.9" hidden="false" customHeight="false" outlineLevel="0" collapsed="false">
      <c r="A134" s="32" t="n">
        <v>46</v>
      </c>
      <c r="B134" s="33" t="s">
        <v>151</v>
      </c>
      <c r="C134" s="19" t="n">
        <v>0</v>
      </c>
      <c r="D134" s="19" t="n">
        <v>0</v>
      </c>
      <c r="E134" s="19" t="n">
        <v>1</v>
      </c>
      <c r="F134" s="19" t="n">
        <v>1</v>
      </c>
      <c r="G134" s="20"/>
      <c r="H134" s="20"/>
      <c r="I134" s="20" t="n">
        <f aca="false">E134*'RS1-a'!C140</f>
        <v>756.5603025</v>
      </c>
      <c r="J134" s="20" t="n">
        <f aca="false">F134*'RS1-a'!D140</f>
        <v>756.5603025</v>
      </c>
      <c r="K134" s="21" t="n">
        <v>619.39</v>
      </c>
      <c r="L134" s="21" t="n">
        <f aca="false">6*'RS1-a'!D152</f>
        <v>20.6334627954545</v>
      </c>
      <c r="M134" s="21" t="n">
        <f aca="false">6*'RS1-a'!E152</f>
        <v>20.6334627954545</v>
      </c>
      <c r="N134" s="22"/>
      <c r="O134" s="23" t="n">
        <f aca="false">SUM(G134:J134,K134:M134)</f>
        <v>2173.77753059091</v>
      </c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4.9" hidden="false" customHeight="false" outlineLevel="0" collapsed="false">
      <c r="A135" s="34" t="n">
        <v>47</v>
      </c>
      <c r="B135" s="35" t="s">
        <v>152</v>
      </c>
      <c r="C135" s="19" t="n">
        <v>0</v>
      </c>
      <c r="D135" s="19" t="n">
        <v>1</v>
      </c>
      <c r="E135" s="19" t="n">
        <v>2</v>
      </c>
      <c r="F135" s="19" t="n">
        <v>0</v>
      </c>
      <c r="G135" s="20"/>
      <c r="H135" s="20" t="n">
        <f aca="false">D135*'RS1-a'!G140</f>
        <v>1009.10846</v>
      </c>
      <c r="I135" s="20" t="n">
        <f aca="false">E135*'RS1-a'!C140</f>
        <v>1513.120605</v>
      </c>
      <c r="J135" s="20" t="n">
        <f aca="false">F135*'RS1-a'!D140</f>
        <v>0</v>
      </c>
      <c r="K135" s="21" t="n">
        <v>619.39</v>
      </c>
      <c r="L135" s="21" t="n">
        <f aca="false">6*'RS1-a'!D152</f>
        <v>20.6334627954545</v>
      </c>
      <c r="M135" s="21" t="n">
        <f aca="false">6*'RS1-a'!E152</f>
        <v>20.6334627954545</v>
      </c>
      <c r="N135" s="22"/>
      <c r="O135" s="23" t="n">
        <f aca="false">SUM(G135:J135,K135:M135)</f>
        <v>3182.88599059091</v>
      </c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4.9" hidden="false" customHeight="false" outlineLevel="0" collapsed="false">
      <c r="A136" s="34" t="n">
        <v>48</v>
      </c>
      <c r="B136" s="35" t="s">
        <v>153</v>
      </c>
      <c r="C136" s="19" t="n">
        <v>0</v>
      </c>
      <c r="D136" s="19" t="n">
        <v>0</v>
      </c>
      <c r="E136" s="19" t="n">
        <v>1</v>
      </c>
      <c r="F136" s="19" t="n">
        <v>2</v>
      </c>
      <c r="G136" s="20"/>
      <c r="H136" s="20"/>
      <c r="I136" s="20" t="n">
        <f aca="false">E136*'RS1-a'!C140</f>
        <v>756.5603025</v>
      </c>
      <c r="J136" s="20" t="n">
        <f aca="false">F136*'RS1-a'!D140</f>
        <v>1513.120605</v>
      </c>
      <c r="K136" s="21" t="n">
        <v>619.39</v>
      </c>
      <c r="L136" s="21" t="n">
        <f aca="false">6*'RS1-a'!D152</f>
        <v>20.6334627954545</v>
      </c>
      <c r="M136" s="21" t="n">
        <f aca="false">6*'RS1-a'!E152</f>
        <v>20.6334627954545</v>
      </c>
      <c r="N136" s="22"/>
      <c r="O136" s="23" t="n">
        <f aca="false">SUM(G136:J136,K136:M136)</f>
        <v>2930.33783309091</v>
      </c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4.9" hidden="false" customHeight="false" outlineLevel="0" collapsed="false">
      <c r="A137" s="34" t="n">
        <v>49</v>
      </c>
      <c r="B137" s="35" t="s">
        <v>154</v>
      </c>
      <c r="C137" s="19" t="n">
        <v>0</v>
      </c>
      <c r="D137" s="19" t="n">
        <v>0</v>
      </c>
      <c r="E137" s="19" t="n">
        <v>1</v>
      </c>
      <c r="F137" s="19" t="n">
        <v>2</v>
      </c>
      <c r="G137" s="20"/>
      <c r="H137" s="20"/>
      <c r="I137" s="20" t="n">
        <f aca="false">E137*'RS1-a'!C140</f>
        <v>756.5603025</v>
      </c>
      <c r="J137" s="20" t="n">
        <f aca="false">F137*'RS1-a'!D140</f>
        <v>1513.120605</v>
      </c>
      <c r="K137" s="21" t="n">
        <v>619.39</v>
      </c>
      <c r="L137" s="21" t="n">
        <f aca="false">6*'RS1-a'!D152</f>
        <v>20.6334627954545</v>
      </c>
      <c r="M137" s="21" t="n">
        <f aca="false">6*'RS1-a'!E152</f>
        <v>20.6334627954545</v>
      </c>
      <c r="N137" s="22"/>
      <c r="O137" s="23" t="n">
        <f aca="false">SUM(G137:J137,K137:M137)</f>
        <v>2930.33783309091</v>
      </c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4.9" hidden="false" customHeight="false" outlineLevel="0" collapsed="false">
      <c r="A138" s="34" t="n">
        <v>50</v>
      </c>
      <c r="B138" s="35" t="s">
        <v>155</v>
      </c>
      <c r="C138" s="19" t="n">
        <v>0</v>
      </c>
      <c r="D138" s="19" t="n">
        <v>0</v>
      </c>
      <c r="E138" s="19" t="n">
        <v>2</v>
      </c>
      <c r="F138" s="19" t="n">
        <v>2</v>
      </c>
      <c r="G138" s="20"/>
      <c r="H138" s="20"/>
      <c r="I138" s="20" t="n">
        <f aca="false">E138*'RS1-a'!C141</f>
        <v>1521.180605</v>
      </c>
      <c r="J138" s="20" t="n">
        <f aca="false">F138*'RS1-a'!D141</f>
        <v>1521.180605</v>
      </c>
      <c r="K138" s="21" t="n">
        <v>619.39</v>
      </c>
      <c r="L138" s="21" t="n">
        <f aca="false">6*'RS1-a'!D153</f>
        <v>20.7433718863636</v>
      </c>
      <c r="M138" s="21" t="n">
        <f aca="false">6*'RS1-a'!E153</f>
        <v>20.7433718863636</v>
      </c>
      <c r="N138" s="22"/>
      <c r="O138" s="23" t="n">
        <f aca="false">SUM(G138:J138,K138:M138)</f>
        <v>3703.23795377273</v>
      </c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4.9" hidden="false" customHeight="false" outlineLevel="0" collapsed="false">
      <c r="A139" s="34" t="n">
        <v>51</v>
      </c>
      <c r="B139" s="35" t="s">
        <v>156</v>
      </c>
      <c r="C139" s="19" t="n">
        <v>0</v>
      </c>
      <c r="D139" s="19" t="n">
        <v>0</v>
      </c>
      <c r="E139" s="19" t="n">
        <v>1</v>
      </c>
      <c r="F139" s="19" t="n">
        <v>1</v>
      </c>
      <c r="G139" s="20"/>
      <c r="H139" s="20"/>
      <c r="I139" s="20" t="n">
        <f aca="false">E139*'RS1-a'!C141</f>
        <v>760.5903025</v>
      </c>
      <c r="J139" s="20" t="n">
        <f aca="false">F139*'RS1-a'!D141</f>
        <v>760.5903025</v>
      </c>
      <c r="K139" s="21" t="n">
        <v>619.39</v>
      </c>
      <c r="L139" s="21" t="n">
        <f aca="false">6*'RS1-a'!D153</f>
        <v>20.7433718863636</v>
      </c>
      <c r="M139" s="21" t="n">
        <f aca="false">6*'RS1-a'!E153</f>
        <v>20.7433718863636</v>
      </c>
      <c r="N139" s="22"/>
      <c r="O139" s="23" t="n">
        <f aca="false">SUM(G139:J139,K139:M139)</f>
        <v>2182.05734877273</v>
      </c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4.9" hidden="false" customHeight="false" outlineLevel="0" collapsed="false">
      <c r="A140" s="34" t="n">
        <v>52</v>
      </c>
      <c r="B140" s="35" t="s">
        <v>157</v>
      </c>
      <c r="C140" s="19" t="n">
        <v>0</v>
      </c>
      <c r="D140" s="19" t="n">
        <v>0</v>
      </c>
      <c r="E140" s="19" t="n">
        <v>3</v>
      </c>
      <c r="F140" s="19" t="n">
        <v>2</v>
      </c>
      <c r="G140" s="20"/>
      <c r="H140" s="20"/>
      <c r="I140" s="20" t="n">
        <f aca="false">E140*'RS1-a'!C141</f>
        <v>2281.7709075</v>
      </c>
      <c r="J140" s="20" t="n">
        <f aca="false">F140*'RS1-a'!D141</f>
        <v>1521.180605</v>
      </c>
      <c r="K140" s="21" t="n">
        <v>619.39</v>
      </c>
      <c r="L140" s="21" t="n">
        <f aca="false">6*'RS1-a'!D153</f>
        <v>20.7433718863636</v>
      </c>
      <c r="M140" s="21" t="n">
        <f aca="false">6*'RS1-a'!E153</f>
        <v>20.7433718863636</v>
      </c>
      <c r="N140" s="22"/>
      <c r="O140" s="23" t="n">
        <f aca="false">SUM(G140:J140,K140:M140)</f>
        <v>4463.82825627273</v>
      </c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4.9" hidden="false" customHeight="false" outlineLevel="0" collapsed="false">
      <c r="A141" s="34" t="n">
        <v>53</v>
      </c>
      <c r="B141" s="35" t="s">
        <v>158</v>
      </c>
      <c r="C141" s="19" t="n">
        <v>0</v>
      </c>
      <c r="D141" s="19" t="n">
        <v>0</v>
      </c>
      <c r="E141" s="19" t="n">
        <v>2</v>
      </c>
      <c r="F141" s="19" t="n">
        <v>2</v>
      </c>
      <c r="G141" s="20"/>
      <c r="H141" s="20"/>
      <c r="I141" s="20" t="n">
        <f aca="false">E141*'RS1-a'!C143</f>
        <v>1537.580605</v>
      </c>
      <c r="J141" s="20" t="n">
        <f aca="false">F141*'RS1-a'!D143</f>
        <v>1537.580605</v>
      </c>
      <c r="K141" s="21" t="n">
        <v>619.39</v>
      </c>
      <c r="L141" s="21" t="n">
        <f aca="false">6*'RS1-a'!D155</f>
        <v>20.96700825</v>
      </c>
      <c r="M141" s="21" t="n">
        <f aca="false">6*'RS1-a'!E155</f>
        <v>20.96700825</v>
      </c>
      <c r="N141" s="22"/>
      <c r="O141" s="23" t="n">
        <f aca="false">SUM(G141:J141,K141:M141)</f>
        <v>3736.4852265</v>
      </c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4.9" hidden="false" customHeight="false" outlineLevel="0" collapsed="false">
      <c r="A142" s="34" t="n">
        <v>54</v>
      </c>
      <c r="B142" s="35" t="s">
        <v>159</v>
      </c>
      <c r="C142" s="19" t="n">
        <v>0</v>
      </c>
      <c r="D142" s="19" t="n">
        <v>0</v>
      </c>
      <c r="E142" s="19" t="n">
        <v>3</v>
      </c>
      <c r="F142" s="19" t="n">
        <v>2</v>
      </c>
      <c r="G142" s="20"/>
      <c r="H142" s="20"/>
      <c r="I142" s="20" t="n">
        <f aca="false">E142*'RS1-a'!C140</f>
        <v>2269.6809075</v>
      </c>
      <c r="J142" s="20" t="n">
        <f aca="false">F142*'RS1-a'!D140</f>
        <v>1513.120605</v>
      </c>
      <c r="K142" s="21" t="n">
        <v>619.39</v>
      </c>
      <c r="L142" s="21" t="n">
        <f aca="false">6*'RS1-a'!D152</f>
        <v>20.6334627954545</v>
      </c>
      <c r="M142" s="21" t="n">
        <f aca="false">6*'RS1-a'!E152</f>
        <v>20.6334627954545</v>
      </c>
      <c r="N142" s="22"/>
      <c r="O142" s="23" t="n">
        <f aca="false">SUM(G142:J142,K142:M142)</f>
        <v>4443.45843809091</v>
      </c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4.9" hidden="false" customHeight="false" outlineLevel="0" collapsed="false">
      <c r="A143" s="34" t="n">
        <v>55</v>
      </c>
      <c r="B143" s="35" t="s">
        <v>160</v>
      </c>
      <c r="C143" s="19" t="n">
        <v>0</v>
      </c>
      <c r="D143" s="19" t="n">
        <v>0</v>
      </c>
      <c r="E143" s="19" t="n">
        <v>4</v>
      </c>
      <c r="F143" s="19" t="n">
        <v>2</v>
      </c>
      <c r="G143" s="20"/>
      <c r="H143" s="20"/>
      <c r="I143" s="20" t="n">
        <f aca="false">E143*'RS1-a'!C142</f>
        <v>3058.68121</v>
      </c>
      <c r="J143" s="20" t="n">
        <f aca="false">F143*'RS1-a'!D142</f>
        <v>1529.340605</v>
      </c>
      <c r="K143" s="21" t="n">
        <v>619.39</v>
      </c>
      <c r="L143" s="21" t="n">
        <f aca="false">6*'RS1-a'!D154</f>
        <v>20.8546446136364</v>
      </c>
      <c r="M143" s="21" t="n">
        <f aca="false">6*'RS1-a'!E154</f>
        <v>20.8546446136364</v>
      </c>
      <c r="N143" s="22"/>
      <c r="O143" s="23" t="n">
        <f aca="false">SUM(G143:J143,K143:M143)</f>
        <v>5249.12110422727</v>
      </c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4.9" hidden="false" customHeight="false" outlineLevel="0" collapsed="false">
      <c r="A144" s="34" t="n">
        <v>56</v>
      </c>
      <c r="B144" s="35" t="s">
        <v>161</v>
      </c>
      <c r="C144" s="19" t="n">
        <v>0</v>
      </c>
      <c r="D144" s="19" t="n">
        <v>0</v>
      </c>
      <c r="E144" s="19" t="n">
        <v>2</v>
      </c>
      <c r="F144" s="19" t="n">
        <v>1</v>
      </c>
      <c r="G144" s="20"/>
      <c r="H144" s="20"/>
      <c r="I144" s="20" t="n">
        <f aca="false">E144*'RS1-a'!C142</f>
        <v>1529.340605</v>
      </c>
      <c r="J144" s="20" t="n">
        <f aca="false">F144*'RS1-a'!D142</f>
        <v>764.6703025</v>
      </c>
      <c r="K144" s="21" t="n">
        <v>619.39</v>
      </c>
      <c r="L144" s="21" t="n">
        <f aca="false">6*'RS1-a'!D154</f>
        <v>20.8546446136364</v>
      </c>
      <c r="M144" s="21" t="n">
        <f aca="false">6*'RS1-a'!E154</f>
        <v>20.8546446136364</v>
      </c>
      <c r="N144" s="22"/>
      <c r="O144" s="23" t="n">
        <f aca="false">SUM(G144:J144,K144:M144)</f>
        <v>2955.11019672727</v>
      </c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4.9" hidden="false" customHeight="false" outlineLevel="0" collapsed="false">
      <c r="A145" s="34" t="n">
        <v>57</v>
      </c>
      <c r="B145" s="35" t="s">
        <v>162</v>
      </c>
      <c r="C145" s="19" t="n">
        <v>0</v>
      </c>
      <c r="D145" s="19" t="n">
        <v>0</v>
      </c>
      <c r="E145" s="19" t="n">
        <v>2</v>
      </c>
      <c r="F145" s="19" t="n">
        <v>1</v>
      </c>
      <c r="G145" s="20"/>
      <c r="H145" s="20"/>
      <c r="I145" s="20" t="n">
        <f aca="false">E145*'RS1-a'!C140</f>
        <v>1513.120605</v>
      </c>
      <c r="J145" s="20" t="n">
        <f aca="false">F145*'RS1-a'!D140</f>
        <v>756.5603025</v>
      </c>
      <c r="K145" s="21" t="n">
        <v>619.39</v>
      </c>
      <c r="L145" s="21" t="n">
        <f aca="false">6*'RS1-a'!D152</f>
        <v>20.6334627954545</v>
      </c>
      <c r="M145" s="21" t="n">
        <f aca="false">6*'RS1-a'!E152</f>
        <v>20.6334627954545</v>
      </c>
      <c r="N145" s="22"/>
      <c r="O145" s="23" t="n">
        <f aca="false">SUM(G145:J145,K145:M145)</f>
        <v>2930.33783309091</v>
      </c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4.9" hidden="false" customHeight="false" outlineLevel="0" collapsed="false">
      <c r="A146" s="34" t="n">
        <v>58</v>
      </c>
      <c r="B146" s="35" t="s">
        <v>163</v>
      </c>
      <c r="C146" s="19" t="n">
        <v>0</v>
      </c>
      <c r="D146" s="19" t="n">
        <v>0</v>
      </c>
      <c r="E146" s="19" t="n">
        <v>3</v>
      </c>
      <c r="F146" s="19" t="n">
        <v>2</v>
      </c>
      <c r="G146" s="20"/>
      <c r="H146" s="20"/>
      <c r="I146" s="20" t="n">
        <f aca="false">E146*'RS1-a'!C142</f>
        <v>2294.0109075</v>
      </c>
      <c r="J146" s="20" t="n">
        <f aca="false">F146*'RS1-a'!D142</f>
        <v>1529.340605</v>
      </c>
      <c r="K146" s="21" t="n">
        <v>619.39</v>
      </c>
      <c r="L146" s="21" t="n">
        <f aca="false">6*'RS1-a'!D154</f>
        <v>20.8546446136364</v>
      </c>
      <c r="M146" s="21" t="n">
        <f aca="false">6*'RS1-a'!E154</f>
        <v>20.8546446136364</v>
      </c>
      <c r="N146" s="22"/>
      <c r="O146" s="23" t="n">
        <f aca="false">SUM(G146:J146,K146:M146)</f>
        <v>4484.45080172727</v>
      </c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4.9" hidden="false" customHeight="false" outlineLevel="0" collapsed="false">
      <c r="A147" s="34" t="n">
        <v>59</v>
      </c>
      <c r="B147" s="35" t="s">
        <v>164</v>
      </c>
      <c r="C147" s="19" t="n">
        <v>0</v>
      </c>
      <c r="D147" s="19" t="n">
        <v>0</v>
      </c>
      <c r="E147" s="19" t="n">
        <v>2</v>
      </c>
      <c r="F147" s="19" t="n">
        <v>0</v>
      </c>
      <c r="G147" s="20"/>
      <c r="H147" s="20"/>
      <c r="I147" s="20" t="n">
        <f aca="false">E147*'RS1-a'!C140</f>
        <v>1513.120605</v>
      </c>
      <c r="J147" s="20" t="n">
        <f aca="false">F147*'RS1-a'!D140</f>
        <v>0</v>
      </c>
      <c r="K147" s="21" t="n">
        <v>619.39</v>
      </c>
      <c r="L147" s="21" t="n">
        <f aca="false">6*'RS1-a'!D152</f>
        <v>20.6334627954545</v>
      </c>
      <c r="M147" s="21" t="n">
        <f aca="false">6*'RS1-a'!E152</f>
        <v>20.6334627954545</v>
      </c>
      <c r="N147" s="22"/>
      <c r="O147" s="23" t="n">
        <f aca="false">SUM(G147:J147,K147:M147)</f>
        <v>2173.77753059091</v>
      </c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4.9" hidden="false" customHeight="false" outlineLevel="0" collapsed="false">
      <c r="A148" s="34" t="n">
        <v>60</v>
      </c>
      <c r="B148" s="35" t="s">
        <v>165</v>
      </c>
      <c r="C148" s="19" t="n">
        <v>0</v>
      </c>
      <c r="D148" s="19" t="n">
        <v>0</v>
      </c>
      <c r="E148" s="19" t="n">
        <v>2</v>
      </c>
      <c r="F148" s="19" t="n">
        <v>1</v>
      </c>
      <c r="G148" s="20"/>
      <c r="H148" s="20"/>
      <c r="I148" s="20" t="n">
        <f aca="false">E148*'RS1-a'!C142</f>
        <v>1529.340605</v>
      </c>
      <c r="J148" s="20" t="n">
        <f aca="false">F148*'RS1-a'!D142</f>
        <v>764.6703025</v>
      </c>
      <c r="K148" s="21" t="n">
        <v>619.39</v>
      </c>
      <c r="L148" s="21" t="n">
        <f aca="false">6*'RS1-a'!D154</f>
        <v>20.8546446136364</v>
      </c>
      <c r="M148" s="21" t="n">
        <f aca="false">6*'RS1-a'!E154</f>
        <v>20.8546446136364</v>
      </c>
      <c r="N148" s="22"/>
      <c r="O148" s="23" t="n">
        <f aca="false">SUM(G148:J148,K148:M148)</f>
        <v>2955.11019672727</v>
      </c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4.9" hidden="false" customHeight="false" outlineLevel="0" collapsed="false">
      <c r="A149" s="34" t="n">
        <v>61</v>
      </c>
      <c r="B149" s="35" t="s">
        <v>166</v>
      </c>
      <c r="C149" s="19" t="n">
        <v>0</v>
      </c>
      <c r="D149" s="19" t="n">
        <v>0</v>
      </c>
      <c r="E149" s="19" t="n">
        <v>0</v>
      </c>
      <c r="F149" s="19" t="n">
        <v>1</v>
      </c>
      <c r="G149" s="20"/>
      <c r="H149" s="20"/>
      <c r="I149" s="20" t="n">
        <f aca="false">E149*'RS1-a'!C141</f>
        <v>0</v>
      </c>
      <c r="J149" s="20" t="n">
        <f aca="false">F149*'RS1-a'!D141</f>
        <v>760.5903025</v>
      </c>
      <c r="K149" s="21" t="n">
        <v>619.39</v>
      </c>
      <c r="L149" s="21" t="n">
        <f aca="false">6*'RS1-a'!D153</f>
        <v>20.7433718863636</v>
      </c>
      <c r="M149" s="21" t="n">
        <f aca="false">6*'RS1-a'!E153</f>
        <v>20.7433718863636</v>
      </c>
      <c r="N149" s="22"/>
      <c r="O149" s="23" t="n">
        <f aca="false">SUM(G149:J149,K149:M149)</f>
        <v>1421.46704627273</v>
      </c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4.9" hidden="false" customHeight="false" outlineLevel="0" collapsed="false">
      <c r="A150" s="34" t="n">
        <v>62</v>
      </c>
      <c r="B150" s="35" t="s">
        <v>167</v>
      </c>
      <c r="C150" s="19" t="n">
        <v>0</v>
      </c>
      <c r="D150" s="19" t="n">
        <v>0</v>
      </c>
      <c r="E150" s="19" t="n">
        <v>0</v>
      </c>
      <c r="F150" s="19" t="n">
        <v>1</v>
      </c>
      <c r="G150" s="20"/>
      <c r="H150" s="20"/>
      <c r="I150" s="20" t="n">
        <f aca="false">E150*'RS1-a'!C142</f>
        <v>0</v>
      </c>
      <c r="J150" s="20" t="n">
        <f aca="false">F150*'RS1-a'!D142</f>
        <v>764.6703025</v>
      </c>
      <c r="K150" s="21" t="n">
        <v>619.39</v>
      </c>
      <c r="L150" s="21" t="n">
        <f aca="false">6*'RS1-a'!D154</f>
        <v>20.8546446136364</v>
      </c>
      <c r="M150" s="21" t="n">
        <f aca="false">6*'RS1-a'!E154</f>
        <v>20.8546446136364</v>
      </c>
      <c r="N150" s="22"/>
      <c r="O150" s="23" t="n">
        <f aca="false">SUM(G150:J150,K150:M150)</f>
        <v>1425.76959172727</v>
      </c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4.9" hidden="false" customHeight="false" outlineLevel="0" collapsed="false">
      <c r="A151" s="34" t="n">
        <v>63</v>
      </c>
      <c r="B151" s="35" t="s">
        <v>168</v>
      </c>
      <c r="C151" s="19" t="n">
        <v>0</v>
      </c>
      <c r="D151" s="19" t="n">
        <v>0</v>
      </c>
      <c r="E151" s="19" t="n">
        <v>0</v>
      </c>
      <c r="F151" s="19" t="n">
        <v>1</v>
      </c>
      <c r="G151" s="20"/>
      <c r="H151" s="20"/>
      <c r="I151" s="20" t="n">
        <f aca="false">E151*'RS1-a'!C140</f>
        <v>0</v>
      </c>
      <c r="J151" s="20" t="n">
        <f aca="false">F151*'RS1-a'!D140</f>
        <v>756.5603025</v>
      </c>
      <c r="K151" s="21" t="n">
        <v>619.39</v>
      </c>
      <c r="L151" s="21" t="n">
        <f aca="false">6*'RS1-a'!D152</f>
        <v>20.6334627954545</v>
      </c>
      <c r="M151" s="21" t="n">
        <f aca="false">6*'RS1-a'!E152</f>
        <v>20.6334627954545</v>
      </c>
      <c r="N151" s="22"/>
      <c r="O151" s="23" t="n">
        <f aca="false">SUM(G151:J151,K151:M151)</f>
        <v>1417.21722809091</v>
      </c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3.8" hidden="false" customHeight="false" outlineLevel="0" collapsed="false">
      <c r="A152" s="27" t="s">
        <v>104</v>
      </c>
      <c r="B152" s="28" t="s">
        <v>169</v>
      </c>
      <c r="C152" s="29" t="n">
        <f aca="false">SUM(C89:C151)</f>
        <v>7</v>
      </c>
      <c r="D152" s="29" t="n">
        <f aca="false">SUM(D89:D151)</f>
        <v>10</v>
      </c>
      <c r="E152" s="29" t="n">
        <f aca="false">SUM(E89:E151)</f>
        <v>150</v>
      </c>
      <c r="F152" s="29" t="n">
        <f aca="false">SUM(F89:F151)</f>
        <v>45</v>
      </c>
      <c r="G152" s="30" t="n">
        <f aca="false">SUM(G89:G151)</f>
        <v>7219.32342</v>
      </c>
      <c r="H152" s="30" t="n">
        <f aca="false">SUM(H89:H151)</f>
        <v>10485.4072</v>
      </c>
      <c r="I152" s="30" t="n">
        <f aca="false">SUM(I89:I151)</f>
        <v>116195.865295</v>
      </c>
      <c r="J152" s="30" t="n">
        <f aca="false">SUM(J89:J151)</f>
        <v>34448.1206925</v>
      </c>
      <c r="K152" s="30" t="n">
        <f aca="false">SUM(K89:K151)</f>
        <v>39021.57</v>
      </c>
      <c r="L152" s="30" t="n">
        <f aca="false">SUM(L89:L151)</f>
        <v>1331.90017793182</v>
      </c>
      <c r="M152" s="30" t="n">
        <f aca="false">SUM(M89:M151)</f>
        <v>1331.90017793182</v>
      </c>
      <c r="N152" s="22"/>
      <c r="O152" s="31" t="n">
        <f aca="false">SUM(O89:O151)</f>
        <v>210034.086963364</v>
      </c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4.9" hidden="false" customHeight="false" outlineLevel="0" collapsed="false">
      <c r="A153" s="38" t="n">
        <v>1</v>
      </c>
      <c r="B153" s="39" t="s">
        <v>170</v>
      </c>
      <c r="C153" s="19" t="n">
        <v>1</v>
      </c>
      <c r="D153" s="19" t="n">
        <v>0</v>
      </c>
      <c r="E153" s="19" t="n">
        <v>0</v>
      </c>
      <c r="F153" s="19" t="n">
        <v>0</v>
      </c>
      <c r="G153" s="20" t="n">
        <f aca="false">C153*'RS2-a'!F140</f>
        <v>978.0314275</v>
      </c>
      <c r="H153" s="20"/>
      <c r="I153" s="20"/>
      <c r="J153" s="20"/>
      <c r="K153" s="21" t="n">
        <v>619.39</v>
      </c>
      <c r="L153" s="21" t="n">
        <f aca="false">6*'RS2-a'!D152</f>
        <v>19.99852125</v>
      </c>
      <c r="M153" s="21" t="n">
        <f aca="false">6*'RS2-a'!E152</f>
        <v>19.99852125</v>
      </c>
      <c r="N153" s="22"/>
      <c r="O153" s="23" t="n">
        <f aca="false">SUM(G153:J153,K153:M153)</f>
        <v>1637.41847</v>
      </c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4.9" hidden="false" customHeight="false" outlineLevel="0" collapsed="false">
      <c r="A154" s="40" t="n">
        <v>2</v>
      </c>
      <c r="B154" s="41" t="s">
        <v>171</v>
      </c>
      <c r="C154" s="19" t="n">
        <v>0</v>
      </c>
      <c r="D154" s="19" t="n">
        <v>0</v>
      </c>
      <c r="E154" s="19" t="n">
        <v>3</v>
      </c>
      <c r="F154" s="19" t="n">
        <v>0</v>
      </c>
      <c r="G154" s="20"/>
      <c r="H154" s="20"/>
      <c r="I154" s="20" t="n">
        <f aca="false">E154*'RS2-a'!C142</f>
        <v>2223.3873375</v>
      </c>
      <c r="J154" s="20" t="n">
        <f aca="false">F154*'RS2-a'!D142</f>
        <v>0</v>
      </c>
      <c r="K154" s="21" t="n">
        <v>619.39</v>
      </c>
      <c r="L154" s="21" t="n">
        <f aca="false">6*'RS2-a'!D154</f>
        <v>20.2126121590909</v>
      </c>
      <c r="M154" s="21" t="n">
        <f aca="false">6*'RS2-a'!E154</f>
        <v>20.2126121590909</v>
      </c>
      <c r="N154" s="22"/>
      <c r="O154" s="23" t="n">
        <f aca="false">SUM(G154:J154,K154:M154)</f>
        <v>2883.20256181818</v>
      </c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4.9" hidden="false" customHeight="false" outlineLevel="0" collapsed="false">
      <c r="A155" s="40" t="n">
        <v>3</v>
      </c>
      <c r="B155" s="41" t="s">
        <v>172</v>
      </c>
      <c r="C155" s="19" t="n">
        <v>0</v>
      </c>
      <c r="D155" s="19" t="n">
        <v>0</v>
      </c>
      <c r="E155" s="19" t="n">
        <v>3</v>
      </c>
      <c r="F155" s="19" t="n">
        <v>0</v>
      </c>
      <c r="G155" s="36"/>
      <c r="H155" s="36"/>
      <c r="I155" s="36" t="n">
        <f aca="false">E155*'RS2-b'!C142</f>
        <v>2448.8885775</v>
      </c>
      <c r="J155" s="36" t="n">
        <f aca="false">F155*'RS2-b'!D142</f>
        <v>0</v>
      </c>
      <c r="K155" s="37" t="n">
        <v>619.39</v>
      </c>
      <c r="L155" s="37" t="n">
        <f aca="false">6*'RS2-b'!D154</f>
        <v>22.2626234318182</v>
      </c>
      <c r="M155" s="37" t="n">
        <f aca="false">6*'RS2-b'!E154</f>
        <v>22.2626234318182</v>
      </c>
      <c r="N155" s="22"/>
      <c r="O155" s="23" t="n">
        <f aca="false">SUM(G155:J155,K155:M155)</f>
        <v>3112.80382436364</v>
      </c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4.9" hidden="false" customHeight="false" outlineLevel="0" collapsed="false">
      <c r="A156" s="40" t="n">
        <v>4</v>
      </c>
      <c r="B156" s="41" t="s">
        <v>173</v>
      </c>
      <c r="C156" s="19" t="n">
        <v>0</v>
      </c>
      <c r="D156" s="19" t="n">
        <v>0</v>
      </c>
      <c r="E156" s="19" t="n">
        <v>2</v>
      </c>
      <c r="F156" s="19" t="n">
        <v>0</v>
      </c>
      <c r="G156" s="20"/>
      <c r="H156" s="20"/>
      <c r="I156" s="20" t="n">
        <f aca="false">E156*'RS2-a'!C142</f>
        <v>1482.258225</v>
      </c>
      <c r="J156" s="20" t="n">
        <f aca="false">F156*'RS2-a'!D142</f>
        <v>0</v>
      </c>
      <c r="K156" s="21" t="n">
        <v>619.39</v>
      </c>
      <c r="L156" s="21" t="n">
        <f aca="false">6*'RS2-a'!D154</f>
        <v>20.2126121590909</v>
      </c>
      <c r="M156" s="21" t="n">
        <f aca="false">6*'RS2-a'!E154</f>
        <v>20.2126121590909</v>
      </c>
      <c r="N156" s="22"/>
      <c r="O156" s="23" t="n">
        <f aca="false">SUM(G156:J156,K156:M156)</f>
        <v>2142.07344931818</v>
      </c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4.9" hidden="false" customHeight="false" outlineLevel="0" collapsed="false">
      <c r="A157" s="40" t="n">
        <v>5</v>
      </c>
      <c r="B157" s="41" t="s">
        <v>174</v>
      </c>
      <c r="C157" s="19" t="n">
        <v>0</v>
      </c>
      <c r="D157" s="19" t="n">
        <v>0</v>
      </c>
      <c r="E157" s="19" t="n">
        <v>2</v>
      </c>
      <c r="F157" s="19" t="n">
        <v>0</v>
      </c>
      <c r="G157" s="20"/>
      <c r="H157" s="20"/>
      <c r="I157" s="20" t="n">
        <f aca="false">E157*'RS2-a'!C142</f>
        <v>1482.258225</v>
      </c>
      <c r="J157" s="20" t="n">
        <f aca="false">F157*'RS2-a'!D142</f>
        <v>0</v>
      </c>
      <c r="K157" s="21" t="n">
        <v>619.39</v>
      </c>
      <c r="L157" s="21" t="n">
        <f aca="false">6*'RS2-a'!D154</f>
        <v>20.2126121590909</v>
      </c>
      <c r="M157" s="21" t="n">
        <f aca="false">6*'RS2-a'!E154</f>
        <v>20.2126121590909</v>
      </c>
      <c r="N157" s="22"/>
      <c r="O157" s="23" t="n">
        <f aca="false">SUM(G157:J157,K157:M157)</f>
        <v>2142.07344931818</v>
      </c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4.9" hidden="false" customHeight="false" outlineLevel="0" collapsed="false">
      <c r="A158" s="40" t="n">
        <v>6</v>
      </c>
      <c r="B158" s="41" t="s">
        <v>175</v>
      </c>
      <c r="C158" s="19" t="n">
        <v>0</v>
      </c>
      <c r="D158" s="19" t="n">
        <v>0</v>
      </c>
      <c r="E158" s="19" t="n">
        <v>5</v>
      </c>
      <c r="F158" s="19" t="n">
        <v>0</v>
      </c>
      <c r="G158" s="20"/>
      <c r="H158" s="20"/>
      <c r="I158" s="20" t="n">
        <f aca="false">E158*'RS2-a'!C140</f>
        <v>3666.3955625</v>
      </c>
      <c r="J158" s="20" t="n">
        <f aca="false">F158*'RS2-a'!D140</f>
        <v>0</v>
      </c>
      <c r="K158" s="21" t="n">
        <v>619.39</v>
      </c>
      <c r="L158" s="21" t="n">
        <f aca="false">6*'RS2-a'!D152</f>
        <v>19.99852125</v>
      </c>
      <c r="M158" s="21" t="n">
        <f aca="false">6*'RS2-a'!E152</f>
        <v>19.99852125</v>
      </c>
      <c r="N158" s="22"/>
      <c r="O158" s="23" t="n">
        <f aca="false">SUM(G158:J158,K158:M158)</f>
        <v>4325.782605</v>
      </c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4.9" hidden="false" customHeight="false" outlineLevel="0" collapsed="false">
      <c r="A159" s="40" t="n">
        <v>7</v>
      </c>
      <c r="B159" s="41" t="s">
        <v>176</v>
      </c>
      <c r="C159" s="19" t="n">
        <v>0</v>
      </c>
      <c r="D159" s="19" t="n">
        <v>0</v>
      </c>
      <c r="E159" s="19" t="n">
        <v>3</v>
      </c>
      <c r="F159" s="19" t="n">
        <v>0</v>
      </c>
      <c r="G159" s="20"/>
      <c r="H159" s="20"/>
      <c r="I159" s="20" t="n">
        <f aca="false">E159*'RS2-a'!C142</f>
        <v>2223.3873375</v>
      </c>
      <c r="J159" s="20" t="n">
        <f aca="false">F159*'RS2-a'!D142</f>
        <v>0</v>
      </c>
      <c r="K159" s="21" t="n">
        <v>619.39</v>
      </c>
      <c r="L159" s="21" t="n">
        <f aca="false">6*'RS2-a'!D154</f>
        <v>20.2126121590909</v>
      </c>
      <c r="M159" s="21" t="n">
        <f aca="false">6*'RS2-a'!E154</f>
        <v>20.2126121590909</v>
      </c>
      <c r="N159" s="22"/>
      <c r="O159" s="23" t="n">
        <f aca="false">SUM(G159:J159,K159:M159)</f>
        <v>2883.20256181818</v>
      </c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4.9" hidden="false" customHeight="false" outlineLevel="0" collapsed="false">
      <c r="A160" s="40" t="n">
        <v>8</v>
      </c>
      <c r="B160" s="41" t="s">
        <v>177</v>
      </c>
      <c r="C160" s="19" t="n">
        <v>0</v>
      </c>
      <c r="D160" s="19" t="n">
        <v>0</v>
      </c>
      <c r="E160" s="19" t="n">
        <v>1</v>
      </c>
      <c r="F160" s="19" t="n">
        <v>0</v>
      </c>
      <c r="G160" s="20"/>
      <c r="H160" s="20"/>
      <c r="I160" s="20" t="n">
        <f aca="false">E160*'RS2-a'!C140</f>
        <v>733.2791125</v>
      </c>
      <c r="J160" s="20" t="n">
        <f aca="false">F160*'RS2-a'!D140</f>
        <v>0</v>
      </c>
      <c r="K160" s="21" t="n">
        <v>619.39</v>
      </c>
      <c r="L160" s="21" t="n">
        <f aca="false">6*'RS2-a'!D152</f>
        <v>19.99852125</v>
      </c>
      <c r="M160" s="21" t="n">
        <f aca="false">6*'RS2-a'!E152</f>
        <v>19.99852125</v>
      </c>
      <c r="N160" s="22"/>
      <c r="O160" s="23" t="n">
        <f aca="false">SUM(G160:J160,K160:M160)</f>
        <v>1392.666155</v>
      </c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4.9" hidden="false" customHeight="false" outlineLevel="0" collapsed="false">
      <c r="A161" s="40" t="n">
        <v>9</v>
      </c>
      <c r="B161" s="41" t="s">
        <v>178</v>
      </c>
      <c r="C161" s="19" t="n">
        <v>0</v>
      </c>
      <c r="D161" s="19" t="n">
        <v>0</v>
      </c>
      <c r="E161" s="19" t="n">
        <v>2</v>
      </c>
      <c r="F161" s="19" t="n">
        <v>0</v>
      </c>
      <c r="G161" s="36"/>
      <c r="H161" s="36"/>
      <c r="I161" s="36" t="n">
        <f aca="false">E161*'RS2-b'!C140</f>
        <v>1615.292385</v>
      </c>
      <c r="J161" s="36" t="n">
        <f aca="false">F161*'RS2-b'!D140</f>
        <v>0</v>
      </c>
      <c r="K161" s="37" t="n">
        <v>619.39</v>
      </c>
      <c r="L161" s="37" t="n">
        <f aca="false">6*'RS2-b'!D152</f>
        <v>22.0267143409091</v>
      </c>
      <c r="M161" s="37" t="n">
        <f aca="false">6*'RS2-b'!E152</f>
        <v>22.0267143409091</v>
      </c>
      <c r="N161" s="22"/>
      <c r="O161" s="23" t="n">
        <f aca="false">SUM(G161:J161,K161:M161)</f>
        <v>2278.73581368182</v>
      </c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4.9" hidden="false" customHeight="false" outlineLevel="0" collapsed="false">
      <c r="A162" s="40" t="n">
        <v>10</v>
      </c>
      <c r="B162" s="41" t="s">
        <v>179</v>
      </c>
      <c r="C162" s="19" t="n">
        <v>0</v>
      </c>
      <c r="D162" s="19" t="n">
        <v>0</v>
      </c>
      <c r="E162" s="19" t="n">
        <v>2</v>
      </c>
      <c r="F162" s="19" t="n">
        <v>0</v>
      </c>
      <c r="G162" s="20"/>
      <c r="H162" s="20"/>
      <c r="I162" s="20" t="n">
        <f aca="false">E162*'RS2-a'!C140</f>
        <v>1466.558225</v>
      </c>
      <c r="J162" s="20" t="n">
        <f aca="false">F162*'RS2-a'!D140</f>
        <v>0</v>
      </c>
      <c r="K162" s="21" t="n">
        <v>619.39</v>
      </c>
      <c r="L162" s="21" t="n">
        <f aca="false">6*'RS2-a'!D152</f>
        <v>19.99852125</v>
      </c>
      <c r="M162" s="21" t="n">
        <f aca="false">6*'RS2-a'!E152</f>
        <v>19.99852125</v>
      </c>
      <c r="N162" s="22"/>
      <c r="O162" s="23" t="n">
        <f aca="false">SUM(G162:J162,K162:M162)</f>
        <v>2125.9452675</v>
      </c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4.9" hidden="false" customHeight="false" outlineLevel="0" collapsed="false">
      <c r="A163" s="40" t="n">
        <v>11</v>
      </c>
      <c r="B163" s="41" t="s">
        <v>180</v>
      </c>
      <c r="C163" s="19" t="n">
        <v>0</v>
      </c>
      <c r="D163" s="19" t="n">
        <v>0</v>
      </c>
      <c r="E163" s="19" t="n">
        <v>1</v>
      </c>
      <c r="F163" s="19" t="n">
        <v>0</v>
      </c>
      <c r="G163" s="20"/>
      <c r="H163" s="20"/>
      <c r="I163" s="20" t="n">
        <f aca="false">E163*'RS2-a'!C141</f>
        <v>737.1891125</v>
      </c>
      <c r="J163" s="20" t="n">
        <f aca="false">F163*'RS2-a'!D141</f>
        <v>0</v>
      </c>
      <c r="K163" s="21" t="n">
        <v>619.39</v>
      </c>
      <c r="L163" s="21" t="n">
        <f aca="false">6*'RS2-a'!D153</f>
        <v>20.1051576136364</v>
      </c>
      <c r="M163" s="21" t="n">
        <f aca="false">6*'RS2-a'!E153</f>
        <v>20.1051576136364</v>
      </c>
      <c r="N163" s="22"/>
      <c r="O163" s="23" t="n">
        <f aca="false">SUM(G163:J163,K163:M163)</f>
        <v>1396.78942772727</v>
      </c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4.9" hidden="false" customHeight="false" outlineLevel="0" collapsed="false">
      <c r="A164" s="40" t="n">
        <v>12</v>
      </c>
      <c r="B164" s="41" t="s">
        <v>181</v>
      </c>
      <c r="C164" s="19" t="n">
        <v>0</v>
      </c>
      <c r="D164" s="19" t="n">
        <v>0</v>
      </c>
      <c r="E164" s="19" t="n">
        <v>2</v>
      </c>
      <c r="F164" s="19" t="n">
        <v>0</v>
      </c>
      <c r="G164" s="20"/>
      <c r="H164" s="20"/>
      <c r="I164" s="20" t="n">
        <f aca="false">E164*'RS2-a'!C142</f>
        <v>1482.258225</v>
      </c>
      <c r="J164" s="20" t="n">
        <f aca="false">F164*'RS2-a'!D142</f>
        <v>0</v>
      </c>
      <c r="K164" s="21" t="n">
        <v>619.39</v>
      </c>
      <c r="L164" s="21" t="n">
        <f aca="false">6*'RS2-a'!D154</f>
        <v>20.2126121590909</v>
      </c>
      <c r="M164" s="21" t="n">
        <f aca="false">6*'RS2-a'!E154</f>
        <v>20.2126121590909</v>
      </c>
      <c r="N164" s="22"/>
      <c r="O164" s="23" t="n">
        <f aca="false">SUM(G164:J164,K164:M164)</f>
        <v>2142.07344931818</v>
      </c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4.9" hidden="false" customHeight="false" outlineLevel="0" collapsed="false">
      <c r="A165" s="40" t="n">
        <v>13</v>
      </c>
      <c r="B165" s="41" t="s">
        <v>182</v>
      </c>
      <c r="C165" s="19" t="n">
        <v>0</v>
      </c>
      <c r="D165" s="19" t="n">
        <v>0</v>
      </c>
      <c r="E165" s="19" t="n">
        <v>1</v>
      </c>
      <c r="F165" s="19" t="n">
        <v>0</v>
      </c>
      <c r="G165" s="20"/>
      <c r="H165" s="20"/>
      <c r="I165" s="20" t="n">
        <f aca="false">E165*'RS2-a'!C144</f>
        <v>749.1591125</v>
      </c>
      <c r="J165" s="20" t="n">
        <f aca="false">F165*'RS2-a'!D144</f>
        <v>0</v>
      </c>
      <c r="K165" s="21" t="n">
        <v>619.39</v>
      </c>
      <c r="L165" s="21" t="n">
        <f aca="false">6*'RS2-a'!D156</f>
        <v>20.4316121590909</v>
      </c>
      <c r="M165" s="21" t="n">
        <f aca="false">6*'RS2-a'!E156</f>
        <v>20.4316121590909</v>
      </c>
      <c r="N165" s="22"/>
      <c r="O165" s="23" t="n">
        <f aca="false">SUM(G165:J165,K165:M165)</f>
        <v>1409.41233681818</v>
      </c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4.9" hidden="false" customHeight="false" outlineLevel="0" collapsed="false">
      <c r="A166" s="38" t="n">
        <v>14</v>
      </c>
      <c r="B166" s="39" t="s">
        <v>183</v>
      </c>
      <c r="C166" s="19" t="n">
        <v>1</v>
      </c>
      <c r="D166" s="19" t="n">
        <v>0</v>
      </c>
      <c r="E166" s="19" t="n">
        <v>0</v>
      </c>
      <c r="F166" s="19" t="n">
        <v>0</v>
      </c>
      <c r="G166" s="20" t="n">
        <f aca="false">C166*'RS2-a'!F140</f>
        <v>978.0314275</v>
      </c>
      <c r="H166" s="20"/>
      <c r="I166" s="20"/>
      <c r="J166" s="20"/>
      <c r="K166" s="21" t="n">
        <v>619.39</v>
      </c>
      <c r="L166" s="21" t="n">
        <f aca="false">6*'RS2-a'!D152</f>
        <v>19.99852125</v>
      </c>
      <c r="M166" s="21" t="n">
        <f aca="false">6*'RS2-a'!E152</f>
        <v>19.99852125</v>
      </c>
      <c r="N166" s="22"/>
      <c r="O166" s="23" t="n">
        <f aca="false">SUM(G166:J166,K166:M166)</f>
        <v>1637.41847</v>
      </c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4.9" hidden="false" customHeight="false" outlineLevel="0" collapsed="false">
      <c r="A167" s="40" t="n">
        <v>15</v>
      </c>
      <c r="B167" s="41" t="s">
        <v>184</v>
      </c>
      <c r="C167" s="19" t="n">
        <v>0</v>
      </c>
      <c r="D167" s="19" t="n">
        <v>0</v>
      </c>
      <c r="E167" s="19" t="n">
        <v>3</v>
      </c>
      <c r="F167" s="19" t="n">
        <v>0</v>
      </c>
      <c r="G167" s="20"/>
      <c r="H167" s="20"/>
      <c r="I167" s="20" t="n">
        <f aca="false">E167*'RS2-a'!C144</f>
        <v>2247.4773375</v>
      </c>
      <c r="J167" s="20" t="n">
        <f aca="false">F167*'RS2-a'!D144</f>
        <v>0</v>
      </c>
      <c r="K167" s="21" t="n">
        <v>619.39</v>
      </c>
      <c r="L167" s="21" t="n">
        <f aca="false">6*'RS2-a'!D156</f>
        <v>20.4316121590909</v>
      </c>
      <c r="M167" s="21" t="n">
        <f aca="false">6*'RS2-a'!E156</f>
        <v>20.4316121590909</v>
      </c>
      <c r="N167" s="22"/>
      <c r="O167" s="23" t="n">
        <f aca="false">SUM(G167:J167,K167:M167)</f>
        <v>2907.73056181818</v>
      </c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4.9" hidden="false" customHeight="false" outlineLevel="0" collapsed="false">
      <c r="A168" s="40" t="n">
        <v>16</v>
      </c>
      <c r="B168" s="41" t="s">
        <v>185</v>
      </c>
      <c r="C168" s="19" t="n">
        <v>0</v>
      </c>
      <c r="D168" s="19" t="n">
        <v>0</v>
      </c>
      <c r="E168" s="19" t="n">
        <v>1</v>
      </c>
      <c r="F168" s="19" t="n">
        <v>1</v>
      </c>
      <c r="G168" s="20"/>
      <c r="H168" s="20"/>
      <c r="I168" s="20" t="n">
        <f aca="false">E168*'RS2-a'!C142</f>
        <v>741.1291125</v>
      </c>
      <c r="J168" s="20" t="n">
        <f aca="false">F168*'RS2-a'!D142</f>
        <v>741.1291125</v>
      </c>
      <c r="K168" s="21" t="n">
        <v>619.39</v>
      </c>
      <c r="L168" s="21" t="n">
        <f aca="false">6*'RS2-a'!D154</f>
        <v>20.2126121590909</v>
      </c>
      <c r="M168" s="21" t="n">
        <f aca="false">6*'RS2-a'!E154</f>
        <v>20.2126121590909</v>
      </c>
      <c r="N168" s="22"/>
      <c r="O168" s="23" t="n">
        <f aca="false">SUM(G168:J168,K168:M168)</f>
        <v>2142.07344931818</v>
      </c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4.9" hidden="false" customHeight="false" outlineLevel="0" collapsed="false">
      <c r="A169" s="40" t="n">
        <v>17</v>
      </c>
      <c r="B169" s="41" t="s">
        <v>186</v>
      </c>
      <c r="C169" s="19" t="n">
        <v>0</v>
      </c>
      <c r="D169" s="19" t="n">
        <v>0</v>
      </c>
      <c r="E169" s="19" t="n">
        <v>3</v>
      </c>
      <c r="F169" s="19" t="n">
        <v>0</v>
      </c>
      <c r="G169" s="20"/>
      <c r="H169" s="20"/>
      <c r="I169" s="20" t="n">
        <f aca="false">E169*'RS2-a'!C142</f>
        <v>2223.3873375</v>
      </c>
      <c r="J169" s="20" t="n">
        <f aca="false">F169*'RS2-a'!D142</f>
        <v>0</v>
      </c>
      <c r="K169" s="21" t="n">
        <v>619.39</v>
      </c>
      <c r="L169" s="21" t="n">
        <f aca="false">6*'RS2-a'!D154</f>
        <v>20.2126121590909</v>
      </c>
      <c r="M169" s="21" t="n">
        <f aca="false">6*'RS2-a'!E154</f>
        <v>20.2126121590909</v>
      </c>
      <c r="N169" s="22"/>
      <c r="O169" s="23" t="n">
        <f aca="false">SUM(G169:J169,K169:M169)</f>
        <v>2883.20256181818</v>
      </c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4.9" hidden="false" customHeight="false" outlineLevel="0" collapsed="false">
      <c r="A170" s="40" t="n">
        <v>18</v>
      </c>
      <c r="B170" s="41" t="s">
        <v>187</v>
      </c>
      <c r="C170" s="19" t="n">
        <v>0</v>
      </c>
      <c r="D170" s="19" t="n">
        <v>0</v>
      </c>
      <c r="E170" s="19" t="n">
        <v>2</v>
      </c>
      <c r="F170" s="19" t="n">
        <v>1</v>
      </c>
      <c r="G170" s="20"/>
      <c r="H170" s="20"/>
      <c r="I170" s="20" t="n">
        <f aca="false">E170*'RS2-a'!C140</f>
        <v>1466.558225</v>
      </c>
      <c r="J170" s="20" t="n">
        <f aca="false">F170*'RS2-a'!D140</f>
        <v>733.2791125</v>
      </c>
      <c r="K170" s="21" t="n">
        <v>619.39</v>
      </c>
      <c r="L170" s="21" t="n">
        <f aca="false">6*'RS2-a'!D152</f>
        <v>19.99852125</v>
      </c>
      <c r="M170" s="21" t="n">
        <f aca="false">6*'RS2-a'!E152</f>
        <v>19.99852125</v>
      </c>
      <c r="N170" s="22"/>
      <c r="O170" s="23" t="n">
        <f aca="false">SUM(G170:J170,K170:M170)</f>
        <v>2859.22438</v>
      </c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4.9" hidden="false" customHeight="false" outlineLevel="0" collapsed="false">
      <c r="A171" s="40" t="n">
        <v>19</v>
      </c>
      <c r="B171" s="41" t="s">
        <v>188</v>
      </c>
      <c r="C171" s="19" t="n">
        <v>0</v>
      </c>
      <c r="D171" s="19" t="n">
        <v>0</v>
      </c>
      <c r="E171" s="19" t="n">
        <v>3</v>
      </c>
      <c r="F171" s="19" t="n">
        <v>0</v>
      </c>
      <c r="G171" s="20"/>
      <c r="H171" s="20"/>
      <c r="I171" s="20" t="n">
        <f aca="false">E171*'RS2-a'!C142</f>
        <v>2223.3873375</v>
      </c>
      <c r="J171" s="20" t="n">
        <f aca="false">F171*'RS2-a'!D142</f>
        <v>0</v>
      </c>
      <c r="K171" s="21" t="n">
        <v>619.39</v>
      </c>
      <c r="L171" s="21" t="n">
        <f aca="false">6*'RS2-a'!D154</f>
        <v>20.2126121590909</v>
      </c>
      <c r="M171" s="21" t="n">
        <f aca="false">6*'RS2-a'!E154</f>
        <v>20.2126121590909</v>
      </c>
      <c r="N171" s="22"/>
      <c r="O171" s="23" t="n">
        <f aca="false">SUM(G171:J171,K171:M171)</f>
        <v>2883.20256181818</v>
      </c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4.9" hidden="false" customHeight="false" outlineLevel="0" collapsed="false">
      <c r="A172" s="40" t="n">
        <v>20</v>
      </c>
      <c r="B172" s="41" t="s">
        <v>189</v>
      </c>
      <c r="C172" s="19" t="n">
        <v>0</v>
      </c>
      <c r="D172" s="19" t="n">
        <v>0</v>
      </c>
      <c r="E172" s="19" t="n">
        <v>3</v>
      </c>
      <c r="F172" s="19" t="n">
        <v>0</v>
      </c>
      <c r="G172" s="20"/>
      <c r="H172" s="20"/>
      <c r="I172" s="20" t="n">
        <f aca="false">E172*'RS2-a'!C140</f>
        <v>2199.8373375</v>
      </c>
      <c r="J172" s="20" t="n">
        <f aca="false">F172*'RS2-a'!D140</f>
        <v>0</v>
      </c>
      <c r="K172" s="21" t="n">
        <v>619.39</v>
      </c>
      <c r="L172" s="21" t="n">
        <f aca="false">6*'RS2-a'!D152</f>
        <v>19.99852125</v>
      </c>
      <c r="M172" s="21" t="n">
        <f aca="false">6*'RS2-a'!E152</f>
        <v>19.99852125</v>
      </c>
      <c r="N172" s="22"/>
      <c r="O172" s="23" t="n">
        <f aca="false">SUM(G172:J172,K172:M172)</f>
        <v>2859.22438</v>
      </c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4.9" hidden="false" customHeight="false" outlineLevel="0" collapsed="false">
      <c r="A173" s="40" t="n">
        <v>21</v>
      </c>
      <c r="B173" s="41" t="s">
        <v>190</v>
      </c>
      <c r="C173" s="19" t="n">
        <v>1</v>
      </c>
      <c r="D173" s="19" t="n">
        <v>1</v>
      </c>
      <c r="E173" s="19" t="n">
        <v>0</v>
      </c>
      <c r="F173" s="19" t="n">
        <v>1</v>
      </c>
      <c r="G173" s="20" t="n">
        <f aca="false">C173*'RS2-a'!F142</f>
        <v>988.5114275</v>
      </c>
      <c r="H173" s="20" t="n">
        <f aca="false">D173*'RS2-a'!G142</f>
        <v>988.5114275</v>
      </c>
      <c r="I173" s="20" t="n">
        <f aca="false">E173*'RS2-a'!C142</f>
        <v>0</v>
      </c>
      <c r="J173" s="20" t="n">
        <f aca="false">F173*'RS2-a'!D142</f>
        <v>741.1291125</v>
      </c>
      <c r="K173" s="21" t="n">
        <v>619.39</v>
      </c>
      <c r="L173" s="21" t="n">
        <f aca="false">6*'RS2-a'!D154</f>
        <v>20.2126121590909</v>
      </c>
      <c r="M173" s="21" t="n">
        <f aca="false">6*'RS2-a'!E154</f>
        <v>20.2126121590909</v>
      </c>
      <c r="N173" s="22"/>
      <c r="O173" s="23" t="n">
        <f aca="false">SUM(G173:J173,K173:M173)</f>
        <v>3377.96719181818</v>
      </c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4.9" hidden="false" customHeight="false" outlineLevel="0" collapsed="false">
      <c r="A174" s="40" t="n">
        <v>22</v>
      </c>
      <c r="B174" s="41" t="s">
        <v>191</v>
      </c>
      <c r="C174" s="19" t="n">
        <v>0</v>
      </c>
      <c r="D174" s="19" t="n">
        <v>0</v>
      </c>
      <c r="E174" s="19" t="n">
        <v>3</v>
      </c>
      <c r="F174" s="19" t="n">
        <v>0</v>
      </c>
      <c r="G174" s="20"/>
      <c r="H174" s="20"/>
      <c r="I174" s="20" t="n">
        <f aca="false">E174*'RS2-a'!C142</f>
        <v>2223.3873375</v>
      </c>
      <c r="J174" s="20" t="n">
        <f aca="false">F174*'RS2-a'!D142</f>
        <v>0</v>
      </c>
      <c r="K174" s="21" t="n">
        <v>619.39</v>
      </c>
      <c r="L174" s="21" t="n">
        <f aca="false">6*'RS2-a'!D154</f>
        <v>20.2126121590909</v>
      </c>
      <c r="M174" s="21" t="n">
        <f aca="false">6*'RS2-a'!E154</f>
        <v>20.2126121590909</v>
      </c>
      <c r="N174" s="22"/>
      <c r="O174" s="23" t="n">
        <f aca="false">SUM(G174:J174,K174:M174)</f>
        <v>2883.20256181818</v>
      </c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4.9" hidden="false" customHeight="false" outlineLevel="0" collapsed="false">
      <c r="A175" s="40" t="n">
        <v>23</v>
      </c>
      <c r="B175" s="41" t="s">
        <v>192</v>
      </c>
      <c r="C175" s="19" t="n">
        <v>0</v>
      </c>
      <c r="D175" s="19" t="n">
        <v>0</v>
      </c>
      <c r="E175" s="19" t="n">
        <v>3</v>
      </c>
      <c r="F175" s="19" t="n">
        <v>0</v>
      </c>
      <c r="G175" s="20"/>
      <c r="H175" s="20"/>
      <c r="I175" s="20" t="n">
        <f aca="false">E175*'RS2-a'!C142</f>
        <v>2223.3873375</v>
      </c>
      <c r="J175" s="20" t="n">
        <f aca="false">F175*'RS2-a'!D142</f>
        <v>0</v>
      </c>
      <c r="K175" s="21" t="n">
        <v>619.39</v>
      </c>
      <c r="L175" s="21" t="n">
        <f aca="false">6*'RS2-a'!D154</f>
        <v>20.2126121590909</v>
      </c>
      <c r="M175" s="21" t="n">
        <f aca="false">6*'RS2-a'!E154</f>
        <v>20.2126121590909</v>
      </c>
      <c r="N175" s="22"/>
      <c r="O175" s="23" t="n">
        <f aca="false">SUM(G175:J175,K175:M175)</f>
        <v>2883.20256181818</v>
      </c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4.9" hidden="false" customHeight="false" outlineLevel="0" collapsed="false">
      <c r="A176" s="40" t="n">
        <v>24</v>
      </c>
      <c r="B176" s="41" t="s">
        <v>193</v>
      </c>
      <c r="C176" s="19" t="n">
        <v>0</v>
      </c>
      <c r="D176" s="19" t="n">
        <v>0</v>
      </c>
      <c r="E176" s="19" t="n">
        <v>3</v>
      </c>
      <c r="F176" s="19" t="n">
        <v>0</v>
      </c>
      <c r="G176" s="20"/>
      <c r="H176" s="20"/>
      <c r="I176" s="20" t="n">
        <f aca="false">E176*'RS2-a'!C142</f>
        <v>2223.3873375</v>
      </c>
      <c r="J176" s="20" t="n">
        <f aca="false">F176*'RS2-a'!D142</f>
        <v>0</v>
      </c>
      <c r="K176" s="21" t="n">
        <v>619.39</v>
      </c>
      <c r="L176" s="21" t="n">
        <f aca="false">6*'RS2-a'!D154</f>
        <v>20.2126121590909</v>
      </c>
      <c r="M176" s="21" t="n">
        <f aca="false">6*'RS2-a'!E154</f>
        <v>20.2126121590909</v>
      </c>
      <c r="N176" s="22"/>
      <c r="O176" s="23" t="n">
        <f aca="false">SUM(G176:J176,K176:M176)</f>
        <v>2883.20256181818</v>
      </c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4.9" hidden="false" customHeight="false" outlineLevel="0" collapsed="false">
      <c r="A177" s="40" t="n">
        <v>25</v>
      </c>
      <c r="B177" s="41" t="s">
        <v>194</v>
      </c>
      <c r="C177" s="19" t="n">
        <v>0</v>
      </c>
      <c r="D177" s="19" t="n">
        <v>0</v>
      </c>
      <c r="E177" s="19" t="n">
        <v>3</v>
      </c>
      <c r="F177" s="19" t="n">
        <v>0</v>
      </c>
      <c r="G177" s="20"/>
      <c r="H177" s="20"/>
      <c r="I177" s="20" t="n">
        <f aca="false">E177*'RS2-a'!C142</f>
        <v>2223.3873375</v>
      </c>
      <c r="J177" s="20" t="n">
        <f aca="false">F177*'RS2-a'!D142</f>
        <v>0</v>
      </c>
      <c r="K177" s="21" t="n">
        <v>619.39</v>
      </c>
      <c r="L177" s="21" t="n">
        <f aca="false">6*'RS2-a'!D154</f>
        <v>20.2126121590909</v>
      </c>
      <c r="M177" s="21" t="n">
        <f aca="false">6*'RS2-a'!E154</f>
        <v>20.2126121590909</v>
      </c>
      <c r="N177" s="22"/>
      <c r="O177" s="23" t="n">
        <f aca="false">SUM(G177:J177,K177:M177)</f>
        <v>2883.20256181818</v>
      </c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4.9" hidden="false" customHeight="false" outlineLevel="0" collapsed="false">
      <c r="A178" s="40" t="n">
        <v>26</v>
      </c>
      <c r="B178" s="41" t="s">
        <v>195</v>
      </c>
      <c r="C178" s="19" t="n">
        <v>0</v>
      </c>
      <c r="D178" s="19" t="n">
        <v>0</v>
      </c>
      <c r="E178" s="19" t="n">
        <v>2</v>
      </c>
      <c r="F178" s="19" t="n">
        <v>0</v>
      </c>
      <c r="G178" s="20"/>
      <c r="H178" s="20"/>
      <c r="I178" s="20" t="n">
        <f aca="false">E178*'RS2-a'!C140</f>
        <v>1466.558225</v>
      </c>
      <c r="J178" s="20" t="n">
        <f aca="false">F178*'RS2-a'!D140</f>
        <v>0</v>
      </c>
      <c r="K178" s="21" t="n">
        <v>619.39</v>
      </c>
      <c r="L178" s="21" t="n">
        <f aca="false">6*'RS2-a'!D152</f>
        <v>19.99852125</v>
      </c>
      <c r="M178" s="21" t="n">
        <f aca="false">6*'RS2-a'!E152</f>
        <v>19.99852125</v>
      </c>
      <c r="N178" s="22"/>
      <c r="O178" s="23" t="n">
        <f aca="false">SUM(G178:J178,K178:M178)</f>
        <v>2125.9452675</v>
      </c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4.9" hidden="false" customHeight="false" outlineLevel="0" collapsed="false">
      <c r="A179" s="40" t="n">
        <v>27</v>
      </c>
      <c r="B179" s="41" t="s">
        <v>196</v>
      </c>
      <c r="C179" s="19" t="n">
        <v>0</v>
      </c>
      <c r="D179" s="19" t="n">
        <v>0</v>
      </c>
      <c r="E179" s="19" t="n">
        <v>0</v>
      </c>
      <c r="F179" s="19" t="n">
        <v>1</v>
      </c>
      <c r="G179" s="20"/>
      <c r="H179" s="20"/>
      <c r="I179" s="20" t="n">
        <f aca="false">E179*'RS2-a'!C142</f>
        <v>0</v>
      </c>
      <c r="J179" s="20" t="n">
        <f aca="false">F179*'RS2-a'!D142</f>
        <v>741.1291125</v>
      </c>
      <c r="K179" s="21" t="n">
        <v>619.39</v>
      </c>
      <c r="L179" s="21" t="n">
        <f aca="false">6*'RS2-a'!D154</f>
        <v>20.2126121590909</v>
      </c>
      <c r="M179" s="21" t="n">
        <f aca="false">6*'RS2-a'!E154</f>
        <v>20.2126121590909</v>
      </c>
      <c r="N179" s="22"/>
      <c r="O179" s="23" t="n">
        <f aca="false">SUM(G179:J179,K179:M179)</f>
        <v>1400.94433681818</v>
      </c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4.9" hidden="false" customHeight="false" outlineLevel="0" collapsed="false">
      <c r="A180" s="40" t="n">
        <v>28</v>
      </c>
      <c r="B180" s="41" t="s">
        <v>197</v>
      </c>
      <c r="C180" s="19" t="n">
        <v>0</v>
      </c>
      <c r="D180" s="19" t="n">
        <v>0</v>
      </c>
      <c r="E180" s="19" t="n">
        <v>0</v>
      </c>
      <c r="F180" s="19" t="n">
        <v>1</v>
      </c>
      <c r="G180" s="20"/>
      <c r="H180" s="20"/>
      <c r="I180" s="20" t="n">
        <f aca="false">E180*'RS2-a'!C142</f>
        <v>0</v>
      </c>
      <c r="J180" s="20" t="n">
        <f aca="false">F180*'RS2-a'!D142</f>
        <v>741.1291125</v>
      </c>
      <c r="K180" s="21" t="n">
        <v>619.39</v>
      </c>
      <c r="L180" s="21" t="n">
        <f aca="false">6*'RS2-a'!D154</f>
        <v>20.2126121590909</v>
      </c>
      <c r="M180" s="21" t="n">
        <f aca="false">6*'RS2-a'!E154</f>
        <v>20.2126121590909</v>
      </c>
      <c r="N180" s="22"/>
      <c r="O180" s="23" t="n">
        <f aca="false">SUM(G180:J180,K180:M180)</f>
        <v>1400.94433681818</v>
      </c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4.9" hidden="false" customHeight="false" outlineLevel="0" collapsed="false">
      <c r="A181" s="40" t="n">
        <v>29</v>
      </c>
      <c r="B181" s="41" t="s">
        <v>198</v>
      </c>
      <c r="C181" s="19" t="n">
        <v>0</v>
      </c>
      <c r="D181" s="19" t="n">
        <v>0</v>
      </c>
      <c r="E181" s="19" t="n">
        <v>2</v>
      </c>
      <c r="F181" s="19" t="n">
        <v>0</v>
      </c>
      <c r="G181" s="20"/>
      <c r="H181" s="20"/>
      <c r="I181" s="20" t="n">
        <f aca="false">E181*'RS2-a'!C142</f>
        <v>1482.258225</v>
      </c>
      <c r="J181" s="20" t="n">
        <f aca="false">F181*'RS2-a'!D142</f>
        <v>0</v>
      </c>
      <c r="K181" s="21" t="n">
        <v>619.39</v>
      </c>
      <c r="L181" s="21" t="n">
        <f aca="false">6*'RS2-a'!D154</f>
        <v>20.2126121590909</v>
      </c>
      <c r="M181" s="21" t="n">
        <f aca="false">6*'RS2-a'!E154</f>
        <v>20.2126121590909</v>
      </c>
      <c r="N181" s="22"/>
      <c r="O181" s="23" t="n">
        <f aca="false">SUM(G181:J181,K181:M181)</f>
        <v>2142.07344931818</v>
      </c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4.9" hidden="false" customHeight="false" outlineLevel="0" collapsed="false">
      <c r="A182" s="38" t="n">
        <v>30</v>
      </c>
      <c r="B182" s="39" t="s">
        <v>199</v>
      </c>
      <c r="C182" s="19" t="n">
        <v>1</v>
      </c>
      <c r="D182" s="19" t="n">
        <v>0</v>
      </c>
      <c r="E182" s="19" t="n">
        <v>0</v>
      </c>
      <c r="F182" s="19" t="n">
        <v>0</v>
      </c>
      <c r="G182" s="20" t="n">
        <f aca="false">C182*'RS2-a'!F140</f>
        <v>978.0314275</v>
      </c>
      <c r="H182" s="20"/>
      <c r="I182" s="20"/>
      <c r="J182" s="20"/>
      <c r="K182" s="21" t="n">
        <v>619.39</v>
      </c>
      <c r="L182" s="21" t="n">
        <f aca="false">6*'RS2-a'!D152</f>
        <v>19.99852125</v>
      </c>
      <c r="M182" s="21" t="n">
        <f aca="false">6*'RS2-a'!E152</f>
        <v>19.99852125</v>
      </c>
      <c r="N182" s="22"/>
      <c r="O182" s="23" t="n">
        <f aca="false">SUM(G182:J182,K182:M182)</f>
        <v>1637.41847</v>
      </c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4.9" hidden="false" customHeight="false" outlineLevel="0" collapsed="false">
      <c r="A183" s="40" t="n">
        <v>31</v>
      </c>
      <c r="B183" s="41" t="s">
        <v>200</v>
      </c>
      <c r="C183" s="19" t="n">
        <v>0</v>
      </c>
      <c r="D183" s="19" t="n">
        <v>0</v>
      </c>
      <c r="E183" s="19" t="n">
        <v>0</v>
      </c>
      <c r="F183" s="19" t="n">
        <v>1</v>
      </c>
      <c r="G183" s="20"/>
      <c r="H183" s="20"/>
      <c r="I183" s="20" t="n">
        <f aca="false">E183*'RS2-a'!C140</f>
        <v>0</v>
      </c>
      <c r="J183" s="20" t="n">
        <f aca="false">F183*'RS2-a'!D140</f>
        <v>733.2791125</v>
      </c>
      <c r="K183" s="21" t="n">
        <v>619.39</v>
      </c>
      <c r="L183" s="21" t="n">
        <f aca="false">6*'RS2-a'!D152</f>
        <v>19.99852125</v>
      </c>
      <c r="M183" s="21" t="n">
        <f aca="false">6*'RS2-a'!E152</f>
        <v>19.99852125</v>
      </c>
      <c r="N183" s="22"/>
      <c r="O183" s="23" t="n">
        <f aca="false">SUM(G183:J183,K183:M183)</f>
        <v>1392.666155</v>
      </c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4.9" hidden="false" customHeight="false" outlineLevel="0" collapsed="false">
      <c r="A184" s="40" t="n">
        <v>32</v>
      </c>
      <c r="B184" s="41" t="s">
        <v>201</v>
      </c>
      <c r="C184" s="19" t="n">
        <v>0</v>
      </c>
      <c r="D184" s="19" t="n">
        <v>0</v>
      </c>
      <c r="E184" s="19" t="n">
        <v>1</v>
      </c>
      <c r="F184" s="19" t="n">
        <v>1</v>
      </c>
      <c r="G184" s="20"/>
      <c r="H184" s="20"/>
      <c r="I184" s="20" t="n">
        <f aca="false">E184*'RS2-a'!C141</f>
        <v>737.1891125</v>
      </c>
      <c r="J184" s="20" t="n">
        <f aca="false">F184*'RS2-a'!D141</f>
        <v>737.1891125</v>
      </c>
      <c r="K184" s="21" t="n">
        <v>619.39</v>
      </c>
      <c r="L184" s="21" t="n">
        <f aca="false">6*'RS2-a'!D153</f>
        <v>20.1051576136364</v>
      </c>
      <c r="M184" s="21" t="n">
        <f aca="false">6*'RS2-a'!E153</f>
        <v>20.1051576136364</v>
      </c>
      <c r="N184" s="22"/>
      <c r="O184" s="23" t="n">
        <f aca="false">SUM(G184:J184,K184:M184)</f>
        <v>2133.97854022727</v>
      </c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4.9" hidden="false" customHeight="false" outlineLevel="0" collapsed="false">
      <c r="A185" s="40" t="n">
        <v>33</v>
      </c>
      <c r="B185" s="41" t="s">
        <v>202</v>
      </c>
      <c r="C185" s="19" t="n">
        <v>0</v>
      </c>
      <c r="D185" s="19" t="n">
        <v>0</v>
      </c>
      <c r="E185" s="19" t="n">
        <v>0</v>
      </c>
      <c r="F185" s="19" t="n">
        <v>1</v>
      </c>
      <c r="G185" s="20"/>
      <c r="H185" s="20"/>
      <c r="I185" s="20" t="n">
        <f aca="false">E185*'RS2-a'!C142</f>
        <v>0</v>
      </c>
      <c r="J185" s="20" t="n">
        <f aca="false">F185*'RS2-a'!D142</f>
        <v>741.1291125</v>
      </c>
      <c r="K185" s="21" t="n">
        <v>619.39</v>
      </c>
      <c r="L185" s="21" t="n">
        <f aca="false">6*'RS2-a'!D154</f>
        <v>20.2126121590909</v>
      </c>
      <c r="M185" s="21" t="n">
        <f aca="false">6*'RS2-a'!E154</f>
        <v>20.2126121590909</v>
      </c>
      <c r="N185" s="22"/>
      <c r="O185" s="23" t="n">
        <f aca="false">SUM(G185:J185,K185:M185)</f>
        <v>1400.94433681818</v>
      </c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4.9" hidden="false" customHeight="false" outlineLevel="0" collapsed="false">
      <c r="A186" s="40" t="n">
        <v>34</v>
      </c>
      <c r="B186" s="41" t="s">
        <v>203</v>
      </c>
      <c r="C186" s="19" t="n">
        <v>0</v>
      </c>
      <c r="D186" s="19" t="n">
        <v>0</v>
      </c>
      <c r="E186" s="19" t="n">
        <v>1</v>
      </c>
      <c r="F186" s="19" t="n">
        <v>1</v>
      </c>
      <c r="G186" s="20"/>
      <c r="H186" s="20"/>
      <c r="I186" s="20" t="n">
        <f aca="false">E186*'RS2-a'!C142</f>
        <v>741.1291125</v>
      </c>
      <c r="J186" s="20" t="n">
        <f aca="false">F186*'RS2-a'!D142</f>
        <v>741.1291125</v>
      </c>
      <c r="K186" s="21" t="n">
        <v>619.39</v>
      </c>
      <c r="L186" s="21" t="n">
        <f aca="false">6*'RS2-a'!D154</f>
        <v>20.2126121590909</v>
      </c>
      <c r="M186" s="21" t="n">
        <f aca="false">6*'RS2-a'!E154</f>
        <v>20.2126121590909</v>
      </c>
      <c r="N186" s="22"/>
      <c r="O186" s="23" t="n">
        <f aca="false">SUM(G186:J186,K186:M186)</f>
        <v>2142.07344931818</v>
      </c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4.9" hidden="false" customHeight="false" outlineLevel="0" collapsed="false">
      <c r="A187" s="40" t="n">
        <v>35</v>
      </c>
      <c r="B187" s="41" t="s">
        <v>204</v>
      </c>
      <c r="C187" s="19" t="n">
        <v>0</v>
      </c>
      <c r="D187" s="19" t="n">
        <v>0</v>
      </c>
      <c r="E187" s="19" t="n">
        <v>3</v>
      </c>
      <c r="F187" s="19" t="n">
        <v>0</v>
      </c>
      <c r="G187" s="20"/>
      <c r="H187" s="20"/>
      <c r="I187" s="20" t="n">
        <f aca="false">E187*'RS2-a'!C140</f>
        <v>2199.8373375</v>
      </c>
      <c r="J187" s="20" t="n">
        <f aca="false">F187*'RS2-a'!D140</f>
        <v>0</v>
      </c>
      <c r="K187" s="21" t="n">
        <v>619.39</v>
      </c>
      <c r="L187" s="21" t="n">
        <f aca="false">6*'RS2-a'!D152</f>
        <v>19.99852125</v>
      </c>
      <c r="M187" s="21" t="n">
        <f aca="false">6*'RS2-a'!E152</f>
        <v>19.99852125</v>
      </c>
      <c r="N187" s="22"/>
      <c r="O187" s="23" t="n">
        <f aca="false">SUM(G187:J187,K187:M187)</f>
        <v>2859.22438</v>
      </c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4.9" hidden="false" customHeight="false" outlineLevel="0" collapsed="false">
      <c r="A188" s="40" t="n">
        <v>36</v>
      </c>
      <c r="B188" s="41" t="s">
        <v>205</v>
      </c>
      <c r="C188" s="19" t="n">
        <v>0</v>
      </c>
      <c r="D188" s="19" t="n">
        <v>0</v>
      </c>
      <c r="E188" s="19" t="n">
        <v>2</v>
      </c>
      <c r="F188" s="19" t="n">
        <v>1</v>
      </c>
      <c r="G188" s="20"/>
      <c r="H188" s="20"/>
      <c r="I188" s="20" t="n">
        <f aca="false">E188*'RS2-a'!C140</f>
        <v>1466.558225</v>
      </c>
      <c r="J188" s="20" t="n">
        <f aca="false">F188*'RS2-a'!D140</f>
        <v>733.2791125</v>
      </c>
      <c r="K188" s="21" t="n">
        <v>619.39</v>
      </c>
      <c r="L188" s="21" t="n">
        <f aca="false">6*'RS2-a'!D152</f>
        <v>19.99852125</v>
      </c>
      <c r="M188" s="21" t="n">
        <f aca="false">6*'RS2-a'!E152</f>
        <v>19.99852125</v>
      </c>
      <c r="N188" s="22"/>
      <c r="O188" s="23" t="n">
        <f aca="false">SUM(G188:J188,K188:M188)</f>
        <v>2859.22438</v>
      </c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4.9" hidden="false" customHeight="false" outlineLevel="0" collapsed="false">
      <c r="A189" s="40" t="n">
        <v>37</v>
      </c>
      <c r="B189" s="41" t="s">
        <v>206</v>
      </c>
      <c r="C189" s="19" t="n">
        <v>0</v>
      </c>
      <c r="D189" s="19" t="n">
        <v>0</v>
      </c>
      <c r="E189" s="19" t="n">
        <v>1</v>
      </c>
      <c r="F189" s="19" t="n">
        <v>1</v>
      </c>
      <c r="G189" s="20"/>
      <c r="H189" s="20"/>
      <c r="I189" s="20" t="n">
        <f aca="false">E189*'RS2-a'!C140</f>
        <v>733.2791125</v>
      </c>
      <c r="J189" s="20" t="n">
        <f aca="false">F189*'RS2-a'!D140</f>
        <v>733.2791125</v>
      </c>
      <c r="K189" s="21" t="n">
        <v>619.39</v>
      </c>
      <c r="L189" s="21" t="n">
        <f aca="false">6*'RS2-a'!D152</f>
        <v>19.99852125</v>
      </c>
      <c r="M189" s="21" t="n">
        <f aca="false">6*'RS2-a'!E152</f>
        <v>19.99852125</v>
      </c>
      <c r="N189" s="22"/>
      <c r="O189" s="23" t="n">
        <f aca="false">SUM(G189:J189,K189:M189)</f>
        <v>2125.9452675</v>
      </c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4.9" hidden="false" customHeight="false" outlineLevel="0" collapsed="false">
      <c r="A190" s="40" t="n">
        <v>38</v>
      </c>
      <c r="B190" s="41" t="s">
        <v>207</v>
      </c>
      <c r="C190" s="19" t="n">
        <v>0</v>
      </c>
      <c r="D190" s="19" t="n">
        <v>0</v>
      </c>
      <c r="E190" s="19" t="n">
        <v>1</v>
      </c>
      <c r="F190" s="19" t="n">
        <v>1</v>
      </c>
      <c r="G190" s="20"/>
      <c r="H190" s="20"/>
      <c r="I190" s="20" t="n">
        <f aca="false">E190*'RS2-a'!C140</f>
        <v>733.2791125</v>
      </c>
      <c r="J190" s="20" t="n">
        <f aca="false">F190*'RS2-a'!D140</f>
        <v>733.2791125</v>
      </c>
      <c r="K190" s="21" t="n">
        <v>619.39</v>
      </c>
      <c r="L190" s="21" t="n">
        <f aca="false">6*'RS2-a'!D152</f>
        <v>19.99852125</v>
      </c>
      <c r="M190" s="21" t="n">
        <f aca="false">6*'RS2-a'!E152</f>
        <v>19.99852125</v>
      </c>
      <c r="N190" s="22"/>
      <c r="O190" s="23" t="n">
        <f aca="false">SUM(G190:J190,K190:M190)</f>
        <v>2125.9452675</v>
      </c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4.9" hidden="false" customHeight="false" outlineLevel="0" collapsed="false">
      <c r="A191" s="40" t="n">
        <v>39</v>
      </c>
      <c r="B191" s="41" t="s">
        <v>208</v>
      </c>
      <c r="C191" s="19" t="n">
        <v>0</v>
      </c>
      <c r="D191" s="19" t="n">
        <v>0</v>
      </c>
      <c r="E191" s="19" t="n">
        <v>0</v>
      </c>
      <c r="F191" s="19" t="n">
        <v>1</v>
      </c>
      <c r="G191" s="20"/>
      <c r="H191" s="20"/>
      <c r="I191" s="20" t="n">
        <f aca="false">E191*'RS2-a'!C141</f>
        <v>0</v>
      </c>
      <c r="J191" s="20" t="n">
        <f aca="false">F191*'RS2-a'!D141</f>
        <v>737.1891125</v>
      </c>
      <c r="K191" s="21" t="n">
        <v>619.39</v>
      </c>
      <c r="L191" s="21" t="n">
        <f aca="false">6*'RS2-a'!D153</f>
        <v>20.1051576136364</v>
      </c>
      <c r="M191" s="21" t="n">
        <f aca="false">6*'RS2-a'!E153</f>
        <v>20.1051576136364</v>
      </c>
      <c r="N191" s="22"/>
      <c r="O191" s="23" t="n">
        <f aca="false">SUM(G191:J191,K191:M191)</f>
        <v>1396.78942772727</v>
      </c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4.9" hidden="false" customHeight="false" outlineLevel="0" collapsed="false">
      <c r="A192" s="40" t="n">
        <v>40</v>
      </c>
      <c r="B192" s="41" t="s">
        <v>209</v>
      </c>
      <c r="C192" s="19" t="n">
        <v>0</v>
      </c>
      <c r="D192" s="19" t="n">
        <v>0</v>
      </c>
      <c r="E192" s="19" t="n">
        <v>0</v>
      </c>
      <c r="F192" s="19" t="n">
        <v>1</v>
      </c>
      <c r="G192" s="20"/>
      <c r="H192" s="20"/>
      <c r="I192" s="20" t="n">
        <f aca="false">E192*'RS2-a'!C141</f>
        <v>0</v>
      </c>
      <c r="J192" s="20" t="n">
        <f aca="false">F192*'RS2-a'!D141</f>
        <v>737.1891125</v>
      </c>
      <c r="K192" s="21" t="n">
        <v>619.39</v>
      </c>
      <c r="L192" s="21" t="n">
        <f aca="false">6*'RS2-a'!D153</f>
        <v>20.1051576136364</v>
      </c>
      <c r="M192" s="21" t="n">
        <f aca="false">6*'RS2-a'!E153</f>
        <v>20.1051576136364</v>
      </c>
      <c r="N192" s="22"/>
      <c r="O192" s="23" t="n">
        <f aca="false">SUM(G192:J192,K192:M192)</f>
        <v>1396.78942772727</v>
      </c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4.9" hidden="false" customHeight="false" outlineLevel="0" collapsed="false">
      <c r="A193" s="40" t="n">
        <v>41</v>
      </c>
      <c r="B193" s="41" t="s">
        <v>210</v>
      </c>
      <c r="C193" s="19" t="n">
        <v>0</v>
      </c>
      <c r="D193" s="19" t="n">
        <v>0</v>
      </c>
      <c r="E193" s="19" t="n">
        <v>1</v>
      </c>
      <c r="F193" s="19" t="n">
        <v>1</v>
      </c>
      <c r="G193" s="20"/>
      <c r="H193" s="20"/>
      <c r="I193" s="20" t="n">
        <f aca="false">E193*'RS2-a'!C142</f>
        <v>741.1291125</v>
      </c>
      <c r="J193" s="20" t="n">
        <f aca="false">F193*'RS2-a'!D142</f>
        <v>741.1291125</v>
      </c>
      <c r="K193" s="21" t="n">
        <v>619.39</v>
      </c>
      <c r="L193" s="21" t="n">
        <f aca="false">6*'RS2-a'!D154</f>
        <v>20.2126121590909</v>
      </c>
      <c r="M193" s="21" t="n">
        <f aca="false">6*'RS2-a'!E154</f>
        <v>20.2126121590909</v>
      </c>
      <c r="N193" s="22"/>
      <c r="O193" s="23" t="n">
        <f aca="false">SUM(G193:J193,K193:M193)</f>
        <v>2142.07344931818</v>
      </c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4.9" hidden="false" customHeight="false" outlineLevel="0" collapsed="false">
      <c r="A194" s="40" t="n">
        <v>42</v>
      </c>
      <c r="B194" s="41" t="s">
        <v>211</v>
      </c>
      <c r="C194" s="19" t="n">
        <v>0</v>
      </c>
      <c r="D194" s="19" t="n">
        <v>0</v>
      </c>
      <c r="E194" s="19" t="n">
        <v>0</v>
      </c>
      <c r="F194" s="19" t="n">
        <v>2</v>
      </c>
      <c r="G194" s="20"/>
      <c r="H194" s="20"/>
      <c r="I194" s="20" t="n">
        <f aca="false">E194*'RS2-a'!C141</f>
        <v>0</v>
      </c>
      <c r="J194" s="20" t="n">
        <f aca="false">F194*'RS2-a'!D141</f>
        <v>1474.378225</v>
      </c>
      <c r="K194" s="21" t="n">
        <v>619.39</v>
      </c>
      <c r="L194" s="21" t="n">
        <f aca="false">6*'RS2-a'!D153</f>
        <v>20.1051576136364</v>
      </c>
      <c r="M194" s="21" t="n">
        <f aca="false">6*'RS2-a'!E153</f>
        <v>20.1051576136364</v>
      </c>
      <c r="N194" s="22"/>
      <c r="O194" s="23" t="n">
        <f aca="false">SUM(G194:J194,K194:M194)</f>
        <v>2133.97854022727</v>
      </c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4.9" hidden="false" customHeight="false" outlineLevel="0" collapsed="false">
      <c r="A195" s="40" t="n">
        <v>43</v>
      </c>
      <c r="B195" s="41" t="s">
        <v>212</v>
      </c>
      <c r="C195" s="19" t="n">
        <v>0</v>
      </c>
      <c r="D195" s="19" t="n">
        <v>0</v>
      </c>
      <c r="E195" s="19" t="n">
        <v>0</v>
      </c>
      <c r="F195" s="19" t="n">
        <v>1</v>
      </c>
      <c r="G195" s="20"/>
      <c r="H195" s="20"/>
      <c r="I195" s="20" t="n">
        <f aca="false">E195*'RS2-a'!C143</f>
        <v>0</v>
      </c>
      <c r="J195" s="20" t="n">
        <f aca="false">F195*'RS2-a'!D143</f>
        <v>745.1291125</v>
      </c>
      <c r="K195" s="21" t="n">
        <v>619.39</v>
      </c>
      <c r="L195" s="21" t="n">
        <f aca="false">6*'RS2-a'!D155</f>
        <v>20.3217030681818</v>
      </c>
      <c r="M195" s="21" t="n">
        <f aca="false">6*'RS2-a'!E155</f>
        <v>20.3217030681818</v>
      </c>
      <c r="N195" s="22"/>
      <c r="O195" s="23" t="n">
        <f aca="false">SUM(G195:J195,K195:M195)</f>
        <v>1405.16251863636</v>
      </c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4.9" hidden="false" customHeight="false" outlineLevel="0" collapsed="false">
      <c r="A196" s="38" t="n">
        <v>44</v>
      </c>
      <c r="B196" s="39" t="s">
        <v>213</v>
      </c>
      <c r="C196" s="19" t="n">
        <v>0</v>
      </c>
      <c r="D196" s="19" t="n">
        <v>0</v>
      </c>
      <c r="E196" s="19" t="n">
        <v>2</v>
      </c>
      <c r="F196" s="19" t="n">
        <v>0</v>
      </c>
      <c r="G196" s="20"/>
      <c r="H196" s="20"/>
      <c r="I196" s="20" t="n">
        <f aca="false">E196*'RS2-a'!C145</f>
        <v>1514.718225</v>
      </c>
      <c r="J196" s="20" t="n">
        <f aca="false">F196*'RS2-a'!D145</f>
        <v>0</v>
      </c>
      <c r="K196" s="21" t="n">
        <v>619.39</v>
      </c>
      <c r="L196" s="21" t="n">
        <f aca="false">6*'RS2-a'!D157</f>
        <v>20.6552485227273</v>
      </c>
      <c r="M196" s="21" t="n">
        <f aca="false">6*'RS2-a'!E157</f>
        <v>20.6552485227273</v>
      </c>
      <c r="N196" s="22"/>
      <c r="O196" s="23" t="n">
        <f aca="false">SUM(G196:J196,K196:M196)</f>
        <v>2175.41872204545</v>
      </c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4.9" hidden="false" customHeight="false" outlineLevel="0" collapsed="false">
      <c r="A197" s="40" t="n">
        <v>45</v>
      </c>
      <c r="B197" s="41" t="s">
        <v>214</v>
      </c>
      <c r="C197" s="19" t="n">
        <v>0</v>
      </c>
      <c r="D197" s="19" t="n">
        <v>0</v>
      </c>
      <c r="E197" s="19" t="n">
        <v>4</v>
      </c>
      <c r="F197" s="19" t="n">
        <v>0</v>
      </c>
      <c r="G197" s="20"/>
      <c r="H197" s="20"/>
      <c r="I197" s="20" t="n">
        <f aca="false">E197*'RS2-a'!C145</f>
        <v>3029.43645</v>
      </c>
      <c r="J197" s="20" t="n">
        <f aca="false">F197*'RS2-a'!D145</f>
        <v>0</v>
      </c>
      <c r="K197" s="21" t="n">
        <v>619.39</v>
      </c>
      <c r="L197" s="21" t="n">
        <f aca="false">6*'RS2-a'!D157</f>
        <v>20.6552485227273</v>
      </c>
      <c r="M197" s="21" t="n">
        <f aca="false">6*'RS2-a'!E157</f>
        <v>20.6552485227273</v>
      </c>
      <c r="N197" s="22"/>
      <c r="O197" s="23" t="n">
        <f aca="false">SUM(G197:J197,K197:M197)</f>
        <v>3690.13694704545</v>
      </c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4.9" hidden="false" customHeight="false" outlineLevel="0" collapsed="false">
      <c r="A198" s="40" t="n">
        <v>46</v>
      </c>
      <c r="B198" s="41" t="s">
        <v>215</v>
      </c>
      <c r="C198" s="19" t="n">
        <v>0</v>
      </c>
      <c r="D198" s="19" t="n">
        <v>0</v>
      </c>
      <c r="E198" s="19" t="n">
        <v>3</v>
      </c>
      <c r="F198" s="19" t="n">
        <v>0</v>
      </c>
      <c r="G198" s="20"/>
      <c r="H198" s="20"/>
      <c r="I198" s="20" t="n">
        <f aca="false">E198*'RS2-a'!C142</f>
        <v>2223.3873375</v>
      </c>
      <c r="J198" s="20" t="n">
        <f aca="false">F198*'RS2-a'!D142</f>
        <v>0</v>
      </c>
      <c r="K198" s="21" t="n">
        <v>619.39</v>
      </c>
      <c r="L198" s="21" t="n">
        <f aca="false">6*'RS2-a'!D154</f>
        <v>20.2126121590909</v>
      </c>
      <c r="M198" s="21" t="n">
        <f aca="false">6*'RS2-a'!E154</f>
        <v>20.2126121590909</v>
      </c>
      <c r="N198" s="22"/>
      <c r="O198" s="23" t="n">
        <f aca="false">SUM(G198:J198,K198:M198)</f>
        <v>2883.20256181818</v>
      </c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4.9" hidden="false" customHeight="false" outlineLevel="0" collapsed="false">
      <c r="A199" s="40" t="n">
        <v>47</v>
      </c>
      <c r="B199" s="41" t="s">
        <v>216</v>
      </c>
      <c r="C199" s="19" t="n">
        <v>0</v>
      </c>
      <c r="D199" s="19" t="n">
        <v>0</v>
      </c>
      <c r="E199" s="19" t="n">
        <v>3</v>
      </c>
      <c r="F199" s="19" t="n">
        <v>0</v>
      </c>
      <c r="G199" s="20"/>
      <c r="H199" s="20"/>
      <c r="I199" s="20" t="n">
        <f aca="false">E199*'RS2-a'!C142</f>
        <v>2223.3873375</v>
      </c>
      <c r="J199" s="20" t="n">
        <f aca="false">F199*'RS2-a'!D142</f>
        <v>0</v>
      </c>
      <c r="K199" s="21" t="n">
        <v>619.39</v>
      </c>
      <c r="L199" s="21" t="n">
        <f aca="false">6*'RS2-a'!D154</f>
        <v>20.2126121590909</v>
      </c>
      <c r="M199" s="21" t="n">
        <f aca="false">6*'RS2-a'!E154</f>
        <v>20.2126121590909</v>
      </c>
      <c r="N199" s="22"/>
      <c r="O199" s="23" t="n">
        <f aca="false">SUM(G199:J199,K199:M199)</f>
        <v>2883.20256181818</v>
      </c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4.9" hidden="false" customHeight="false" outlineLevel="0" collapsed="false">
      <c r="A200" s="40" t="n">
        <v>48</v>
      </c>
      <c r="B200" s="41" t="s">
        <v>217</v>
      </c>
      <c r="C200" s="19" t="n">
        <v>0</v>
      </c>
      <c r="D200" s="19" t="n">
        <v>0</v>
      </c>
      <c r="E200" s="19" t="n">
        <v>3</v>
      </c>
      <c r="F200" s="19" t="n">
        <v>0</v>
      </c>
      <c r="G200" s="20"/>
      <c r="H200" s="20"/>
      <c r="I200" s="20" t="n">
        <f aca="false">E200*'RS2-a'!C142</f>
        <v>2223.3873375</v>
      </c>
      <c r="J200" s="20" t="n">
        <f aca="false">F200*'RS2-a'!D142</f>
        <v>0</v>
      </c>
      <c r="K200" s="21" t="n">
        <v>619.39</v>
      </c>
      <c r="L200" s="21" t="n">
        <f aca="false">6*'RS2-a'!D154</f>
        <v>20.2126121590909</v>
      </c>
      <c r="M200" s="21" t="n">
        <f aca="false">6*'RS2-a'!E154</f>
        <v>20.2126121590909</v>
      </c>
      <c r="N200" s="22"/>
      <c r="O200" s="23" t="n">
        <f aca="false">SUM(G200:J200,K200:M200)</f>
        <v>2883.20256181818</v>
      </c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4.9" hidden="false" customHeight="false" outlineLevel="0" collapsed="false">
      <c r="A201" s="40" t="n">
        <v>49</v>
      </c>
      <c r="B201" s="41" t="s">
        <v>218</v>
      </c>
      <c r="C201" s="19" t="n">
        <v>0</v>
      </c>
      <c r="D201" s="19" t="n">
        <v>0</v>
      </c>
      <c r="E201" s="19" t="n">
        <v>3</v>
      </c>
      <c r="F201" s="19" t="n">
        <v>0</v>
      </c>
      <c r="G201" s="20"/>
      <c r="H201" s="20"/>
      <c r="I201" s="20" t="n">
        <f aca="false">E201*'RS2-a'!C142</f>
        <v>2223.3873375</v>
      </c>
      <c r="J201" s="20" t="n">
        <f aca="false">F201*'RS2-a'!D142</f>
        <v>0</v>
      </c>
      <c r="K201" s="21" t="n">
        <v>619.39</v>
      </c>
      <c r="L201" s="21" t="n">
        <f aca="false">6*'RS2-a'!D154</f>
        <v>20.2126121590909</v>
      </c>
      <c r="M201" s="21" t="n">
        <f aca="false">6*'RS2-a'!E154</f>
        <v>20.2126121590909</v>
      </c>
      <c r="N201" s="22"/>
      <c r="O201" s="23" t="n">
        <f aca="false">SUM(G201:J201,K201:M201)</f>
        <v>2883.20256181818</v>
      </c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4.9" hidden="false" customHeight="false" outlineLevel="0" collapsed="false">
      <c r="A202" s="40" t="n">
        <v>50</v>
      </c>
      <c r="B202" s="41" t="s">
        <v>219</v>
      </c>
      <c r="C202" s="19" t="n">
        <v>0</v>
      </c>
      <c r="D202" s="19" t="n">
        <v>0</v>
      </c>
      <c r="E202" s="19" t="n">
        <v>3</v>
      </c>
      <c r="F202" s="19" t="n">
        <v>0</v>
      </c>
      <c r="G202" s="20"/>
      <c r="H202" s="20"/>
      <c r="I202" s="20" t="n">
        <f aca="false">E202*'RS2-a'!C141</f>
        <v>2211.5673375</v>
      </c>
      <c r="J202" s="20" t="n">
        <f aca="false">F202*'RS2-a'!D141</f>
        <v>0</v>
      </c>
      <c r="K202" s="21" t="n">
        <v>619.39</v>
      </c>
      <c r="L202" s="21" t="n">
        <f aca="false">6*'RS2-a'!D153</f>
        <v>20.1051576136364</v>
      </c>
      <c r="M202" s="21" t="n">
        <f aca="false">6*'RS2-a'!E153</f>
        <v>20.1051576136364</v>
      </c>
      <c r="N202" s="22"/>
      <c r="O202" s="23" t="n">
        <f aca="false">SUM(G202:J202,K202:M202)</f>
        <v>2871.16765272727</v>
      </c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4.9" hidden="false" customHeight="false" outlineLevel="0" collapsed="false">
      <c r="A203" s="40" t="n">
        <v>51</v>
      </c>
      <c r="B203" s="41" t="s">
        <v>220</v>
      </c>
      <c r="C203" s="19" t="n">
        <v>0</v>
      </c>
      <c r="D203" s="19" t="n">
        <v>0</v>
      </c>
      <c r="E203" s="19" t="n">
        <v>3</v>
      </c>
      <c r="F203" s="19" t="n">
        <v>0</v>
      </c>
      <c r="G203" s="20"/>
      <c r="H203" s="20"/>
      <c r="I203" s="20" t="n">
        <f aca="false">E203*'RS2-a'!C142</f>
        <v>2223.3873375</v>
      </c>
      <c r="J203" s="20" t="n">
        <f aca="false">F203*'RS2-a'!D142</f>
        <v>0</v>
      </c>
      <c r="K203" s="21" t="n">
        <v>619.39</v>
      </c>
      <c r="L203" s="21" t="n">
        <f aca="false">6*'RS2-a'!D154</f>
        <v>20.2126121590909</v>
      </c>
      <c r="M203" s="21" t="n">
        <f aca="false">6*'RS2-a'!E154</f>
        <v>20.2126121590909</v>
      </c>
      <c r="N203" s="22"/>
      <c r="O203" s="23" t="n">
        <f aca="false">SUM(G203:J203,K203:M203)</f>
        <v>2883.20256181818</v>
      </c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4.9" hidden="false" customHeight="false" outlineLevel="0" collapsed="false">
      <c r="A204" s="40" t="n">
        <v>52</v>
      </c>
      <c r="B204" s="41" t="s">
        <v>221</v>
      </c>
      <c r="C204" s="19" t="n">
        <v>0</v>
      </c>
      <c r="D204" s="19" t="n">
        <v>0</v>
      </c>
      <c r="E204" s="19" t="n">
        <v>3</v>
      </c>
      <c r="F204" s="19" t="n">
        <v>0</v>
      </c>
      <c r="G204" s="20"/>
      <c r="H204" s="20"/>
      <c r="I204" s="20" t="n">
        <f aca="false">E204*'RS2-a'!C142</f>
        <v>2223.3873375</v>
      </c>
      <c r="J204" s="20" t="n">
        <f aca="false">F204*'RS2-a'!D142</f>
        <v>0</v>
      </c>
      <c r="K204" s="21" t="n">
        <v>619.39</v>
      </c>
      <c r="L204" s="21" t="n">
        <f aca="false">6*'RS2-a'!D154</f>
        <v>20.2126121590909</v>
      </c>
      <c r="M204" s="21" t="n">
        <f aca="false">6*'RS2-a'!E154</f>
        <v>20.2126121590909</v>
      </c>
      <c r="N204" s="22"/>
      <c r="O204" s="23" t="n">
        <f aca="false">SUM(G204:J204,K204:M204)</f>
        <v>2883.20256181818</v>
      </c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4.9" hidden="false" customHeight="false" outlineLevel="0" collapsed="false">
      <c r="A205" s="40" t="n">
        <v>53</v>
      </c>
      <c r="B205" s="41" t="s">
        <v>222</v>
      </c>
      <c r="C205" s="19" t="n">
        <v>0</v>
      </c>
      <c r="D205" s="19" t="n">
        <v>0</v>
      </c>
      <c r="E205" s="19" t="n">
        <v>3</v>
      </c>
      <c r="F205" s="19" t="n">
        <v>0</v>
      </c>
      <c r="G205" s="20"/>
      <c r="H205" s="20"/>
      <c r="I205" s="20" t="n">
        <f aca="false">E205*'RS2-a'!C140</f>
        <v>2199.8373375</v>
      </c>
      <c r="J205" s="20" t="n">
        <f aca="false">F205*'RS2-a'!D140</f>
        <v>0</v>
      </c>
      <c r="K205" s="21" t="n">
        <v>619.39</v>
      </c>
      <c r="L205" s="21" t="n">
        <f aca="false">6*'RS2-a'!D152</f>
        <v>19.99852125</v>
      </c>
      <c r="M205" s="21" t="n">
        <f aca="false">6*'RS2-a'!E152</f>
        <v>19.99852125</v>
      </c>
      <c r="N205" s="22"/>
      <c r="O205" s="23" t="n">
        <f aca="false">SUM(G205:J205,K205:M205)</f>
        <v>2859.22438</v>
      </c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3.8" hidden="false" customHeight="false" outlineLevel="0" collapsed="false">
      <c r="A206" s="27" t="s">
        <v>104</v>
      </c>
      <c r="B206" s="28" t="s">
        <v>223</v>
      </c>
      <c r="C206" s="29" t="n">
        <f aca="false">SUM(C153:C205)</f>
        <v>4</v>
      </c>
      <c r="D206" s="29" t="n">
        <f aca="false">SUM(D153:D205)</f>
        <v>1</v>
      </c>
      <c r="E206" s="29" t="n">
        <f aca="false">SUM(E153:E205)</f>
        <v>98</v>
      </c>
      <c r="F206" s="29" t="n">
        <f aca="false">SUM(F153:F205)</f>
        <v>18</v>
      </c>
      <c r="G206" s="30" t="n">
        <f aca="false">SUM(G153:G205)</f>
        <v>3922.60571</v>
      </c>
      <c r="H206" s="30" t="n">
        <f aca="false">SUM(H153:H205)</f>
        <v>988.5114275</v>
      </c>
      <c r="I206" s="30" t="n">
        <f aca="false">SUM(I153:I205)</f>
        <v>72902.738425</v>
      </c>
      <c r="J206" s="30" t="n">
        <f aca="false">SUM(J153:J205)</f>
        <v>13285.374025</v>
      </c>
      <c r="K206" s="30" t="n">
        <f aca="false">SUM(K153:K205)</f>
        <v>32827.67</v>
      </c>
      <c r="L206" s="30" t="n">
        <f aca="false">SUM(L153:L205)</f>
        <v>1072.70883061364</v>
      </c>
      <c r="M206" s="30" t="n">
        <f aca="false">SUM(M153:M205)</f>
        <v>1072.70883061364</v>
      </c>
      <c r="N206" s="22"/>
      <c r="O206" s="31" t="n">
        <f aca="false">SUM(O153:O205)</f>
        <v>126072.317248727</v>
      </c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4.9" hidden="false" customHeight="false" outlineLevel="0" collapsed="false">
      <c r="A207" s="42" t="n">
        <v>1</v>
      </c>
      <c r="B207" s="43" t="s">
        <v>224</v>
      </c>
      <c r="C207" s="19" t="n">
        <v>1</v>
      </c>
      <c r="D207" s="19" t="n">
        <v>1</v>
      </c>
      <c r="E207" s="19" t="n">
        <v>0</v>
      </c>
      <c r="F207" s="19" t="n">
        <v>0</v>
      </c>
      <c r="G207" s="20" t="n">
        <f aca="false">C207*SC!F142</f>
        <v>1141.18266583333</v>
      </c>
      <c r="H207" s="20" t="n">
        <f aca="false">D207*SC!G142</f>
        <v>1141.18266583333</v>
      </c>
      <c r="I207" s="20"/>
      <c r="J207" s="20"/>
      <c r="K207" s="21" t="n">
        <v>619.39</v>
      </c>
      <c r="L207" s="21" t="n">
        <f aca="false">6*SC!D154</f>
        <v>23.3337562954545</v>
      </c>
      <c r="M207" s="21" t="n">
        <f aca="false">6*SC!E154</f>
        <v>23.3337562954545</v>
      </c>
      <c r="N207" s="22"/>
      <c r="O207" s="23" t="n">
        <f aca="false">SUM(G207:J207,K207:M207)</f>
        <v>2948.42284425758</v>
      </c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4.9" hidden="false" customHeight="false" outlineLevel="0" collapsed="false">
      <c r="A208" s="44" t="n">
        <v>2</v>
      </c>
      <c r="B208" s="45" t="s">
        <v>225</v>
      </c>
      <c r="C208" s="19" t="n">
        <v>0</v>
      </c>
      <c r="D208" s="19" t="n">
        <v>0</v>
      </c>
      <c r="E208" s="19" t="n">
        <v>4</v>
      </c>
      <c r="F208" s="19" t="n">
        <v>0</v>
      </c>
      <c r="G208" s="20"/>
      <c r="H208" s="20"/>
      <c r="I208" s="20" t="n">
        <f aca="false">E208*SC!C146</f>
        <v>3515.92425666667</v>
      </c>
      <c r="J208" s="20" t="n">
        <f aca="false">F208*SC!D146</f>
        <v>0</v>
      </c>
      <c r="K208" s="21" t="n">
        <v>619.39</v>
      </c>
      <c r="L208" s="21" t="n">
        <f aca="false">6*SC!D158</f>
        <v>23.9722108409091</v>
      </c>
      <c r="M208" s="21" t="n">
        <f aca="false">6*SC!E158</f>
        <v>23.9722108409091</v>
      </c>
      <c r="N208" s="22"/>
      <c r="O208" s="23" t="n">
        <f aca="false">SUM(G208:J208,K208:M208)</f>
        <v>4183.25867834849</v>
      </c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4.9" hidden="false" customHeight="false" outlineLevel="0" collapsed="false">
      <c r="A209" s="44" t="n">
        <v>3</v>
      </c>
      <c r="B209" s="45" t="s">
        <v>226</v>
      </c>
      <c r="C209" s="19" t="n">
        <v>0</v>
      </c>
      <c r="D209" s="19" t="n">
        <v>0</v>
      </c>
      <c r="E209" s="19" t="n">
        <v>1</v>
      </c>
      <c r="F209" s="19" t="n">
        <v>1</v>
      </c>
      <c r="G209" s="20"/>
      <c r="H209" s="20"/>
      <c r="I209" s="20" t="n">
        <f aca="false">E209*SC!C146</f>
        <v>878.981064166667</v>
      </c>
      <c r="J209" s="20" t="n">
        <f aca="false">F209*SC!D146</f>
        <v>878.981064166667</v>
      </c>
      <c r="K209" s="21" t="n">
        <v>619.39</v>
      </c>
      <c r="L209" s="21" t="n">
        <f aca="false">6*SC!D158</f>
        <v>23.9722108409091</v>
      </c>
      <c r="M209" s="21" t="n">
        <f aca="false">6*SC!E158</f>
        <v>23.9722108409091</v>
      </c>
      <c r="N209" s="22"/>
      <c r="O209" s="23" t="n">
        <f aca="false">SUM(G209:J209,K209:M209)</f>
        <v>2425.29655001515</v>
      </c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4.9" hidden="false" customHeight="false" outlineLevel="0" collapsed="false">
      <c r="A210" s="44" t="n">
        <v>4</v>
      </c>
      <c r="B210" s="45" t="s">
        <v>227</v>
      </c>
      <c r="C210" s="19" t="n">
        <v>0</v>
      </c>
      <c r="D210" s="19" t="n">
        <v>0</v>
      </c>
      <c r="E210" s="19" t="n">
        <v>12</v>
      </c>
      <c r="F210" s="19" t="n">
        <v>0</v>
      </c>
      <c r="G210" s="20"/>
      <c r="H210" s="20"/>
      <c r="I210" s="20" t="n">
        <f aca="false">E210*SC!C142</f>
        <v>10266.85277</v>
      </c>
      <c r="J210" s="20" t="n">
        <f aca="false">F210*SC!D142</f>
        <v>0</v>
      </c>
      <c r="K210" s="21" t="n">
        <v>619.39</v>
      </c>
      <c r="L210" s="21" t="n">
        <f aca="false">6*SC!D154</f>
        <v>23.3337562954545</v>
      </c>
      <c r="M210" s="21" t="n">
        <f aca="false">6*SC!E154</f>
        <v>23.3337562954545</v>
      </c>
      <c r="N210" s="22"/>
      <c r="O210" s="23" t="n">
        <f aca="false">SUM(G210:J210,K210:M210)</f>
        <v>10932.9102825909</v>
      </c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4.9" hidden="false" customHeight="false" outlineLevel="0" collapsed="false">
      <c r="A211" s="44" t="n">
        <v>5</v>
      </c>
      <c r="B211" s="45" t="s">
        <v>228</v>
      </c>
      <c r="C211" s="19" t="n">
        <v>1</v>
      </c>
      <c r="D211" s="19" t="n">
        <v>1</v>
      </c>
      <c r="E211" s="19" t="n">
        <v>0</v>
      </c>
      <c r="F211" s="19" t="n">
        <v>0</v>
      </c>
      <c r="G211" s="20" t="n">
        <f aca="false">C211*SC!F142</f>
        <v>1141.18266583333</v>
      </c>
      <c r="H211" s="20" t="n">
        <f aca="false">D211*SC!G142</f>
        <v>1141.18266583333</v>
      </c>
      <c r="I211" s="20"/>
      <c r="J211" s="20"/>
      <c r="K211" s="21" t="n">
        <v>619.39</v>
      </c>
      <c r="L211" s="21" t="n">
        <f aca="false">6*SC!D154</f>
        <v>23.3337562954545</v>
      </c>
      <c r="M211" s="21" t="n">
        <f aca="false">6*SC!E154</f>
        <v>23.3337562954545</v>
      </c>
      <c r="N211" s="22"/>
      <c r="O211" s="23" t="n">
        <f aca="false">SUM(G211:J211,K211:M211)</f>
        <v>2948.42284425758</v>
      </c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4.9" hidden="false" customHeight="false" outlineLevel="0" collapsed="false">
      <c r="A212" s="44" t="n">
        <v>6</v>
      </c>
      <c r="B212" s="45" t="s">
        <v>229</v>
      </c>
      <c r="C212" s="19" t="n">
        <v>0</v>
      </c>
      <c r="D212" s="19" t="n">
        <v>0</v>
      </c>
      <c r="E212" s="19" t="n">
        <v>4</v>
      </c>
      <c r="F212" s="19" t="n">
        <v>0</v>
      </c>
      <c r="G212" s="20"/>
      <c r="H212" s="20"/>
      <c r="I212" s="20" t="n">
        <f aca="false">E212*SC!C146</f>
        <v>3515.92425666667</v>
      </c>
      <c r="J212" s="20" t="n">
        <f aca="false">F212*SC!D146</f>
        <v>0</v>
      </c>
      <c r="K212" s="21" t="n">
        <v>619.39</v>
      </c>
      <c r="L212" s="21" t="n">
        <f aca="false">6*SC!D158</f>
        <v>23.9722108409091</v>
      </c>
      <c r="M212" s="21" t="n">
        <f aca="false">6*SC!E158</f>
        <v>23.9722108409091</v>
      </c>
      <c r="N212" s="22"/>
      <c r="O212" s="23" t="n">
        <f aca="false">SUM(G212:J212,K212:M212)</f>
        <v>4183.25867834849</v>
      </c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4.9" hidden="false" customHeight="false" outlineLevel="0" collapsed="false">
      <c r="A213" s="44" t="n">
        <v>7</v>
      </c>
      <c r="B213" s="45" t="s">
        <v>230</v>
      </c>
      <c r="C213" s="19" t="n">
        <v>1</v>
      </c>
      <c r="D213" s="19" t="n">
        <v>1</v>
      </c>
      <c r="E213" s="19" t="n">
        <v>1</v>
      </c>
      <c r="F213" s="19" t="n">
        <v>0</v>
      </c>
      <c r="G213" s="20" t="n">
        <f aca="false">C213*SC!F146</f>
        <v>1172.41266583333</v>
      </c>
      <c r="H213" s="20" t="n">
        <f aca="false">D213*SC!G146</f>
        <v>1172.41266583333</v>
      </c>
      <c r="I213" s="20" t="n">
        <f aca="false">E213*SC!C146</f>
        <v>878.981064166667</v>
      </c>
      <c r="J213" s="20" t="n">
        <f aca="false">F213*SC!D146</f>
        <v>0</v>
      </c>
      <c r="K213" s="21" t="n">
        <v>619.39</v>
      </c>
      <c r="L213" s="21" t="n">
        <f aca="false">6*SC!D158</f>
        <v>23.9722108409091</v>
      </c>
      <c r="M213" s="21" t="n">
        <f aca="false">6*SC!E158</f>
        <v>23.9722108409091</v>
      </c>
      <c r="N213" s="22"/>
      <c r="O213" s="23" t="n">
        <f aca="false">SUM(G213:J213,K213:M213)</f>
        <v>3891.14081751515</v>
      </c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4.9" hidden="false" customHeight="false" outlineLevel="0" collapsed="false">
      <c r="A214" s="44" t="n">
        <v>8</v>
      </c>
      <c r="B214" s="45" t="s">
        <v>231</v>
      </c>
      <c r="C214" s="19" t="n">
        <v>0</v>
      </c>
      <c r="D214" s="19" t="n">
        <v>0</v>
      </c>
      <c r="E214" s="19" t="n">
        <v>2</v>
      </c>
      <c r="F214" s="19" t="n">
        <v>4</v>
      </c>
      <c r="G214" s="20"/>
      <c r="H214" s="20"/>
      <c r="I214" s="20" t="n">
        <f aca="false">E214*SC!C143</f>
        <v>1720.30212833333</v>
      </c>
      <c r="J214" s="20" t="n">
        <f aca="false">F214*SC!D143</f>
        <v>3440.60425666667</v>
      </c>
      <c r="K214" s="21" t="n">
        <v>619.39</v>
      </c>
      <c r="L214" s="21" t="n">
        <f aca="false">6*SC!D155</f>
        <v>23.4586653863636</v>
      </c>
      <c r="M214" s="21" t="n">
        <f aca="false">6*SC!E155</f>
        <v>23.4586653863636</v>
      </c>
      <c r="N214" s="22"/>
      <c r="O214" s="23" t="n">
        <f aca="false">SUM(G214:J214,K214:M214)</f>
        <v>5827.21371577273</v>
      </c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4.9" hidden="false" customHeight="false" outlineLevel="0" collapsed="false">
      <c r="A215" s="44" t="n">
        <v>9</v>
      </c>
      <c r="B215" s="45" t="s">
        <v>232</v>
      </c>
      <c r="C215" s="19" t="n">
        <v>0</v>
      </c>
      <c r="D215" s="19" t="n">
        <v>0</v>
      </c>
      <c r="E215" s="19" t="n">
        <v>0</v>
      </c>
      <c r="F215" s="19" t="n">
        <v>1</v>
      </c>
      <c r="G215" s="20"/>
      <c r="H215" s="20"/>
      <c r="I215" s="20" t="n">
        <f aca="false">E215*SC!C143</f>
        <v>0</v>
      </c>
      <c r="J215" s="20" t="n">
        <f aca="false">F215*SC!D143</f>
        <v>860.151064166667</v>
      </c>
      <c r="K215" s="21" t="n">
        <v>619.39</v>
      </c>
      <c r="L215" s="21" t="n">
        <f aca="false">6*SC!D155</f>
        <v>23.4586653863636</v>
      </c>
      <c r="M215" s="21" t="n">
        <f aca="false">6*SC!E155</f>
        <v>23.4586653863636</v>
      </c>
      <c r="N215" s="22"/>
      <c r="O215" s="23" t="n">
        <f aca="false">SUM(G215:J215,K215:M215)</f>
        <v>1526.45839493939</v>
      </c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4.9" hidden="false" customHeight="false" outlineLevel="0" collapsed="false">
      <c r="A216" s="44" t="n">
        <v>10</v>
      </c>
      <c r="B216" s="45" t="s">
        <v>233</v>
      </c>
      <c r="C216" s="19" t="n">
        <v>1</v>
      </c>
      <c r="D216" s="19" t="n">
        <v>1</v>
      </c>
      <c r="E216" s="19" t="n">
        <v>2</v>
      </c>
      <c r="F216" s="19" t="n">
        <v>0</v>
      </c>
      <c r="G216" s="20" t="n">
        <f aca="false">C216*SC!F142</f>
        <v>1141.18266583333</v>
      </c>
      <c r="H216" s="20" t="n">
        <f aca="false">D216*SC!G142</f>
        <v>1141.18266583333</v>
      </c>
      <c r="I216" s="20" t="n">
        <f aca="false">E216*SC!C142</f>
        <v>1711.14212833333</v>
      </c>
      <c r="J216" s="20" t="n">
        <f aca="false">F216*SC!D142</f>
        <v>0</v>
      </c>
      <c r="K216" s="21" t="n">
        <v>619.39</v>
      </c>
      <c r="L216" s="21" t="n">
        <f aca="false">6*SC!D154</f>
        <v>23.3337562954545</v>
      </c>
      <c r="M216" s="21" t="n">
        <f aca="false">6*SC!E154</f>
        <v>23.3337562954545</v>
      </c>
      <c r="N216" s="22"/>
      <c r="O216" s="23" t="n">
        <f aca="false">SUM(G216:J216,K216:M216)</f>
        <v>4659.56497259091</v>
      </c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4.9" hidden="false" customHeight="false" outlineLevel="0" collapsed="false">
      <c r="A217" s="44" t="n">
        <v>11</v>
      </c>
      <c r="B217" s="45" t="s">
        <v>234</v>
      </c>
      <c r="C217" s="19" t="n">
        <v>0</v>
      </c>
      <c r="D217" s="19" t="n">
        <v>0</v>
      </c>
      <c r="E217" s="19" t="n">
        <v>3</v>
      </c>
      <c r="F217" s="19" t="n">
        <v>0</v>
      </c>
      <c r="G217" s="20"/>
      <c r="H217" s="20"/>
      <c r="I217" s="20" t="n">
        <f aca="false">E217*SC!C141</f>
        <v>2553.0931925</v>
      </c>
      <c r="J217" s="20" t="n">
        <f aca="false">F217*SC!D141</f>
        <v>0</v>
      </c>
      <c r="K217" s="21" t="n">
        <v>619.39</v>
      </c>
      <c r="L217" s="21" t="n">
        <f aca="false">6*SC!D153</f>
        <v>23.2099381136364</v>
      </c>
      <c r="M217" s="21" t="n">
        <f aca="false">6*SC!E153</f>
        <v>23.2099381136364</v>
      </c>
      <c r="N217" s="22"/>
      <c r="O217" s="23" t="n">
        <f aca="false">SUM(G217:J217,K217:M217)</f>
        <v>3218.90306872727</v>
      </c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4.9" hidden="false" customHeight="false" outlineLevel="0" collapsed="false">
      <c r="A218" s="44" t="n">
        <v>12</v>
      </c>
      <c r="B218" s="45" t="s">
        <v>235</v>
      </c>
      <c r="C218" s="19" t="n">
        <v>0</v>
      </c>
      <c r="D218" s="19" t="n">
        <v>0</v>
      </c>
      <c r="E218" s="19" t="n">
        <v>2</v>
      </c>
      <c r="F218" s="19" t="n">
        <v>0</v>
      </c>
      <c r="G218" s="20"/>
      <c r="H218" s="20"/>
      <c r="I218" s="20" t="n">
        <f aca="false">E218*SC!C146</f>
        <v>1757.96212833333</v>
      </c>
      <c r="J218" s="20" t="n">
        <f aca="false">F218*SC!D146</f>
        <v>0</v>
      </c>
      <c r="K218" s="21" t="n">
        <v>619.39</v>
      </c>
      <c r="L218" s="21" t="n">
        <f aca="false">6*SC!D158</f>
        <v>23.9722108409091</v>
      </c>
      <c r="M218" s="21" t="n">
        <f aca="false">6*SC!E158</f>
        <v>23.9722108409091</v>
      </c>
      <c r="N218" s="22"/>
      <c r="O218" s="23" t="n">
        <f aca="false">SUM(G218:J218,K218:M218)</f>
        <v>2425.29655001515</v>
      </c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4.9" hidden="false" customHeight="false" outlineLevel="0" collapsed="false">
      <c r="A219" s="44" t="n">
        <v>13</v>
      </c>
      <c r="B219" s="45" t="s">
        <v>236</v>
      </c>
      <c r="C219" s="19" t="n">
        <v>0</v>
      </c>
      <c r="D219" s="19" t="n">
        <v>0</v>
      </c>
      <c r="E219" s="19" t="n">
        <v>3</v>
      </c>
      <c r="F219" s="19" t="n">
        <v>0</v>
      </c>
      <c r="G219" s="20"/>
      <c r="H219" s="20"/>
      <c r="I219" s="20" t="n">
        <f aca="false">E219*SC!C143</f>
        <v>2580.4531925</v>
      </c>
      <c r="J219" s="20"/>
      <c r="K219" s="21" t="n">
        <v>619.39</v>
      </c>
      <c r="L219" s="21" t="n">
        <f aca="false">6*SC!D155</f>
        <v>23.4586653863636</v>
      </c>
      <c r="M219" s="21" t="n">
        <f aca="false">6*SC!E155</f>
        <v>23.4586653863636</v>
      </c>
      <c r="N219" s="22"/>
      <c r="O219" s="23" t="n">
        <f aca="false">SUM(G219:J219,K219:M219)</f>
        <v>3246.76052327273</v>
      </c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4.9" hidden="false" customHeight="false" outlineLevel="0" collapsed="false">
      <c r="A220" s="44" t="n">
        <v>14</v>
      </c>
      <c r="B220" s="45" t="s">
        <v>237</v>
      </c>
      <c r="C220" s="19" t="n">
        <v>0</v>
      </c>
      <c r="D220" s="19" t="n">
        <v>0</v>
      </c>
      <c r="E220" s="19" t="n">
        <v>3</v>
      </c>
      <c r="F220" s="19" t="n">
        <v>0</v>
      </c>
      <c r="G220" s="20"/>
      <c r="H220" s="20"/>
      <c r="I220" s="20" t="n">
        <f aca="false">E220*SC!C146</f>
        <v>2636.9431925</v>
      </c>
      <c r="J220" s="20" t="n">
        <f aca="false">F220*SC!D146</f>
        <v>0</v>
      </c>
      <c r="K220" s="21" t="n">
        <v>619.39</v>
      </c>
      <c r="L220" s="21" t="n">
        <f aca="false">6*SC!D158</f>
        <v>23.9722108409091</v>
      </c>
      <c r="M220" s="21" t="n">
        <f aca="false">6*SC!E158</f>
        <v>23.9722108409091</v>
      </c>
      <c r="N220" s="22"/>
      <c r="O220" s="23" t="n">
        <f aca="false">SUM(G220:J220,K220:M220)</f>
        <v>3304.27761418182</v>
      </c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4.9" hidden="false" customHeight="false" outlineLevel="0" collapsed="false">
      <c r="A221" s="44" t="n">
        <v>15</v>
      </c>
      <c r="B221" s="45" t="s">
        <v>238</v>
      </c>
      <c r="C221" s="19" t="n">
        <v>1</v>
      </c>
      <c r="D221" s="19" t="n">
        <v>1</v>
      </c>
      <c r="E221" s="19" t="n">
        <v>0</v>
      </c>
      <c r="F221" s="19" t="n">
        <v>0</v>
      </c>
      <c r="G221" s="20" t="n">
        <f aca="false">C221*SC!F142</f>
        <v>1141.18266583333</v>
      </c>
      <c r="H221" s="20" t="n">
        <f aca="false">D221*SC!G142</f>
        <v>1141.18266583333</v>
      </c>
      <c r="I221" s="20" t="n">
        <f aca="false">E221*SC!C142</f>
        <v>0</v>
      </c>
      <c r="J221" s="20" t="n">
        <f aca="false">F221*SC!D142</f>
        <v>0</v>
      </c>
      <c r="K221" s="21" t="n">
        <v>619.39</v>
      </c>
      <c r="L221" s="21" t="n">
        <f aca="false">6*SC!D154</f>
        <v>23.3337562954545</v>
      </c>
      <c r="M221" s="21" t="n">
        <f aca="false">6*SC!E154</f>
        <v>23.3337562954545</v>
      </c>
      <c r="N221" s="22"/>
      <c r="O221" s="23" t="n">
        <f aca="false">SUM(G221:J221,K221:M221)</f>
        <v>2948.42284425758</v>
      </c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4.9" hidden="false" customHeight="false" outlineLevel="0" collapsed="false">
      <c r="A222" s="42" t="n">
        <v>16</v>
      </c>
      <c r="B222" s="43" t="s">
        <v>239</v>
      </c>
      <c r="C222" s="19" t="n">
        <v>0</v>
      </c>
      <c r="D222" s="19" t="n">
        <v>1</v>
      </c>
      <c r="E222" s="19" t="n">
        <v>0</v>
      </c>
      <c r="F222" s="19" t="n">
        <v>0</v>
      </c>
      <c r="G222" s="20" t="n">
        <f aca="false">C222*SC!F143</f>
        <v>0</v>
      </c>
      <c r="H222" s="20" t="n">
        <f aca="false">D222*SC!G143</f>
        <v>1147.30266583333</v>
      </c>
      <c r="I222" s="20"/>
      <c r="J222" s="20"/>
      <c r="K222" s="21" t="n">
        <v>619.39</v>
      </c>
      <c r="L222" s="21" t="n">
        <f aca="false">6*SC!D155</f>
        <v>23.4586653863636</v>
      </c>
      <c r="M222" s="21" t="n">
        <f aca="false">6*SC!E155</f>
        <v>23.4586653863636</v>
      </c>
      <c r="N222" s="22"/>
      <c r="O222" s="23" t="n">
        <f aca="false">SUM(G222:J222,K222:M222)</f>
        <v>1813.60999660606</v>
      </c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4.9" hidden="false" customHeight="false" outlineLevel="0" collapsed="false">
      <c r="A223" s="44" t="n">
        <v>17</v>
      </c>
      <c r="B223" s="45" t="s">
        <v>240</v>
      </c>
      <c r="C223" s="19" t="n">
        <v>1</v>
      </c>
      <c r="D223" s="19" t="n">
        <v>1</v>
      </c>
      <c r="E223" s="19" t="n">
        <v>0</v>
      </c>
      <c r="F223" s="19" t="n">
        <v>0</v>
      </c>
      <c r="G223" s="20" t="n">
        <f aca="false">C223*SC!F143</f>
        <v>1147.30266583333</v>
      </c>
      <c r="H223" s="20" t="n">
        <f aca="false">D223*SC!G143</f>
        <v>1147.30266583333</v>
      </c>
      <c r="I223" s="20"/>
      <c r="J223" s="20"/>
      <c r="K223" s="21" t="n">
        <v>619.39</v>
      </c>
      <c r="L223" s="21" t="n">
        <f aca="false">6*SC!D155</f>
        <v>23.4586653863636</v>
      </c>
      <c r="M223" s="21" t="n">
        <f aca="false">6*SC!E155</f>
        <v>23.4586653863636</v>
      </c>
      <c r="N223" s="22"/>
      <c r="O223" s="23" t="n">
        <f aca="false">SUM(G223:J223,K223:M223)</f>
        <v>2960.91266243939</v>
      </c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4.9" hidden="false" customHeight="false" outlineLevel="0" collapsed="false">
      <c r="A224" s="44" t="n">
        <v>18</v>
      </c>
      <c r="B224" s="45" t="s">
        <v>241</v>
      </c>
      <c r="C224" s="19" t="n">
        <v>0</v>
      </c>
      <c r="D224" s="19" t="n">
        <v>0</v>
      </c>
      <c r="E224" s="19" t="n">
        <v>8</v>
      </c>
      <c r="F224" s="19" t="n">
        <v>0</v>
      </c>
      <c r="G224" s="20"/>
      <c r="H224" s="20"/>
      <c r="I224" s="20" t="n">
        <f aca="false">E224*SC!C143</f>
        <v>6881.20851333334</v>
      </c>
      <c r="J224" s="20" t="n">
        <f aca="false">F224*SC!D143</f>
        <v>0</v>
      </c>
      <c r="K224" s="21" t="n">
        <v>619.39</v>
      </c>
      <c r="L224" s="21" t="n">
        <f aca="false">6*SC!D155</f>
        <v>23.4586653863636</v>
      </c>
      <c r="M224" s="21" t="n">
        <f aca="false">6*SC!E155</f>
        <v>23.4586653863636</v>
      </c>
      <c r="N224" s="22"/>
      <c r="O224" s="23" t="n">
        <f aca="false">SUM(G224:J224,K224:M224)</f>
        <v>7547.51584410606</v>
      </c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4.9" hidden="false" customHeight="false" outlineLevel="0" collapsed="false">
      <c r="A225" s="44" t="n">
        <v>19</v>
      </c>
      <c r="B225" s="45" t="s">
        <v>242</v>
      </c>
      <c r="C225" s="19" t="n">
        <v>0</v>
      </c>
      <c r="D225" s="19" t="n">
        <v>0</v>
      </c>
      <c r="E225" s="19" t="n">
        <v>4</v>
      </c>
      <c r="F225" s="19" t="n">
        <v>0</v>
      </c>
      <c r="G225" s="20"/>
      <c r="H225" s="20"/>
      <c r="I225" s="20" t="n">
        <f aca="false">E225*SC!C141</f>
        <v>3404.12425666667</v>
      </c>
      <c r="J225" s="20" t="n">
        <f aca="false">F225*SC!D141</f>
        <v>0</v>
      </c>
      <c r="K225" s="21" t="n">
        <v>619.39</v>
      </c>
      <c r="L225" s="21" t="n">
        <f aca="false">6*SC!D153</f>
        <v>23.2099381136364</v>
      </c>
      <c r="M225" s="21" t="n">
        <f aca="false">6*SC!E153</f>
        <v>23.2099381136364</v>
      </c>
      <c r="N225" s="22"/>
      <c r="O225" s="23" t="n">
        <f aca="false">SUM(G225:J225,K225:M225)</f>
        <v>4069.93413289394</v>
      </c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4.9" hidden="false" customHeight="false" outlineLevel="0" collapsed="false">
      <c r="A226" s="44" t="n">
        <v>20</v>
      </c>
      <c r="B226" s="45" t="s">
        <v>243</v>
      </c>
      <c r="C226" s="19" t="n">
        <v>0</v>
      </c>
      <c r="D226" s="19" t="n">
        <v>0</v>
      </c>
      <c r="E226" s="19" t="n">
        <v>0</v>
      </c>
      <c r="F226" s="19" t="n">
        <v>1</v>
      </c>
      <c r="G226" s="20"/>
      <c r="H226" s="20"/>
      <c r="I226" s="20" t="n">
        <f aca="false">E226*SC!C146</f>
        <v>0</v>
      </c>
      <c r="J226" s="20" t="n">
        <f aca="false">F226*SC!D146</f>
        <v>878.981064166667</v>
      </c>
      <c r="K226" s="21" t="n">
        <v>619.39</v>
      </c>
      <c r="L226" s="21" t="n">
        <f aca="false">6*SC!D158</f>
        <v>23.9722108409091</v>
      </c>
      <c r="M226" s="21" t="n">
        <f aca="false">6*SC!E158</f>
        <v>23.9722108409091</v>
      </c>
      <c r="N226" s="22"/>
      <c r="O226" s="23" t="n">
        <f aca="false">SUM(G226:J226,K226:M226)</f>
        <v>1546.31548584849</v>
      </c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4.9" hidden="false" customHeight="false" outlineLevel="0" collapsed="false">
      <c r="A227" s="44" t="n">
        <v>21</v>
      </c>
      <c r="B227" s="45" t="s">
        <v>244</v>
      </c>
      <c r="C227" s="19" t="n">
        <v>0</v>
      </c>
      <c r="D227" s="19" t="n">
        <v>0</v>
      </c>
      <c r="E227" s="19" t="n">
        <v>2</v>
      </c>
      <c r="F227" s="19" t="n">
        <v>0</v>
      </c>
      <c r="G227" s="20"/>
      <c r="H227" s="20"/>
      <c r="I227" s="20" t="n">
        <f aca="false">E227*SC!C143</f>
        <v>1720.30212833333</v>
      </c>
      <c r="J227" s="20" t="n">
        <f aca="false">F227*SC!D143</f>
        <v>0</v>
      </c>
      <c r="K227" s="21" t="n">
        <v>619.39</v>
      </c>
      <c r="L227" s="21" t="n">
        <f aca="false">6*SC!D155</f>
        <v>23.4586653863636</v>
      </c>
      <c r="M227" s="21" t="n">
        <f aca="false">6*SC!E155</f>
        <v>23.4586653863636</v>
      </c>
      <c r="N227" s="22"/>
      <c r="O227" s="23" t="n">
        <f aca="false">SUM(G227:J227,K227:M227)</f>
        <v>2386.60945910606</v>
      </c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4.9" hidden="false" customHeight="false" outlineLevel="0" collapsed="false">
      <c r="A228" s="44" t="n">
        <v>22</v>
      </c>
      <c r="B228" s="45" t="s">
        <v>245</v>
      </c>
      <c r="C228" s="19" t="n">
        <v>0</v>
      </c>
      <c r="D228" s="19" t="n">
        <v>0</v>
      </c>
      <c r="E228" s="19" t="n">
        <v>6</v>
      </c>
      <c r="F228" s="19" t="n">
        <v>0</v>
      </c>
      <c r="G228" s="20"/>
      <c r="H228" s="20"/>
      <c r="I228" s="20" t="n">
        <f aca="false">E228*SC!C141</f>
        <v>5106.186385</v>
      </c>
      <c r="J228" s="20" t="n">
        <f aca="false">F228*SC!D141</f>
        <v>0</v>
      </c>
      <c r="K228" s="21" t="n">
        <v>619.39</v>
      </c>
      <c r="L228" s="21" t="n">
        <f aca="false">6*SC!D153</f>
        <v>23.2099381136364</v>
      </c>
      <c r="M228" s="21" t="n">
        <f aca="false">6*SC!E153</f>
        <v>23.2099381136364</v>
      </c>
      <c r="N228" s="22"/>
      <c r="O228" s="23" t="n">
        <f aca="false">SUM(G228:J228,K228:M228)</f>
        <v>5771.99626122727</v>
      </c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4.9" hidden="false" customHeight="false" outlineLevel="0" collapsed="false">
      <c r="A229" s="44" t="n">
        <v>23</v>
      </c>
      <c r="B229" s="45" t="s">
        <v>246</v>
      </c>
      <c r="C229" s="19" t="n">
        <v>0</v>
      </c>
      <c r="D229" s="19" t="n">
        <v>0</v>
      </c>
      <c r="E229" s="19" t="n">
        <v>3</v>
      </c>
      <c r="F229" s="19" t="n">
        <v>0</v>
      </c>
      <c r="G229" s="20"/>
      <c r="H229" s="20"/>
      <c r="I229" s="20" t="n">
        <f aca="false">E229*SC!C141</f>
        <v>2553.0931925</v>
      </c>
      <c r="J229" s="20" t="n">
        <f aca="false">F229*SC!D141</f>
        <v>0</v>
      </c>
      <c r="K229" s="21" t="n">
        <v>619.39</v>
      </c>
      <c r="L229" s="21" t="n">
        <f aca="false">6*SC!D153</f>
        <v>23.2099381136364</v>
      </c>
      <c r="M229" s="21" t="n">
        <f aca="false">6*SC!E153</f>
        <v>23.2099381136364</v>
      </c>
      <c r="N229" s="22"/>
      <c r="O229" s="23" t="n">
        <f aca="false">SUM(G229:J229,K229:M229)</f>
        <v>3218.90306872727</v>
      </c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4.9" hidden="false" customHeight="false" outlineLevel="0" collapsed="false">
      <c r="A230" s="44" t="n">
        <v>24</v>
      </c>
      <c r="B230" s="45" t="s">
        <v>247</v>
      </c>
      <c r="C230" s="19" t="n">
        <v>0</v>
      </c>
      <c r="D230" s="19" t="n">
        <v>0</v>
      </c>
      <c r="E230" s="19" t="n">
        <v>3</v>
      </c>
      <c r="F230" s="19" t="n">
        <v>0</v>
      </c>
      <c r="G230" s="20"/>
      <c r="H230" s="20"/>
      <c r="I230" s="20" t="n">
        <f aca="false">E230*SC!C143</f>
        <v>2580.4531925</v>
      </c>
      <c r="J230" s="20" t="n">
        <f aca="false">F230*SC!D143</f>
        <v>0</v>
      </c>
      <c r="K230" s="21" t="n">
        <v>619.39</v>
      </c>
      <c r="L230" s="21" t="n">
        <f aca="false">6*SC!D155</f>
        <v>23.4586653863636</v>
      </c>
      <c r="M230" s="21" t="n">
        <f aca="false">6*SC!E155</f>
        <v>23.4586653863636</v>
      </c>
      <c r="N230" s="22"/>
      <c r="O230" s="23" t="n">
        <f aca="false">SUM(G230:J230,K230:M230)</f>
        <v>3246.76052327273</v>
      </c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4.9" hidden="false" customHeight="false" outlineLevel="0" collapsed="false">
      <c r="A231" s="44" t="n">
        <v>25</v>
      </c>
      <c r="B231" s="45" t="s">
        <v>248</v>
      </c>
      <c r="C231" s="19" t="n">
        <v>0</v>
      </c>
      <c r="D231" s="19" t="n">
        <v>0</v>
      </c>
      <c r="E231" s="19" t="n">
        <v>4</v>
      </c>
      <c r="F231" s="19" t="n">
        <v>0</v>
      </c>
      <c r="G231" s="20"/>
      <c r="H231" s="20"/>
      <c r="I231" s="20" t="n">
        <f aca="false">E231*SC!C142</f>
        <v>3422.28425666667</v>
      </c>
      <c r="J231" s="20" t="n">
        <f aca="false">F231*SC!D142</f>
        <v>0</v>
      </c>
      <c r="K231" s="21" t="n">
        <v>619.39</v>
      </c>
      <c r="L231" s="21" t="n">
        <f aca="false">6*SC!D154</f>
        <v>23.3337562954545</v>
      </c>
      <c r="M231" s="21" t="n">
        <f aca="false">6*SC!E154</f>
        <v>23.3337562954545</v>
      </c>
      <c r="N231" s="22"/>
      <c r="O231" s="23" t="n">
        <f aca="false">SUM(G231:J231,K231:M231)</f>
        <v>4088.34176925758</v>
      </c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4.9" hidden="false" customHeight="false" outlineLevel="0" collapsed="false">
      <c r="A232" s="44" t="n">
        <v>26</v>
      </c>
      <c r="B232" s="45" t="s">
        <v>249</v>
      </c>
      <c r="C232" s="19" t="n">
        <v>0</v>
      </c>
      <c r="D232" s="19" t="n">
        <v>0</v>
      </c>
      <c r="E232" s="19" t="n">
        <v>2</v>
      </c>
      <c r="F232" s="19" t="n">
        <v>0</v>
      </c>
      <c r="G232" s="20"/>
      <c r="H232" s="20"/>
      <c r="I232" s="20" t="n">
        <f aca="false">E232*SC!C143</f>
        <v>1720.30212833333</v>
      </c>
      <c r="J232" s="20" t="n">
        <f aca="false">F232*SC!D143</f>
        <v>0</v>
      </c>
      <c r="K232" s="21" t="n">
        <v>619.39</v>
      </c>
      <c r="L232" s="21" t="n">
        <f aca="false">6*SC!D155</f>
        <v>23.4586653863636</v>
      </c>
      <c r="M232" s="21" t="n">
        <f aca="false">6*SC!E155</f>
        <v>23.4586653863636</v>
      </c>
      <c r="N232" s="22"/>
      <c r="O232" s="23" t="n">
        <f aca="false">SUM(G232:J232,K232:M232)</f>
        <v>2386.60945910606</v>
      </c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4.9" hidden="false" customHeight="false" outlineLevel="0" collapsed="false">
      <c r="A233" s="44" t="n">
        <v>27</v>
      </c>
      <c r="B233" s="45" t="s">
        <v>250</v>
      </c>
      <c r="C233" s="19" t="n">
        <v>0</v>
      </c>
      <c r="D233" s="19" t="n">
        <v>0</v>
      </c>
      <c r="E233" s="19" t="n">
        <v>2</v>
      </c>
      <c r="F233" s="19" t="n">
        <v>0</v>
      </c>
      <c r="G233" s="20"/>
      <c r="H233" s="20"/>
      <c r="I233" s="20" t="n">
        <f aca="false">E233*SC!C144</f>
        <v>1729.56212833333</v>
      </c>
      <c r="J233" s="20" t="n">
        <f aca="false">F233*SC!D144</f>
        <v>0</v>
      </c>
      <c r="K233" s="21" t="n">
        <v>619.39</v>
      </c>
      <c r="L233" s="21" t="n">
        <f aca="false">6*SC!D156</f>
        <v>23.5849381136364</v>
      </c>
      <c r="M233" s="21" t="n">
        <f aca="false">6*SC!E156</f>
        <v>23.5849381136364</v>
      </c>
      <c r="N233" s="22"/>
      <c r="O233" s="23" t="n">
        <f aca="false">SUM(G233:J233,K233:M233)</f>
        <v>2396.12200456061</v>
      </c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4.9" hidden="false" customHeight="false" outlineLevel="0" collapsed="false">
      <c r="A234" s="42" t="n">
        <v>28</v>
      </c>
      <c r="B234" s="43" t="s">
        <v>251</v>
      </c>
      <c r="C234" s="19" t="n">
        <v>0</v>
      </c>
      <c r="D234" s="19" t="n">
        <v>0</v>
      </c>
      <c r="E234" s="19" t="n">
        <v>2</v>
      </c>
      <c r="F234" s="19" t="n">
        <v>0</v>
      </c>
      <c r="G234" s="20"/>
      <c r="H234" s="20"/>
      <c r="I234" s="20" t="n">
        <f aca="false">E234*SC!C145</f>
        <v>1738.94212833333</v>
      </c>
      <c r="J234" s="20" t="n">
        <f aca="false">F234*SC!D145</f>
        <v>0</v>
      </c>
      <c r="K234" s="21" t="n">
        <v>619.39</v>
      </c>
      <c r="L234" s="21" t="n">
        <f aca="false">6*SC!D157</f>
        <v>23.7128472045455</v>
      </c>
      <c r="M234" s="21" t="n">
        <f aca="false">6*SC!E157</f>
        <v>23.7128472045455</v>
      </c>
      <c r="N234" s="22"/>
      <c r="O234" s="23" t="n">
        <f aca="false">SUM(G234:J234,K234:M234)</f>
        <v>2405.75782274242</v>
      </c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4.9" hidden="false" customHeight="false" outlineLevel="0" collapsed="false">
      <c r="A235" s="44" t="n">
        <v>29</v>
      </c>
      <c r="B235" s="45" t="s">
        <v>252</v>
      </c>
      <c r="C235" s="19" t="n">
        <v>0</v>
      </c>
      <c r="D235" s="19" t="n">
        <v>0</v>
      </c>
      <c r="E235" s="19" t="n">
        <v>2</v>
      </c>
      <c r="F235" s="19" t="n">
        <v>0</v>
      </c>
      <c r="G235" s="20"/>
      <c r="H235" s="20"/>
      <c r="I235" s="20" t="n">
        <f aca="false">E235*SC!C143</f>
        <v>1720.30212833333</v>
      </c>
      <c r="J235" s="20" t="n">
        <f aca="false">F235*SC!D143</f>
        <v>0</v>
      </c>
      <c r="K235" s="21" t="n">
        <v>619.39</v>
      </c>
      <c r="L235" s="21" t="n">
        <f aca="false">6*SC!D155</f>
        <v>23.4586653863636</v>
      </c>
      <c r="M235" s="21" t="n">
        <f aca="false">6*SC!E155</f>
        <v>23.4586653863636</v>
      </c>
      <c r="N235" s="22"/>
      <c r="O235" s="23" t="n">
        <f aca="false">SUM(G235:J235,K235:M235)</f>
        <v>2386.60945910606</v>
      </c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4.9" hidden="false" customHeight="false" outlineLevel="0" collapsed="false">
      <c r="A236" s="44" t="n">
        <v>30</v>
      </c>
      <c r="B236" s="45" t="s">
        <v>253</v>
      </c>
      <c r="C236" s="19" t="n">
        <v>0</v>
      </c>
      <c r="D236" s="19" t="n">
        <v>1</v>
      </c>
      <c r="E236" s="19" t="n">
        <v>4</v>
      </c>
      <c r="F236" s="19" t="n">
        <v>0</v>
      </c>
      <c r="G236" s="20"/>
      <c r="H236" s="20" t="n">
        <f aca="false">D236*SC!G145</f>
        <v>1159.72266583333</v>
      </c>
      <c r="I236" s="20" t="n">
        <f aca="false">E236*SC!C145</f>
        <v>3477.88425666667</v>
      </c>
      <c r="J236" s="20" t="n">
        <f aca="false">F236*SC!D145</f>
        <v>0</v>
      </c>
      <c r="K236" s="21" t="n">
        <v>619.39</v>
      </c>
      <c r="L236" s="21" t="n">
        <f aca="false">6*SC!D157</f>
        <v>23.7128472045455</v>
      </c>
      <c r="M236" s="21" t="n">
        <f aca="false">6*SC!E157</f>
        <v>23.7128472045455</v>
      </c>
      <c r="N236" s="22"/>
      <c r="O236" s="23" t="n">
        <f aca="false">SUM(G236:J236,K236:M236)</f>
        <v>5304.42261690909</v>
      </c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4.9" hidden="false" customHeight="false" outlineLevel="0" collapsed="false">
      <c r="A237" s="44" t="n">
        <v>31</v>
      </c>
      <c r="B237" s="45" t="s">
        <v>254</v>
      </c>
      <c r="C237" s="19" t="n">
        <v>0</v>
      </c>
      <c r="D237" s="19" t="n">
        <v>0</v>
      </c>
      <c r="E237" s="19" t="n">
        <v>4</v>
      </c>
      <c r="F237" s="19" t="n">
        <v>0</v>
      </c>
      <c r="G237" s="20"/>
      <c r="H237" s="20"/>
      <c r="I237" s="20" t="n">
        <f aca="false">E237*SC!C145</f>
        <v>3477.88425666667</v>
      </c>
      <c r="J237" s="20" t="n">
        <f aca="false">F237*SC!D145</f>
        <v>0</v>
      </c>
      <c r="K237" s="21" t="n">
        <v>619.39</v>
      </c>
      <c r="L237" s="21" t="n">
        <f aca="false">6*SC!D157</f>
        <v>23.7128472045455</v>
      </c>
      <c r="M237" s="21" t="n">
        <f aca="false">6*SC!E157</f>
        <v>23.7128472045455</v>
      </c>
      <c r="N237" s="22"/>
      <c r="O237" s="23" t="n">
        <f aca="false">SUM(G237:J237,K237:M237)</f>
        <v>4144.69995107576</v>
      </c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4.9" hidden="false" customHeight="false" outlineLevel="0" collapsed="false">
      <c r="A238" s="44" t="n">
        <v>32</v>
      </c>
      <c r="B238" s="45" t="s">
        <v>255</v>
      </c>
      <c r="C238" s="19" t="n">
        <v>0</v>
      </c>
      <c r="D238" s="19" t="n">
        <v>0</v>
      </c>
      <c r="E238" s="19" t="n">
        <v>4</v>
      </c>
      <c r="F238" s="19" t="n">
        <v>0</v>
      </c>
      <c r="G238" s="20"/>
      <c r="H238" s="20"/>
      <c r="I238" s="20" t="n">
        <f aca="false">E238*SC!C145</f>
        <v>3477.88425666667</v>
      </c>
      <c r="J238" s="20" t="n">
        <f aca="false">F238*SC!D145</f>
        <v>0</v>
      </c>
      <c r="K238" s="21" t="n">
        <v>619.39</v>
      </c>
      <c r="L238" s="21" t="n">
        <f aca="false">6*SC!D157</f>
        <v>23.7128472045455</v>
      </c>
      <c r="M238" s="21" t="n">
        <f aca="false">6*SC!E157</f>
        <v>23.7128472045455</v>
      </c>
      <c r="N238" s="22"/>
      <c r="O238" s="23" t="n">
        <f aca="false">SUM(G238:J238,K238:M238)</f>
        <v>4144.69995107576</v>
      </c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4.9" hidden="false" customHeight="false" outlineLevel="0" collapsed="false">
      <c r="A239" s="44" t="n">
        <v>33</v>
      </c>
      <c r="B239" s="45" t="s">
        <v>256</v>
      </c>
      <c r="C239" s="19" t="n">
        <v>0</v>
      </c>
      <c r="D239" s="19" t="n">
        <v>0</v>
      </c>
      <c r="E239" s="19" t="n">
        <v>3</v>
      </c>
      <c r="F239" s="19" t="n">
        <v>0</v>
      </c>
      <c r="G239" s="20"/>
      <c r="H239" s="20"/>
      <c r="I239" s="20" t="n">
        <f aca="false">E239*SC!C146</f>
        <v>2636.9431925</v>
      </c>
      <c r="J239" s="20" t="n">
        <f aca="false">F239*SC!D146</f>
        <v>0</v>
      </c>
      <c r="K239" s="21" t="n">
        <v>619.39</v>
      </c>
      <c r="L239" s="21" t="n">
        <f aca="false">6*SC!D158</f>
        <v>23.9722108409091</v>
      </c>
      <c r="M239" s="21" t="n">
        <f aca="false">6*SC!E158</f>
        <v>23.9722108409091</v>
      </c>
      <c r="N239" s="22"/>
      <c r="O239" s="23" t="n">
        <f aca="false">SUM(G239:J239,K239:M239)</f>
        <v>3304.27761418182</v>
      </c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4.9" hidden="false" customHeight="false" outlineLevel="0" collapsed="false">
      <c r="A240" s="44" t="n">
        <v>34</v>
      </c>
      <c r="B240" s="45" t="s">
        <v>257</v>
      </c>
      <c r="C240" s="19" t="n">
        <v>0</v>
      </c>
      <c r="D240" s="19" t="n">
        <v>0</v>
      </c>
      <c r="E240" s="19" t="n">
        <v>2</v>
      </c>
      <c r="F240" s="19" t="n">
        <v>0</v>
      </c>
      <c r="G240" s="20"/>
      <c r="H240" s="20"/>
      <c r="I240" s="20" t="n">
        <f aca="false">E240*SC!C143</f>
        <v>1720.30212833333</v>
      </c>
      <c r="J240" s="20" t="n">
        <f aca="false">F240*SC!D143</f>
        <v>0</v>
      </c>
      <c r="K240" s="21" t="n">
        <v>619.39</v>
      </c>
      <c r="L240" s="21" t="n">
        <f aca="false">6*SC!D155</f>
        <v>23.4586653863636</v>
      </c>
      <c r="M240" s="21" t="n">
        <f aca="false">6*SC!E155</f>
        <v>23.4586653863636</v>
      </c>
      <c r="N240" s="22"/>
      <c r="O240" s="23" t="n">
        <f aca="false">SUM(G240:J240,K240:M240)</f>
        <v>2386.60945910606</v>
      </c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4.9" hidden="false" customHeight="false" outlineLevel="0" collapsed="false">
      <c r="A241" s="44" t="n">
        <v>35</v>
      </c>
      <c r="B241" s="45" t="s">
        <v>258</v>
      </c>
      <c r="C241" s="19" t="n">
        <v>0</v>
      </c>
      <c r="D241" s="19" t="n">
        <v>0</v>
      </c>
      <c r="E241" s="19" t="n">
        <v>3</v>
      </c>
      <c r="F241" s="19" t="n">
        <v>0</v>
      </c>
      <c r="G241" s="20"/>
      <c r="H241" s="20"/>
      <c r="I241" s="20" t="n">
        <f aca="false">E241*SC!C145</f>
        <v>2608.4131925</v>
      </c>
      <c r="J241" s="20" t="n">
        <f aca="false">F241*SC!D145</f>
        <v>0</v>
      </c>
      <c r="K241" s="21" t="n">
        <v>619.39</v>
      </c>
      <c r="L241" s="21" t="n">
        <f aca="false">6*SC!D157</f>
        <v>23.7128472045455</v>
      </c>
      <c r="M241" s="21" t="n">
        <f aca="false">6*SC!E157</f>
        <v>23.7128472045455</v>
      </c>
      <c r="N241" s="22"/>
      <c r="O241" s="23" t="n">
        <f aca="false">SUM(G241:J241,K241:M241)</f>
        <v>3275.22888690909</v>
      </c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4.9" hidden="false" customHeight="false" outlineLevel="0" collapsed="false">
      <c r="A242" s="44" t="n">
        <v>36</v>
      </c>
      <c r="B242" s="45" t="s">
        <v>259</v>
      </c>
      <c r="C242" s="19" t="n">
        <v>0</v>
      </c>
      <c r="D242" s="19" t="n">
        <v>0</v>
      </c>
      <c r="E242" s="19" t="n">
        <v>3</v>
      </c>
      <c r="F242" s="19" t="n">
        <v>0</v>
      </c>
      <c r="G242" s="20"/>
      <c r="H242" s="20"/>
      <c r="I242" s="20" t="n">
        <f aca="false">E242*SC!C143</f>
        <v>2580.4531925</v>
      </c>
      <c r="J242" s="20" t="n">
        <f aca="false">F242*SC!D143</f>
        <v>0</v>
      </c>
      <c r="K242" s="21" t="n">
        <v>619.39</v>
      </c>
      <c r="L242" s="21" t="n">
        <f aca="false">6*SC!D155</f>
        <v>23.4586653863636</v>
      </c>
      <c r="M242" s="21" t="n">
        <f aca="false">6*SC!E155</f>
        <v>23.4586653863636</v>
      </c>
      <c r="N242" s="22"/>
      <c r="O242" s="23" t="n">
        <f aca="false">SUM(G242:J242,K242:M242)</f>
        <v>3246.76052327273</v>
      </c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4.9" hidden="false" customHeight="false" outlineLevel="0" collapsed="false">
      <c r="A243" s="44" t="n">
        <v>37</v>
      </c>
      <c r="B243" s="45" t="s">
        <v>260</v>
      </c>
      <c r="C243" s="19" t="n">
        <v>0</v>
      </c>
      <c r="D243" s="19" t="n">
        <v>0</v>
      </c>
      <c r="E243" s="19" t="n">
        <v>4</v>
      </c>
      <c r="F243" s="19" t="n">
        <v>0</v>
      </c>
      <c r="G243" s="20"/>
      <c r="H243" s="20"/>
      <c r="I243" s="20" t="n">
        <f aca="false">E243*SC!C143</f>
        <v>3440.60425666667</v>
      </c>
      <c r="J243" s="20" t="n">
        <f aca="false">F243*SC!D143</f>
        <v>0</v>
      </c>
      <c r="K243" s="21" t="n">
        <v>619.39</v>
      </c>
      <c r="L243" s="21" t="n">
        <f aca="false">6*SC!D155</f>
        <v>23.4586653863636</v>
      </c>
      <c r="M243" s="21" t="n">
        <f aca="false">6*SC!E155</f>
        <v>23.4586653863636</v>
      </c>
      <c r="N243" s="22"/>
      <c r="O243" s="23" t="n">
        <f aca="false">SUM(G243:J243,K243:M243)</f>
        <v>4106.9115874394</v>
      </c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4.9" hidden="false" customHeight="false" outlineLevel="0" collapsed="false">
      <c r="A244" s="44" t="n">
        <v>38</v>
      </c>
      <c r="B244" s="45" t="s">
        <v>261</v>
      </c>
      <c r="C244" s="19" t="n">
        <v>0</v>
      </c>
      <c r="D244" s="19" t="n">
        <v>0</v>
      </c>
      <c r="E244" s="19" t="n">
        <v>3</v>
      </c>
      <c r="F244" s="19" t="n">
        <v>0</v>
      </c>
      <c r="G244" s="20"/>
      <c r="H244" s="20"/>
      <c r="I244" s="20" t="n">
        <f aca="false">E244*SC!C143</f>
        <v>2580.4531925</v>
      </c>
      <c r="J244" s="20" t="n">
        <f aca="false">F244*SC!D143</f>
        <v>0</v>
      </c>
      <c r="K244" s="21" t="n">
        <v>619.39</v>
      </c>
      <c r="L244" s="21" t="n">
        <f aca="false">6*SC!D155</f>
        <v>23.4586653863636</v>
      </c>
      <c r="M244" s="21" t="n">
        <f aca="false">6*SC!E155</f>
        <v>23.4586653863636</v>
      </c>
      <c r="N244" s="22"/>
      <c r="O244" s="23" t="n">
        <f aca="false">SUM(G244:J244,K244:M244)</f>
        <v>3246.76052327273</v>
      </c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4.9" hidden="false" customHeight="false" outlineLevel="0" collapsed="false">
      <c r="A245" s="44" t="n">
        <v>39</v>
      </c>
      <c r="B245" s="45" t="s">
        <v>262</v>
      </c>
      <c r="C245" s="19" t="n">
        <v>0</v>
      </c>
      <c r="D245" s="19" t="n">
        <v>0</v>
      </c>
      <c r="E245" s="19" t="n">
        <v>3</v>
      </c>
      <c r="F245" s="19" t="n">
        <v>0</v>
      </c>
      <c r="G245" s="20"/>
      <c r="H245" s="20"/>
      <c r="I245" s="20" t="n">
        <f aca="false">E245*SC!C143</f>
        <v>2580.4531925</v>
      </c>
      <c r="J245" s="20" t="n">
        <f aca="false">F245*SC!D143</f>
        <v>0</v>
      </c>
      <c r="K245" s="21" t="n">
        <v>619.39</v>
      </c>
      <c r="L245" s="21" t="n">
        <f aca="false">6*SC!D155</f>
        <v>23.4586653863636</v>
      </c>
      <c r="M245" s="21" t="n">
        <f aca="false">6*SC!E155</f>
        <v>23.4586653863636</v>
      </c>
      <c r="N245" s="22"/>
      <c r="O245" s="23" t="n">
        <f aca="false">SUM(G245:J245,K245:M245)</f>
        <v>3246.76052327273</v>
      </c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4.9" hidden="false" customHeight="false" outlineLevel="0" collapsed="false">
      <c r="A246" s="44" t="n">
        <v>40</v>
      </c>
      <c r="B246" s="45" t="s">
        <v>263</v>
      </c>
      <c r="C246" s="19" t="n">
        <v>0</v>
      </c>
      <c r="D246" s="19" t="n">
        <v>0</v>
      </c>
      <c r="E246" s="19" t="n">
        <v>4</v>
      </c>
      <c r="F246" s="19" t="n">
        <v>0</v>
      </c>
      <c r="G246" s="20"/>
      <c r="H246" s="20"/>
      <c r="I246" s="20" t="n">
        <f aca="false">E246*SC!C143</f>
        <v>3440.60425666667</v>
      </c>
      <c r="J246" s="20" t="n">
        <f aca="false">F246*SC!D143</f>
        <v>0</v>
      </c>
      <c r="K246" s="21" t="n">
        <v>619.39</v>
      </c>
      <c r="L246" s="21" t="n">
        <f aca="false">6*SC!D155</f>
        <v>23.4586653863636</v>
      </c>
      <c r="M246" s="21" t="n">
        <f aca="false">6*SC!E155</f>
        <v>23.4586653863636</v>
      </c>
      <c r="N246" s="22"/>
      <c r="O246" s="23" t="n">
        <f aca="false">SUM(G246:J246,K246:M246)</f>
        <v>4106.9115874394</v>
      </c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4.9" hidden="false" customHeight="false" outlineLevel="0" collapsed="false">
      <c r="A247" s="44" t="n">
        <v>41</v>
      </c>
      <c r="B247" s="45" t="s">
        <v>264</v>
      </c>
      <c r="C247" s="19" t="n">
        <v>0</v>
      </c>
      <c r="D247" s="19" t="n">
        <v>0</v>
      </c>
      <c r="E247" s="19" t="n">
        <v>3</v>
      </c>
      <c r="F247" s="19" t="n">
        <v>0</v>
      </c>
      <c r="G247" s="20"/>
      <c r="H247" s="20"/>
      <c r="I247" s="20" t="n">
        <f aca="false">E247*SC!C145</f>
        <v>2608.4131925</v>
      </c>
      <c r="J247" s="20" t="n">
        <f aca="false">F247*SC!D145</f>
        <v>0</v>
      </c>
      <c r="K247" s="21" t="n">
        <v>619.39</v>
      </c>
      <c r="L247" s="21" t="n">
        <f aca="false">6*SC!D157</f>
        <v>23.7128472045455</v>
      </c>
      <c r="M247" s="21" t="n">
        <f aca="false">6*SC!E157</f>
        <v>23.7128472045455</v>
      </c>
      <c r="N247" s="22"/>
      <c r="O247" s="23" t="n">
        <f aca="false">SUM(G247:J247,K247:M247)</f>
        <v>3275.22888690909</v>
      </c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4.9" hidden="false" customHeight="false" outlineLevel="0" collapsed="false">
      <c r="A248" s="44" t="n">
        <v>42</v>
      </c>
      <c r="B248" s="45" t="s">
        <v>265</v>
      </c>
      <c r="C248" s="19" t="n">
        <v>0</v>
      </c>
      <c r="D248" s="19" t="n">
        <v>0</v>
      </c>
      <c r="E248" s="19" t="n">
        <v>3</v>
      </c>
      <c r="F248" s="19" t="n">
        <v>0</v>
      </c>
      <c r="G248" s="20"/>
      <c r="H248" s="20"/>
      <c r="I248" s="20" t="n">
        <f aca="false">E248*SC!C146</f>
        <v>2636.9431925</v>
      </c>
      <c r="J248" s="20" t="n">
        <f aca="false">F248*SC!D146</f>
        <v>0</v>
      </c>
      <c r="K248" s="21" t="n">
        <v>619.39</v>
      </c>
      <c r="L248" s="21" t="n">
        <f aca="false">6*SC!D158</f>
        <v>23.9722108409091</v>
      </c>
      <c r="M248" s="21" t="n">
        <f aca="false">6*SC!E158</f>
        <v>23.9722108409091</v>
      </c>
      <c r="N248" s="22"/>
      <c r="O248" s="23" t="n">
        <f aca="false">SUM(G248:J248,K248:M248)</f>
        <v>3304.27761418182</v>
      </c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4.9" hidden="false" customHeight="false" outlineLevel="0" collapsed="false">
      <c r="A249" s="44" t="n">
        <v>43</v>
      </c>
      <c r="B249" s="45" t="s">
        <v>266</v>
      </c>
      <c r="C249" s="19" t="n">
        <v>0</v>
      </c>
      <c r="D249" s="19" t="n">
        <v>0</v>
      </c>
      <c r="E249" s="19" t="n">
        <v>2</v>
      </c>
      <c r="F249" s="19" t="n">
        <v>0</v>
      </c>
      <c r="G249" s="20"/>
      <c r="H249" s="20"/>
      <c r="I249" s="20" t="n">
        <f aca="false">E249*SC!C143</f>
        <v>1720.30212833333</v>
      </c>
      <c r="J249" s="20" t="n">
        <f aca="false">F249*SC!D143</f>
        <v>0</v>
      </c>
      <c r="K249" s="21" t="n">
        <v>619.39</v>
      </c>
      <c r="L249" s="21" t="n">
        <f aca="false">6*SC!D155</f>
        <v>23.4586653863636</v>
      </c>
      <c r="M249" s="21" t="n">
        <f aca="false">6*SC!E155</f>
        <v>23.4586653863636</v>
      </c>
      <c r="N249" s="22"/>
      <c r="O249" s="23" t="n">
        <f aca="false">SUM(G249:J249,K249:M249)</f>
        <v>2386.60945910606</v>
      </c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14.9" hidden="false" customHeight="false" outlineLevel="0" collapsed="false">
      <c r="A250" s="44" t="n">
        <v>44</v>
      </c>
      <c r="B250" s="45" t="s">
        <v>267</v>
      </c>
      <c r="C250" s="19" t="n">
        <v>0</v>
      </c>
      <c r="D250" s="19" t="n">
        <v>0</v>
      </c>
      <c r="E250" s="19" t="n">
        <v>2</v>
      </c>
      <c r="F250" s="19" t="n">
        <v>0</v>
      </c>
      <c r="G250" s="20"/>
      <c r="H250" s="20"/>
      <c r="I250" s="20" t="n">
        <f aca="false">E250*SC!C145</f>
        <v>1738.94212833333</v>
      </c>
      <c r="J250" s="20" t="n">
        <f aca="false">F250*SC!D145</f>
        <v>0</v>
      </c>
      <c r="K250" s="21" t="n">
        <v>619.39</v>
      </c>
      <c r="L250" s="21" t="n">
        <f aca="false">6*SC!D157</f>
        <v>23.7128472045455</v>
      </c>
      <c r="M250" s="21" t="n">
        <f aca="false">6*SC!E157</f>
        <v>23.7128472045455</v>
      </c>
      <c r="N250" s="22"/>
      <c r="O250" s="23" t="n">
        <f aca="false">SUM(G250:J250,K250:M250)</f>
        <v>2405.75782274242</v>
      </c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14.9" hidden="false" customHeight="false" outlineLevel="0" collapsed="false">
      <c r="A251" s="42" t="n">
        <v>45</v>
      </c>
      <c r="B251" s="43" t="s">
        <v>268</v>
      </c>
      <c r="C251" s="19" t="n">
        <v>0</v>
      </c>
      <c r="D251" s="19" t="n">
        <v>0</v>
      </c>
      <c r="E251" s="19" t="n">
        <v>2</v>
      </c>
      <c r="F251" s="19" t="n">
        <v>0</v>
      </c>
      <c r="G251" s="20"/>
      <c r="H251" s="20"/>
      <c r="I251" s="20" t="n">
        <f aca="false">E251*SC!C146</f>
        <v>1757.96212833333</v>
      </c>
      <c r="J251" s="20" t="n">
        <f aca="false">F251*SC!D146</f>
        <v>0</v>
      </c>
      <c r="K251" s="21" t="n">
        <v>619.39</v>
      </c>
      <c r="L251" s="21" t="n">
        <f aca="false">6*SC!D158</f>
        <v>23.9722108409091</v>
      </c>
      <c r="M251" s="21" t="n">
        <f aca="false">6*SC!E158</f>
        <v>23.9722108409091</v>
      </c>
      <c r="N251" s="22"/>
      <c r="O251" s="23" t="n">
        <f aca="false">SUM(G251:J251,K251:M251)</f>
        <v>2425.29655001515</v>
      </c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4.9" hidden="false" customHeight="false" outlineLevel="0" collapsed="false">
      <c r="A252" s="44" t="n">
        <v>46</v>
      </c>
      <c r="B252" s="45" t="s">
        <v>22</v>
      </c>
      <c r="C252" s="19" t="n">
        <v>0</v>
      </c>
      <c r="D252" s="19" t="n">
        <v>0</v>
      </c>
      <c r="E252" s="19" t="n">
        <v>0</v>
      </c>
      <c r="F252" s="19" t="n">
        <v>0</v>
      </c>
      <c r="G252" s="20"/>
      <c r="H252" s="20"/>
      <c r="I252" s="20"/>
      <c r="J252" s="20"/>
      <c r="K252" s="21" t="n">
        <v>619.39</v>
      </c>
      <c r="L252" s="21" t="n">
        <f aca="false">6*SC!D158</f>
        <v>23.9722108409091</v>
      </c>
      <c r="M252" s="21" t="n">
        <f aca="false">6*SC!E158</f>
        <v>23.9722108409091</v>
      </c>
      <c r="N252" s="22"/>
      <c r="O252" s="23" t="n">
        <f aca="false">SUM(G252:J252,K252:M252)</f>
        <v>667.334421681818</v>
      </c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4.9" hidden="false" customHeight="false" outlineLevel="0" collapsed="false">
      <c r="A253" s="44" t="n">
        <v>47</v>
      </c>
      <c r="B253" s="45" t="s">
        <v>269</v>
      </c>
      <c r="C253" s="19" t="n">
        <v>0</v>
      </c>
      <c r="D253" s="19" t="n">
        <v>0</v>
      </c>
      <c r="E253" s="19" t="n">
        <v>3</v>
      </c>
      <c r="F253" s="19" t="n">
        <v>0</v>
      </c>
      <c r="G253" s="20"/>
      <c r="H253" s="20"/>
      <c r="I253" s="20" t="n">
        <f aca="false">E253*SC!C143</f>
        <v>2580.4531925</v>
      </c>
      <c r="J253" s="20" t="n">
        <f aca="false">F253*SC!D143</f>
        <v>0</v>
      </c>
      <c r="K253" s="21" t="n">
        <v>619.39</v>
      </c>
      <c r="L253" s="21" t="n">
        <f aca="false">6*SC!D155</f>
        <v>23.4586653863636</v>
      </c>
      <c r="M253" s="21" t="n">
        <f aca="false">6*SC!E155</f>
        <v>23.4586653863636</v>
      </c>
      <c r="N253" s="22"/>
      <c r="O253" s="23" t="n">
        <f aca="false">SUM(G253:J253,K253:M253)</f>
        <v>3246.76052327273</v>
      </c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14.9" hidden="false" customHeight="false" outlineLevel="0" collapsed="false">
      <c r="A254" s="44" t="n">
        <v>48</v>
      </c>
      <c r="B254" s="45" t="s">
        <v>270</v>
      </c>
      <c r="C254" s="19" t="n">
        <v>0</v>
      </c>
      <c r="D254" s="19" t="n">
        <v>0</v>
      </c>
      <c r="E254" s="19" t="n">
        <v>3</v>
      </c>
      <c r="F254" s="19" t="n">
        <v>0</v>
      </c>
      <c r="G254" s="20"/>
      <c r="H254" s="20"/>
      <c r="I254" s="20" t="n">
        <f aca="false">E254*SC!C146</f>
        <v>2636.9431925</v>
      </c>
      <c r="J254" s="20" t="n">
        <f aca="false">F254*SC!D146</f>
        <v>0</v>
      </c>
      <c r="K254" s="21" t="n">
        <v>619.39</v>
      </c>
      <c r="L254" s="21" t="n">
        <f aca="false">6*SC!D158</f>
        <v>23.9722108409091</v>
      </c>
      <c r="M254" s="21" t="n">
        <f aca="false">6*SC!E158</f>
        <v>23.9722108409091</v>
      </c>
      <c r="N254" s="22"/>
      <c r="O254" s="23" t="n">
        <f aca="false">SUM(G254:J254,K254:M254)</f>
        <v>3304.27761418182</v>
      </c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14.9" hidden="false" customHeight="false" outlineLevel="0" collapsed="false">
      <c r="A255" s="44" t="n">
        <v>49</v>
      </c>
      <c r="B255" s="45" t="s">
        <v>271</v>
      </c>
      <c r="C255" s="19" t="n">
        <v>0</v>
      </c>
      <c r="D255" s="19" t="n">
        <v>0</v>
      </c>
      <c r="E255" s="19" t="n">
        <v>4</v>
      </c>
      <c r="F255" s="19" t="n">
        <v>0</v>
      </c>
      <c r="G255" s="20"/>
      <c r="H255" s="20"/>
      <c r="I255" s="20" t="n">
        <f aca="false">E255*SC!C146</f>
        <v>3515.92425666667</v>
      </c>
      <c r="J255" s="20" t="n">
        <f aca="false">F255*SC!D146</f>
        <v>0</v>
      </c>
      <c r="K255" s="21" t="n">
        <v>619.39</v>
      </c>
      <c r="L255" s="21" t="n">
        <f aca="false">6*SC!D158</f>
        <v>23.9722108409091</v>
      </c>
      <c r="M255" s="21" t="n">
        <f aca="false">6*SC!E158</f>
        <v>23.9722108409091</v>
      </c>
      <c r="N255" s="22"/>
      <c r="O255" s="23" t="n">
        <f aca="false">SUM(G255:J255,K255:M255)</f>
        <v>4183.25867834849</v>
      </c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14.9" hidden="false" customHeight="false" outlineLevel="0" collapsed="false">
      <c r="A256" s="44" t="n">
        <v>50</v>
      </c>
      <c r="B256" s="45" t="s">
        <v>272</v>
      </c>
      <c r="C256" s="19" t="n">
        <v>0</v>
      </c>
      <c r="D256" s="19" t="n">
        <v>0</v>
      </c>
      <c r="E256" s="19" t="n">
        <v>2</v>
      </c>
      <c r="F256" s="19" t="n">
        <v>0</v>
      </c>
      <c r="G256" s="20"/>
      <c r="H256" s="20"/>
      <c r="I256" s="20" t="n">
        <f aca="false">E256*SC!C146</f>
        <v>1757.96212833333</v>
      </c>
      <c r="J256" s="20" t="n">
        <f aca="false">F256*SC!D146</f>
        <v>0</v>
      </c>
      <c r="K256" s="21" t="n">
        <v>619.39</v>
      </c>
      <c r="L256" s="21" t="n">
        <f aca="false">6*SC!D158</f>
        <v>23.9722108409091</v>
      </c>
      <c r="M256" s="21" t="n">
        <f aca="false">6*SC!E158</f>
        <v>23.9722108409091</v>
      </c>
      <c r="N256" s="22"/>
      <c r="O256" s="23" t="n">
        <f aca="false">SUM(G256:J256,K256:M256)</f>
        <v>2425.29655001515</v>
      </c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14.9" hidden="false" customHeight="false" outlineLevel="0" collapsed="false">
      <c r="A257" s="44" t="n">
        <v>51</v>
      </c>
      <c r="B257" s="45" t="s">
        <v>273</v>
      </c>
      <c r="C257" s="19" t="n">
        <v>0</v>
      </c>
      <c r="D257" s="19" t="n">
        <v>0</v>
      </c>
      <c r="E257" s="19" t="n">
        <v>1</v>
      </c>
      <c r="F257" s="19" t="n">
        <v>1</v>
      </c>
      <c r="G257" s="20"/>
      <c r="H257" s="20"/>
      <c r="I257" s="20" t="n">
        <f aca="false">E257*SC!C145</f>
        <v>869.471064166667</v>
      </c>
      <c r="J257" s="20" t="n">
        <f aca="false">F257*SC!D145</f>
        <v>869.471064166667</v>
      </c>
      <c r="K257" s="21" t="n">
        <v>619.39</v>
      </c>
      <c r="L257" s="21" t="n">
        <f aca="false">6*SC!D157</f>
        <v>23.7128472045455</v>
      </c>
      <c r="M257" s="21" t="n">
        <f aca="false">6*SC!E157</f>
        <v>23.7128472045455</v>
      </c>
      <c r="N257" s="22"/>
      <c r="O257" s="23" t="n">
        <f aca="false">SUM(G257:J257,K257:M257)</f>
        <v>2405.75782274242</v>
      </c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14.9" hidden="false" customHeight="false" outlineLevel="0" collapsed="false">
      <c r="A258" s="44" t="n">
        <v>52</v>
      </c>
      <c r="B258" s="45" t="s">
        <v>274</v>
      </c>
      <c r="C258" s="19" t="n">
        <v>0</v>
      </c>
      <c r="D258" s="19" t="n">
        <v>0</v>
      </c>
      <c r="E258" s="19" t="n">
        <v>4</v>
      </c>
      <c r="F258" s="19" t="n">
        <v>0</v>
      </c>
      <c r="G258" s="20"/>
      <c r="H258" s="20"/>
      <c r="I258" s="20" t="n">
        <f aca="false">E258*SC!C143</f>
        <v>3440.60425666667</v>
      </c>
      <c r="J258" s="20" t="n">
        <f aca="false">F258*SC!D143</f>
        <v>0</v>
      </c>
      <c r="K258" s="21" t="n">
        <v>619.39</v>
      </c>
      <c r="L258" s="21" t="n">
        <f aca="false">6*SC!D155</f>
        <v>23.4586653863636</v>
      </c>
      <c r="M258" s="21" t="n">
        <f aca="false">6*SC!E155</f>
        <v>23.4586653863636</v>
      </c>
      <c r="N258" s="22"/>
      <c r="O258" s="23" t="n">
        <f aca="false">SUM(G258:J258,K258:M258)</f>
        <v>4106.9115874394</v>
      </c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14.9" hidden="false" customHeight="false" outlineLevel="0" collapsed="false">
      <c r="A259" s="44" t="n">
        <v>53</v>
      </c>
      <c r="B259" s="45" t="s">
        <v>275</v>
      </c>
      <c r="C259" s="19" t="n">
        <v>0</v>
      </c>
      <c r="D259" s="19" t="n">
        <v>0</v>
      </c>
      <c r="E259" s="19" t="n">
        <v>2</v>
      </c>
      <c r="F259" s="19" t="n">
        <v>0</v>
      </c>
      <c r="G259" s="20"/>
      <c r="H259" s="20"/>
      <c r="I259" s="20" t="n">
        <f aca="false">E259*SC!C143</f>
        <v>1720.30212833333</v>
      </c>
      <c r="J259" s="20" t="n">
        <f aca="false">F259*SC!D143</f>
        <v>0</v>
      </c>
      <c r="K259" s="21" t="n">
        <v>619.39</v>
      </c>
      <c r="L259" s="21" t="n">
        <f aca="false">6*SC!D155</f>
        <v>23.4586653863636</v>
      </c>
      <c r="M259" s="21" t="n">
        <f aca="false">6*SC!E155</f>
        <v>23.4586653863636</v>
      </c>
      <c r="N259" s="22"/>
      <c r="O259" s="23" t="n">
        <f aca="false">SUM(G259:J259,K259:M259)</f>
        <v>2386.60945910606</v>
      </c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14.9" hidden="false" customHeight="false" outlineLevel="0" collapsed="false">
      <c r="A260" s="44" t="n">
        <v>54</v>
      </c>
      <c r="B260" s="45" t="s">
        <v>276</v>
      </c>
      <c r="C260" s="19" t="n">
        <v>0</v>
      </c>
      <c r="D260" s="19" t="n">
        <v>0</v>
      </c>
      <c r="E260" s="19" t="n">
        <v>2</v>
      </c>
      <c r="F260" s="19" t="n">
        <v>0</v>
      </c>
      <c r="G260" s="20"/>
      <c r="H260" s="20"/>
      <c r="I260" s="20" t="n">
        <f aca="false">E260*SC!C146</f>
        <v>1757.96212833333</v>
      </c>
      <c r="J260" s="20" t="n">
        <f aca="false">F260*SC!D146</f>
        <v>0</v>
      </c>
      <c r="K260" s="21" t="n">
        <v>619.39</v>
      </c>
      <c r="L260" s="21" t="n">
        <f aca="false">6*SC!D158</f>
        <v>23.9722108409091</v>
      </c>
      <c r="M260" s="21" t="n">
        <f aca="false">6*SC!E158</f>
        <v>23.9722108409091</v>
      </c>
      <c r="N260" s="22"/>
      <c r="O260" s="23" t="n">
        <f aca="false">SUM(G260:J260,K260:M260)</f>
        <v>2425.29655001515</v>
      </c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14.9" hidden="false" customHeight="false" outlineLevel="0" collapsed="false">
      <c r="A261" s="44" t="n">
        <v>55</v>
      </c>
      <c r="B261" s="45" t="s">
        <v>277</v>
      </c>
      <c r="C261" s="19" t="n">
        <v>0</v>
      </c>
      <c r="D261" s="19" t="n">
        <v>0</v>
      </c>
      <c r="E261" s="19" t="n">
        <v>0</v>
      </c>
      <c r="F261" s="19" t="n">
        <v>1</v>
      </c>
      <c r="G261" s="20"/>
      <c r="H261" s="20"/>
      <c r="I261" s="20" t="n">
        <f aca="false">E261*SC!C143</f>
        <v>0</v>
      </c>
      <c r="J261" s="20" t="n">
        <f aca="false">F261*SC!D143</f>
        <v>860.151064166667</v>
      </c>
      <c r="K261" s="21" t="n">
        <v>619.39</v>
      </c>
      <c r="L261" s="21" t="n">
        <f aca="false">6*SC!D155</f>
        <v>23.4586653863636</v>
      </c>
      <c r="M261" s="21" t="n">
        <f aca="false">6*SC!E155</f>
        <v>23.4586653863636</v>
      </c>
      <c r="N261" s="22"/>
      <c r="O261" s="23" t="n">
        <f aca="false">SUM(G261:J261,K261:M261)</f>
        <v>1526.45839493939</v>
      </c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14.9" hidden="false" customHeight="false" outlineLevel="0" collapsed="false">
      <c r="A262" s="44" t="n">
        <v>56</v>
      </c>
      <c r="B262" s="45" t="s">
        <v>278</v>
      </c>
      <c r="C262" s="19" t="n">
        <v>0</v>
      </c>
      <c r="D262" s="19" t="n">
        <v>0</v>
      </c>
      <c r="E262" s="19" t="n">
        <v>3</v>
      </c>
      <c r="F262" s="19" t="n">
        <v>0</v>
      </c>
      <c r="G262" s="20"/>
      <c r="H262" s="20"/>
      <c r="I262" s="20" t="n">
        <f aca="false">E262*SC!C143</f>
        <v>2580.4531925</v>
      </c>
      <c r="J262" s="20" t="n">
        <f aca="false">F262*SC!D143</f>
        <v>0</v>
      </c>
      <c r="K262" s="21" t="n">
        <v>619.39</v>
      </c>
      <c r="L262" s="21" t="n">
        <f aca="false">6*SC!D155</f>
        <v>23.4586653863636</v>
      </c>
      <c r="M262" s="21" t="n">
        <f aca="false">6*SC!E155</f>
        <v>23.4586653863636</v>
      </c>
      <c r="N262" s="22"/>
      <c r="O262" s="23" t="n">
        <f aca="false">SUM(G262:J262,K262:M262)</f>
        <v>3246.76052327273</v>
      </c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14.9" hidden="false" customHeight="false" outlineLevel="0" collapsed="false">
      <c r="A263" s="44" t="n">
        <v>57</v>
      </c>
      <c r="B263" s="45" t="s">
        <v>279</v>
      </c>
      <c r="C263" s="19" t="n">
        <v>0</v>
      </c>
      <c r="D263" s="19" t="n">
        <v>0</v>
      </c>
      <c r="E263" s="19" t="n">
        <v>3</v>
      </c>
      <c r="F263" s="19" t="n">
        <v>0</v>
      </c>
      <c r="G263" s="20"/>
      <c r="H263" s="20"/>
      <c r="I263" s="20" t="n">
        <f aca="false">E263*SC!C143</f>
        <v>2580.4531925</v>
      </c>
      <c r="J263" s="20" t="n">
        <f aca="false">F263*SC!D143</f>
        <v>0</v>
      </c>
      <c r="K263" s="21" t="n">
        <v>619.39</v>
      </c>
      <c r="L263" s="21" t="n">
        <f aca="false">6*SC!D155</f>
        <v>23.4586653863636</v>
      </c>
      <c r="M263" s="21" t="n">
        <f aca="false">6*SC!E155</f>
        <v>23.4586653863636</v>
      </c>
      <c r="N263" s="22"/>
      <c r="O263" s="23" t="n">
        <f aca="false">SUM(G263:J263,K263:M263)</f>
        <v>3246.76052327273</v>
      </c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14.9" hidden="false" customHeight="false" outlineLevel="0" collapsed="false">
      <c r="A264" s="44" t="n">
        <v>58</v>
      </c>
      <c r="B264" s="45" t="s">
        <v>280</v>
      </c>
      <c r="C264" s="19" t="n">
        <v>0</v>
      </c>
      <c r="D264" s="19" t="n">
        <v>0</v>
      </c>
      <c r="E264" s="19" t="n">
        <v>1</v>
      </c>
      <c r="F264" s="19" t="n">
        <v>1</v>
      </c>
      <c r="G264" s="20"/>
      <c r="H264" s="20"/>
      <c r="I264" s="20" t="n">
        <f aca="false">E264*SC!C146</f>
        <v>878.981064166667</v>
      </c>
      <c r="J264" s="20" t="n">
        <f aca="false">F264*SC!D146</f>
        <v>878.981064166667</v>
      </c>
      <c r="K264" s="21" t="n">
        <v>619.39</v>
      </c>
      <c r="L264" s="21" t="n">
        <f aca="false">6*SC!D158</f>
        <v>23.9722108409091</v>
      </c>
      <c r="M264" s="21" t="n">
        <f aca="false">6*SC!E158</f>
        <v>23.9722108409091</v>
      </c>
      <c r="N264" s="22"/>
      <c r="O264" s="23" t="n">
        <f aca="false">SUM(G264:J264,K264:M264)</f>
        <v>2425.29655001515</v>
      </c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14.9" hidden="false" customHeight="false" outlineLevel="0" collapsed="false">
      <c r="A265" s="42" t="n">
        <v>59</v>
      </c>
      <c r="B265" s="43" t="s">
        <v>102</v>
      </c>
      <c r="C265" s="19" t="n">
        <v>0</v>
      </c>
      <c r="D265" s="19" t="n">
        <v>1</v>
      </c>
      <c r="E265" s="19" t="n">
        <v>0</v>
      </c>
      <c r="F265" s="19" t="n">
        <v>1</v>
      </c>
      <c r="G265" s="20" t="n">
        <f aca="false">C265*SC!F142</f>
        <v>0</v>
      </c>
      <c r="H265" s="20" t="n">
        <f aca="false">D265*SC!G142</f>
        <v>1141.18266583333</v>
      </c>
      <c r="I265" s="20" t="n">
        <f aca="false">E265*SC!C142</f>
        <v>0</v>
      </c>
      <c r="J265" s="20" t="n">
        <f aca="false">F265*SC!D142</f>
        <v>855.571064166667</v>
      </c>
      <c r="K265" s="21" t="n">
        <v>619.39</v>
      </c>
      <c r="L265" s="21" t="n">
        <f aca="false">6*SC!D154</f>
        <v>23.3337562954545</v>
      </c>
      <c r="M265" s="21" t="n">
        <f aca="false">6*SC!E154</f>
        <v>23.3337562954545</v>
      </c>
      <c r="N265" s="22"/>
      <c r="O265" s="23" t="n">
        <f aca="false">SUM(G265:J265,K265:M265)</f>
        <v>2662.81124259091</v>
      </c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14.9" hidden="false" customHeight="false" outlineLevel="0" collapsed="false">
      <c r="A266" s="44" t="n">
        <v>60</v>
      </c>
      <c r="B266" s="45" t="s">
        <v>281</v>
      </c>
      <c r="C266" s="19" t="n">
        <v>0</v>
      </c>
      <c r="D266" s="19" t="n">
        <v>0</v>
      </c>
      <c r="E266" s="19" t="n">
        <v>2</v>
      </c>
      <c r="F266" s="19" t="n">
        <v>0</v>
      </c>
      <c r="G266" s="20"/>
      <c r="H266" s="20"/>
      <c r="I266" s="20" t="n">
        <f aca="false">E266*SC!C146</f>
        <v>1757.96212833333</v>
      </c>
      <c r="J266" s="20" t="n">
        <f aca="false">F266*SC!D146</f>
        <v>0</v>
      </c>
      <c r="K266" s="21" t="n">
        <v>619.39</v>
      </c>
      <c r="L266" s="21" t="n">
        <f aca="false">6*SC!D158</f>
        <v>23.9722108409091</v>
      </c>
      <c r="M266" s="21" t="n">
        <f aca="false">6*SC!E158</f>
        <v>23.9722108409091</v>
      </c>
      <c r="N266" s="22"/>
      <c r="O266" s="23" t="n">
        <f aca="false">SUM(G266:J266,K266:M266)</f>
        <v>2425.29655001515</v>
      </c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14.9" hidden="false" customHeight="false" outlineLevel="0" collapsed="false">
      <c r="A267" s="44" t="n">
        <v>61</v>
      </c>
      <c r="B267" s="45" t="s">
        <v>282</v>
      </c>
      <c r="C267" s="19" t="n">
        <v>0</v>
      </c>
      <c r="D267" s="19" t="n">
        <v>0</v>
      </c>
      <c r="E267" s="19" t="n">
        <v>4</v>
      </c>
      <c r="F267" s="19" t="n">
        <v>0</v>
      </c>
      <c r="G267" s="20"/>
      <c r="H267" s="20"/>
      <c r="I267" s="20" t="n">
        <f aca="false">E267*SC!C141</f>
        <v>3404.12425666667</v>
      </c>
      <c r="J267" s="20" t="n">
        <f aca="false">F267*SC!D141</f>
        <v>0</v>
      </c>
      <c r="K267" s="21" t="n">
        <v>619.39</v>
      </c>
      <c r="L267" s="21" t="n">
        <f aca="false">6*SC!D153</f>
        <v>23.2099381136364</v>
      </c>
      <c r="M267" s="21" t="n">
        <f aca="false">6*SC!E153</f>
        <v>23.2099381136364</v>
      </c>
      <c r="N267" s="22"/>
      <c r="O267" s="23" t="n">
        <f aca="false">SUM(G267:J267,K267:M267)</f>
        <v>4069.93413289394</v>
      </c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4.9" hidden="false" customHeight="false" outlineLevel="0" collapsed="false">
      <c r="A268" s="44" t="n">
        <v>62</v>
      </c>
      <c r="B268" s="45" t="s">
        <v>283</v>
      </c>
      <c r="C268" s="19" t="n">
        <v>0</v>
      </c>
      <c r="D268" s="19" t="n">
        <v>0</v>
      </c>
      <c r="E268" s="19" t="n">
        <v>5</v>
      </c>
      <c r="F268" s="19" t="n">
        <v>0</v>
      </c>
      <c r="G268" s="20"/>
      <c r="H268" s="20"/>
      <c r="I268" s="20" t="n">
        <f aca="false">E268*SC!C142</f>
        <v>4277.85532083333</v>
      </c>
      <c r="J268" s="20" t="n">
        <f aca="false">F268*SC!D142</f>
        <v>0</v>
      </c>
      <c r="K268" s="21" t="n">
        <v>619.39</v>
      </c>
      <c r="L268" s="21" t="n">
        <f aca="false">6*SC!D154</f>
        <v>23.3337562954545</v>
      </c>
      <c r="M268" s="21" t="n">
        <f aca="false">6*SC!E154</f>
        <v>23.3337562954545</v>
      </c>
      <c r="N268" s="22"/>
      <c r="O268" s="23" t="n">
        <f aca="false">SUM(G268:J268,K268:M268)</f>
        <v>4943.91283342424</v>
      </c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14.9" hidden="false" customHeight="false" outlineLevel="0" collapsed="false">
      <c r="A269" s="44" t="n">
        <v>63</v>
      </c>
      <c r="B269" s="45" t="s">
        <v>284</v>
      </c>
      <c r="C269" s="19" t="n">
        <v>0</v>
      </c>
      <c r="D269" s="19" t="n">
        <v>0</v>
      </c>
      <c r="E269" s="19" t="n">
        <v>3</v>
      </c>
      <c r="F269" s="19" t="n">
        <v>0</v>
      </c>
      <c r="G269" s="20"/>
      <c r="H269" s="20"/>
      <c r="I269" s="20" t="n">
        <f aca="false">E269*SC!C143</f>
        <v>2580.4531925</v>
      </c>
      <c r="J269" s="20" t="n">
        <f aca="false">F269*SC!D143</f>
        <v>0</v>
      </c>
      <c r="K269" s="21" t="n">
        <v>619.39</v>
      </c>
      <c r="L269" s="21" t="n">
        <f aca="false">6*SC!D155</f>
        <v>23.4586653863636</v>
      </c>
      <c r="M269" s="21" t="n">
        <f aca="false">6*SC!E155</f>
        <v>23.4586653863636</v>
      </c>
      <c r="N269" s="22"/>
      <c r="O269" s="23" t="n">
        <f aca="false">SUM(G269:J269,K269:M269)</f>
        <v>3246.76052327273</v>
      </c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14.9" hidden="false" customHeight="false" outlineLevel="0" collapsed="false">
      <c r="A270" s="44" t="n">
        <v>64</v>
      </c>
      <c r="B270" s="45" t="s">
        <v>285</v>
      </c>
      <c r="C270" s="19" t="n">
        <v>0</v>
      </c>
      <c r="D270" s="19" t="n">
        <v>0</v>
      </c>
      <c r="E270" s="19" t="n">
        <v>3</v>
      </c>
      <c r="F270" s="19" t="n">
        <v>0</v>
      </c>
      <c r="G270" s="20"/>
      <c r="H270" s="20"/>
      <c r="I270" s="20" t="n">
        <f aca="false">E270*SC!C146</f>
        <v>2636.9431925</v>
      </c>
      <c r="J270" s="20" t="n">
        <f aca="false">F270*SC!D146</f>
        <v>0</v>
      </c>
      <c r="K270" s="21" t="n">
        <v>619.39</v>
      </c>
      <c r="L270" s="21" t="n">
        <f aca="false">6*SC!D158</f>
        <v>23.9722108409091</v>
      </c>
      <c r="M270" s="21" t="n">
        <f aca="false">6*SC!E158</f>
        <v>23.9722108409091</v>
      </c>
      <c r="N270" s="22"/>
      <c r="O270" s="23" t="n">
        <f aca="false">SUM(G270:J270,K270:M270)</f>
        <v>3304.27761418182</v>
      </c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4.9" hidden="false" customHeight="false" outlineLevel="0" collapsed="false">
      <c r="A271" s="44" t="n">
        <v>65</v>
      </c>
      <c r="B271" s="45" t="s">
        <v>286</v>
      </c>
      <c r="C271" s="19" t="n">
        <v>0</v>
      </c>
      <c r="D271" s="19" t="n">
        <v>0</v>
      </c>
      <c r="E271" s="19" t="n">
        <v>0</v>
      </c>
      <c r="F271" s="19" t="n">
        <v>1</v>
      </c>
      <c r="G271" s="20"/>
      <c r="H271" s="20"/>
      <c r="I271" s="20" t="n">
        <f aca="false">E271*SC!C142</f>
        <v>0</v>
      </c>
      <c r="J271" s="20" t="n">
        <f aca="false">F271*SC!D142</f>
        <v>855.571064166667</v>
      </c>
      <c r="K271" s="21" t="n">
        <v>619.39</v>
      </c>
      <c r="L271" s="21" t="n">
        <f aca="false">6*SC!D154</f>
        <v>23.3337562954545</v>
      </c>
      <c r="M271" s="21" t="n">
        <f aca="false">6*SC!E154</f>
        <v>23.3337562954545</v>
      </c>
      <c r="N271" s="22"/>
      <c r="O271" s="23" t="n">
        <f aca="false">SUM(G271:J271,K271:M271)</f>
        <v>1521.62857675758</v>
      </c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14.9" hidden="false" customHeight="false" outlineLevel="0" collapsed="false">
      <c r="A272" s="44" t="n">
        <v>66</v>
      </c>
      <c r="B272" s="45" t="s">
        <v>287</v>
      </c>
      <c r="C272" s="19" t="n">
        <v>0</v>
      </c>
      <c r="D272" s="19" t="n">
        <v>0</v>
      </c>
      <c r="E272" s="19" t="n">
        <v>0</v>
      </c>
      <c r="F272" s="19" t="n">
        <v>1</v>
      </c>
      <c r="G272" s="20"/>
      <c r="H272" s="20"/>
      <c r="I272" s="20" t="n">
        <f aca="false">E272*SC!C141</f>
        <v>0</v>
      </c>
      <c r="J272" s="20" t="n">
        <f aca="false">F272*SC!D141</f>
        <v>851.031064166667</v>
      </c>
      <c r="K272" s="21" t="n">
        <v>619.39</v>
      </c>
      <c r="L272" s="21" t="n">
        <f aca="false">6*SC!D153</f>
        <v>23.2099381136364</v>
      </c>
      <c r="M272" s="21" t="n">
        <f aca="false">6*SC!E153</f>
        <v>23.2099381136364</v>
      </c>
      <c r="N272" s="22"/>
      <c r="O272" s="23" t="n">
        <f aca="false">SUM(G272:J272,K272:M272)</f>
        <v>1516.84094039394</v>
      </c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s="47" customFormat="true" ht="13.8" hidden="false" customHeight="false" outlineLevel="0" collapsed="false">
      <c r="A273" s="27" t="s">
        <v>104</v>
      </c>
      <c r="B273" s="28" t="s">
        <v>288</v>
      </c>
      <c r="C273" s="29" t="n">
        <f aca="false">SUM(C207:C272)</f>
        <v>6</v>
      </c>
      <c r="D273" s="29" t="n">
        <f aca="false">SUM(D207:D272)</f>
        <v>9</v>
      </c>
      <c r="E273" s="29" t="n">
        <f aca="false">SUM(E207:E272)</f>
        <v>169</v>
      </c>
      <c r="F273" s="29" t="n">
        <f aca="false">SUM(F207:F272)</f>
        <v>13</v>
      </c>
      <c r="G273" s="30" t="n">
        <f aca="false">SUM(G207:G272)</f>
        <v>6884.445995</v>
      </c>
      <c r="H273" s="30" t="n">
        <f aca="false">SUM(H207:H272)</f>
        <v>10332.6539925</v>
      </c>
      <c r="I273" s="30" t="n">
        <f aca="false">SUM(I207:I272)</f>
        <v>146054.609844167</v>
      </c>
      <c r="J273" s="30" t="n">
        <f aca="false">SUM(J207:J272)</f>
        <v>11229.4938341667</v>
      </c>
      <c r="K273" s="30" t="n">
        <f aca="false">SUM(K207:K272)</f>
        <v>40879.74</v>
      </c>
      <c r="L273" s="30" t="n">
        <f aca="false">SUM(L207:L272)</f>
        <v>1557.0589155</v>
      </c>
      <c r="M273" s="30" t="n">
        <f aca="false">SUM(M207:M272)</f>
        <v>1557.0589155</v>
      </c>
      <c r="N273" s="46"/>
      <c r="O273" s="31" t="n">
        <f aca="false">SUM(O207:O272)</f>
        <v>218495.061496833</v>
      </c>
    </row>
    <row r="274" customFormat="false" ht="15" hidden="false" customHeight="false" outlineLevel="0" collapsed="false">
      <c r="A274" s="48"/>
      <c r="B274" s="0"/>
      <c r="C274" s="49"/>
      <c r="D274" s="49"/>
      <c r="E274" s="49"/>
      <c r="F274" s="49"/>
      <c r="G274" s="50"/>
      <c r="H274" s="50"/>
      <c r="I274" s="50"/>
      <c r="J274" s="50"/>
      <c r="K274" s="50"/>
      <c r="L274" s="50"/>
      <c r="M274" s="50"/>
      <c r="N274" s="51"/>
      <c r="O274" s="52"/>
    </row>
    <row r="275" customFormat="false" ht="12" hidden="false" customHeight="false" outlineLevel="0" collapsed="false">
      <c r="A275" s="53"/>
      <c r="B275" s="0"/>
      <c r="C275" s="0"/>
      <c r="D275" s="0"/>
      <c r="E275" s="0"/>
      <c r="F275" s="0"/>
      <c r="G275" s="0"/>
      <c r="H275" s="0"/>
      <c r="I275" s="0"/>
      <c r="J275" s="0"/>
      <c r="K275" s="0"/>
      <c r="L275" s="0"/>
      <c r="M275" s="0"/>
      <c r="N275" s="0"/>
      <c r="O275" s="0"/>
    </row>
    <row r="276" customFormat="false" ht="13.8" hidden="false" customHeight="false" outlineLevel="0" collapsed="false">
      <c r="A276" s="54" t="n">
        <v>1</v>
      </c>
      <c r="B276" s="55" t="s">
        <v>105</v>
      </c>
      <c r="C276" s="54" t="n">
        <f aca="false">C88</f>
        <v>3</v>
      </c>
      <c r="D276" s="54" t="n">
        <f aca="false">D88</f>
        <v>10</v>
      </c>
      <c r="E276" s="54" t="n">
        <f aca="false">E88</f>
        <v>157</v>
      </c>
      <c r="F276" s="54" t="n">
        <f aca="false">F88</f>
        <v>41</v>
      </c>
      <c r="G276" s="56" t="n">
        <f aca="false">G88</f>
        <v>4179.805908</v>
      </c>
      <c r="H276" s="56" t="n">
        <f aca="false">H88</f>
        <v>13963.69636</v>
      </c>
      <c r="I276" s="56" t="n">
        <f aca="false">I88</f>
        <v>164832.3406705</v>
      </c>
      <c r="J276" s="56" t="n">
        <f aca="false">J88</f>
        <v>42129.39826</v>
      </c>
      <c r="K276" s="56" t="n">
        <f aca="false">K88</f>
        <v>51409.37</v>
      </c>
      <c r="L276" s="57" t="n">
        <f aca="false">L88</f>
        <v>2374.78606062273</v>
      </c>
      <c r="M276" s="57" t="n">
        <f aca="false">M88</f>
        <v>2374.78606062273</v>
      </c>
      <c r="N276" s="57"/>
      <c r="O276" s="57"/>
    </row>
    <row r="277" customFormat="false" ht="13.8" hidden="false" customHeight="false" outlineLevel="0" collapsed="false">
      <c r="A277" s="54"/>
      <c r="B277" s="55"/>
      <c r="C277" s="58"/>
      <c r="D277" s="58" t="s">
        <v>289</v>
      </c>
      <c r="E277" s="58"/>
      <c r="F277" s="54"/>
      <c r="G277" s="56" t="n">
        <f aca="false">G276/C276</f>
        <v>1393.268636</v>
      </c>
      <c r="H277" s="56" t="n">
        <f aca="false">H276/D276</f>
        <v>1396.369636</v>
      </c>
      <c r="I277" s="56" t="n">
        <f aca="false">I276/E276</f>
        <v>1049.88752019427</v>
      </c>
      <c r="J277" s="56" t="n">
        <f aca="false">J276/F276</f>
        <v>1027.54629902439</v>
      </c>
      <c r="K277" s="56" t="n">
        <f aca="false">K276/83</f>
        <v>619.39</v>
      </c>
      <c r="L277" s="56" t="n">
        <f aca="false">L276/83/6</f>
        <v>4.76864670807777</v>
      </c>
      <c r="M277" s="56" t="n">
        <f aca="false">M276/83/6</f>
        <v>4.76864670807777</v>
      </c>
      <c r="N277" s="57"/>
      <c r="O277" s="57"/>
    </row>
    <row r="278" customFormat="false" ht="15" hidden="false" customHeight="false" outlineLevel="0" collapsed="false">
      <c r="A278" s="59"/>
      <c r="B278" s="60"/>
      <c r="C278" s="59"/>
      <c r="D278" s="59"/>
      <c r="E278" s="59"/>
      <c r="F278" s="59"/>
      <c r="G278" s="61"/>
      <c r="H278" s="61"/>
      <c r="I278" s="61"/>
      <c r="J278" s="61"/>
      <c r="K278" s="61"/>
      <c r="L278" s="62" t="s">
        <v>290</v>
      </c>
      <c r="M278" s="62" t="s">
        <v>291</v>
      </c>
      <c r="N278" s="63"/>
      <c r="O278" s="63" t="n">
        <f aca="false">O88</f>
        <v>281264.183319745</v>
      </c>
    </row>
    <row r="279" customFormat="false" ht="15" hidden="false" customHeight="false" outlineLevel="0" collapsed="false">
      <c r="A279" s="64"/>
      <c r="B279" s="65"/>
      <c r="C279" s="64"/>
      <c r="D279" s="64"/>
      <c r="E279" s="64"/>
      <c r="F279" s="64"/>
      <c r="G279" s="64"/>
      <c r="H279" s="64"/>
      <c r="I279" s="64"/>
      <c r="J279" s="64"/>
      <c r="K279" s="64"/>
      <c r="L279" s="62"/>
      <c r="M279" s="66" t="s">
        <v>292</v>
      </c>
      <c r="N279" s="67"/>
      <c r="O279" s="62" t="n">
        <f aca="false">O278*12</f>
        <v>3375170.19983695</v>
      </c>
    </row>
    <row r="280" customFormat="false" ht="15" hidden="false" customHeight="false" outlineLevel="0" collapsed="false">
      <c r="A280" s="68"/>
      <c r="B280" s="0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customFormat="false" ht="13.8" hidden="false" customHeight="false" outlineLevel="0" collapsed="false">
      <c r="A281" s="69" t="n">
        <v>2</v>
      </c>
      <c r="B281" s="70" t="s">
        <v>169</v>
      </c>
      <c r="C281" s="69" t="n">
        <f aca="false">C152</f>
        <v>7</v>
      </c>
      <c r="D281" s="69" t="n">
        <f aca="false">D152</f>
        <v>10</v>
      </c>
      <c r="E281" s="69" t="n">
        <f aca="false">E152</f>
        <v>150</v>
      </c>
      <c r="F281" s="69" t="n">
        <f aca="false">F152</f>
        <v>45</v>
      </c>
      <c r="G281" s="71" t="n">
        <f aca="false">G152</f>
        <v>7219.32342</v>
      </c>
      <c r="H281" s="71" t="n">
        <f aca="false">H152</f>
        <v>10485.4072</v>
      </c>
      <c r="I281" s="71" t="n">
        <f aca="false">I152</f>
        <v>116195.865295</v>
      </c>
      <c r="J281" s="71" t="n">
        <f aca="false">J152</f>
        <v>34448.1206925</v>
      </c>
      <c r="K281" s="71" t="n">
        <f aca="false">K152</f>
        <v>39021.57</v>
      </c>
      <c r="L281" s="71" t="n">
        <f aca="false">L152</f>
        <v>1331.90017793182</v>
      </c>
      <c r="M281" s="71" t="n">
        <f aca="false">M152</f>
        <v>1331.90017793182</v>
      </c>
      <c r="N281" s="71"/>
      <c r="O281" s="71"/>
    </row>
    <row r="282" customFormat="false" ht="13.8" hidden="false" customHeight="false" outlineLevel="0" collapsed="false">
      <c r="A282" s="69"/>
      <c r="B282" s="70"/>
      <c r="C282" s="69"/>
      <c r="D282" s="72" t="s">
        <v>289</v>
      </c>
      <c r="E282" s="72"/>
      <c r="F282" s="69"/>
      <c r="G282" s="71" t="n">
        <f aca="false">G281/C281</f>
        <v>1031.33191714286</v>
      </c>
      <c r="H282" s="71" t="n">
        <f aca="false">H281/D281</f>
        <v>1048.54072</v>
      </c>
      <c r="I282" s="71" t="n">
        <f aca="false">I281/E281</f>
        <v>774.639101966667</v>
      </c>
      <c r="J282" s="71" t="n">
        <f aca="false">J281/F281</f>
        <v>765.513793166667</v>
      </c>
      <c r="K282" s="71" t="n">
        <f aca="false">K281/63</f>
        <v>619.39</v>
      </c>
      <c r="L282" s="71" t="n">
        <f aca="false">L281/63/6</f>
        <v>3.52354544426407</v>
      </c>
      <c r="M282" s="71" t="n">
        <f aca="false">M281/63/6</f>
        <v>3.52354544426407</v>
      </c>
      <c r="N282" s="71"/>
      <c r="O282" s="71"/>
    </row>
    <row r="283" customFormat="false" ht="15" hidden="false" customHeight="false" outlineLevel="0" collapsed="false">
      <c r="A283" s="73"/>
      <c r="B283" s="35"/>
      <c r="C283" s="73"/>
      <c r="D283" s="73"/>
      <c r="E283" s="73"/>
      <c r="F283" s="73"/>
      <c r="G283" s="73"/>
      <c r="H283" s="73"/>
      <c r="I283" s="73"/>
      <c r="J283" s="73"/>
      <c r="K283" s="73"/>
      <c r="L283" s="74" t="s">
        <v>290</v>
      </c>
      <c r="M283" s="75" t="s">
        <v>291</v>
      </c>
      <c r="N283" s="75"/>
      <c r="O283" s="76" t="n">
        <f aca="false">O152</f>
        <v>210034.086963364</v>
      </c>
    </row>
    <row r="284" customFormat="false" ht="15" hidden="false" customHeight="false" outlineLevel="0" collapsed="false">
      <c r="A284" s="77"/>
      <c r="B284" s="78"/>
      <c r="C284" s="77"/>
      <c r="D284" s="77"/>
      <c r="E284" s="77"/>
      <c r="F284" s="77"/>
      <c r="G284" s="77"/>
      <c r="H284" s="77"/>
      <c r="I284" s="77"/>
      <c r="J284" s="77"/>
      <c r="K284" s="77"/>
      <c r="L284" s="74"/>
      <c r="M284" s="75" t="s">
        <v>292</v>
      </c>
      <c r="N284" s="75"/>
      <c r="O284" s="79" t="n">
        <f aca="false">O283*12</f>
        <v>2520409.04356037</v>
      </c>
    </row>
    <row r="285" customFormat="false" ht="15" hidden="false" customHeight="false" outlineLevel="0" collapsed="false">
      <c r="A285" s="68"/>
      <c r="B285" s="0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customFormat="false" ht="13.8" hidden="false" customHeight="false" outlineLevel="0" collapsed="false">
      <c r="A286" s="80" t="n">
        <v>3</v>
      </c>
      <c r="B286" s="81" t="s">
        <v>223</v>
      </c>
      <c r="C286" s="80" t="n">
        <f aca="false">C206</f>
        <v>4</v>
      </c>
      <c r="D286" s="80" t="n">
        <f aca="false">D206</f>
        <v>1</v>
      </c>
      <c r="E286" s="80" t="n">
        <f aca="false">E206</f>
        <v>98</v>
      </c>
      <c r="F286" s="80" t="n">
        <f aca="false">F206</f>
        <v>18</v>
      </c>
      <c r="G286" s="82" t="n">
        <f aca="false">G206</f>
        <v>3922.60571</v>
      </c>
      <c r="H286" s="82" t="n">
        <f aca="false">H206</f>
        <v>988.5114275</v>
      </c>
      <c r="I286" s="82" t="n">
        <f aca="false">I206</f>
        <v>72902.738425</v>
      </c>
      <c r="J286" s="82" t="n">
        <f aca="false">J206</f>
        <v>13285.374025</v>
      </c>
      <c r="K286" s="82" t="n">
        <f aca="false">K206</f>
        <v>32827.67</v>
      </c>
      <c r="L286" s="82" t="n">
        <f aca="false">L206</f>
        <v>1072.70883061364</v>
      </c>
      <c r="M286" s="82" t="n">
        <f aca="false">M206</f>
        <v>1072.70883061364</v>
      </c>
      <c r="N286" s="82"/>
      <c r="O286" s="82"/>
    </row>
    <row r="287" customFormat="false" ht="13.8" hidden="false" customHeight="false" outlineLevel="0" collapsed="false">
      <c r="A287" s="80"/>
      <c r="B287" s="81"/>
      <c r="C287" s="80"/>
      <c r="D287" s="83" t="s">
        <v>289</v>
      </c>
      <c r="E287" s="83"/>
      <c r="F287" s="80"/>
      <c r="G287" s="82" t="n">
        <f aca="false">G286/C286</f>
        <v>980.6514275</v>
      </c>
      <c r="H287" s="82" t="n">
        <f aca="false">H286/D286</f>
        <v>988.5114275</v>
      </c>
      <c r="I287" s="82" t="n">
        <f aca="false">I286/E286</f>
        <v>743.905494132653</v>
      </c>
      <c r="J287" s="82" t="n">
        <f aca="false">J286/F286</f>
        <v>738.076334722222</v>
      </c>
      <c r="K287" s="82" t="n">
        <f aca="false">K286/53</f>
        <v>619.39</v>
      </c>
      <c r="L287" s="82" t="n">
        <f aca="false">L286/53/6</f>
        <v>3.37329820947684</v>
      </c>
      <c r="M287" s="82" t="n">
        <f aca="false">M286/53/6</f>
        <v>3.37329820947684</v>
      </c>
      <c r="N287" s="82"/>
      <c r="O287" s="82"/>
    </row>
    <row r="288" customFormat="false" ht="15" hidden="false" customHeight="false" outlineLevel="0" collapsed="false">
      <c r="A288" s="40"/>
      <c r="B288" s="41"/>
      <c r="C288" s="40"/>
      <c r="D288" s="40"/>
      <c r="E288" s="40"/>
      <c r="F288" s="40"/>
      <c r="G288" s="40"/>
      <c r="H288" s="40"/>
      <c r="I288" s="40"/>
      <c r="J288" s="40"/>
      <c r="K288" s="40"/>
      <c r="L288" s="84" t="s">
        <v>290</v>
      </c>
      <c r="M288" s="85" t="s">
        <v>291</v>
      </c>
      <c r="N288" s="86"/>
      <c r="O288" s="87" t="n">
        <f aca="false">O206</f>
        <v>126072.317248727</v>
      </c>
    </row>
    <row r="289" customFormat="false" ht="15" hidden="false" customHeight="false" outlineLevel="0" collapsed="false">
      <c r="A289" s="40"/>
      <c r="B289" s="41"/>
      <c r="C289" s="40"/>
      <c r="D289" s="40"/>
      <c r="E289" s="40"/>
      <c r="F289" s="40"/>
      <c r="G289" s="40"/>
      <c r="H289" s="40"/>
      <c r="I289" s="40"/>
      <c r="J289" s="40"/>
      <c r="K289" s="40"/>
      <c r="L289" s="84"/>
      <c r="M289" s="85" t="s">
        <v>292</v>
      </c>
      <c r="N289" s="86"/>
      <c r="O289" s="88" t="n">
        <f aca="false">O288*12</f>
        <v>1512867.80698473</v>
      </c>
    </row>
    <row r="290" customFormat="false" ht="15" hidden="false" customHeight="false" outlineLevel="0" collapsed="false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0"/>
      <c r="N290" s="0"/>
      <c r="O290" s="0"/>
    </row>
    <row r="291" customFormat="false" ht="13.8" hidden="false" customHeight="false" outlineLevel="0" collapsed="false">
      <c r="A291" s="90" t="n">
        <v>4</v>
      </c>
      <c r="B291" s="91" t="s">
        <v>288</v>
      </c>
      <c r="C291" s="90" t="n">
        <f aca="false">C273</f>
        <v>6</v>
      </c>
      <c r="D291" s="90" t="n">
        <f aca="false">D273</f>
        <v>9</v>
      </c>
      <c r="E291" s="90" t="n">
        <f aca="false">E273</f>
        <v>169</v>
      </c>
      <c r="F291" s="90" t="n">
        <f aca="false">F273</f>
        <v>13</v>
      </c>
      <c r="G291" s="92" t="n">
        <f aca="false">G273</f>
        <v>6884.445995</v>
      </c>
      <c r="H291" s="92" t="n">
        <f aca="false">H273</f>
        <v>10332.6539925</v>
      </c>
      <c r="I291" s="92" t="n">
        <f aca="false">I273</f>
        <v>146054.609844167</v>
      </c>
      <c r="J291" s="92" t="n">
        <f aca="false">J273</f>
        <v>11229.4938341667</v>
      </c>
      <c r="K291" s="92" t="n">
        <f aca="false">K273</f>
        <v>40879.74</v>
      </c>
      <c r="L291" s="92" t="n">
        <f aca="false">L273</f>
        <v>1557.0589155</v>
      </c>
      <c r="M291" s="92" t="n">
        <f aca="false">M273</f>
        <v>1557.0589155</v>
      </c>
      <c r="N291" s="92"/>
      <c r="O291" s="92"/>
    </row>
    <row r="292" customFormat="false" ht="13.8" hidden="false" customHeight="false" outlineLevel="0" collapsed="false">
      <c r="A292" s="90"/>
      <c r="B292" s="91"/>
      <c r="C292" s="90"/>
      <c r="D292" s="93" t="s">
        <v>289</v>
      </c>
      <c r="E292" s="93"/>
      <c r="F292" s="90"/>
      <c r="G292" s="92" t="n">
        <f aca="false">G291/C291</f>
        <v>1147.40766583333</v>
      </c>
      <c r="H292" s="92" t="n">
        <f aca="false">H291/D291</f>
        <v>1148.07266583333</v>
      </c>
      <c r="I292" s="92" t="n">
        <f aca="false">I291/E291</f>
        <v>864.228460616371</v>
      </c>
      <c r="J292" s="92" t="n">
        <f aca="false">J291/F291</f>
        <v>863.807218012821</v>
      </c>
      <c r="K292" s="92" t="n">
        <f aca="false">K291/66</f>
        <v>619.39</v>
      </c>
      <c r="L292" s="92" t="n">
        <f aca="false">L291/66/6</f>
        <v>3.93196695833334</v>
      </c>
      <c r="M292" s="92" t="n">
        <f aca="false">M291/66/6</f>
        <v>3.93196695833334</v>
      </c>
      <c r="N292" s="92"/>
      <c r="O292" s="92"/>
    </row>
    <row r="293" customFormat="false" ht="15" hidden="false" customHeight="false" outlineLevel="0" collapsed="false">
      <c r="A293" s="94"/>
      <c r="B293" s="45"/>
      <c r="C293" s="94"/>
      <c r="D293" s="94"/>
      <c r="E293" s="94"/>
      <c r="F293" s="94"/>
      <c r="G293" s="94"/>
      <c r="H293" s="94"/>
      <c r="I293" s="94"/>
      <c r="J293" s="94"/>
      <c r="K293" s="94"/>
      <c r="L293" s="95" t="s">
        <v>290</v>
      </c>
      <c r="M293" s="96" t="s">
        <v>291</v>
      </c>
      <c r="N293" s="96"/>
      <c r="O293" s="97" t="n">
        <f aca="false">O273</f>
        <v>218495.061496833</v>
      </c>
    </row>
    <row r="294" customFormat="false" ht="15" hidden="false" customHeight="false" outlineLevel="0" collapsed="false">
      <c r="A294" s="98"/>
      <c r="B294" s="99"/>
      <c r="C294" s="98"/>
      <c r="D294" s="98"/>
      <c r="E294" s="98"/>
      <c r="F294" s="98"/>
      <c r="G294" s="98"/>
      <c r="H294" s="98"/>
      <c r="I294" s="98"/>
      <c r="J294" s="98"/>
      <c r="K294" s="98"/>
      <c r="L294" s="95"/>
      <c r="M294" s="96" t="s">
        <v>292</v>
      </c>
      <c r="N294" s="96"/>
      <c r="O294" s="100" t="n">
        <f aca="false">O293*12</f>
        <v>2621940.737962</v>
      </c>
    </row>
    <row r="295" customFormat="false" ht="15" hidden="false" customHeight="false" outlineLevel="0" collapsed="false">
      <c r="A295" s="0"/>
      <c r="B295" s="0"/>
      <c r="C295" s="0"/>
      <c r="D295" s="0"/>
      <c r="E295" s="0"/>
      <c r="F295" s="0"/>
      <c r="G295" s="0"/>
      <c r="H295" s="0"/>
      <c r="I295" s="0"/>
      <c r="J295" s="0"/>
      <c r="K295" s="0"/>
      <c r="L295" s="0"/>
      <c r="M295" s="0"/>
      <c r="N295" s="0"/>
      <c r="O295" s="0"/>
    </row>
    <row r="296" customFormat="false" ht="13.8" hidden="false" customHeight="false" outlineLevel="0" collapsed="false">
      <c r="A296" s="101"/>
      <c r="B296" s="102" t="s">
        <v>293</v>
      </c>
      <c r="C296" s="103" t="n">
        <f aca="false">SUM(C276+C281+C286+C291)</f>
        <v>20</v>
      </c>
      <c r="D296" s="103" t="n">
        <f aca="false">SUM(D276+D281+D286+D291)</f>
        <v>30</v>
      </c>
      <c r="E296" s="103" t="n">
        <f aca="false">SUM(E276+E281+E286+E291)</f>
        <v>574</v>
      </c>
      <c r="F296" s="103" t="n">
        <f aca="false">SUM(F276+F281+F286+F291)</f>
        <v>117</v>
      </c>
      <c r="G296" s="104" t="n">
        <f aca="false">SUM(G276+G281+G286+G291)</f>
        <v>22206.181033</v>
      </c>
      <c r="H296" s="104" t="n">
        <f aca="false">SUM(H276+H281+H286+H291)</f>
        <v>35770.26898</v>
      </c>
      <c r="I296" s="104" t="n">
        <f aca="false">SUM(I276+I281+I286+I291)</f>
        <v>499985.554234667</v>
      </c>
      <c r="J296" s="104" t="n">
        <f aca="false">SUM(J276+J281+J286+J291)</f>
        <v>101092.386811667</v>
      </c>
      <c r="K296" s="104" t="n">
        <f aca="false">SUM(K276+K281+K286+K291)</f>
        <v>164138.35</v>
      </c>
      <c r="L296" s="104" t="n">
        <f aca="false">SUM(L276+L281+L286+L291)</f>
        <v>6336.45398466819</v>
      </c>
      <c r="M296" s="104" t="n">
        <f aca="false">SUM(M276+M281+M286+M291)</f>
        <v>6336.45398466818</v>
      </c>
      <c r="N296" s="105"/>
      <c r="O296" s="106"/>
    </row>
    <row r="297" customFormat="false" ht="13.8" hidden="false" customHeight="false" outlineLevel="0" collapsed="false">
      <c r="A297" s="101"/>
      <c r="B297" s="102"/>
      <c r="C297" s="107"/>
      <c r="D297" s="108" t="s">
        <v>289</v>
      </c>
      <c r="E297" s="107"/>
      <c r="F297" s="107"/>
      <c r="G297" s="104" t="n">
        <f aca="false">G296/C296</f>
        <v>1110.30905165</v>
      </c>
      <c r="H297" s="104" t="n">
        <f aca="false">H296/D296</f>
        <v>1192.34229933333</v>
      </c>
      <c r="I297" s="104" t="n">
        <f aca="false">I296/E296</f>
        <v>871.054972534263</v>
      </c>
      <c r="J297" s="104" t="n">
        <f aca="false">J296/F296</f>
        <v>864.037494116809</v>
      </c>
      <c r="K297" s="104" t="n">
        <f aca="false">K296/(83+63+53+66)</f>
        <v>619.39</v>
      </c>
      <c r="L297" s="104" t="n">
        <f aca="false">L296/(83+63+53+66)/6</f>
        <v>3.9851911853259</v>
      </c>
      <c r="M297" s="104" t="n">
        <f aca="false">M296/(83+63+53+66)/6</f>
        <v>3.9851911853259</v>
      </c>
      <c r="N297" s="105"/>
      <c r="O297" s="106"/>
    </row>
    <row r="298" customFormat="false" ht="15" hidden="false" customHeight="false" outlineLevel="0" collapsed="false">
      <c r="A298" s="109"/>
      <c r="B298" s="110"/>
      <c r="C298" s="111"/>
      <c r="D298" s="111"/>
      <c r="E298" s="111"/>
      <c r="F298" s="111"/>
      <c r="G298" s="112"/>
      <c r="H298" s="112"/>
      <c r="I298" s="112"/>
      <c r="J298" s="112"/>
      <c r="K298" s="112"/>
      <c r="L298" s="113" t="s">
        <v>290</v>
      </c>
      <c r="M298" s="114" t="s">
        <v>291</v>
      </c>
      <c r="N298" s="105"/>
      <c r="O298" s="115" t="n">
        <f aca="false">SUM(O278+O283+O288+O293)</f>
        <v>835865.649028669</v>
      </c>
    </row>
    <row r="299" customFormat="false" ht="15" hidden="false" customHeight="false" outlineLevel="0" collapsed="false">
      <c r="A299" s="116"/>
      <c r="B299" s="117"/>
      <c r="C299" s="118"/>
      <c r="D299" s="118"/>
      <c r="E299" s="118"/>
      <c r="F299" s="118"/>
      <c r="G299" s="119"/>
      <c r="H299" s="119"/>
      <c r="I299" s="119"/>
      <c r="J299" s="119"/>
      <c r="K299" s="119"/>
      <c r="L299" s="113"/>
      <c r="M299" s="114" t="s">
        <v>292</v>
      </c>
      <c r="N299" s="105"/>
      <c r="O299" s="106" t="n">
        <f aca="false">SUM(O279+O284+O289+O294)</f>
        <v>10030387.788344</v>
      </c>
    </row>
    <row r="300" customFormat="false" ht="15" hidden="false" customHeight="false" outlineLevel="0" collapsed="false">
      <c r="A300" s="0"/>
    </row>
    <row r="301" customFormat="false" ht="14.9" hidden="false" customHeight="false" outlineLevel="0" collapsed="false">
      <c r="A301" s="0" t="s">
        <v>294</v>
      </c>
    </row>
  </sheetData>
  <mergeCells count="10">
    <mergeCell ref="A1:O1"/>
    <mergeCell ref="A2:B2"/>
    <mergeCell ref="C2:F2"/>
    <mergeCell ref="G2:J2"/>
    <mergeCell ref="K2:M2"/>
    <mergeCell ref="L278:L279"/>
    <mergeCell ref="L283:L284"/>
    <mergeCell ref="L288:L289"/>
    <mergeCell ref="L293:L294"/>
    <mergeCell ref="L298:L29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05496"/>
    <pageSetUpPr fitToPage="false"/>
  </sheetPr>
  <dimension ref="A1:G30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34" activePane="bottomLeft" state="frozen"/>
      <selection pane="topLeft" activeCell="A1" activeCellId="0" sqref="A1"/>
      <selection pane="bottomLeft" activeCell="B42" activeCellId="0" sqref="B42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7.35" hidden="false" customHeight="false" outlineLevel="0" collapsed="false">
      <c r="A1" s="121" t="s">
        <v>295</v>
      </c>
      <c r="B1" s="121"/>
      <c r="C1" s="121"/>
      <c r="D1" s="121"/>
      <c r="E1" s="121"/>
      <c r="F1" s="121"/>
      <c r="G1" s="121"/>
    </row>
    <row r="2" customFormat="false" ht="12.8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8" hidden="false" customHeight="false" outlineLevel="0" collapsed="false">
      <c r="A3" s="122" t="s">
        <v>297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124" t="n">
        <f aca="false">D4/44*30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43862</v>
      </c>
      <c r="D5" s="129" t="n">
        <f aca="false">$C5</f>
        <v>43862</v>
      </c>
      <c r="E5" s="129" t="n">
        <f aca="false">$C5</f>
        <v>43862</v>
      </c>
      <c r="F5" s="129" t="n">
        <f aca="false">$C5</f>
        <v>43862</v>
      </c>
      <c r="G5" s="129" t="n">
        <f aca="false">$C5</f>
        <v>43862</v>
      </c>
    </row>
    <row r="6" customFormat="false" ht="15" hidden="false" customHeight="true" outlineLevel="0" collapsed="false">
      <c r="A6" s="130" t="s">
        <v>300</v>
      </c>
      <c r="B6" s="130"/>
      <c r="C6" s="131" t="s">
        <v>301</v>
      </c>
      <c r="D6" s="132" t="str">
        <f aca="false">$C6</f>
        <v>PR000320/2020</v>
      </c>
      <c r="E6" s="132" t="str">
        <f aca="false">$C6</f>
        <v>PR000320/2020</v>
      </c>
      <c r="F6" s="132" t="str">
        <f aca="false">$C6</f>
        <v>PR000320/2020</v>
      </c>
      <c r="G6" s="132" t="str">
        <f aca="false">$C6</f>
        <v>PR000320/2020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8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8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8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8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8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8" hidden="false" customHeight="false" outlineLevel="0" collapsed="false">
      <c r="A18" s="148" t="s">
        <v>321</v>
      </c>
      <c r="B18" s="149"/>
      <c r="C18" s="150"/>
      <c r="D18" s="150"/>
      <c r="E18" s="150"/>
      <c r="F18" s="151"/>
      <c r="G18" s="152"/>
    </row>
    <row r="19" customFormat="false" ht="12.8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8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8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8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8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8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8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8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8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8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8" hidden="false" customHeight="false" outlineLevel="0" collapsed="false">
      <c r="A40" s="148" t="s">
        <v>339</v>
      </c>
      <c r="B40" s="172" t="n">
        <f aca="false">VT!E4</f>
        <v>3.9439175257732</v>
      </c>
      <c r="C40" s="150" t="n">
        <f aca="false">ROUND(((2*22*$B$40)-0.06*C4),2)</f>
        <v>173.53</v>
      </c>
      <c r="D40" s="150" t="n">
        <f aca="false">ROUND(((2*22*$B$40)-0.06*D4),2)</f>
        <v>173.53</v>
      </c>
      <c r="E40" s="150" t="n">
        <f aca="false">ROUND(((2*22*$B$40)-0.06*E4),2)</f>
        <v>173.53</v>
      </c>
      <c r="F40" s="150" t="n">
        <f aca="false">ROUND(((2*15*$B$40)-0.06*0.5*F$4)*2,2)</f>
        <v>236.64</v>
      </c>
      <c r="G40" s="152" t="n">
        <f aca="false">ROUND(((2*15*$B$40)-0.06*0.5*G4)*2,2)</f>
        <v>236.64</v>
      </c>
    </row>
    <row r="41" customFormat="false" ht="12.8" hidden="false" customHeight="false" outlineLevel="0" collapsed="false">
      <c r="A41" s="148" t="s">
        <v>340</v>
      </c>
      <c r="B41" s="173" t="n">
        <v>33.08</v>
      </c>
      <c r="C41" s="150" t="n">
        <f aca="false">ROUND(($B$41*(1-0.2)*22),2)</f>
        <v>582.21</v>
      </c>
      <c r="D41" s="150" t="n">
        <f aca="false">ROUND(($B$41*(1-0.2)*22),2)</f>
        <v>582.21</v>
      </c>
      <c r="E41" s="150" t="n">
        <f aca="false">ROUND(($B$41*(1-0.2)*22),2)</f>
        <v>582.21</v>
      </c>
      <c r="F41" s="150" t="n">
        <f aca="false">ROUND(($B$41*(1-0.2)*15*2),2)</f>
        <v>793.92</v>
      </c>
      <c r="G41" s="152" t="n">
        <f aca="false">ROUND(($B$41*(1-0.2)*15*2),2)</f>
        <v>793.92</v>
      </c>
    </row>
    <row r="42" customFormat="false" ht="12.8" hidden="false" customHeight="false" outlineLevel="0" collapsed="false">
      <c r="A42" s="148" t="s">
        <v>341</v>
      </c>
      <c r="B42" s="173" t="n">
        <v>0</v>
      </c>
      <c r="C42" s="150" t="n">
        <f aca="false">B42</f>
        <v>0</v>
      </c>
      <c r="D42" s="150" t="n">
        <f aca="false">B42</f>
        <v>0</v>
      </c>
      <c r="E42" s="150" t="n">
        <f aca="false">B42</f>
        <v>0</v>
      </c>
      <c r="F42" s="150" t="n">
        <f aca="false">B42*2</f>
        <v>0</v>
      </c>
      <c r="G42" s="150" t="n">
        <f aca="false">B42*2</f>
        <v>0</v>
      </c>
    </row>
    <row r="43" customFormat="false" ht="12.8" hidden="false" customHeight="false" outlineLevel="0" collapsed="false">
      <c r="A43" s="148" t="s">
        <v>342</v>
      </c>
      <c r="B43" s="173" t="n">
        <v>0</v>
      </c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8" hidden="false" customHeight="false" outlineLevel="0" collapsed="false">
      <c r="A44" s="148" t="s">
        <v>343</v>
      </c>
      <c r="B44" s="172"/>
      <c r="C44" s="150" t="n">
        <v>0</v>
      </c>
      <c r="D44" s="150" t="n">
        <v>0</v>
      </c>
      <c r="E44" s="150" t="n">
        <v>0</v>
      </c>
      <c r="F44" s="151" t="n">
        <v>0</v>
      </c>
      <c r="G44" s="152" t="n">
        <v>0</v>
      </c>
    </row>
    <row r="45" customFormat="false" ht="12.8" hidden="false" customHeight="false" outlineLevel="0" collapsed="false">
      <c r="A45" s="174" t="s">
        <v>5</v>
      </c>
      <c r="B45" s="163"/>
      <c r="C45" s="175" t="n">
        <f aca="false">SUM(C40:C44)</f>
        <v>755.74</v>
      </c>
      <c r="D45" s="175" t="n">
        <f aca="false">SUM(D40:D44)</f>
        <v>755.74</v>
      </c>
      <c r="E45" s="175" t="n">
        <f aca="false">SUM(E40:E44)</f>
        <v>755.74</v>
      </c>
      <c r="F45" s="175" t="n">
        <f aca="false">SUM(F40:F44)</f>
        <v>1030.56</v>
      </c>
      <c r="G45" s="176" t="n">
        <f aca="false">SUM(G40:G44)</f>
        <v>1030.56</v>
      </c>
    </row>
    <row r="46" customFormat="false" ht="12.8" hidden="false" customHeight="false" outlineLevel="0" collapsed="false">
      <c r="A46" s="145" t="s">
        <v>344</v>
      </c>
      <c r="B46" s="146" t="s">
        <v>313</v>
      </c>
      <c r="C46" s="146" t="s">
        <v>314</v>
      </c>
      <c r="D46" s="146" t="s">
        <v>314</v>
      </c>
      <c r="E46" s="146" t="s">
        <v>314</v>
      </c>
      <c r="F46" s="146" t="s">
        <v>314</v>
      </c>
      <c r="G46" s="147" t="s">
        <v>314</v>
      </c>
    </row>
    <row r="47" customFormat="false" ht="12.75" hidden="false" customHeight="false" outlineLevel="0" collapsed="false">
      <c r="A47" s="148" t="s">
        <v>323</v>
      </c>
      <c r="B47" s="168" t="n">
        <f aca="false">B26</f>
        <v>0.111111111111111</v>
      </c>
      <c r="C47" s="150" t="n">
        <f aca="false">C26</f>
        <v>0</v>
      </c>
      <c r="D47" s="150" t="n">
        <f aca="false">D26</f>
        <v>0</v>
      </c>
      <c r="E47" s="150" t="n">
        <f aca="false">E26</f>
        <v>0</v>
      </c>
      <c r="F47" s="150" t="n">
        <f aca="false">F26</f>
        <v>0</v>
      </c>
      <c r="G47" s="152" t="n">
        <f aca="false">G26</f>
        <v>0</v>
      </c>
    </row>
    <row r="48" customFormat="false" ht="12.75" hidden="false" customHeight="false" outlineLevel="0" collapsed="false">
      <c r="A48" s="148" t="s">
        <v>345</v>
      </c>
      <c r="B48" s="168" t="n">
        <f aca="false">B38</f>
        <v>0.368</v>
      </c>
      <c r="C48" s="150" t="n">
        <f aca="false">C38</f>
        <v>0</v>
      </c>
      <c r="D48" s="150" t="n">
        <f aca="false">D38</f>
        <v>0</v>
      </c>
      <c r="E48" s="150" t="n">
        <f aca="false">E38</f>
        <v>0</v>
      </c>
      <c r="F48" s="150" t="n">
        <f aca="false">F38</f>
        <v>0</v>
      </c>
      <c r="G48" s="152" t="n">
        <f aca="false">G38</f>
        <v>0</v>
      </c>
    </row>
    <row r="49" customFormat="false" ht="12.8" hidden="false" customHeight="false" outlineLevel="0" collapsed="false">
      <c r="A49" s="148" t="s">
        <v>338</v>
      </c>
      <c r="B49" s="177"/>
      <c r="C49" s="150" t="n">
        <f aca="false">C45</f>
        <v>755.74</v>
      </c>
      <c r="D49" s="150" t="n">
        <f aca="false">D45</f>
        <v>755.74</v>
      </c>
      <c r="E49" s="150" t="n">
        <f aca="false">E45</f>
        <v>755.74</v>
      </c>
      <c r="F49" s="150" t="n">
        <f aca="false">F45</f>
        <v>1030.56</v>
      </c>
      <c r="G49" s="152" t="n">
        <f aca="false">G45</f>
        <v>1030.56</v>
      </c>
    </row>
    <row r="50" customFormat="false" ht="12.75" hidden="false" customHeight="false" outlineLevel="0" collapsed="false">
      <c r="A50" s="154" t="s">
        <v>5</v>
      </c>
      <c r="B50" s="178"/>
      <c r="C50" s="156" t="n">
        <f aca="false">SUM(C47:C49)</f>
        <v>755.74</v>
      </c>
      <c r="D50" s="156" t="n">
        <f aca="false">D47+D48+D49</f>
        <v>755.74</v>
      </c>
      <c r="E50" s="156" t="n">
        <f aca="false">E47+E48+E49</f>
        <v>755.74</v>
      </c>
      <c r="F50" s="156" t="n">
        <f aca="false">F47+F48+F49</f>
        <v>1030.56</v>
      </c>
      <c r="G50" s="157" t="n">
        <f aca="false">G47+G48+G49</f>
        <v>1030.56</v>
      </c>
    </row>
    <row r="51" customFormat="false" ht="6" hidden="false" customHeight="true" outlineLevel="0" collapsed="false">
      <c r="A51" s="148"/>
      <c r="B51" s="158"/>
      <c r="C51" s="158"/>
      <c r="D51" s="158"/>
      <c r="E51" s="158"/>
      <c r="F51" s="159"/>
      <c r="G51" s="160"/>
    </row>
    <row r="52" customFormat="false" ht="12.75" hidden="false" customHeight="false" outlineLevel="0" collapsed="false">
      <c r="A52" s="161" t="s">
        <v>346</v>
      </c>
      <c r="B52" s="161"/>
      <c r="C52" s="161"/>
      <c r="D52" s="161"/>
      <c r="E52" s="161"/>
      <c r="F52" s="161"/>
      <c r="G52" s="161"/>
    </row>
    <row r="53" customFormat="false" ht="12.8" hidden="false" customHeight="false" outlineLevel="0" collapsed="false">
      <c r="A53" s="162" t="s">
        <v>347</v>
      </c>
      <c r="B53" s="163" t="s">
        <v>313</v>
      </c>
      <c r="C53" s="163" t="s">
        <v>314</v>
      </c>
      <c r="D53" s="163" t="s">
        <v>314</v>
      </c>
      <c r="E53" s="163" t="s">
        <v>314</v>
      </c>
      <c r="F53" s="163" t="s">
        <v>314</v>
      </c>
      <c r="G53" s="164" t="s">
        <v>314</v>
      </c>
    </row>
    <row r="54" customFormat="false" ht="12.8" hidden="false" customHeight="false" outlineLevel="0" collapsed="false">
      <c r="A54" s="148" t="s">
        <v>348</v>
      </c>
      <c r="B54" s="165" t="n">
        <f aca="false">1/12*0.5667</f>
        <v>0.047225</v>
      </c>
      <c r="C54" s="179" t="n">
        <f aca="false">(C$19+C$26+C$37+C$45)*$B54</f>
        <v>35.6898215</v>
      </c>
      <c r="D54" s="179" t="n">
        <f aca="false">(D$19+D$26+D$37+D$45)*$B54</f>
        <v>35.6898215</v>
      </c>
      <c r="E54" s="179" t="n">
        <f aca="false">(E$19+E$26+E$37+E$45)*$B54</f>
        <v>35.6898215</v>
      </c>
      <c r="F54" s="179" t="n">
        <f aca="false">(F$19+F$26+F$37+F$45)*$B54</f>
        <v>48.668196</v>
      </c>
      <c r="G54" s="180" t="n">
        <f aca="false">(G$19+G$26+G$37+G$45)*$B54</f>
        <v>48.668196</v>
      </c>
    </row>
    <row r="55" customFormat="false" ht="12.8" hidden="false" customHeight="false" outlineLevel="0" collapsed="false">
      <c r="A55" s="148" t="s">
        <v>349</v>
      </c>
      <c r="B55" s="165" t="n">
        <f aca="false">0.4*0.5667</f>
        <v>0.22668</v>
      </c>
      <c r="C55" s="179" t="n">
        <f aca="false">C37*$B55</f>
        <v>0</v>
      </c>
      <c r="D55" s="179" t="n">
        <f aca="false">D37*$B55</f>
        <v>0</v>
      </c>
      <c r="E55" s="179" t="n">
        <f aca="false">E37*$B55</f>
        <v>0</v>
      </c>
      <c r="F55" s="179" t="n">
        <f aca="false">F37*$B55</f>
        <v>0</v>
      </c>
      <c r="G55" s="180" t="n">
        <f aca="false">G37*$B55</f>
        <v>0</v>
      </c>
    </row>
    <row r="56" customFormat="false" ht="12.8" hidden="false" customHeight="false" outlineLevel="0" collapsed="false">
      <c r="A56" s="154" t="s">
        <v>5</v>
      </c>
      <c r="B56" s="181"/>
      <c r="C56" s="182" t="n">
        <f aca="false">SUM(C54:C55)</f>
        <v>35.6898215</v>
      </c>
      <c r="D56" s="182" t="n">
        <f aca="false">SUM(D54:D55)</f>
        <v>35.6898215</v>
      </c>
      <c r="E56" s="182" t="n">
        <f aca="false">SUM(E54:E55)</f>
        <v>35.6898215</v>
      </c>
      <c r="F56" s="182" t="n">
        <f aca="false">SUM(F54:F55)</f>
        <v>48.668196</v>
      </c>
      <c r="G56" s="183" t="n">
        <f aca="false">SUM(G54:G55)</f>
        <v>48.668196</v>
      </c>
    </row>
    <row r="57" customFormat="false" ht="12.8" hidden="false" customHeight="false" outlineLevel="0" collapsed="false">
      <c r="A57" s="162" t="s">
        <v>350</v>
      </c>
      <c r="B57" s="163" t="s">
        <v>313</v>
      </c>
      <c r="C57" s="163" t="s">
        <v>314</v>
      </c>
      <c r="D57" s="163" t="s">
        <v>314</v>
      </c>
      <c r="E57" s="163" t="s">
        <v>314</v>
      </c>
      <c r="F57" s="167" t="s">
        <v>314</v>
      </c>
      <c r="G57" s="164" t="s">
        <v>314</v>
      </c>
    </row>
    <row r="58" customFormat="false" ht="12.8" hidden="false" customHeight="false" outlineLevel="0" collapsed="false">
      <c r="A58" s="148" t="s">
        <v>351</v>
      </c>
      <c r="B58" s="165" t="n">
        <f aca="false">1/12*0.063</f>
        <v>0.00525</v>
      </c>
      <c r="C58" s="184" t="n">
        <f aca="false">(C19+C50)*$B58</f>
        <v>3.967635</v>
      </c>
      <c r="D58" s="184" t="n">
        <f aca="false">(D19+D50)*$B58</f>
        <v>3.967635</v>
      </c>
      <c r="E58" s="184" t="n">
        <f aca="false">(E19+E50)*$B58</f>
        <v>3.967635</v>
      </c>
      <c r="F58" s="184" t="n">
        <f aca="false">(F19+F50)*$B58</f>
        <v>5.41044</v>
      </c>
      <c r="G58" s="185" t="n">
        <f aca="false">(G19+G50)*$B58</f>
        <v>5.41044</v>
      </c>
    </row>
    <row r="59" customFormat="false" ht="12.8" hidden="false" customHeight="false" outlineLevel="0" collapsed="false">
      <c r="A59" s="148" t="s">
        <v>352</v>
      </c>
      <c r="B59" s="165" t="n">
        <f aca="false">0.4*0.063</f>
        <v>0.0252</v>
      </c>
      <c r="C59" s="184" t="n">
        <f aca="false">$B59*C37</f>
        <v>0</v>
      </c>
      <c r="D59" s="184" t="n">
        <f aca="false">$B59*D37</f>
        <v>0</v>
      </c>
      <c r="E59" s="184" t="n">
        <f aca="false">$B59*E37</f>
        <v>0</v>
      </c>
      <c r="F59" s="184" t="n">
        <f aca="false">$B59*F37</f>
        <v>0</v>
      </c>
      <c r="G59" s="185" t="n">
        <f aca="false">$B59*G37</f>
        <v>0</v>
      </c>
    </row>
    <row r="60" customFormat="false" ht="12.75" hidden="false" customHeight="false" outlineLevel="0" collapsed="false">
      <c r="A60" s="154" t="s">
        <v>5</v>
      </c>
      <c r="B60" s="181"/>
      <c r="C60" s="156" t="n">
        <f aca="false">SUM(C58:C59)</f>
        <v>3.967635</v>
      </c>
      <c r="D60" s="156" t="n">
        <f aca="false">SUM(D58:D59)</f>
        <v>3.967635</v>
      </c>
      <c r="E60" s="156" t="n">
        <f aca="false">SUM(E58:E59)</f>
        <v>3.967635</v>
      </c>
      <c r="F60" s="156" t="n">
        <f aca="false">SUM(F58:F59)</f>
        <v>5.41044</v>
      </c>
      <c r="G60" s="157" t="n">
        <f aca="false">SUM(G58:G59)</f>
        <v>5.41044</v>
      </c>
    </row>
    <row r="61" customFormat="false" ht="12.75" hidden="false" customHeight="false" outlineLevel="0" collapsed="false">
      <c r="A61" s="162" t="s">
        <v>353</v>
      </c>
      <c r="B61" s="163" t="s">
        <v>313</v>
      </c>
      <c r="C61" s="163" t="s">
        <v>314</v>
      </c>
      <c r="D61" s="163" t="s">
        <v>314</v>
      </c>
      <c r="E61" s="163" t="s">
        <v>314</v>
      </c>
      <c r="F61" s="167" t="s">
        <v>314</v>
      </c>
      <c r="G61" s="164" t="s">
        <v>314</v>
      </c>
    </row>
    <row r="62" customFormat="false" ht="12.8" hidden="false" customHeight="false" outlineLevel="0" collapsed="false">
      <c r="A62" s="148" t="s">
        <v>354</v>
      </c>
      <c r="B62" s="165" t="n">
        <v>0.0232</v>
      </c>
      <c r="C62" s="184" t="n">
        <f aca="false">(C23*$B$62)*-1</f>
        <v>-0</v>
      </c>
      <c r="D62" s="184" t="n">
        <f aca="false">(D23*$B$62)*-1</f>
        <v>-0</v>
      </c>
      <c r="E62" s="184" t="n">
        <f aca="false">(E23*$B$62)*-1</f>
        <v>-0</v>
      </c>
      <c r="F62" s="184" t="n">
        <f aca="false">(F23*$B$62)*-1</f>
        <v>-0</v>
      </c>
      <c r="G62" s="185" t="n">
        <f aca="false">(G23*$B$62)*-1</f>
        <v>-0</v>
      </c>
    </row>
    <row r="63" customFormat="false" ht="12.8" hidden="false" customHeight="false" outlineLevel="0" collapsed="false">
      <c r="A63" s="148" t="s">
        <v>355</v>
      </c>
      <c r="B63" s="165" t="n">
        <v>0.0232</v>
      </c>
      <c r="C63" s="184" t="n">
        <f aca="false">(C24*$B$63)*-1</f>
        <v>-0</v>
      </c>
      <c r="D63" s="184" t="n">
        <f aca="false">(D24*$B$63)*-1</f>
        <v>-0</v>
      </c>
      <c r="E63" s="184" t="n">
        <f aca="false">(E24*$B$63)*-1</f>
        <v>-0</v>
      </c>
      <c r="F63" s="184" t="n">
        <f aca="false">(F24*$B$63)*-1</f>
        <v>-0</v>
      </c>
      <c r="G63" s="185" t="n">
        <f aca="false">(G24*$B$63)*-1</f>
        <v>-0</v>
      </c>
    </row>
    <row r="64" customFormat="false" ht="12.8" hidden="false" customHeight="false" outlineLevel="0" collapsed="false">
      <c r="A64" s="148" t="s">
        <v>356</v>
      </c>
      <c r="B64" s="165" t="n">
        <v>0.0232</v>
      </c>
      <c r="C64" s="184" t="n">
        <f aca="false">(C25*$B$64)*-1</f>
        <v>-0</v>
      </c>
      <c r="D64" s="184" t="n">
        <f aca="false">(D25*$B$64)*-1</f>
        <v>-0</v>
      </c>
      <c r="E64" s="184" t="n">
        <f aca="false">(E25*$B$64)*-1</f>
        <v>-0</v>
      </c>
      <c r="F64" s="184" t="n">
        <f aca="false">(F25*$B$64)*-1</f>
        <v>-0</v>
      </c>
      <c r="G64" s="185" t="n">
        <f aca="false">(G25*$B$64)*-1</f>
        <v>-0</v>
      </c>
    </row>
    <row r="65" customFormat="false" ht="12.75" hidden="false" customHeight="false" outlineLevel="0" collapsed="false">
      <c r="A65" s="154" t="s">
        <v>5</v>
      </c>
      <c r="B65" s="181"/>
      <c r="C65" s="156" t="n">
        <f aca="false">SUM(C62:C64)</f>
        <v>0</v>
      </c>
      <c r="D65" s="156" t="n">
        <f aca="false">SUM(D62:D64)</f>
        <v>0</v>
      </c>
      <c r="E65" s="156" t="n">
        <f aca="false">SUM(E62:E64)</f>
        <v>0</v>
      </c>
      <c r="F65" s="156" t="n">
        <f aca="false">SUM(F62:F64)</f>
        <v>0</v>
      </c>
      <c r="G65" s="157" t="n">
        <f aca="false">SUM(G62:G64)</f>
        <v>0</v>
      </c>
    </row>
    <row r="66" customFormat="false" ht="12.75" hidden="false" customHeight="false" outlineLevel="0" collapsed="false">
      <c r="A66" s="145" t="s">
        <v>357</v>
      </c>
      <c r="B66" s="146" t="s">
        <v>313</v>
      </c>
      <c r="C66" s="146" t="s">
        <v>314</v>
      </c>
      <c r="D66" s="146" t="s">
        <v>314</v>
      </c>
      <c r="E66" s="146" t="s">
        <v>314</v>
      </c>
      <c r="F66" s="186" t="s">
        <v>314</v>
      </c>
      <c r="G66" s="147" t="s">
        <v>314</v>
      </c>
    </row>
    <row r="67" customFormat="false" ht="12.75" hidden="false" customHeight="false" outlineLevel="0" collapsed="false">
      <c r="A67" s="148" t="s">
        <v>348</v>
      </c>
      <c r="B67" s="187"/>
      <c r="C67" s="184" t="n">
        <f aca="false">C56</f>
        <v>35.6898215</v>
      </c>
      <c r="D67" s="184" t="n">
        <f aca="false">D56</f>
        <v>35.6898215</v>
      </c>
      <c r="E67" s="184" t="n">
        <f aca="false">E56</f>
        <v>35.6898215</v>
      </c>
      <c r="F67" s="184" t="n">
        <f aca="false">F56</f>
        <v>48.668196</v>
      </c>
      <c r="G67" s="185" t="n">
        <f aca="false">G56</f>
        <v>48.668196</v>
      </c>
    </row>
    <row r="68" customFormat="false" ht="12.75" hidden="false" customHeight="false" outlineLevel="0" collapsed="false">
      <c r="A68" s="148" t="s">
        <v>358</v>
      </c>
      <c r="B68" s="187"/>
      <c r="C68" s="184" t="n">
        <f aca="false">C60</f>
        <v>3.967635</v>
      </c>
      <c r="D68" s="184" t="n">
        <f aca="false">D60</f>
        <v>3.967635</v>
      </c>
      <c r="E68" s="184" t="n">
        <f aca="false">E60</f>
        <v>3.967635</v>
      </c>
      <c r="F68" s="184" t="n">
        <f aca="false">F60</f>
        <v>5.41044</v>
      </c>
      <c r="G68" s="185" t="n">
        <f aca="false">G60</f>
        <v>5.41044</v>
      </c>
    </row>
    <row r="69" customFormat="false" ht="12.75" hidden="false" customHeight="false" outlineLevel="0" collapsed="false">
      <c r="A69" s="148" t="s">
        <v>359</v>
      </c>
      <c r="B69" s="187"/>
      <c r="C69" s="184" t="n">
        <f aca="false">C65</f>
        <v>0</v>
      </c>
      <c r="D69" s="184" t="n">
        <f aca="false">D65</f>
        <v>0</v>
      </c>
      <c r="E69" s="184" t="n">
        <f aca="false">E65</f>
        <v>0</v>
      </c>
      <c r="F69" s="184" t="n">
        <f aca="false">F65</f>
        <v>0</v>
      </c>
      <c r="G69" s="185" t="n">
        <f aca="false">G65</f>
        <v>0</v>
      </c>
    </row>
    <row r="70" customFormat="false" ht="12.75" hidden="false" customHeight="false" outlineLevel="0" collapsed="false">
      <c r="A70" s="154" t="s">
        <v>5</v>
      </c>
      <c r="B70" s="166"/>
      <c r="C70" s="156" t="n">
        <f aca="false">SUM(C67:C69)</f>
        <v>39.6574565</v>
      </c>
      <c r="D70" s="156" t="n">
        <f aca="false">SUM(D67:D69)</f>
        <v>39.6574565</v>
      </c>
      <c r="E70" s="156" t="n">
        <f aca="false">SUM(E67:E69)</f>
        <v>39.6574565</v>
      </c>
      <c r="F70" s="156" t="n">
        <f aca="false">SUM(F67:F69)</f>
        <v>54.078636</v>
      </c>
      <c r="G70" s="157" t="n">
        <f aca="false">SUM(G67:G69)</f>
        <v>54.078636</v>
      </c>
    </row>
    <row r="71" customFormat="false" ht="7.5" hidden="false" customHeight="true" outlineLevel="0" collapsed="false">
      <c r="A71" s="188"/>
      <c r="B71" s="189"/>
      <c r="C71" s="190"/>
      <c r="D71" s="190"/>
      <c r="E71" s="190"/>
      <c r="F71" s="190"/>
      <c r="G71" s="191"/>
    </row>
    <row r="72" customFormat="false" ht="12.75" hidden="false" customHeight="false" outlineLevel="0" collapsed="false">
      <c r="A72" s="192" t="s">
        <v>360</v>
      </c>
      <c r="B72" s="192"/>
      <c r="C72" s="192"/>
      <c r="D72" s="192"/>
      <c r="E72" s="192"/>
      <c r="F72" s="192"/>
      <c r="G72" s="192"/>
    </row>
    <row r="73" customFormat="false" ht="12.75" hidden="false" customHeight="false" outlineLevel="0" collapsed="false">
      <c r="A73" s="193" t="s">
        <v>361</v>
      </c>
      <c r="B73" s="194" t="s">
        <v>313</v>
      </c>
      <c r="C73" s="194" t="s">
        <v>314</v>
      </c>
      <c r="D73" s="194" t="s">
        <v>314</v>
      </c>
      <c r="E73" s="194" t="s">
        <v>314</v>
      </c>
      <c r="F73" s="194" t="s">
        <v>314</v>
      </c>
      <c r="G73" s="195" t="s">
        <v>314</v>
      </c>
    </row>
    <row r="74" customFormat="false" ht="12.8" hidden="false" customHeight="false" outlineLevel="0" collapsed="false">
      <c r="A74" s="148" t="s">
        <v>362</v>
      </c>
      <c r="B74" s="168"/>
      <c r="C74" s="196" t="n">
        <f aca="false">ROUND(20.7945/30/12*(C$19+C$50+C$70),2)</f>
        <v>45.94</v>
      </c>
      <c r="D74" s="196" t="n">
        <f aca="false">ROUND(20.7945/30/12*(D$19+D$50+D$70),2)</f>
        <v>45.94</v>
      </c>
      <c r="E74" s="196" t="n">
        <f aca="false">ROUND(20.7945/30/12*(E$19+E$50+E$70),2)</f>
        <v>45.94</v>
      </c>
      <c r="F74" s="196" t="n">
        <f aca="false">ROUND(15/30/12*(F$19+F$50+F$70),2)</f>
        <v>45.19</v>
      </c>
      <c r="G74" s="196" t="n">
        <f aca="false">ROUND(15/30/12*(G$19+G$50+G$70),2)</f>
        <v>45.19</v>
      </c>
    </row>
    <row r="75" customFormat="false" ht="12.8" hidden="false" customHeight="false" outlineLevel="0" collapsed="false">
      <c r="A75" s="148" t="s">
        <v>363</v>
      </c>
      <c r="B75" s="168"/>
      <c r="C75" s="196" t="n">
        <f aca="false">ROUND(7.681/30/12*(C$19+C$50+C$70),2)</f>
        <v>16.97</v>
      </c>
      <c r="D75" s="196" t="n">
        <f aca="false">ROUND(7.681/30/12*(D$19+D$50+D$70),2)</f>
        <v>16.97</v>
      </c>
      <c r="E75" s="196" t="n">
        <f aca="false">ROUND(7.681/30/12*(E$19+E$50+E$70),2)</f>
        <v>16.97</v>
      </c>
      <c r="F75" s="196" t="n">
        <f aca="false">ROUND(5.3399/30/12*(F$19+F$50+F$70),2)</f>
        <v>16.09</v>
      </c>
      <c r="G75" s="196" t="n">
        <f aca="false">ROUND(5.3399/30/12*(G$19+G$50+G$70),2)</f>
        <v>16.09</v>
      </c>
    </row>
    <row r="76" customFormat="false" ht="12.8" hidden="false" customHeight="false" outlineLevel="0" collapsed="false">
      <c r="A76" s="148" t="s">
        <v>364</v>
      </c>
      <c r="B76" s="168"/>
      <c r="C76" s="196" t="n">
        <f aca="false">ROUND(0.4505/30/12*(C$19+C$50+C$70),2)</f>
        <v>1</v>
      </c>
      <c r="D76" s="196" t="n">
        <f aca="false">ROUND(0.4505/30/12*(D$19+D$50+D$70),2)</f>
        <v>1</v>
      </c>
      <c r="E76" s="196" t="n">
        <f aca="false">ROUND(0.4505/30/12*(E$19+E$50+E$70),2)</f>
        <v>1</v>
      </c>
      <c r="F76" s="196" t="n">
        <f aca="false">ROUND(0.325/30/12*(F$19+F$50+F$70),2)</f>
        <v>0.98</v>
      </c>
      <c r="G76" s="196" t="n">
        <f aca="false">ROUND(0.325/30/12*(G$19+G$50+G$70),2)</f>
        <v>0.98</v>
      </c>
    </row>
    <row r="77" customFormat="false" ht="12.8" hidden="false" customHeight="false" outlineLevel="0" collapsed="false">
      <c r="A77" s="148" t="s">
        <v>365</v>
      </c>
      <c r="B77" s="168"/>
      <c r="C77" s="196" t="n">
        <f aca="false">ROUND(0.9583/30/12*(C$19+C$50+C$70),2)</f>
        <v>2.12</v>
      </c>
      <c r="D77" s="196" t="n">
        <f aca="false">ROUND(0.9583/30/12*(D$19+D$50+D$70),2)</f>
        <v>2.12</v>
      </c>
      <c r="E77" s="196" t="n">
        <f aca="false">ROUND(0.9583/30/12*(E$19+E$50+E$70),2)</f>
        <v>2.12</v>
      </c>
      <c r="F77" s="196" t="n">
        <f aca="false">ROUND(0.6913/30/12*(F$19+F$50+F$70),2)</f>
        <v>2.08</v>
      </c>
      <c r="G77" s="196" t="n">
        <f aca="false">ROUND(0.6913/30/12*(G$19+G$50+G$70),2)</f>
        <v>2.08</v>
      </c>
    </row>
    <row r="78" customFormat="false" ht="12.75" hidden="false" customHeight="false" outlineLevel="0" collapsed="false">
      <c r="A78" s="148" t="s">
        <v>366</v>
      </c>
      <c r="B78" s="168"/>
      <c r="C78" s="150"/>
      <c r="D78" s="150"/>
      <c r="E78" s="150"/>
      <c r="F78" s="151"/>
      <c r="G78" s="152"/>
    </row>
    <row r="79" customFormat="false" ht="12.8" hidden="false" customHeight="false" outlineLevel="0" collapsed="false">
      <c r="A79" s="154" t="s">
        <v>5</v>
      </c>
      <c r="B79" s="166" t="n">
        <f aca="false">SUM(B74:B78)</f>
        <v>0</v>
      </c>
      <c r="C79" s="156" t="n">
        <f aca="false">SUM(C74:C78)</f>
        <v>66.03</v>
      </c>
      <c r="D79" s="156" t="n">
        <f aca="false">SUM(D74:D78)</f>
        <v>66.03</v>
      </c>
      <c r="E79" s="156" t="n">
        <f aca="false">SUM(E74:E78)</f>
        <v>66.03</v>
      </c>
      <c r="F79" s="156" t="n">
        <f aca="false">SUM(F74:F78)</f>
        <v>64.34</v>
      </c>
      <c r="G79" s="157" t="n">
        <f aca="false">SUM(G74:G78)</f>
        <v>64.34</v>
      </c>
    </row>
    <row r="80" customFormat="false" ht="12.75" hidden="false" customHeight="false" outlineLevel="0" collapsed="false">
      <c r="A80" s="162" t="s">
        <v>367</v>
      </c>
      <c r="B80" s="163"/>
      <c r="C80" s="163" t="s">
        <v>314</v>
      </c>
      <c r="D80" s="163" t="s">
        <v>314</v>
      </c>
      <c r="E80" s="163" t="s">
        <v>314</v>
      </c>
      <c r="F80" s="163" t="s">
        <v>314</v>
      </c>
      <c r="G80" s="164" t="s">
        <v>314</v>
      </c>
    </row>
    <row r="81" customFormat="false" ht="12.75" hidden="false" customHeight="false" outlineLevel="0" collapsed="false">
      <c r="A81" s="148" t="s">
        <v>368</v>
      </c>
      <c r="B81" s="168" t="n">
        <v>0.5</v>
      </c>
      <c r="C81" s="197"/>
      <c r="D81" s="197"/>
      <c r="E81" s="197"/>
      <c r="F81" s="197" t="n">
        <f aca="false">ROUND((F$12+F$13)/220*15*0.5*(1+$B81),2)</f>
        <v>0</v>
      </c>
      <c r="G81" s="197" t="n">
        <f aca="false">ROUND((G$12+G$13)/220*15*0.5*(1+$B81),2)</f>
        <v>0</v>
      </c>
    </row>
    <row r="82" customFormat="false" ht="12.75" hidden="false" customHeight="false" outlineLevel="0" collapsed="false">
      <c r="A82" s="154"/>
      <c r="B82" s="166"/>
      <c r="C82" s="198"/>
      <c r="D82" s="198"/>
      <c r="E82" s="198"/>
      <c r="F82" s="199"/>
      <c r="G82" s="200"/>
    </row>
    <row r="83" customFormat="false" ht="12.75" hidden="false" customHeight="false" outlineLevel="0" collapsed="false">
      <c r="A83" s="145" t="s">
        <v>369</v>
      </c>
      <c r="B83" s="146" t="s">
        <v>313</v>
      </c>
      <c r="C83" s="146" t="s">
        <v>314</v>
      </c>
      <c r="D83" s="146" t="s">
        <v>314</v>
      </c>
      <c r="E83" s="146" t="s">
        <v>314</v>
      </c>
      <c r="F83" s="146" t="s">
        <v>314</v>
      </c>
      <c r="G83" s="147" t="s">
        <v>314</v>
      </c>
    </row>
    <row r="84" customFormat="false" ht="12.75" hidden="false" customHeight="false" outlineLevel="0" collapsed="false">
      <c r="A84" s="148" t="s">
        <v>370</v>
      </c>
      <c r="B84" s="168" t="n">
        <f aca="false">B79</f>
        <v>0</v>
      </c>
      <c r="C84" s="150" t="n">
        <f aca="false">C79</f>
        <v>66.03</v>
      </c>
      <c r="D84" s="150" t="n">
        <f aca="false">D79</f>
        <v>66.03</v>
      </c>
      <c r="E84" s="150" t="n">
        <f aca="false">E79</f>
        <v>66.03</v>
      </c>
      <c r="F84" s="150" t="n">
        <f aca="false">F79</f>
        <v>64.34</v>
      </c>
      <c r="G84" s="152" t="n">
        <f aca="false">G79</f>
        <v>64.34</v>
      </c>
    </row>
    <row r="85" customFormat="false" ht="12.75" hidden="false" customHeight="false" outlineLevel="0" collapsed="false">
      <c r="A85" s="148" t="s">
        <v>371</v>
      </c>
      <c r="B85" s="168" t="n">
        <f aca="false">B81</f>
        <v>0.5</v>
      </c>
      <c r="C85" s="150" t="n">
        <f aca="false">C81</f>
        <v>0</v>
      </c>
      <c r="D85" s="150" t="n">
        <f aca="false">D81</f>
        <v>0</v>
      </c>
      <c r="E85" s="150" t="n">
        <f aca="false">E81</f>
        <v>0</v>
      </c>
      <c r="F85" s="150" t="n">
        <f aca="false">F81</f>
        <v>0</v>
      </c>
      <c r="G85" s="152" t="n">
        <f aca="false">G81</f>
        <v>0</v>
      </c>
    </row>
    <row r="86" customFormat="false" ht="12.75" hidden="false" customHeight="false" outlineLevel="0" collapsed="false">
      <c r="A86" s="154" t="s">
        <v>5</v>
      </c>
      <c r="B86" s="166" t="n">
        <f aca="false">SUM(B84:B85)</f>
        <v>0.5</v>
      </c>
      <c r="C86" s="156" t="n">
        <f aca="false">SUM(C84:C85)</f>
        <v>66.03</v>
      </c>
      <c r="D86" s="156" t="n">
        <f aca="false">SUM(D84:D85)</f>
        <v>66.03</v>
      </c>
      <c r="E86" s="156" t="n">
        <f aca="false">SUM(E84:E85)</f>
        <v>66.03</v>
      </c>
      <c r="F86" s="156" t="n">
        <f aca="false">SUM(F84:F85)</f>
        <v>64.34</v>
      </c>
      <c r="G86" s="157" t="n">
        <f aca="false">SUM(G84:G85)</f>
        <v>64.34</v>
      </c>
    </row>
    <row r="87" customFormat="false" ht="4.5" hidden="false" customHeight="true" outlineLevel="0" collapsed="false">
      <c r="A87" s="148"/>
      <c r="B87" s="158"/>
      <c r="C87" s="158"/>
      <c r="D87" s="158"/>
      <c r="E87" s="158"/>
      <c r="F87" s="159"/>
      <c r="G87" s="160"/>
    </row>
    <row r="88" customFormat="false" ht="12.8" hidden="false" customHeight="false" outlineLevel="0" collapsed="false">
      <c r="A88" s="161" t="s">
        <v>372</v>
      </c>
      <c r="B88" s="161"/>
      <c r="C88" s="161"/>
      <c r="D88" s="161"/>
      <c r="E88" s="161"/>
      <c r="F88" s="161"/>
      <c r="G88" s="161"/>
    </row>
    <row r="89" customFormat="false" ht="12.8" hidden="false" customHeight="false" outlineLevel="0" collapsed="false">
      <c r="A89" s="145" t="s">
        <v>373</v>
      </c>
      <c r="B89" s="146" t="s">
        <v>20</v>
      </c>
      <c r="C89" s="146" t="s">
        <v>314</v>
      </c>
      <c r="D89" s="146" t="s">
        <v>314</v>
      </c>
      <c r="E89" s="146" t="s">
        <v>314</v>
      </c>
      <c r="F89" s="146" t="s">
        <v>314</v>
      </c>
      <c r="G89" s="147" t="s">
        <v>314</v>
      </c>
    </row>
    <row r="90" customFormat="false" ht="12.8" hidden="false" customHeight="false" outlineLevel="0" collapsed="false">
      <c r="A90" s="148" t="s">
        <v>374</v>
      </c>
      <c r="B90" s="179" t="n">
        <f aca="false">Insumos!L11</f>
        <v>0</v>
      </c>
      <c r="C90" s="179" t="n">
        <f aca="false">B90</f>
        <v>0</v>
      </c>
      <c r="D90" s="179" t="n">
        <f aca="false">B90</f>
        <v>0</v>
      </c>
      <c r="E90" s="179" t="n">
        <f aca="false">B90</f>
        <v>0</v>
      </c>
      <c r="F90" s="201" t="n">
        <f aca="false">B90*2</f>
        <v>0</v>
      </c>
      <c r="G90" s="180" t="n">
        <f aca="false">B90*2</f>
        <v>0</v>
      </c>
    </row>
    <row r="91" customFormat="false" ht="12.8" hidden="false" customHeight="false" outlineLevel="0" collapsed="false">
      <c r="A91" s="148" t="s">
        <v>375</v>
      </c>
      <c r="B91" s="179" t="n">
        <f aca="false">Insumos!I25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8" hidden="false" customHeight="false" outlineLevel="0" collapsed="false">
      <c r="A92" s="148" t="s">
        <v>376</v>
      </c>
      <c r="B92" s="179"/>
      <c r="C92" s="179" t="n">
        <f aca="false">Insumos!I36</f>
        <v>0</v>
      </c>
      <c r="D92" s="179" t="n">
        <f aca="false">Insumos!I37</f>
        <v>0</v>
      </c>
      <c r="E92" s="179" t="n">
        <f aca="false">Insumos!I37</f>
        <v>0</v>
      </c>
      <c r="F92" s="201" t="n">
        <f aca="false">Insumos!I38</f>
        <v>0</v>
      </c>
      <c r="G92" s="180" t="n">
        <f aca="false">Insumos!I38</f>
        <v>0</v>
      </c>
    </row>
    <row r="93" customFormat="false" ht="12.8" hidden="false" customHeight="false" outlineLevel="0" collapsed="false">
      <c r="A93" s="148" t="s">
        <v>377</v>
      </c>
      <c r="B93" s="179"/>
      <c r="C93" s="197"/>
      <c r="D93" s="197"/>
      <c r="E93" s="197"/>
      <c r="F93" s="202"/>
      <c r="G93" s="203"/>
    </row>
    <row r="94" customFormat="false" ht="12.8" hidden="false" customHeight="false" outlineLevel="0" collapsed="false">
      <c r="A94" s="154" t="s">
        <v>5</v>
      </c>
      <c r="B94" s="182" t="n">
        <f aca="false">SUM(B90:B93)</f>
        <v>0</v>
      </c>
      <c r="C94" s="182" t="n">
        <f aca="false">SUM(C90:C93)</f>
        <v>0</v>
      </c>
      <c r="D94" s="182" t="n">
        <f aca="false">SUM(D90:D93)</f>
        <v>0</v>
      </c>
      <c r="E94" s="182" t="n">
        <f aca="false">SUM(E90:E93)</f>
        <v>0</v>
      </c>
      <c r="F94" s="182" t="n">
        <f aca="false">SUM(F90:F93)</f>
        <v>0</v>
      </c>
      <c r="G94" s="183" t="n">
        <f aca="false">SUM(G90:G93)</f>
        <v>0</v>
      </c>
    </row>
    <row r="95" customFormat="false" ht="3.75" hidden="false" customHeight="true" outlineLevel="0" collapsed="false">
      <c r="A95" s="148"/>
      <c r="B95" s="158"/>
      <c r="C95" s="158"/>
      <c r="D95" s="158"/>
      <c r="E95" s="158"/>
      <c r="F95" s="159"/>
      <c r="G95" s="160"/>
    </row>
    <row r="96" customFormat="false" ht="12.75" hidden="false" customHeight="false" outlineLevel="0" collapsed="false">
      <c r="A96" s="161" t="s">
        <v>378</v>
      </c>
      <c r="B96" s="161"/>
      <c r="C96" s="161"/>
      <c r="D96" s="161"/>
      <c r="E96" s="161"/>
      <c r="F96" s="161"/>
      <c r="G96" s="161"/>
    </row>
    <row r="97" customFormat="false" ht="12.75" hidden="false" customHeight="false" outlineLevel="0" collapsed="false">
      <c r="A97" s="145" t="s">
        <v>379</v>
      </c>
      <c r="B97" s="146" t="s">
        <v>313</v>
      </c>
      <c r="C97" s="146" t="s">
        <v>314</v>
      </c>
      <c r="D97" s="146" t="s">
        <v>314</v>
      </c>
      <c r="E97" s="146" t="s">
        <v>314</v>
      </c>
      <c r="F97" s="146" t="s">
        <v>314</v>
      </c>
      <c r="G97" s="147" t="s">
        <v>314</v>
      </c>
    </row>
    <row r="98" customFormat="false" ht="12.8" hidden="false" customHeight="false" outlineLevel="0" collapsed="false">
      <c r="A98" s="204" t="s">
        <v>380</v>
      </c>
      <c r="B98" s="165" t="n">
        <v>0.06</v>
      </c>
      <c r="C98" s="205" t="n">
        <f aca="false">ROUND((C$19+C$50+C$70+C$86+C$94)*$B98,2)</f>
        <v>51.69</v>
      </c>
      <c r="D98" s="205" t="n">
        <f aca="false">ROUND((D$19+D$50+D$70+D$86+D$94)*$B98,2)</f>
        <v>51.69</v>
      </c>
      <c r="E98" s="205" t="n">
        <f aca="false">ROUND((E$19+E$50+E$70+E$86+E$94)*$B98,2)</f>
        <v>51.69</v>
      </c>
      <c r="F98" s="205" t="n">
        <f aca="false">ROUND((F$19+F$50+F$70+F$86+F$94)*$B98,2)</f>
        <v>68.94</v>
      </c>
      <c r="G98" s="206" t="n">
        <f aca="false">ROUND((G$19+G$50+G$70+G$86+G$94)*$B98,2)</f>
        <v>68.94</v>
      </c>
    </row>
    <row r="99" customFormat="false" ht="12.8" hidden="false" customHeight="false" outlineLevel="0" collapsed="false">
      <c r="A99" s="204" t="s">
        <v>381</v>
      </c>
      <c r="B99" s="165" t="n">
        <v>0.0679</v>
      </c>
      <c r="C99" s="207" t="n">
        <f aca="false">ROUND((C$19+C$50+C$70+C$86+C$94+C$98)*$B99,2)</f>
        <v>62</v>
      </c>
      <c r="D99" s="207" t="n">
        <f aca="false">ROUND((D$19+D$50+D$70+D$86+D$94+D$98)*$B99,2)</f>
        <v>62</v>
      </c>
      <c r="E99" s="207" t="n">
        <f aca="false">ROUND((E$19+E$50+E$70+E$86+E$94+E$98)*$B99,2)</f>
        <v>62</v>
      </c>
      <c r="F99" s="207" t="n">
        <f aca="false">ROUND((F$19+F$50+F$70+F$86+F$94+F$98)*$B99,2)</f>
        <v>82.7</v>
      </c>
      <c r="G99" s="208" t="n">
        <f aca="false">ROUND((G$19+G$50+G$70+G$86+G$94+G$98)*$B99,2)</f>
        <v>82.7</v>
      </c>
    </row>
    <row r="100" customFormat="false" ht="12.75" hidden="false" customHeight="false" outlineLevel="0" collapsed="false">
      <c r="A100" s="162" t="s">
        <v>382</v>
      </c>
      <c r="B100" s="209" t="n">
        <f aca="false">B101+B102</f>
        <v>0.0565</v>
      </c>
      <c r="C100" s="210" t="n">
        <f aca="false">SUM(C101:C102)</f>
        <v>58.39</v>
      </c>
      <c r="D100" s="210" t="n">
        <f aca="false">SUM(D101:D102)</f>
        <v>58.39</v>
      </c>
      <c r="E100" s="210" t="n">
        <f aca="false">SUM(E101:E102)</f>
        <v>58.39</v>
      </c>
      <c r="F100" s="210" t="n">
        <f aca="false">SUM(F101:F102)</f>
        <v>77.89</v>
      </c>
      <c r="G100" s="211" t="n">
        <f aca="false">SUM(G101:G102)</f>
        <v>77.89</v>
      </c>
    </row>
    <row r="101" customFormat="false" ht="12.75" hidden="false" customHeight="false" outlineLevel="0" collapsed="false">
      <c r="A101" s="148" t="s">
        <v>383</v>
      </c>
      <c r="B101" s="168" t="n">
        <v>0.0365</v>
      </c>
      <c r="C101" s="179" t="n">
        <f aca="false">ROUND((($C$19+$C$50+$C$70+$C$86+$C$94+$C$99+$C$98)/(1-($B$100)))*$B$101,2)</f>
        <v>37.72</v>
      </c>
      <c r="D101" s="179" t="n">
        <f aca="false">ROUND((($D$19+$D$50+$D$70+$D$86+$D$94+$D$99+$D$98)/(1-($B$100)))*$B101,2)</f>
        <v>37.72</v>
      </c>
      <c r="E101" s="179" t="n">
        <f aca="false">ROUND((($E$19+$E$50+$E$70+$E$86+$E$94+$E$99+$E$98)/(1-($B$100)))*$B101,2)</f>
        <v>37.72</v>
      </c>
      <c r="F101" s="179" t="n">
        <f aca="false">ROUND(((F$19+F$50+F$70+F$86+F$94+F$99+F$98)/(1-($B$100)))*B101,2)</f>
        <v>50.32</v>
      </c>
      <c r="G101" s="180" t="n">
        <f aca="false">ROUND(((G$19+G$50+G$70+G$86+G$94+G$99+G$98)/(1-($B$100)))*$B101,2)</f>
        <v>50.32</v>
      </c>
    </row>
    <row r="102" customFormat="false" ht="12.75" hidden="false" customHeight="false" outlineLevel="0" collapsed="false">
      <c r="A102" s="148" t="s">
        <v>384</v>
      </c>
      <c r="B102" s="168" t="n">
        <v>0.02</v>
      </c>
      <c r="C102" s="197" t="n">
        <f aca="false">ROUND((($C$19+$C$50+$C$70+$C$86+$C$94+$C$98+$C$99)/(1-($B$100)))*$B$102,2)</f>
        <v>20.67</v>
      </c>
      <c r="D102" s="197" t="n">
        <f aca="false">ROUND((($D$19+$D$50+$D$70+$D$86+$D$94+$D$98+$D$99)/(1-($B$100)))*$B102,2)</f>
        <v>20.67</v>
      </c>
      <c r="E102" s="197" t="n">
        <f aca="false">ROUND((($E$19+$E$50+$E$70+$E$86+$E$94+$E$98+$E$99)/(1-($B$100)))*$B102,2)</f>
        <v>20.67</v>
      </c>
      <c r="F102" s="197" t="n">
        <f aca="false">ROUND((($F$19+$F$50+$F$70+$F$86+$F$94+$F$98+$F$99)/(1-($B$100)))*B102,2)</f>
        <v>27.57</v>
      </c>
      <c r="G102" s="203" t="n">
        <f aca="false">ROUND((($G$19+$G$50+$G$70+$G$86+$G$94+$G$98+$G$99)/(1-($B$100)))*$B102,2)</f>
        <v>27.57</v>
      </c>
    </row>
    <row r="103" customFormat="false" ht="12.75" hidden="false" customHeight="false" outlineLevel="0" collapsed="false">
      <c r="A103" s="162" t="s">
        <v>385</v>
      </c>
      <c r="B103" s="209" t="n">
        <f aca="false">B104+B105</f>
        <v>0.0615</v>
      </c>
      <c r="C103" s="163" t="n">
        <f aca="false">SUM(C104:C105)</f>
        <v>63.9</v>
      </c>
      <c r="D103" s="163" t="n">
        <f aca="false">SUM(D104:D105)</f>
        <v>63.9</v>
      </c>
      <c r="E103" s="163" t="n">
        <f aca="false">SUM(E104:E105)</f>
        <v>63.9</v>
      </c>
      <c r="F103" s="163" t="n">
        <f aca="false">SUM(F104:F105)</f>
        <v>85.23</v>
      </c>
      <c r="G103" s="164" t="n">
        <f aca="false">SUM(G104:G105)</f>
        <v>85.23</v>
      </c>
    </row>
    <row r="104" customFormat="false" ht="12.75" hidden="false" customHeight="false" outlineLevel="0" collapsed="false">
      <c r="A104" s="148" t="s">
        <v>383</v>
      </c>
      <c r="B104" s="168" t="n">
        <v>0.0365</v>
      </c>
      <c r="C104" s="197" t="n">
        <f aca="false">ROUND((($C$19+$C$50+$C$70+$C$86+$C$94+$C$99+$C$98)/(1-($B$103)))*$B$104,2)</f>
        <v>37.92</v>
      </c>
      <c r="D104" s="197" t="n">
        <f aca="false">ROUND((($D$19+$D$50+$D$70+$D$86+$D$94+$D$99+$D$98)/(1-($B$103)))*$B104,2)</f>
        <v>37.92</v>
      </c>
      <c r="E104" s="197" t="n">
        <f aca="false">ROUND((($E$19+$E$50+$E$70+$E$86+$E$94+$E$99+$E$98)/(1-($B$103)))*$B104,2)</f>
        <v>37.92</v>
      </c>
      <c r="F104" s="197" t="n">
        <f aca="false">ROUND(((F$19+F$50+F$70+F$86+F$94+F$99+F$98)/(1-($B$103)))*B104,2)</f>
        <v>50.58</v>
      </c>
      <c r="G104" s="203" t="n">
        <f aca="false">ROUND(((G$19+G$50+G$70+G$86+G$94+G$99+G$98)/(1-($B$103)))*$B104,2)</f>
        <v>50.58</v>
      </c>
    </row>
    <row r="105" customFormat="false" ht="12.75" hidden="false" customHeight="false" outlineLevel="0" collapsed="false">
      <c r="A105" s="148" t="s">
        <v>384</v>
      </c>
      <c r="B105" s="168" t="n">
        <v>0.025</v>
      </c>
      <c r="C105" s="197" t="n">
        <f aca="false">ROUND((($C$19+$C$50+$C$70+$C$86+$C$94+$C$98+$C$99)/(1-($B$103)))*$B$105,2)</f>
        <v>25.98</v>
      </c>
      <c r="D105" s="197" t="n">
        <f aca="false">ROUND((($D$19+$D$50+$D$70+$D$86+$D$94+$D$98+$D$99)/(1-($B$103)))*$B105,2)</f>
        <v>25.98</v>
      </c>
      <c r="E105" s="197" t="n">
        <f aca="false">ROUND((($E$19+$E$50+$E$70+$E$86+$E$94+$E$98+$E$99)/(1-($B$103)))*$B105,2)</f>
        <v>25.98</v>
      </c>
      <c r="F105" s="197" t="n">
        <f aca="false">ROUND((($F$19+$F$50+$F$70+$F$86+$F$94+$F$98+$F$99)/(1-($B$103)))*B105,2)</f>
        <v>34.65</v>
      </c>
      <c r="G105" s="203" t="n">
        <f aca="false">ROUND((($G$19+$G$50+$G$70+$G$86+$G$94+$G$98+$G$99)/(1-($B$103)))*$B105,2)</f>
        <v>34.65</v>
      </c>
    </row>
    <row r="106" customFormat="false" ht="12.75" hidden="false" customHeight="false" outlineLevel="0" collapsed="false">
      <c r="A106" s="162" t="s">
        <v>386</v>
      </c>
      <c r="B106" s="209" t="n">
        <f aca="false">B107+B108</f>
        <v>0.0665</v>
      </c>
      <c r="C106" s="163" t="n">
        <f aca="false">SUM(C107:C108)</f>
        <v>69.47</v>
      </c>
      <c r="D106" s="163" t="n">
        <f aca="false">SUM(D107:D108)</f>
        <v>69.47</v>
      </c>
      <c r="E106" s="163" t="n">
        <f aca="false">SUM(E107:E108)</f>
        <v>69.47</v>
      </c>
      <c r="F106" s="163" t="n">
        <f aca="false">SUM(F107:F108)</f>
        <v>92.65</v>
      </c>
      <c r="G106" s="164" t="n">
        <f aca="false">SUM(G107:G108)</f>
        <v>92.65</v>
      </c>
    </row>
    <row r="107" customFormat="false" ht="12.75" hidden="false" customHeight="false" outlineLevel="0" collapsed="false">
      <c r="A107" s="148" t="s">
        <v>383</v>
      </c>
      <c r="B107" s="168" t="n">
        <v>0.0365</v>
      </c>
      <c r="C107" s="197" t="n">
        <f aca="false">ROUND((($C$19+$C$50+$C$70+$C$86+$C$94+$C$99+$C$98)/(1-($B$106)))*$B$107,2)</f>
        <v>38.13</v>
      </c>
      <c r="D107" s="197" t="n">
        <f aca="false">ROUND((($D$19+$D$50+$D$70+$D$86+$D$94+$D$99+$D$98)/(1-($B$106)))*$B107,2)</f>
        <v>38.13</v>
      </c>
      <c r="E107" s="197" t="n">
        <f aca="false">ROUND((($E$19+$E$50+$E$70+$E$86+$E$94+$E$99+$E$98)/(1-($B$106)))*$B107,2)</f>
        <v>38.13</v>
      </c>
      <c r="F107" s="197" t="n">
        <f aca="false">ROUND(((F$19+F$50+F$70+F$86+F$94+F$99+F$98)/(1-($B$106)))*B107,2)</f>
        <v>50.85</v>
      </c>
      <c r="G107" s="203" t="n">
        <f aca="false">ROUND(((G$19+G$50+G$70+G$86+G$94+G$99+G$98)/(1-($B$106)))*$B107,2)</f>
        <v>50.85</v>
      </c>
    </row>
    <row r="108" customFormat="false" ht="12.75" hidden="false" customHeight="false" outlineLevel="0" collapsed="false">
      <c r="A108" s="148" t="s">
        <v>384</v>
      </c>
      <c r="B108" s="168" t="n">
        <v>0.03</v>
      </c>
      <c r="C108" s="197" t="n">
        <f aca="false">ROUND((($C$19+$C$50+$C$70+$C$86+$C$94+$C$98+$C$99)/(1-($B$106)))*B108,2)</f>
        <v>31.34</v>
      </c>
      <c r="D108" s="197" t="n">
        <f aca="false">ROUND((($D$19+$D$50+$D$70+$D$86+$D$94+$D$98+$D$99)/(1-($B$106)))*$B108,2)</f>
        <v>31.34</v>
      </c>
      <c r="E108" s="197" t="n">
        <f aca="false">ROUND((($E$19+$E$50+$E$70+$E$86+$E$94+$E$98+$E$99)/(1-($B$106)))*$B108,2)</f>
        <v>31.34</v>
      </c>
      <c r="F108" s="202" t="n">
        <f aca="false">ROUND((($F$19+$F$50+$F$70+$F$86+$F$94+$F$98+$F$99)/(1-($B$106)))*B108,2)</f>
        <v>41.8</v>
      </c>
      <c r="G108" s="203" t="n">
        <f aca="false">ROUND((($G$19+$G$50+$G$70+$G$86+$G$94+$G$98+$G$99)/(1-($B$106)))*$B108,2)</f>
        <v>41.8</v>
      </c>
    </row>
    <row r="109" customFormat="false" ht="12.75" hidden="false" customHeight="false" outlineLevel="0" collapsed="false">
      <c r="A109" s="162" t="s">
        <v>387</v>
      </c>
      <c r="B109" s="209" t="n">
        <f aca="false">B110+B111</f>
        <v>0.0715</v>
      </c>
      <c r="C109" s="163" t="n">
        <f aca="false">SUM(C110:C111)</f>
        <v>75.09</v>
      </c>
      <c r="D109" s="163" t="n">
        <f aca="false">SUM(D110:D111)</f>
        <v>75.09</v>
      </c>
      <c r="E109" s="163" t="n">
        <f aca="false">SUM(E110:E111)</f>
        <v>75.09</v>
      </c>
      <c r="F109" s="163" t="n">
        <f aca="false">SUM(F110:F111)</f>
        <v>100.16</v>
      </c>
      <c r="G109" s="164" t="n">
        <f aca="false">SUM(G110:G111)</f>
        <v>100.16</v>
      </c>
    </row>
    <row r="110" customFormat="false" ht="12.75" hidden="false" customHeight="false" outlineLevel="0" collapsed="false">
      <c r="A110" s="148" t="s">
        <v>383</v>
      </c>
      <c r="B110" s="168" t="n">
        <v>0.0365</v>
      </c>
      <c r="C110" s="197" t="n">
        <f aca="false">ROUND((($C$19+$C$50+$C$70+$C$86+$C$94+$C$99+$C$98)/(1-($B$109)))*B110,2)</f>
        <v>38.33</v>
      </c>
      <c r="D110" s="197" t="n">
        <f aca="false">ROUND((($D$19+$D$50+$D$70+$D$86+$D$94+$D$99+$D$98)/(1-($B$109)))*$B110,2)</f>
        <v>38.33</v>
      </c>
      <c r="E110" s="197" t="n">
        <f aca="false">ROUND((($E$19+$E$50+$E$70+$E$86+$E$94+$E$99+$E$98)/(1-($B$109)))*$B110,2)</f>
        <v>38.33</v>
      </c>
      <c r="F110" s="202" t="n">
        <f aca="false">ROUND(((F$19+F$50+F$70+F$86+F$94+F$99+F$98)/(1-($B$109)))*B110,2)</f>
        <v>51.13</v>
      </c>
      <c r="G110" s="180" t="n">
        <f aca="false">ROUND(((G$19+G$50+G$70+G$86+G$94+G$99+G$98)/(1-($B$109)))*$B110,2)</f>
        <v>51.13</v>
      </c>
    </row>
    <row r="111" customFormat="false" ht="12.75" hidden="false" customHeight="false" outlineLevel="0" collapsed="false">
      <c r="A111" s="148" t="s">
        <v>384</v>
      </c>
      <c r="B111" s="168" t="n">
        <v>0.035</v>
      </c>
      <c r="C111" s="197" t="n">
        <f aca="false">ROUND((($C$19+$C$50+$C$70+$C$86+$C$94+$C$98+$C$99)/(1-($B$109)))*B111,2)</f>
        <v>36.76</v>
      </c>
      <c r="D111" s="197" t="n">
        <f aca="false">ROUND((($D$19+$D$50+$D$70+$D$86+$D$94+$D$98+$D$99)/(1-($B$109)))*$B111,2)</f>
        <v>36.76</v>
      </c>
      <c r="E111" s="197" t="n">
        <f aca="false">ROUND((($E$19+$E$50+$E$70+$E$86+$E$94+$E$98+$E$99)/(1-($B$109)))*$B111,2)</f>
        <v>36.76</v>
      </c>
      <c r="F111" s="201" t="n">
        <f aca="false">ROUND((($F$19+$F$50+$F$70+$F$86+$F$94+$F$98+$F$99)/(1-($B$109)))*B111,2)</f>
        <v>49.03</v>
      </c>
      <c r="G111" s="203" t="n">
        <f aca="false">ROUND((($G$19+$G$50+$G$70+$G$86+$G$94+$G$98+$G$99)/(1-($B$109)))*$B111,2)</f>
        <v>49.03</v>
      </c>
    </row>
    <row r="112" customFormat="false" ht="12.75" hidden="false" customHeight="false" outlineLevel="0" collapsed="false">
      <c r="A112" s="162" t="s">
        <v>388</v>
      </c>
      <c r="B112" s="209" t="n">
        <f aca="false">B113+B114</f>
        <v>0.0765</v>
      </c>
      <c r="C112" s="163" t="n">
        <f aca="false">SUM(C113:C114)</f>
        <v>80.78</v>
      </c>
      <c r="D112" s="163" t="n">
        <f aca="false">SUM(D113:D114)</f>
        <v>80.78</v>
      </c>
      <c r="E112" s="163" t="n">
        <f aca="false">SUM(E113:E114)</f>
        <v>80.78</v>
      </c>
      <c r="F112" s="163" t="n">
        <f aca="false">SUM(F113:F114)</f>
        <v>107.74</v>
      </c>
      <c r="G112" s="164" t="n">
        <f aca="false">SUM(G113:G114)</f>
        <v>107.74</v>
      </c>
    </row>
    <row r="113" customFormat="false" ht="12.75" hidden="false" customHeight="false" outlineLevel="0" collapsed="false">
      <c r="A113" s="148" t="s">
        <v>383</v>
      </c>
      <c r="B113" s="168" t="n">
        <v>0.0365</v>
      </c>
      <c r="C113" s="197" t="n">
        <f aca="false">ROUND((($C$19+$C$50+$C$70+$C$86+$C$94+$C$99+$C$98)/(1-($B$112)))*B113,2)</f>
        <v>38.54</v>
      </c>
      <c r="D113" s="197" t="n">
        <f aca="false">ROUND((($D$19+$D$50+$D$70+$D$86+$D$94+$D$99+$D$98)/(1-($B$112)))*$B113,2)</f>
        <v>38.54</v>
      </c>
      <c r="E113" s="197" t="n">
        <f aca="false">ROUND((($E$19+$E$50+$E$70+$E$86+$E$94+$E$99+$E$98)/(1-($B$112)))*$B113,2)</f>
        <v>38.54</v>
      </c>
      <c r="F113" s="202" t="n">
        <f aca="false">ROUND(((F$19+F$50+F$70+F$86+F$94+F$99+F$98)/(1-($B$112)))*B113,2)</f>
        <v>51.41</v>
      </c>
      <c r="G113" s="203" t="n">
        <f aca="false">ROUND(((G$19+G$50+G$70+G$86+G$94+G$99+G$98)/(1-($B$112)))*$B113,2)</f>
        <v>51.41</v>
      </c>
    </row>
    <row r="114" customFormat="false" ht="12.75" hidden="false" customHeight="false" outlineLevel="0" collapsed="false">
      <c r="A114" s="148" t="s">
        <v>384</v>
      </c>
      <c r="B114" s="168" t="n">
        <v>0.04</v>
      </c>
      <c r="C114" s="197" t="n">
        <f aca="false">ROUND((($C$19+$C$50+$C$70+$C$86+$C$94+$C$98+$C$99)/(1-($B$112)))*B114,2)</f>
        <v>42.24</v>
      </c>
      <c r="D114" s="197" t="n">
        <f aca="false">ROUND((($D$19+$D$50+$D$70+$D$86+$D$94+$D$98+$D$99)/(1-($B$112)))*$B114,2)</f>
        <v>42.24</v>
      </c>
      <c r="E114" s="197" t="n">
        <f aca="false">ROUND((($E$19+$E$50+$E$70+$E$86+$E$94+$E$98+$E$99)/(1-($B$112)))*$B114,2)</f>
        <v>42.24</v>
      </c>
      <c r="F114" s="202" t="n">
        <f aca="false">ROUND((($F$19+$F$50+$F$70+$F$86+$F$94+$F$98+$F$99)/(1-($B$112)))*B114,2)</f>
        <v>56.33</v>
      </c>
      <c r="G114" s="203" t="n">
        <f aca="false">ROUND((($G$19+$G$50+$G$70+$G$86+$G$94+$G$98+$G$99)/(1-($B$112)))*$B114,2)</f>
        <v>56.33</v>
      </c>
    </row>
    <row r="115" customFormat="false" ht="12.75" hidden="false" customHeight="false" outlineLevel="0" collapsed="false">
      <c r="A115" s="162" t="s">
        <v>389</v>
      </c>
      <c r="B115" s="209" t="n">
        <f aca="false">B116+B117</f>
        <v>0.0865</v>
      </c>
      <c r="C115" s="163" t="n">
        <f aca="false">SUM(C116:C117)</f>
        <v>92.33</v>
      </c>
      <c r="D115" s="163" t="n">
        <f aca="false">SUM(D116:D117)</f>
        <v>92.33</v>
      </c>
      <c r="E115" s="163" t="n">
        <f aca="false">SUM(E116:E117)</f>
        <v>92.33</v>
      </c>
      <c r="F115" s="163" t="n">
        <f aca="false">SUM(F116:F117)</f>
        <v>123.16</v>
      </c>
      <c r="G115" s="164" t="n">
        <f aca="false">SUM(G116:G117)</f>
        <v>123.16</v>
      </c>
    </row>
    <row r="116" customFormat="false" ht="12.75" hidden="false" customHeight="false" outlineLevel="0" collapsed="false">
      <c r="A116" s="148" t="s">
        <v>383</v>
      </c>
      <c r="B116" s="168" t="n">
        <v>0.0365</v>
      </c>
      <c r="C116" s="197" t="n">
        <f aca="false">ROUND((($C$19+$C$50+$C$70+$C$86+$C$94+$C$99+$C$98)/(1-($B$115)))*B116,2)</f>
        <v>38.96</v>
      </c>
      <c r="D116" s="197" t="n">
        <f aca="false">ROUND((($D$19+$D$50+$D$70+$D$86+$D$94+$D$99+$D$98)/(1-($B$115)))*$B116,2)</f>
        <v>38.96</v>
      </c>
      <c r="E116" s="197" t="n">
        <f aca="false">ROUND((($E$19+$E$50+$E$70+$E$86+$E$94+$E$99+$E$98)/(1-($B$115)))*$B116,2)</f>
        <v>38.96</v>
      </c>
      <c r="F116" s="202" t="n">
        <f aca="false">ROUND(((F$19+F$50+F$70+F$86+F$94+F$99+F$98)/(1-($B$115)))*B116,2)</f>
        <v>51.97</v>
      </c>
      <c r="G116" s="203" t="n">
        <f aca="false">ROUND(((G$19+G$50+G$70+G$86+G$94+G$99+G$98)/(1-($B$115)))*$B116,2)</f>
        <v>51.97</v>
      </c>
    </row>
    <row r="117" customFormat="false" ht="12.75" hidden="false" customHeight="false" outlineLevel="0" collapsed="false">
      <c r="A117" s="212" t="s">
        <v>384</v>
      </c>
      <c r="B117" s="213" t="n">
        <v>0.05</v>
      </c>
      <c r="C117" s="214" t="n">
        <f aca="false">ROUND((($C$19+$C$50+$C$70+$C$86+$C$94+$C$98+$C$99)/(1-($B$115)))*B117,2)</f>
        <v>53.37</v>
      </c>
      <c r="D117" s="214" t="n">
        <f aca="false">ROUND((($D$19+$D$50+$D$70+$D$86+$D$94+$D$98+$D$99)/(1-($B$115)))*$B117,2)</f>
        <v>53.37</v>
      </c>
      <c r="E117" s="214" t="n">
        <f aca="false">ROUND((($E$19+$E$50+$E$70+$E$86+$E$94+$E$98+$E$99)/(1-($B$115)))*$B117,2)</f>
        <v>53.37</v>
      </c>
      <c r="F117" s="215" t="n">
        <f aca="false">ROUND((($F$19+$F$50+$F$70+$F$86+$F$94+$F$98+$F$99)/(1-($B$115)))*B117,2)</f>
        <v>71.19</v>
      </c>
      <c r="G117" s="216" t="n">
        <f aca="false">ROUND((($G$19+$G$50+$G$70+$G$86+$G$94+$G$98+$G$99)/(1-($B$115)))*$B117,2)</f>
        <v>71.19</v>
      </c>
    </row>
    <row r="118" customFormat="false" ht="12.75" hidden="false" customHeight="false" outlineLevel="0" collapsed="false">
      <c r="A118" s="217" t="s">
        <v>390</v>
      </c>
      <c r="B118" s="218" t="n">
        <v>0.02</v>
      </c>
      <c r="C118" s="219" t="n">
        <f aca="false">SUM(C98:C100)</f>
        <v>172.08</v>
      </c>
      <c r="D118" s="219" t="n">
        <f aca="false">SUM(D98:D100)</f>
        <v>172.08</v>
      </c>
      <c r="E118" s="219" t="n">
        <f aca="false">SUM(E98:E100)</f>
        <v>172.08</v>
      </c>
      <c r="F118" s="219" t="n">
        <f aca="false">SUM(F98:F100)</f>
        <v>229.53</v>
      </c>
      <c r="G118" s="220" t="n">
        <f aca="false">SUM(G98:G100)</f>
        <v>229.53</v>
      </c>
    </row>
    <row r="119" customFormat="false" ht="12.75" hidden="false" customHeight="false" outlineLevel="0" collapsed="false">
      <c r="A119" s="217"/>
      <c r="B119" s="166" t="n">
        <v>0.025</v>
      </c>
      <c r="C119" s="156" t="n">
        <f aca="false">SUM(C98:C99,C103)</f>
        <v>177.59</v>
      </c>
      <c r="D119" s="156" t="n">
        <f aca="false">SUM(D98:D99,D103)</f>
        <v>177.59</v>
      </c>
      <c r="E119" s="156" t="n">
        <f aca="false">SUM(E98:E99,E103)</f>
        <v>177.59</v>
      </c>
      <c r="F119" s="156" t="n">
        <f aca="false">SUM(F98:F99,F103)</f>
        <v>236.87</v>
      </c>
      <c r="G119" s="157" t="n">
        <f aca="false">SUM(G98:G99,G103)</f>
        <v>236.87</v>
      </c>
    </row>
    <row r="120" customFormat="false" ht="12.75" hidden="false" customHeight="false" outlineLevel="0" collapsed="false">
      <c r="A120" s="217"/>
      <c r="B120" s="166" t="n">
        <v>0.03</v>
      </c>
      <c r="C120" s="156" t="n">
        <f aca="false">SUM(C98:C99,C106)</f>
        <v>183.16</v>
      </c>
      <c r="D120" s="156" t="n">
        <f aca="false">SUM(D98:D99,D106)</f>
        <v>183.16</v>
      </c>
      <c r="E120" s="156" t="n">
        <f aca="false">SUM(E98:E99,E106)</f>
        <v>183.16</v>
      </c>
      <c r="F120" s="156" t="n">
        <f aca="false">SUM(F98:F99,F106)</f>
        <v>244.29</v>
      </c>
      <c r="G120" s="157" t="n">
        <f aca="false">SUM(G98:G99,G106)</f>
        <v>244.29</v>
      </c>
    </row>
    <row r="121" customFormat="false" ht="12.75" hidden="false" customHeight="false" outlineLevel="0" collapsed="false">
      <c r="A121" s="217"/>
      <c r="B121" s="166" t="n">
        <v>0.035</v>
      </c>
      <c r="C121" s="156" t="n">
        <f aca="false">SUM(C98:C99,C109)</f>
        <v>188.78</v>
      </c>
      <c r="D121" s="156" t="n">
        <f aca="false">SUM(D98:D99,D109)</f>
        <v>188.78</v>
      </c>
      <c r="E121" s="156" t="n">
        <f aca="false">SUM(E98:E99,E109)</f>
        <v>188.78</v>
      </c>
      <c r="F121" s="156" t="n">
        <f aca="false">SUM(F98:F99,F109)</f>
        <v>251.8</v>
      </c>
      <c r="G121" s="157" t="n">
        <f aca="false">SUM(G98:G99,G109)</f>
        <v>251.8</v>
      </c>
    </row>
    <row r="122" customFormat="false" ht="12.75" hidden="false" customHeight="false" outlineLevel="0" collapsed="false">
      <c r="A122" s="217"/>
      <c r="B122" s="166" t="n">
        <v>0.04</v>
      </c>
      <c r="C122" s="156" t="n">
        <f aca="false">SUM(C98:C99,C112)</f>
        <v>194.47</v>
      </c>
      <c r="D122" s="156" t="n">
        <f aca="false">SUM(D98:D99,D112)</f>
        <v>194.47</v>
      </c>
      <c r="E122" s="156" t="n">
        <f aca="false">SUM(E98:E99,E112)</f>
        <v>194.47</v>
      </c>
      <c r="F122" s="156" t="n">
        <f aca="false">SUM(F98:F99,F112)</f>
        <v>259.38</v>
      </c>
      <c r="G122" s="157" t="n">
        <f aca="false">SUM(G98:G99,G112)</f>
        <v>259.38</v>
      </c>
    </row>
    <row r="123" customFormat="false" ht="12.75" hidden="false" customHeight="false" outlineLevel="0" collapsed="false">
      <c r="A123" s="217"/>
      <c r="B123" s="221" t="n">
        <v>0.05</v>
      </c>
      <c r="C123" s="222" t="n">
        <f aca="false">SUM(C98:C99,C115)</f>
        <v>206.02</v>
      </c>
      <c r="D123" s="222" t="n">
        <f aca="false">SUM(D98:D99,D115)</f>
        <v>206.02</v>
      </c>
      <c r="E123" s="222" t="n">
        <f aca="false">SUM(E98:E99,E115)</f>
        <v>206.02</v>
      </c>
      <c r="F123" s="222" t="n">
        <f aca="false">SUM(F98:F99,F115)</f>
        <v>274.8</v>
      </c>
      <c r="G123" s="223" t="n">
        <f aca="false">SUM(G98:G99,G115)</f>
        <v>274.8</v>
      </c>
    </row>
    <row r="124" customFormat="false" ht="12.75" hidden="false" customHeight="false" outlineLevel="0" collapsed="false">
      <c r="A124" s="224"/>
      <c r="B124" s="0"/>
      <c r="C124" s="0"/>
      <c r="D124" s="0"/>
      <c r="E124" s="0"/>
      <c r="F124" s="0"/>
      <c r="G124" s="225"/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6" t="s">
        <v>391</v>
      </c>
      <c r="B126" s="226"/>
      <c r="C126" s="226"/>
      <c r="D126" s="226"/>
      <c r="E126" s="226"/>
      <c r="F126" s="226"/>
      <c r="G126" s="226"/>
    </row>
    <row r="127" customFormat="false" ht="12.75" hidden="false" customHeight="false" outlineLevel="0" collapsed="false">
      <c r="A127" s="227" t="s">
        <v>392</v>
      </c>
      <c r="B127" s="227"/>
      <c r="C127" s="227"/>
      <c r="D127" s="227"/>
      <c r="E127" s="227"/>
      <c r="F127" s="227"/>
      <c r="G127" s="227"/>
    </row>
    <row r="128" customFormat="false" ht="12.75" hidden="false" customHeight="false" outlineLevel="0" collapsed="false">
      <c r="A128" s="228" t="s">
        <v>393</v>
      </c>
      <c r="B128" s="228"/>
      <c r="C128" s="229" t="n">
        <f aca="false">C19</f>
        <v>0</v>
      </c>
      <c r="D128" s="229" t="n">
        <f aca="false">D19</f>
        <v>0</v>
      </c>
      <c r="E128" s="229" t="n">
        <f aca="false">E19</f>
        <v>0</v>
      </c>
      <c r="F128" s="229" t="n">
        <f aca="false">F19</f>
        <v>0</v>
      </c>
      <c r="G128" s="230" t="n">
        <f aca="false">G19</f>
        <v>0</v>
      </c>
    </row>
    <row r="129" customFormat="false" ht="12.75" hidden="false" customHeight="false" outlineLevel="0" collapsed="false">
      <c r="A129" s="231" t="s">
        <v>394</v>
      </c>
      <c r="B129" s="231"/>
      <c r="C129" s="150" t="n">
        <f aca="false">C50</f>
        <v>755.74</v>
      </c>
      <c r="D129" s="150" t="n">
        <f aca="false">D50</f>
        <v>755.74</v>
      </c>
      <c r="E129" s="150" t="n">
        <f aca="false">E50</f>
        <v>755.74</v>
      </c>
      <c r="F129" s="150" t="n">
        <f aca="false">F50</f>
        <v>1030.56</v>
      </c>
      <c r="G129" s="152" t="n">
        <f aca="false">G50</f>
        <v>1030.56</v>
      </c>
    </row>
    <row r="130" customFormat="false" ht="12.75" hidden="false" customHeight="false" outlineLevel="0" collapsed="false">
      <c r="A130" s="231" t="s">
        <v>395</v>
      </c>
      <c r="B130" s="231"/>
      <c r="C130" s="150" t="n">
        <f aca="false">C70</f>
        <v>39.6574565</v>
      </c>
      <c r="D130" s="150" t="n">
        <f aca="false">D70</f>
        <v>39.6574565</v>
      </c>
      <c r="E130" s="150" t="n">
        <f aca="false">E70</f>
        <v>39.6574565</v>
      </c>
      <c r="F130" s="150" t="n">
        <f aca="false">F70</f>
        <v>54.078636</v>
      </c>
      <c r="G130" s="152" t="n">
        <f aca="false">G70</f>
        <v>54.078636</v>
      </c>
    </row>
    <row r="131" customFormat="false" ht="12.75" hidden="false" customHeight="false" outlineLevel="0" collapsed="false">
      <c r="A131" s="231" t="s">
        <v>396</v>
      </c>
      <c r="B131" s="231"/>
      <c r="C131" s="150" t="n">
        <f aca="false">C86</f>
        <v>66.03</v>
      </c>
      <c r="D131" s="150" t="n">
        <f aca="false">D86</f>
        <v>66.03</v>
      </c>
      <c r="E131" s="150" t="n">
        <f aca="false">E86</f>
        <v>66.03</v>
      </c>
      <c r="F131" s="150" t="n">
        <f aca="false">F86</f>
        <v>64.34</v>
      </c>
      <c r="G131" s="152" t="n">
        <f aca="false">G86</f>
        <v>64.34</v>
      </c>
    </row>
    <row r="132" customFormat="false" ht="12.75" hidden="false" customHeight="false" outlineLevel="0" collapsed="false">
      <c r="A132" s="232" t="s">
        <v>397</v>
      </c>
      <c r="B132" s="232"/>
      <c r="C132" s="233" t="n">
        <f aca="false">C94</f>
        <v>0</v>
      </c>
      <c r="D132" s="233" t="n">
        <f aca="false">D94</f>
        <v>0</v>
      </c>
      <c r="E132" s="233" t="n">
        <f aca="false">E94</f>
        <v>0</v>
      </c>
      <c r="F132" s="233" t="n">
        <f aca="false">F94</f>
        <v>0</v>
      </c>
      <c r="G132" s="234" t="n">
        <f aca="false">G94</f>
        <v>0</v>
      </c>
    </row>
    <row r="133" customFormat="false" ht="12.75" hidden="false" customHeight="false" outlineLevel="0" collapsed="false">
      <c r="A133" s="235" t="s">
        <v>398</v>
      </c>
      <c r="B133" s="235"/>
      <c r="C133" s="236" t="n">
        <f aca="false">SUM(C128:C132)</f>
        <v>861.4274565</v>
      </c>
      <c r="D133" s="236" t="n">
        <f aca="false">SUM(D128:D132)</f>
        <v>861.4274565</v>
      </c>
      <c r="E133" s="236" t="n">
        <f aca="false">SUM(E128:E132)</f>
        <v>861.4274565</v>
      </c>
      <c r="F133" s="236" t="n">
        <f aca="false">SUM(F128:F132)</f>
        <v>1148.978636</v>
      </c>
      <c r="G133" s="237" t="n">
        <f aca="false">SUM(G128:G132)</f>
        <v>1148.978636</v>
      </c>
    </row>
    <row r="134" customFormat="false" ht="12.75" hidden="false" customHeight="false" outlineLevel="0" collapsed="false">
      <c r="A134" s="228" t="s">
        <v>399</v>
      </c>
      <c r="B134" s="228"/>
      <c r="C134" s="229" t="n">
        <f aca="false">C118</f>
        <v>172.08</v>
      </c>
      <c r="D134" s="229" t="n">
        <f aca="false">D118</f>
        <v>172.08</v>
      </c>
      <c r="E134" s="229" t="n">
        <f aca="false">E118</f>
        <v>172.08</v>
      </c>
      <c r="F134" s="229" t="n">
        <f aca="false">F118</f>
        <v>229.53</v>
      </c>
      <c r="G134" s="230" t="n">
        <f aca="false">G118</f>
        <v>229.53</v>
      </c>
    </row>
    <row r="135" customFormat="false" ht="12.75" hidden="false" customHeight="false" outlineLevel="0" collapsed="false">
      <c r="A135" s="231" t="s">
        <v>400</v>
      </c>
      <c r="B135" s="231"/>
      <c r="C135" s="150" t="n">
        <f aca="false">C119</f>
        <v>177.59</v>
      </c>
      <c r="D135" s="150" t="n">
        <f aca="false">D119</f>
        <v>177.59</v>
      </c>
      <c r="E135" s="150" t="n">
        <f aca="false">E119</f>
        <v>177.59</v>
      </c>
      <c r="F135" s="150" t="n">
        <f aca="false">F119</f>
        <v>236.87</v>
      </c>
      <c r="G135" s="152" t="n">
        <f aca="false">G119</f>
        <v>236.87</v>
      </c>
    </row>
    <row r="136" customFormat="false" ht="12.75" hidden="false" customHeight="false" outlineLevel="0" collapsed="false">
      <c r="A136" s="231" t="s">
        <v>401</v>
      </c>
      <c r="B136" s="231"/>
      <c r="C136" s="150" t="n">
        <f aca="false">C120</f>
        <v>183.16</v>
      </c>
      <c r="D136" s="150" t="n">
        <f aca="false">D120</f>
        <v>183.16</v>
      </c>
      <c r="E136" s="150" t="n">
        <f aca="false">E120</f>
        <v>183.16</v>
      </c>
      <c r="F136" s="150" t="n">
        <f aca="false">F120</f>
        <v>244.29</v>
      </c>
      <c r="G136" s="152" t="n">
        <f aca="false">G120</f>
        <v>244.29</v>
      </c>
    </row>
    <row r="137" customFormat="false" ht="12.75" hidden="false" customHeight="false" outlineLevel="0" collapsed="false">
      <c r="A137" s="231" t="s">
        <v>402</v>
      </c>
      <c r="B137" s="231"/>
      <c r="C137" s="150" t="n">
        <f aca="false">C121</f>
        <v>188.78</v>
      </c>
      <c r="D137" s="150" t="n">
        <f aca="false">D121</f>
        <v>188.78</v>
      </c>
      <c r="E137" s="150" t="n">
        <f aca="false">E121</f>
        <v>188.78</v>
      </c>
      <c r="F137" s="150" t="n">
        <f aca="false">F121</f>
        <v>251.8</v>
      </c>
      <c r="G137" s="152" t="n">
        <f aca="false">G121</f>
        <v>251.8</v>
      </c>
    </row>
    <row r="138" customFormat="false" ht="12.75" hidden="false" customHeight="false" outlineLevel="0" collapsed="false">
      <c r="A138" s="231" t="s">
        <v>403</v>
      </c>
      <c r="B138" s="231"/>
      <c r="C138" s="150" t="n">
        <f aca="false">C122</f>
        <v>194.47</v>
      </c>
      <c r="D138" s="150" t="n">
        <f aca="false">D122</f>
        <v>194.47</v>
      </c>
      <c r="E138" s="150" t="n">
        <f aca="false">E122</f>
        <v>194.47</v>
      </c>
      <c r="F138" s="150" t="n">
        <f aca="false">F122</f>
        <v>259.38</v>
      </c>
      <c r="G138" s="152" t="n">
        <f aca="false">G122</f>
        <v>259.38</v>
      </c>
    </row>
    <row r="139" customFormat="false" ht="12.75" hidden="false" customHeight="false" outlineLevel="0" collapsed="false">
      <c r="A139" s="238" t="s">
        <v>404</v>
      </c>
      <c r="B139" s="238"/>
      <c r="C139" s="233" t="n">
        <f aca="false">C123</f>
        <v>206.02</v>
      </c>
      <c r="D139" s="233" t="n">
        <f aca="false">D123</f>
        <v>206.02</v>
      </c>
      <c r="E139" s="233" t="n">
        <f aca="false">E123</f>
        <v>206.02</v>
      </c>
      <c r="F139" s="233" t="n">
        <f aca="false">F123</f>
        <v>274.8</v>
      </c>
      <c r="G139" s="234" t="n">
        <f aca="false">G123</f>
        <v>274.8</v>
      </c>
    </row>
    <row r="140" customFormat="false" ht="12.75" hidden="false" customHeight="false" outlineLevel="0" collapsed="false">
      <c r="A140" s="239" t="s">
        <v>405</v>
      </c>
      <c r="B140" s="240" t="s">
        <v>406</v>
      </c>
      <c r="C140" s="241" t="n">
        <f aca="false">C133+C134</f>
        <v>1033.5074565</v>
      </c>
      <c r="D140" s="241" t="n">
        <f aca="false">D133+D134</f>
        <v>1033.5074565</v>
      </c>
      <c r="E140" s="241" t="n">
        <f aca="false">E133+E134</f>
        <v>1033.5074565</v>
      </c>
      <c r="F140" s="241" t="n">
        <f aca="false">F133+F134</f>
        <v>1378.508636</v>
      </c>
      <c r="G140" s="242" t="n">
        <f aca="false">G133+G134</f>
        <v>1378.508636</v>
      </c>
    </row>
    <row r="141" customFormat="false" ht="12.75" hidden="false" customHeight="false" outlineLevel="0" collapsed="false">
      <c r="A141" s="239"/>
      <c r="B141" s="243" t="s">
        <v>407</v>
      </c>
      <c r="C141" s="244" t="n">
        <f aca="false">C133+C135</f>
        <v>1039.0174565</v>
      </c>
      <c r="D141" s="244" t="n">
        <f aca="false">D133+D135</f>
        <v>1039.0174565</v>
      </c>
      <c r="E141" s="244" t="n">
        <f aca="false">E133+E135</f>
        <v>1039.0174565</v>
      </c>
      <c r="F141" s="244" t="n">
        <f aca="false">F133+F135</f>
        <v>1385.848636</v>
      </c>
      <c r="G141" s="245" t="n">
        <f aca="false">G133+G135</f>
        <v>1385.848636</v>
      </c>
    </row>
    <row r="142" customFormat="false" ht="12.75" hidden="false" customHeight="false" outlineLevel="0" collapsed="false">
      <c r="A142" s="239"/>
      <c r="B142" s="243" t="s">
        <v>408</v>
      </c>
      <c r="C142" s="244" t="n">
        <f aca="false">C133+C136</f>
        <v>1044.5874565</v>
      </c>
      <c r="D142" s="244" t="n">
        <f aca="false">D133+D136</f>
        <v>1044.5874565</v>
      </c>
      <c r="E142" s="244" t="n">
        <f aca="false">E133+E136</f>
        <v>1044.5874565</v>
      </c>
      <c r="F142" s="244" t="n">
        <f aca="false">F133+F136</f>
        <v>1393.268636</v>
      </c>
      <c r="G142" s="245" t="n">
        <f aca="false">G133+G136</f>
        <v>1393.268636</v>
      </c>
    </row>
    <row r="143" customFormat="false" ht="12.75" hidden="false" customHeight="false" outlineLevel="0" collapsed="false">
      <c r="A143" s="239"/>
      <c r="B143" s="243" t="s">
        <v>409</v>
      </c>
      <c r="C143" s="244" t="n">
        <f aca="false">C133+C137</f>
        <v>1050.2074565</v>
      </c>
      <c r="D143" s="244" t="n">
        <f aca="false">D133+D137</f>
        <v>1050.2074565</v>
      </c>
      <c r="E143" s="244" t="n">
        <f aca="false">E133+E137</f>
        <v>1050.2074565</v>
      </c>
      <c r="F143" s="244" t="n">
        <f aca="false">F133+F137</f>
        <v>1400.778636</v>
      </c>
      <c r="G143" s="245" t="n">
        <f aca="false">G133+G137</f>
        <v>1400.778636</v>
      </c>
    </row>
    <row r="144" customFormat="false" ht="12.75" hidden="false" customHeight="false" outlineLevel="0" collapsed="false">
      <c r="A144" s="239"/>
      <c r="B144" s="243" t="s">
        <v>410</v>
      </c>
      <c r="C144" s="244" t="n">
        <f aca="false">C133+C138</f>
        <v>1055.8974565</v>
      </c>
      <c r="D144" s="244" t="n">
        <f aca="false">D133+D138</f>
        <v>1055.8974565</v>
      </c>
      <c r="E144" s="244" t="n">
        <f aca="false">E133+E138</f>
        <v>1055.8974565</v>
      </c>
      <c r="F144" s="244" t="n">
        <f aca="false">F133+F138</f>
        <v>1408.358636</v>
      </c>
      <c r="G144" s="245" t="n">
        <f aca="false">G133+G138</f>
        <v>1408.358636</v>
      </c>
    </row>
    <row r="145" customFormat="false" ht="12.75" hidden="false" customHeight="false" outlineLevel="0" collapsed="false">
      <c r="A145" s="239"/>
      <c r="B145" s="246" t="s">
        <v>411</v>
      </c>
      <c r="C145" s="247" t="n">
        <f aca="false">C133+C139</f>
        <v>1067.4474565</v>
      </c>
      <c r="D145" s="247" t="n">
        <f aca="false">D133+D139</f>
        <v>1067.4474565</v>
      </c>
      <c r="E145" s="247" t="n">
        <f aca="false">E133+E139</f>
        <v>1067.4474565</v>
      </c>
      <c r="F145" s="247" t="n">
        <f aca="false">F133+F139</f>
        <v>1423.778636</v>
      </c>
      <c r="G145" s="248" t="n">
        <f aca="false">G133+G139</f>
        <v>1423.778636</v>
      </c>
    </row>
    <row r="146" customFormat="false" ht="12.75" hidden="false" customHeight="false" outlineLevel="0" collapsed="false">
      <c r="A146" s="249" t="s">
        <v>412</v>
      </c>
      <c r="B146" s="250" t="s">
        <v>406</v>
      </c>
      <c r="C146" s="251" t="n">
        <f aca="false">C140</f>
        <v>1033.5074565</v>
      </c>
      <c r="D146" s="251" t="n">
        <f aca="false">D140</f>
        <v>1033.5074565</v>
      </c>
      <c r="E146" s="251" t="n">
        <f aca="false">E140</f>
        <v>1033.5074565</v>
      </c>
      <c r="F146" s="252" t="n">
        <f aca="false">F140/2</f>
        <v>689.254318</v>
      </c>
      <c r="G146" s="253" t="n">
        <f aca="false">G140/2</f>
        <v>689.254318</v>
      </c>
    </row>
    <row r="147" customFormat="false" ht="12.75" hidden="false" customHeight="false" outlineLevel="0" collapsed="false">
      <c r="A147" s="249"/>
      <c r="B147" s="254" t="s">
        <v>407</v>
      </c>
      <c r="C147" s="255" t="n">
        <f aca="false">C141</f>
        <v>1039.0174565</v>
      </c>
      <c r="D147" s="255" t="n">
        <f aca="false">D141</f>
        <v>1039.0174565</v>
      </c>
      <c r="E147" s="255" t="n">
        <f aca="false">E141</f>
        <v>1039.0174565</v>
      </c>
      <c r="F147" s="256" t="n">
        <f aca="false">F141/2</f>
        <v>692.924318</v>
      </c>
      <c r="G147" s="257" t="n">
        <f aca="false">G141/2</f>
        <v>692.924318</v>
      </c>
    </row>
    <row r="148" customFormat="false" ht="12.8" hidden="false" customHeight="false" outlineLevel="0" collapsed="false">
      <c r="A148" s="249"/>
      <c r="B148" s="254" t="s">
        <v>408</v>
      </c>
      <c r="C148" s="255" t="n">
        <f aca="false">C142</f>
        <v>1044.5874565</v>
      </c>
      <c r="D148" s="255" t="n">
        <f aca="false">D142</f>
        <v>1044.5874565</v>
      </c>
      <c r="E148" s="255" t="n">
        <f aca="false">E142</f>
        <v>1044.5874565</v>
      </c>
      <c r="F148" s="256" t="n">
        <f aca="false">F142/2</f>
        <v>696.634318</v>
      </c>
      <c r="G148" s="257" t="n">
        <f aca="false">G142/2</f>
        <v>696.634318</v>
      </c>
    </row>
    <row r="149" customFormat="false" ht="12.75" hidden="false" customHeight="false" outlineLevel="0" collapsed="false">
      <c r="A149" s="249"/>
      <c r="B149" s="254" t="s">
        <v>409</v>
      </c>
      <c r="C149" s="255" t="n">
        <f aca="false">C143</f>
        <v>1050.2074565</v>
      </c>
      <c r="D149" s="255" t="n">
        <f aca="false">D143</f>
        <v>1050.2074565</v>
      </c>
      <c r="E149" s="255" t="n">
        <f aca="false">E143</f>
        <v>1050.2074565</v>
      </c>
      <c r="F149" s="256" t="n">
        <f aca="false">F143/2</f>
        <v>700.389318</v>
      </c>
      <c r="G149" s="257" t="n">
        <f aca="false">G143/2</f>
        <v>700.389318</v>
      </c>
    </row>
    <row r="150" customFormat="false" ht="12.75" hidden="false" customHeight="false" outlineLevel="0" collapsed="false">
      <c r="A150" s="249"/>
      <c r="B150" s="254" t="s">
        <v>410</v>
      </c>
      <c r="C150" s="255" t="n">
        <f aca="false">C144</f>
        <v>1055.8974565</v>
      </c>
      <c r="D150" s="255" t="n">
        <f aca="false">D144</f>
        <v>1055.8974565</v>
      </c>
      <c r="E150" s="255" t="n">
        <f aca="false">E144</f>
        <v>1055.8974565</v>
      </c>
      <c r="F150" s="256" t="n">
        <f aca="false">F144/2</f>
        <v>704.179318</v>
      </c>
      <c r="G150" s="257" t="n">
        <f aca="false">G144/2</f>
        <v>704.179318</v>
      </c>
    </row>
    <row r="151" customFormat="false" ht="12.75" hidden="false" customHeight="false" outlineLevel="0" collapsed="false">
      <c r="A151" s="249"/>
      <c r="B151" s="258" t="s">
        <v>411</v>
      </c>
      <c r="C151" s="259" t="n">
        <f aca="false">C145</f>
        <v>1067.4474565</v>
      </c>
      <c r="D151" s="259" t="n">
        <f aca="false">D145</f>
        <v>1067.4474565</v>
      </c>
      <c r="E151" s="259" t="n">
        <f aca="false">E145</f>
        <v>1067.4474565</v>
      </c>
      <c r="F151" s="260" t="n">
        <f aca="false">F145/2</f>
        <v>711.889318</v>
      </c>
      <c r="G151" s="261" t="n">
        <f aca="false">G145/2</f>
        <v>711.889318</v>
      </c>
    </row>
    <row r="152" customFormat="false" ht="15" hidden="false" customHeight="true" outlineLevel="0" collapsed="false">
      <c r="A152" s="262" t="s">
        <v>413</v>
      </c>
      <c r="B152" s="263" t="s">
        <v>406</v>
      </c>
      <c r="C152" s="264"/>
      <c r="D152" s="264" t="n">
        <f aca="false">D140/220</f>
        <v>4.69776116590909</v>
      </c>
      <c r="E152" s="264" t="n">
        <f aca="false">E140/220</f>
        <v>4.69776116590909</v>
      </c>
      <c r="F152" s="264"/>
      <c r="G152" s="265"/>
    </row>
    <row r="153" customFormat="false" ht="15" hidden="false" customHeight="true" outlineLevel="0" collapsed="false">
      <c r="A153" s="262"/>
      <c r="B153" s="266" t="s">
        <v>407</v>
      </c>
      <c r="C153" s="267"/>
      <c r="D153" s="267" t="n">
        <f aca="false">D141/220</f>
        <v>4.72280662045455</v>
      </c>
      <c r="E153" s="267" t="n">
        <f aca="false">E141/220</f>
        <v>4.72280662045455</v>
      </c>
      <c r="F153" s="267"/>
      <c r="G153" s="268"/>
    </row>
    <row r="154" customFormat="false" ht="12.8" hidden="false" customHeight="false" outlineLevel="0" collapsed="false">
      <c r="A154" s="262"/>
      <c r="B154" s="266" t="s">
        <v>408</v>
      </c>
      <c r="C154" s="269"/>
      <c r="D154" s="267" t="n">
        <f aca="false">D142/220</f>
        <v>4.74812480227273</v>
      </c>
      <c r="E154" s="267" t="n">
        <f aca="false">E142/220</f>
        <v>4.74812480227273</v>
      </c>
      <c r="F154" s="269"/>
      <c r="G154" s="270"/>
    </row>
    <row r="155" customFormat="false" ht="12.75" hidden="false" customHeight="false" outlineLevel="0" collapsed="false">
      <c r="A155" s="262"/>
      <c r="B155" s="266" t="s">
        <v>409</v>
      </c>
      <c r="C155" s="269"/>
      <c r="D155" s="267" t="n">
        <f aca="false">D143/220</f>
        <v>4.77367025681818</v>
      </c>
      <c r="E155" s="267" t="n">
        <f aca="false">E143/220</f>
        <v>4.77367025681818</v>
      </c>
      <c r="F155" s="269"/>
      <c r="G155" s="270"/>
    </row>
    <row r="156" customFormat="false" ht="12.8" hidden="false" customHeight="false" outlineLevel="0" collapsed="false">
      <c r="A156" s="262"/>
      <c r="B156" s="266" t="s">
        <v>410</v>
      </c>
      <c r="C156" s="269"/>
      <c r="D156" s="267" t="n">
        <f aca="false">D144/220</f>
        <v>4.79953389318182</v>
      </c>
      <c r="E156" s="267" t="n">
        <f aca="false">E144/220</f>
        <v>4.79953389318182</v>
      </c>
      <c r="F156" s="269"/>
      <c r="G156" s="270"/>
    </row>
    <row r="157" customFormat="false" ht="12.75" hidden="false" customHeight="false" outlineLevel="0" collapsed="false">
      <c r="A157" s="262"/>
      <c r="B157" s="271" t="s">
        <v>411</v>
      </c>
      <c r="C157" s="272"/>
      <c r="D157" s="273" t="n">
        <f aca="false">D145/220</f>
        <v>4.85203389318182</v>
      </c>
      <c r="E157" s="273" t="n">
        <f aca="false">E145/220</f>
        <v>4.85203389318182</v>
      </c>
      <c r="F157" s="272"/>
      <c r="G157" s="274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294</v>
      </c>
    </row>
    <row r="160" customFormat="false" ht="12.8" hidden="false" customHeight="false" outlineLevel="0" collapsed="false"/>
    <row r="208" customFormat="false" ht="12.8" hidden="false" customHeight="false" outlineLevel="0" collapsed="false"/>
    <row r="211" customFormat="false" ht="12.8" hidden="false" customHeight="false" outlineLevel="0" collapsed="false"/>
    <row r="264" customFormat="false" ht="12.8" hidden="false" customHeight="false" outlineLevel="0" collapsed="false"/>
    <row r="273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9" customFormat="false" ht="12.8" hidden="false" customHeight="false" outlineLevel="0" collapsed="false"/>
    <row r="283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1" customFormat="false" ht="12.8" hidden="false" customHeight="false" outlineLevel="0" collapsed="false"/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548235"/>
    <pageSetUpPr fitToPage="false"/>
  </sheetPr>
  <dimension ref="A1:G15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31" activePane="bottomLeft" state="frozen"/>
      <selection pane="topLeft" activeCell="A1" activeCellId="0" sqref="A1"/>
      <selection pane="bottomLeft" activeCell="A2" activeCellId="0" sqref="A2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7.35" hidden="false" customHeight="false" outlineLevel="0" collapsed="false">
      <c r="A1" s="121" t="s">
        <v>414</v>
      </c>
      <c r="B1" s="121"/>
      <c r="C1" s="121"/>
      <c r="D1" s="121"/>
      <c r="E1" s="121"/>
      <c r="F1" s="121"/>
      <c r="G1" s="121"/>
    </row>
    <row r="2" customFormat="false" ht="12.75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75" hidden="false" customHeight="false" outlineLevel="0" collapsed="false">
      <c r="A3" s="122" t="s">
        <v>415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275" t="n">
        <f aca="false">D4/44*30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44228</v>
      </c>
      <c r="D5" s="276" t="n">
        <f aca="false">$C5</f>
        <v>44228</v>
      </c>
      <c r="E5" s="276" t="n">
        <f aca="false">$C5</f>
        <v>44228</v>
      </c>
      <c r="F5" s="276" t="n">
        <f aca="false">$C5</f>
        <v>44228</v>
      </c>
      <c r="G5" s="276" t="n">
        <f aca="false">$C5</f>
        <v>44228</v>
      </c>
    </row>
    <row r="6" customFormat="false" ht="42" hidden="false" customHeight="true" outlineLevel="0" collapsed="false">
      <c r="A6" s="130" t="s">
        <v>300</v>
      </c>
      <c r="B6" s="130"/>
      <c r="C6" s="277" t="s">
        <v>416</v>
      </c>
      <c r="D6" s="278" t="s">
        <v>416</v>
      </c>
      <c r="E6" s="278" t="s">
        <v>416</v>
      </c>
      <c r="F6" s="278" t="s">
        <v>416</v>
      </c>
      <c r="G6" s="278" t="s">
        <v>416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75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75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75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75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75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75" hidden="false" customHeight="false" outlineLevel="0" collapsed="false">
      <c r="A18" s="148" t="s">
        <v>417</v>
      </c>
      <c r="B18" s="149"/>
      <c r="C18" s="150" t="n">
        <f aca="false">C12/150/6*22</f>
        <v>0</v>
      </c>
      <c r="D18" s="150" t="n">
        <f aca="false">D12/220/6*22</f>
        <v>0</v>
      </c>
      <c r="E18" s="150" t="n">
        <f aca="false">E12/220/6*22</f>
        <v>0</v>
      </c>
      <c r="F18" s="151" t="n">
        <f aca="false">F12/220/6*15</f>
        <v>0</v>
      </c>
      <c r="G18" s="152" t="n">
        <f aca="false">G12/220/6*15</f>
        <v>0</v>
      </c>
    </row>
    <row r="19" customFormat="false" ht="12.75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75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75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75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75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75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75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75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75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75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75" hidden="false" customHeight="false" outlineLevel="0" collapsed="false">
      <c r="A40" s="148" t="s">
        <v>339</v>
      </c>
      <c r="B40" s="172" t="n">
        <f aca="false">VT!E90</f>
        <v>4.01206422018349</v>
      </c>
      <c r="C40" s="150" t="n">
        <f aca="false">ROUND(((2*22*$B$40)-0.06*C4),2)</f>
        <v>176.53</v>
      </c>
      <c r="D40" s="150" t="n">
        <f aca="false">ROUND(((2*22*$B$40)-0.06*D4),2)</f>
        <v>176.53</v>
      </c>
      <c r="E40" s="150" t="n">
        <f aca="false">ROUND(((2*22*$B$40)-0.06*E4),2)</f>
        <v>176.53</v>
      </c>
      <c r="F40" s="150" t="n">
        <f aca="false">ROUND(((2*15*$B$40)-0.06*0.5*F$4)*2,2)</f>
        <v>240.72</v>
      </c>
      <c r="G40" s="152" t="n">
        <f aca="false">ROUND(((2*15*$B$40)-0.06*0.5*G4)*2,2)</f>
        <v>240.72</v>
      </c>
    </row>
    <row r="41" customFormat="false" ht="12.8" hidden="false" customHeight="false" outlineLevel="0" collapsed="false">
      <c r="A41" s="148" t="s">
        <v>418</v>
      </c>
      <c r="B41" s="173" t="n">
        <v>21.5</v>
      </c>
      <c r="C41" s="150" t="n">
        <f aca="false">ROUND(($B$41*(1-0.2)*22),2)</f>
        <v>378.4</v>
      </c>
      <c r="D41" s="150" t="n">
        <f aca="false">ROUND(($B$41*(1-0.2)*22),2)</f>
        <v>378.4</v>
      </c>
      <c r="E41" s="150" t="n">
        <f aca="false">ROUND(($B$41*(1-0.2)*22),2)</f>
        <v>378.4</v>
      </c>
      <c r="F41" s="150" t="n">
        <f aca="false">ROUND(($B$41*(1-0.2)*15*2),2)</f>
        <v>516</v>
      </c>
      <c r="G41" s="152" t="n">
        <f aca="false">ROUND(($B$41*(1-0.2)*15*2),2)</f>
        <v>516</v>
      </c>
    </row>
    <row r="42" customFormat="false" ht="12.75" hidden="false" customHeight="false" outlineLevel="0" collapsed="false">
      <c r="A42" s="148" t="s">
        <v>419</v>
      </c>
      <c r="B42" s="172"/>
      <c r="C42" s="150" t="n">
        <v>0</v>
      </c>
      <c r="D42" s="150" t="n">
        <v>0</v>
      </c>
      <c r="E42" s="150" t="n">
        <v>0</v>
      </c>
      <c r="F42" s="150" t="n">
        <v>0</v>
      </c>
      <c r="G42" s="152" t="n">
        <v>0</v>
      </c>
    </row>
    <row r="43" customFormat="false" ht="12.75" hidden="false" customHeight="false" outlineLevel="0" collapsed="false">
      <c r="A43" s="148" t="s">
        <v>377</v>
      </c>
      <c r="B43" s="172"/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75" hidden="false" customHeight="false" outlineLevel="0" collapsed="false">
      <c r="A44" s="148" t="s">
        <v>420</v>
      </c>
      <c r="B44" s="172"/>
      <c r="C44" s="150" t="n">
        <v>0</v>
      </c>
      <c r="D44" s="150" t="n">
        <v>0</v>
      </c>
      <c r="E44" s="150" t="n">
        <v>0</v>
      </c>
      <c r="F44" s="151" t="n">
        <v>0</v>
      </c>
      <c r="G44" s="152" t="n">
        <v>0</v>
      </c>
    </row>
    <row r="45" customFormat="false" ht="12.75" hidden="false" customHeight="false" outlineLevel="0" collapsed="false">
      <c r="A45" s="174" t="s">
        <v>5</v>
      </c>
      <c r="B45" s="163"/>
      <c r="C45" s="175" t="n">
        <f aca="false">SUM(C40:C44)</f>
        <v>554.93</v>
      </c>
      <c r="D45" s="175" t="n">
        <f aca="false">SUM(D40:D44)</f>
        <v>554.93</v>
      </c>
      <c r="E45" s="175" t="n">
        <f aca="false">SUM(E40:E44)</f>
        <v>554.93</v>
      </c>
      <c r="F45" s="175" t="n">
        <f aca="false">SUM(F40:F44)</f>
        <v>756.72</v>
      </c>
      <c r="G45" s="176" t="n">
        <f aca="false">SUM(G40:G44)</f>
        <v>756.72</v>
      </c>
    </row>
    <row r="46" customFormat="false" ht="12.75" hidden="false" customHeight="false" outlineLevel="0" collapsed="false">
      <c r="A46" s="145" t="s">
        <v>344</v>
      </c>
      <c r="B46" s="146" t="s">
        <v>313</v>
      </c>
      <c r="C46" s="146" t="s">
        <v>314</v>
      </c>
      <c r="D46" s="146" t="s">
        <v>314</v>
      </c>
      <c r="E46" s="146" t="s">
        <v>314</v>
      </c>
      <c r="F46" s="146" t="s">
        <v>314</v>
      </c>
      <c r="G46" s="147" t="s">
        <v>314</v>
      </c>
    </row>
    <row r="47" customFormat="false" ht="12.75" hidden="false" customHeight="false" outlineLevel="0" collapsed="false">
      <c r="A47" s="148" t="s">
        <v>323</v>
      </c>
      <c r="B47" s="168" t="n">
        <f aca="false">B26</f>
        <v>0.111111111111111</v>
      </c>
      <c r="C47" s="150" t="n">
        <f aca="false">C26</f>
        <v>0</v>
      </c>
      <c r="D47" s="150" t="n">
        <f aca="false">D26</f>
        <v>0</v>
      </c>
      <c r="E47" s="150" t="n">
        <f aca="false">E26</f>
        <v>0</v>
      </c>
      <c r="F47" s="150" t="n">
        <f aca="false">F26</f>
        <v>0</v>
      </c>
      <c r="G47" s="152" t="n">
        <f aca="false">G26</f>
        <v>0</v>
      </c>
    </row>
    <row r="48" customFormat="false" ht="12.75" hidden="false" customHeight="false" outlineLevel="0" collapsed="false">
      <c r="A48" s="148" t="s">
        <v>345</v>
      </c>
      <c r="B48" s="168" t="n">
        <f aca="false">B38</f>
        <v>0.368</v>
      </c>
      <c r="C48" s="150" t="n">
        <f aca="false">C38</f>
        <v>0</v>
      </c>
      <c r="D48" s="150" t="n">
        <f aca="false">D38</f>
        <v>0</v>
      </c>
      <c r="E48" s="150" t="n">
        <f aca="false">E38</f>
        <v>0</v>
      </c>
      <c r="F48" s="150" t="n">
        <f aca="false">F38</f>
        <v>0</v>
      </c>
      <c r="G48" s="152" t="n">
        <f aca="false">G38</f>
        <v>0</v>
      </c>
    </row>
    <row r="49" customFormat="false" ht="12.75" hidden="false" customHeight="false" outlineLevel="0" collapsed="false">
      <c r="A49" s="148" t="s">
        <v>338</v>
      </c>
      <c r="B49" s="177" t="s">
        <v>20</v>
      </c>
      <c r="C49" s="150" t="n">
        <f aca="false">C45</f>
        <v>554.93</v>
      </c>
      <c r="D49" s="150" t="n">
        <f aca="false">D45</f>
        <v>554.93</v>
      </c>
      <c r="E49" s="150" t="n">
        <f aca="false">E45</f>
        <v>554.93</v>
      </c>
      <c r="F49" s="150" t="n">
        <f aca="false">F45</f>
        <v>756.72</v>
      </c>
      <c r="G49" s="152" t="n">
        <f aca="false">G45</f>
        <v>756.72</v>
      </c>
    </row>
    <row r="50" customFormat="false" ht="12.75" hidden="false" customHeight="false" outlineLevel="0" collapsed="false">
      <c r="A50" s="154" t="s">
        <v>5</v>
      </c>
      <c r="B50" s="178"/>
      <c r="C50" s="156" t="n">
        <f aca="false">SUM(C47:C49)</f>
        <v>554.93</v>
      </c>
      <c r="D50" s="156" t="n">
        <f aca="false">D47+D48+D49</f>
        <v>554.93</v>
      </c>
      <c r="E50" s="156" t="n">
        <f aca="false">E47+E48+E49</f>
        <v>554.93</v>
      </c>
      <c r="F50" s="156" t="n">
        <f aca="false">F47+F48+F49</f>
        <v>756.72</v>
      </c>
      <c r="G50" s="157" t="n">
        <f aca="false">G47+G48+G49</f>
        <v>756.72</v>
      </c>
    </row>
    <row r="51" customFormat="false" ht="6" hidden="false" customHeight="true" outlineLevel="0" collapsed="false">
      <c r="A51" s="148"/>
      <c r="B51" s="158"/>
      <c r="C51" s="158"/>
      <c r="D51" s="158"/>
      <c r="E51" s="158"/>
      <c r="F51" s="159"/>
      <c r="G51" s="160"/>
    </row>
    <row r="52" customFormat="false" ht="12.75" hidden="false" customHeight="false" outlineLevel="0" collapsed="false">
      <c r="A52" s="161" t="s">
        <v>346</v>
      </c>
      <c r="B52" s="161"/>
      <c r="C52" s="161"/>
      <c r="D52" s="161"/>
      <c r="E52" s="161"/>
      <c r="F52" s="161"/>
      <c r="G52" s="161"/>
    </row>
    <row r="53" customFormat="false" ht="12.75" hidden="false" customHeight="false" outlineLevel="0" collapsed="false">
      <c r="A53" s="162" t="s">
        <v>347</v>
      </c>
      <c r="B53" s="163" t="s">
        <v>313</v>
      </c>
      <c r="C53" s="163" t="s">
        <v>314</v>
      </c>
      <c r="D53" s="163" t="s">
        <v>314</v>
      </c>
      <c r="E53" s="163" t="s">
        <v>314</v>
      </c>
      <c r="F53" s="163" t="s">
        <v>314</v>
      </c>
      <c r="G53" s="164" t="s">
        <v>314</v>
      </c>
    </row>
    <row r="54" customFormat="false" ht="12.8" hidden="false" customHeight="false" outlineLevel="0" collapsed="false">
      <c r="A54" s="148" t="s">
        <v>348</v>
      </c>
      <c r="B54" s="165" t="n">
        <f aca="false">1/12*0.5319</f>
        <v>0.044325</v>
      </c>
      <c r="C54" s="179" t="n">
        <f aca="false">(C$19+C$26+C$37+C$45)*$B54</f>
        <v>24.59727225</v>
      </c>
      <c r="D54" s="179" t="n">
        <f aca="false">(D$19+D$26+D$37+D$45)*$B54</f>
        <v>24.59727225</v>
      </c>
      <c r="E54" s="179" t="n">
        <f aca="false">(E$19+E$26+E$37+E$45)*$B54</f>
        <v>24.59727225</v>
      </c>
      <c r="F54" s="179" t="n">
        <f aca="false">(F$19+F$26+F$37+F$45)*$B54</f>
        <v>33.541614</v>
      </c>
      <c r="G54" s="180" t="n">
        <f aca="false">(G$19+G$26+G$37+G$45)*$B54</f>
        <v>33.541614</v>
      </c>
    </row>
    <row r="55" customFormat="false" ht="12.8" hidden="false" customHeight="false" outlineLevel="0" collapsed="false">
      <c r="A55" s="148" t="s">
        <v>349</v>
      </c>
      <c r="B55" s="165" t="n">
        <f aca="false">0.4*0.5319</f>
        <v>0.21276</v>
      </c>
      <c r="C55" s="179" t="n">
        <f aca="false">C37*$B55</f>
        <v>0</v>
      </c>
      <c r="D55" s="179" t="n">
        <f aca="false">D37*$B55</f>
        <v>0</v>
      </c>
      <c r="E55" s="179" t="n">
        <f aca="false">E37*$B55</f>
        <v>0</v>
      </c>
      <c r="F55" s="179" t="n">
        <f aca="false">F37*$B55</f>
        <v>0</v>
      </c>
      <c r="G55" s="180" t="n">
        <f aca="false">G37*$B55</f>
        <v>0</v>
      </c>
    </row>
    <row r="56" customFormat="false" ht="12.75" hidden="false" customHeight="false" outlineLevel="0" collapsed="false">
      <c r="A56" s="154" t="s">
        <v>5</v>
      </c>
      <c r="B56" s="181"/>
      <c r="C56" s="182" t="n">
        <f aca="false">SUM(C54:C55)</f>
        <v>24.59727225</v>
      </c>
      <c r="D56" s="182" t="n">
        <f aca="false">SUM(D54:D55)</f>
        <v>24.59727225</v>
      </c>
      <c r="E56" s="182" t="n">
        <f aca="false">SUM(E54:E55)</f>
        <v>24.59727225</v>
      </c>
      <c r="F56" s="182" t="n">
        <f aca="false">SUM(F54:F55)</f>
        <v>33.541614</v>
      </c>
      <c r="G56" s="183" t="n">
        <f aca="false">SUM(G54:G55)</f>
        <v>33.541614</v>
      </c>
    </row>
    <row r="57" customFormat="false" ht="12.75" hidden="false" customHeight="false" outlineLevel="0" collapsed="false">
      <c r="A57" s="162" t="s">
        <v>350</v>
      </c>
      <c r="B57" s="163" t="s">
        <v>313</v>
      </c>
      <c r="C57" s="163" t="s">
        <v>314</v>
      </c>
      <c r="D57" s="163" t="s">
        <v>314</v>
      </c>
      <c r="E57" s="163" t="s">
        <v>314</v>
      </c>
      <c r="F57" s="167" t="s">
        <v>314</v>
      </c>
      <c r="G57" s="164" t="s">
        <v>314</v>
      </c>
    </row>
    <row r="58" customFormat="false" ht="12.8" hidden="false" customHeight="false" outlineLevel="0" collapsed="false">
      <c r="A58" s="148" t="s">
        <v>351</v>
      </c>
      <c r="B58" s="165" t="n">
        <f aca="false">1/12*0.0591</f>
        <v>0.004925</v>
      </c>
      <c r="C58" s="184" t="n">
        <f aca="false">(C19+C50)*$B58</f>
        <v>2.73303025</v>
      </c>
      <c r="D58" s="184" t="n">
        <f aca="false">(D19+D50)*$B58</f>
        <v>2.73303025</v>
      </c>
      <c r="E58" s="184" t="n">
        <f aca="false">(E19+E50)*$B58</f>
        <v>2.73303025</v>
      </c>
      <c r="F58" s="184" t="n">
        <f aca="false">(F19+F50)*$B58</f>
        <v>3.726846</v>
      </c>
      <c r="G58" s="185" t="n">
        <f aca="false">(G19+G50)*$B58</f>
        <v>3.726846</v>
      </c>
    </row>
    <row r="59" customFormat="false" ht="12.8" hidden="false" customHeight="false" outlineLevel="0" collapsed="false">
      <c r="A59" s="148" t="s">
        <v>352</v>
      </c>
      <c r="B59" s="165" t="n">
        <f aca="false">0.4*0.0591</f>
        <v>0.02364</v>
      </c>
      <c r="C59" s="184" t="n">
        <f aca="false">$B59*C37</f>
        <v>0</v>
      </c>
      <c r="D59" s="184" t="n">
        <f aca="false">$B59*D37</f>
        <v>0</v>
      </c>
      <c r="E59" s="184" t="n">
        <f aca="false">$B59*E37</f>
        <v>0</v>
      </c>
      <c r="F59" s="184" t="n">
        <f aca="false">$B59*F37</f>
        <v>0</v>
      </c>
      <c r="G59" s="185" t="n">
        <f aca="false">$B59*G37</f>
        <v>0</v>
      </c>
    </row>
    <row r="60" customFormat="false" ht="12.75" hidden="false" customHeight="false" outlineLevel="0" collapsed="false">
      <c r="A60" s="154" t="s">
        <v>5</v>
      </c>
      <c r="B60" s="181"/>
      <c r="C60" s="156" t="n">
        <f aca="false">SUM(C58:C59)</f>
        <v>2.73303025</v>
      </c>
      <c r="D60" s="156" t="n">
        <f aca="false">SUM(D58:D59)</f>
        <v>2.73303025</v>
      </c>
      <c r="E60" s="156" t="n">
        <f aca="false">SUM(E58:E59)</f>
        <v>2.73303025</v>
      </c>
      <c r="F60" s="156" t="n">
        <f aca="false">SUM(F58:F59)</f>
        <v>3.726846</v>
      </c>
      <c r="G60" s="157" t="n">
        <f aca="false">SUM(G58:G59)</f>
        <v>3.726846</v>
      </c>
    </row>
    <row r="61" customFormat="false" ht="12.75" hidden="false" customHeight="false" outlineLevel="0" collapsed="false">
      <c r="A61" s="162" t="s">
        <v>353</v>
      </c>
      <c r="B61" s="163" t="s">
        <v>313</v>
      </c>
      <c r="C61" s="163" t="s">
        <v>314</v>
      </c>
      <c r="D61" s="163" t="s">
        <v>314</v>
      </c>
      <c r="E61" s="163" t="s">
        <v>314</v>
      </c>
      <c r="F61" s="167" t="s">
        <v>314</v>
      </c>
      <c r="G61" s="164" t="s">
        <v>314</v>
      </c>
    </row>
    <row r="62" customFormat="false" ht="12.8" hidden="false" customHeight="false" outlineLevel="0" collapsed="false">
      <c r="A62" s="148" t="s">
        <v>354</v>
      </c>
      <c r="B62" s="165" t="n">
        <v>0.0286</v>
      </c>
      <c r="C62" s="184" t="n">
        <f aca="false">(C23*$B$62)*-1</f>
        <v>-0</v>
      </c>
      <c r="D62" s="184" t="n">
        <f aca="false">(D23*$B$62)*-1</f>
        <v>-0</v>
      </c>
      <c r="E62" s="184" t="n">
        <f aca="false">(E23*$B$62)*-1</f>
        <v>-0</v>
      </c>
      <c r="F62" s="184" t="n">
        <f aca="false">(F23*$B$62)*-1</f>
        <v>-0</v>
      </c>
      <c r="G62" s="185" t="n">
        <f aca="false">(G23*$B$62)*-1</f>
        <v>-0</v>
      </c>
    </row>
    <row r="63" customFormat="false" ht="12.8" hidden="false" customHeight="false" outlineLevel="0" collapsed="false">
      <c r="A63" s="148" t="s">
        <v>355</v>
      </c>
      <c r="B63" s="165" t="n">
        <v>0.0286</v>
      </c>
      <c r="C63" s="184" t="n">
        <f aca="false">(C24*$B$63)*-1</f>
        <v>-0</v>
      </c>
      <c r="D63" s="184" t="n">
        <f aca="false">(D24*$B$63)*-1</f>
        <v>-0</v>
      </c>
      <c r="E63" s="184" t="n">
        <f aca="false">(E24*$B$63)*-1</f>
        <v>-0</v>
      </c>
      <c r="F63" s="184" t="n">
        <f aca="false">(F24*$B$63)*-1</f>
        <v>-0</v>
      </c>
      <c r="G63" s="185" t="n">
        <f aca="false">(G24*$B$63)*-1</f>
        <v>-0</v>
      </c>
    </row>
    <row r="64" customFormat="false" ht="12.8" hidden="false" customHeight="false" outlineLevel="0" collapsed="false">
      <c r="A64" s="148" t="s">
        <v>356</v>
      </c>
      <c r="B64" s="165" t="n">
        <v>0.0286</v>
      </c>
      <c r="C64" s="184" t="n">
        <f aca="false">(C25*$B$64)*-1</f>
        <v>-0</v>
      </c>
      <c r="D64" s="184" t="n">
        <f aca="false">(D25*$B$64)*-1</f>
        <v>-0</v>
      </c>
      <c r="E64" s="184" t="n">
        <f aca="false">(E25*$B$64)*-1</f>
        <v>-0</v>
      </c>
      <c r="F64" s="184" t="n">
        <f aca="false">(F25*$B$64)*-1</f>
        <v>-0</v>
      </c>
      <c r="G64" s="185" t="n">
        <f aca="false">(G25*$B$64)*-1</f>
        <v>-0</v>
      </c>
    </row>
    <row r="65" customFormat="false" ht="12.75" hidden="false" customHeight="false" outlineLevel="0" collapsed="false">
      <c r="A65" s="154" t="s">
        <v>5</v>
      </c>
      <c r="B65" s="181"/>
      <c r="C65" s="156" t="n">
        <f aca="false">SUM(C62:C64)</f>
        <v>0</v>
      </c>
      <c r="D65" s="156" t="n">
        <f aca="false">SUM(D62:D64)</f>
        <v>0</v>
      </c>
      <c r="E65" s="156" t="n">
        <f aca="false">SUM(E62:E64)</f>
        <v>0</v>
      </c>
      <c r="F65" s="156" t="n">
        <f aca="false">SUM(F62:F64)</f>
        <v>0</v>
      </c>
      <c r="G65" s="157" t="n">
        <f aca="false">SUM(G62:G64)</f>
        <v>0</v>
      </c>
    </row>
    <row r="66" customFormat="false" ht="12.75" hidden="false" customHeight="false" outlineLevel="0" collapsed="false">
      <c r="A66" s="145" t="s">
        <v>357</v>
      </c>
      <c r="B66" s="146" t="s">
        <v>313</v>
      </c>
      <c r="C66" s="146" t="s">
        <v>314</v>
      </c>
      <c r="D66" s="146" t="s">
        <v>314</v>
      </c>
      <c r="E66" s="146" t="s">
        <v>314</v>
      </c>
      <c r="F66" s="186" t="s">
        <v>314</v>
      </c>
      <c r="G66" s="147" t="s">
        <v>314</v>
      </c>
    </row>
    <row r="67" customFormat="false" ht="12.75" hidden="false" customHeight="false" outlineLevel="0" collapsed="false">
      <c r="A67" s="148" t="s">
        <v>348</v>
      </c>
      <c r="B67" s="187"/>
      <c r="C67" s="184" t="n">
        <f aca="false">C56</f>
        <v>24.59727225</v>
      </c>
      <c r="D67" s="184" t="n">
        <f aca="false">D56</f>
        <v>24.59727225</v>
      </c>
      <c r="E67" s="184" t="n">
        <f aca="false">E56</f>
        <v>24.59727225</v>
      </c>
      <c r="F67" s="184" t="n">
        <f aca="false">F56</f>
        <v>33.541614</v>
      </c>
      <c r="G67" s="185" t="n">
        <f aca="false">G56</f>
        <v>33.541614</v>
      </c>
    </row>
    <row r="68" customFormat="false" ht="12.75" hidden="false" customHeight="false" outlineLevel="0" collapsed="false">
      <c r="A68" s="148" t="s">
        <v>358</v>
      </c>
      <c r="B68" s="187"/>
      <c r="C68" s="184" t="n">
        <f aca="false">C60</f>
        <v>2.73303025</v>
      </c>
      <c r="D68" s="184" t="n">
        <f aca="false">D60</f>
        <v>2.73303025</v>
      </c>
      <c r="E68" s="184" t="n">
        <f aca="false">E60</f>
        <v>2.73303025</v>
      </c>
      <c r="F68" s="184" t="n">
        <f aca="false">F60</f>
        <v>3.726846</v>
      </c>
      <c r="G68" s="185" t="n">
        <f aca="false">G60</f>
        <v>3.726846</v>
      </c>
    </row>
    <row r="69" customFormat="false" ht="12.75" hidden="false" customHeight="false" outlineLevel="0" collapsed="false">
      <c r="A69" s="148" t="s">
        <v>359</v>
      </c>
      <c r="B69" s="187"/>
      <c r="C69" s="184" t="n">
        <f aca="false">C65</f>
        <v>0</v>
      </c>
      <c r="D69" s="184" t="n">
        <f aca="false">D65</f>
        <v>0</v>
      </c>
      <c r="E69" s="184" t="n">
        <f aca="false">E65</f>
        <v>0</v>
      </c>
      <c r="F69" s="184" t="n">
        <f aca="false">F65</f>
        <v>0</v>
      </c>
      <c r="G69" s="185" t="n">
        <f aca="false">G65</f>
        <v>0</v>
      </c>
    </row>
    <row r="70" customFormat="false" ht="12.75" hidden="false" customHeight="false" outlineLevel="0" collapsed="false">
      <c r="A70" s="154" t="s">
        <v>5</v>
      </c>
      <c r="B70" s="166"/>
      <c r="C70" s="156" t="n">
        <f aca="false">SUM(C67:C69)</f>
        <v>27.3303025</v>
      </c>
      <c r="D70" s="156" t="n">
        <f aca="false">SUM(D67:D69)</f>
        <v>27.3303025</v>
      </c>
      <c r="E70" s="156" t="n">
        <f aca="false">SUM(E67:E69)</f>
        <v>27.3303025</v>
      </c>
      <c r="F70" s="156" t="n">
        <f aca="false">SUM(F67:F69)</f>
        <v>37.26846</v>
      </c>
      <c r="G70" s="157" t="n">
        <f aca="false">SUM(G67:G69)</f>
        <v>37.26846</v>
      </c>
    </row>
    <row r="71" customFormat="false" ht="7.5" hidden="false" customHeight="true" outlineLevel="0" collapsed="false">
      <c r="A71" s="188"/>
      <c r="B71" s="189"/>
      <c r="C71" s="190"/>
      <c r="D71" s="190"/>
      <c r="E71" s="190"/>
      <c r="F71" s="190"/>
      <c r="G71" s="191"/>
    </row>
    <row r="72" customFormat="false" ht="12.75" hidden="false" customHeight="false" outlineLevel="0" collapsed="false">
      <c r="A72" s="192" t="s">
        <v>360</v>
      </c>
      <c r="B72" s="192"/>
      <c r="C72" s="192"/>
      <c r="D72" s="192"/>
      <c r="E72" s="192"/>
      <c r="F72" s="192"/>
      <c r="G72" s="192"/>
    </row>
    <row r="73" customFormat="false" ht="12.75" hidden="false" customHeight="false" outlineLevel="0" collapsed="false">
      <c r="A73" s="193" t="s">
        <v>361</v>
      </c>
      <c r="B73" s="194" t="s">
        <v>313</v>
      </c>
      <c r="C73" s="194" t="s">
        <v>314</v>
      </c>
      <c r="D73" s="194" t="s">
        <v>314</v>
      </c>
      <c r="E73" s="194" t="s">
        <v>314</v>
      </c>
      <c r="F73" s="194" t="s">
        <v>314</v>
      </c>
      <c r="G73" s="195" t="s">
        <v>314</v>
      </c>
    </row>
    <row r="74" customFormat="false" ht="12.8" hidden="false" customHeight="false" outlineLevel="0" collapsed="false">
      <c r="A74" s="148" t="s">
        <v>362</v>
      </c>
      <c r="B74" s="168"/>
      <c r="C74" s="196" t="n">
        <f aca="false">ROUND(20.7945/30/12*(C$19+C$50+C$70),2)</f>
        <v>33.63</v>
      </c>
      <c r="D74" s="196" t="n">
        <f aca="false">ROUND(20.7945/30/12*(D$19+D$50+D$70),2)</f>
        <v>33.63</v>
      </c>
      <c r="E74" s="196" t="n">
        <f aca="false">ROUND(20.7945/30/12*(E$19+E$50+E$70),2)</f>
        <v>33.63</v>
      </c>
      <c r="F74" s="196" t="n">
        <f aca="false">ROUND(15/30/12*(F$19+F$50+F$70),2)</f>
        <v>33.08</v>
      </c>
      <c r="G74" s="196" t="n">
        <f aca="false">ROUND(15/30/12*(G$19+G$50+G$70),2)</f>
        <v>33.08</v>
      </c>
    </row>
    <row r="75" customFormat="false" ht="12.8" hidden="false" customHeight="false" outlineLevel="0" collapsed="false">
      <c r="A75" s="148" t="s">
        <v>363</v>
      </c>
      <c r="B75" s="168"/>
      <c r="C75" s="196" t="n">
        <f aca="false">ROUND(7.681/30/12*(C$19+C$50+C$70),2)</f>
        <v>12.42</v>
      </c>
      <c r="D75" s="196" t="n">
        <f aca="false">ROUND(7.681/30/12*(D$19+D$50+D$70),2)</f>
        <v>12.42</v>
      </c>
      <c r="E75" s="196" t="n">
        <f aca="false">ROUND(7.681/30/12*(E$19+E$50+E$70),2)</f>
        <v>12.42</v>
      </c>
      <c r="F75" s="196" t="n">
        <f aca="false">ROUND(5.3399/30/12*(F$19+F$50+F$70),2)</f>
        <v>11.78</v>
      </c>
      <c r="G75" s="196" t="n">
        <f aca="false">ROUND(5.3399/30/12*(G$19+G$50+G$70),2)</f>
        <v>11.78</v>
      </c>
    </row>
    <row r="76" customFormat="false" ht="12.8" hidden="false" customHeight="false" outlineLevel="0" collapsed="false">
      <c r="A76" s="148" t="s">
        <v>364</v>
      </c>
      <c r="B76" s="168"/>
      <c r="C76" s="196" t="n">
        <f aca="false">ROUND(0.4505/30/12*(C$19+C$50+C$70),2)</f>
        <v>0.73</v>
      </c>
      <c r="D76" s="196" t="n">
        <f aca="false">ROUND(0.4505/30/12*(D$19+D$50+D$70),2)</f>
        <v>0.73</v>
      </c>
      <c r="E76" s="196" t="n">
        <f aca="false">ROUND(0.4505/30/12*(E$19+E$50+E$70),2)</f>
        <v>0.73</v>
      </c>
      <c r="F76" s="196" t="n">
        <f aca="false">ROUND(0.325/30/12*(F$19+F$50+F$70),2)</f>
        <v>0.72</v>
      </c>
      <c r="G76" s="196" t="n">
        <f aca="false">ROUND(0.325/30/12*(G$19+G$50+G$70),2)</f>
        <v>0.72</v>
      </c>
    </row>
    <row r="77" customFormat="false" ht="12.8" hidden="false" customHeight="false" outlineLevel="0" collapsed="false">
      <c r="A77" s="148" t="s">
        <v>365</v>
      </c>
      <c r="B77" s="168"/>
      <c r="C77" s="196" t="n">
        <f aca="false">ROUND(0.9583/30/12*(C$19+C$50+C$70),2)</f>
        <v>1.55</v>
      </c>
      <c r="D77" s="196" t="n">
        <f aca="false">ROUND(0.9583/30/12*(D$19+D$50+D$70),2)</f>
        <v>1.55</v>
      </c>
      <c r="E77" s="196" t="n">
        <f aca="false">ROUND(0.9583/30/12*(E$19+E$50+E$70),2)</f>
        <v>1.55</v>
      </c>
      <c r="F77" s="196" t="n">
        <f aca="false">ROUND(0.6913/30/12*(F$19+F$50+F$70),2)</f>
        <v>1.52</v>
      </c>
      <c r="G77" s="196" t="n">
        <f aca="false">ROUND(0.6913/30/12*(G$19+G$50+G$70),2)</f>
        <v>1.52</v>
      </c>
    </row>
    <row r="78" customFormat="false" ht="12.75" hidden="false" customHeight="false" outlineLevel="0" collapsed="false">
      <c r="A78" s="148" t="s">
        <v>366</v>
      </c>
      <c r="B78" s="168"/>
      <c r="C78" s="150"/>
      <c r="D78" s="150"/>
      <c r="E78" s="150"/>
      <c r="F78" s="151"/>
      <c r="G78" s="152"/>
    </row>
    <row r="79" customFormat="false" ht="12.75" hidden="false" customHeight="false" outlineLevel="0" collapsed="false">
      <c r="A79" s="154" t="s">
        <v>5</v>
      </c>
      <c r="B79" s="166" t="n">
        <f aca="false">SUM(B74:B78)</f>
        <v>0</v>
      </c>
      <c r="C79" s="156" t="n">
        <f aca="false">SUM(C74:C78)</f>
        <v>48.33</v>
      </c>
      <c r="D79" s="156" t="n">
        <f aca="false">SUM(D74:D78)</f>
        <v>48.33</v>
      </c>
      <c r="E79" s="156" t="n">
        <f aca="false">SUM(E74:E78)</f>
        <v>48.33</v>
      </c>
      <c r="F79" s="156" t="n">
        <f aca="false">SUM(F74:F78)</f>
        <v>47.1</v>
      </c>
      <c r="G79" s="157" t="n">
        <f aca="false">SUM(G74:G78)</f>
        <v>47.1</v>
      </c>
    </row>
    <row r="80" customFormat="false" ht="12.75" hidden="false" customHeight="false" outlineLevel="0" collapsed="false">
      <c r="A80" s="162" t="s">
        <v>367</v>
      </c>
      <c r="B80" s="163"/>
      <c r="C80" s="163" t="s">
        <v>314</v>
      </c>
      <c r="D80" s="163" t="s">
        <v>314</v>
      </c>
      <c r="E80" s="163" t="s">
        <v>314</v>
      </c>
      <c r="F80" s="163" t="s">
        <v>314</v>
      </c>
      <c r="G80" s="164" t="s">
        <v>314</v>
      </c>
    </row>
    <row r="81" customFormat="false" ht="12.75" hidden="false" customHeight="false" outlineLevel="0" collapsed="false">
      <c r="A81" s="148" t="s">
        <v>368</v>
      </c>
      <c r="B81" s="168" t="n">
        <v>0.5</v>
      </c>
      <c r="C81" s="197"/>
      <c r="D81" s="197"/>
      <c r="E81" s="197"/>
      <c r="F81" s="197" t="n">
        <f aca="false">ROUND(F$12/220*15*0.5*(1+$B81),2)</f>
        <v>0</v>
      </c>
      <c r="G81" s="197" t="n">
        <f aca="false">ROUND(G$12/220*15*0.5*(1+$B81),2)</f>
        <v>0</v>
      </c>
    </row>
    <row r="82" customFormat="false" ht="12.75" hidden="false" customHeight="false" outlineLevel="0" collapsed="false">
      <c r="A82" s="154"/>
      <c r="B82" s="166"/>
      <c r="C82" s="198"/>
      <c r="D82" s="198"/>
      <c r="E82" s="198"/>
      <c r="F82" s="199"/>
      <c r="G82" s="200"/>
    </row>
    <row r="83" customFormat="false" ht="12.75" hidden="false" customHeight="false" outlineLevel="0" collapsed="false">
      <c r="A83" s="145" t="s">
        <v>369</v>
      </c>
      <c r="B83" s="146" t="s">
        <v>313</v>
      </c>
      <c r="C83" s="146" t="s">
        <v>314</v>
      </c>
      <c r="D83" s="146" t="s">
        <v>314</v>
      </c>
      <c r="E83" s="146" t="s">
        <v>314</v>
      </c>
      <c r="F83" s="146" t="s">
        <v>314</v>
      </c>
      <c r="G83" s="147" t="s">
        <v>314</v>
      </c>
    </row>
    <row r="84" customFormat="false" ht="12.75" hidden="false" customHeight="false" outlineLevel="0" collapsed="false">
      <c r="A84" s="148" t="s">
        <v>370</v>
      </c>
      <c r="B84" s="168" t="n">
        <f aca="false">B79</f>
        <v>0</v>
      </c>
      <c r="C84" s="150" t="n">
        <f aca="false">C79</f>
        <v>48.33</v>
      </c>
      <c r="D84" s="150" t="n">
        <f aca="false">D79</f>
        <v>48.33</v>
      </c>
      <c r="E84" s="150" t="n">
        <f aca="false">E79</f>
        <v>48.33</v>
      </c>
      <c r="F84" s="150" t="n">
        <f aca="false">F79</f>
        <v>47.1</v>
      </c>
      <c r="G84" s="152" t="n">
        <f aca="false">G79</f>
        <v>47.1</v>
      </c>
    </row>
    <row r="85" customFormat="false" ht="12.75" hidden="false" customHeight="false" outlineLevel="0" collapsed="false">
      <c r="A85" s="148" t="s">
        <v>421</v>
      </c>
      <c r="B85" s="168" t="n">
        <f aca="false">B81</f>
        <v>0.5</v>
      </c>
      <c r="C85" s="150" t="n">
        <f aca="false">C81</f>
        <v>0</v>
      </c>
      <c r="D85" s="150" t="n">
        <f aca="false">D81</f>
        <v>0</v>
      </c>
      <c r="E85" s="150" t="n">
        <f aca="false">E81</f>
        <v>0</v>
      </c>
      <c r="F85" s="150" t="n">
        <f aca="false">F81</f>
        <v>0</v>
      </c>
      <c r="G85" s="152" t="n">
        <f aca="false">G81</f>
        <v>0</v>
      </c>
    </row>
    <row r="86" customFormat="false" ht="12.75" hidden="false" customHeight="false" outlineLevel="0" collapsed="false">
      <c r="A86" s="154" t="s">
        <v>5</v>
      </c>
      <c r="B86" s="166" t="n">
        <f aca="false">SUM(B84:B85)</f>
        <v>0.5</v>
      </c>
      <c r="C86" s="156" t="n">
        <f aca="false">SUM(C84:C85)</f>
        <v>48.33</v>
      </c>
      <c r="D86" s="156" t="n">
        <f aca="false">SUM(D84:D85)</f>
        <v>48.33</v>
      </c>
      <c r="E86" s="156" t="n">
        <f aca="false">SUM(E84:E85)</f>
        <v>48.33</v>
      </c>
      <c r="F86" s="156" t="n">
        <f aca="false">SUM(F84:F85)</f>
        <v>47.1</v>
      </c>
      <c r="G86" s="157" t="n">
        <f aca="false">SUM(G84:G85)</f>
        <v>47.1</v>
      </c>
    </row>
    <row r="87" customFormat="false" ht="4.5" hidden="false" customHeight="true" outlineLevel="0" collapsed="false">
      <c r="A87" s="148"/>
      <c r="B87" s="158"/>
      <c r="C87" s="158"/>
      <c r="D87" s="158"/>
      <c r="E87" s="158"/>
      <c r="F87" s="159"/>
      <c r="G87" s="160"/>
    </row>
    <row r="88" customFormat="false" ht="12.75" hidden="false" customHeight="false" outlineLevel="0" collapsed="false">
      <c r="A88" s="161" t="s">
        <v>372</v>
      </c>
      <c r="B88" s="161"/>
      <c r="C88" s="161"/>
      <c r="D88" s="161"/>
      <c r="E88" s="161"/>
      <c r="F88" s="161"/>
      <c r="G88" s="161"/>
    </row>
    <row r="89" customFormat="false" ht="12.75" hidden="false" customHeight="false" outlineLevel="0" collapsed="false">
      <c r="A89" s="145" t="s">
        <v>373</v>
      </c>
      <c r="B89" s="146" t="s">
        <v>20</v>
      </c>
      <c r="C89" s="146" t="s">
        <v>314</v>
      </c>
      <c r="D89" s="146" t="s">
        <v>314</v>
      </c>
      <c r="E89" s="146" t="s">
        <v>314</v>
      </c>
      <c r="F89" s="146" t="s">
        <v>314</v>
      </c>
      <c r="G89" s="147" t="s">
        <v>314</v>
      </c>
    </row>
    <row r="90" customFormat="false" ht="12.75" hidden="false" customHeight="false" outlineLevel="0" collapsed="false">
      <c r="A90" s="148" t="s">
        <v>374</v>
      </c>
      <c r="B90" s="179" t="n">
        <f aca="false">Insumos!L11</f>
        <v>0</v>
      </c>
      <c r="C90" s="179" t="n">
        <f aca="false">B90</f>
        <v>0</v>
      </c>
      <c r="D90" s="179" t="n">
        <f aca="false">B90</f>
        <v>0</v>
      </c>
      <c r="E90" s="179" t="n">
        <f aca="false">B90</f>
        <v>0</v>
      </c>
      <c r="F90" s="201" t="n">
        <f aca="false">B90*2</f>
        <v>0</v>
      </c>
      <c r="G90" s="180" t="n">
        <f aca="false">B90*2</f>
        <v>0</v>
      </c>
    </row>
    <row r="91" customFormat="false" ht="12.75" hidden="false" customHeight="false" outlineLevel="0" collapsed="false">
      <c r="A91" s="279" t="s">
        <v>375</v>
      </c>
      <c r="B91" s="179" t="n">
        <f aca="false">Insumos!K25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75" hidden="false" customHeight="false" outlineLevel="0" collapsed="false">
      <c r="A92" s="279" t="s">
        <v>376</v>
      </c>
      <c r="B92" s="179"/>
      <c r="C92" s="179" t="n">
        <f aca="false">Insumos!K36</f>
        <v>0</v>
      </c>
      <c r="D92" s="179" t="n">
        <f aca="false">Insumos!K37</f>
        <v>0</v>
      </c>
      <c r="E92" s="179" t="n">
        <f aca="false">Insumos!K37</f>
        <v>0</v>
      </c>
      <c r="F92" s="201" t="n">
        <f aca="false">Insumos!K38</f>
        <v>0</v>
      </c>
      <c r="G92" s="180" t="n">
        <f aca="false">Insumos!K38</f>
        <v>0</v>
      </c>
    </row>
    <row r="93" customFormat="false" ht="12.75" hidden="false" customHeight="false" outlineLevel="0" collapsed="false">
      <c r="A93" s="279" t="s">
        <v>377</v>
      </c>
      <c r="B93" s="179"/>
      <c r="C93" s="197"/>
      <c r="D93" s="197"/>
      <c r="E93" s="197"/>
      <c r="F93" s="202"/>
      <c r="G93" s="203"/>
    </row>
    <row r="94" customFormat="false" ht="12.75" hidden="false" customHeight="false" outlineLevel="0" collapsed="false">
      <c r="A94" s="154" t="s">
        <v>5</v>
      </c>
      <c r="B94" s="182" t="n">
        <f aca="false">SUM(B90:B93)</f>
        <v>0</v>
      </c>
      <c r="C94" s="182" t="n">
        <f aca="false">SUM(C90:C93)</f>
        <v>0</v>
      </c>
      <c r="D94" s="182" t="n">
        <f aca="false">SUM(D90:D93)</f>
        <v>0</v>
      </c>
      <c r="E94" s="182" t="n">
        <f aca="false">SUM(E90:E93)</f>
        <v>0</v>
      </c>
      <c r="F94" s="182" t="n">
        <f aca="false">SUM(F90:F93)</f>
        <v>0</v>
      </c>
      <c r="G94" s="183" t="n">
        <f aca="false">SUM(G90:G93)</f>
        <v>0</v>
      </c>
    </row>
    <row r="95" customFormat="false" ht="3.75" hidden="false" customHeight="true" outlineLevel="0" collapsed="false">
      <c r="A95" s="148"/>
      <c r="B95" s="158"/>
      <c r="C95" s="158"/>
      <c r="D95" s="158"/>
      <c r="E95" s="158"/>
      <c r="F95" s="159"/>
      <c r="G95" s="160"/>
    </row>
    <row r="96" customFormat="false" ht="12.75" hidden="false" customHeight="false" outlineLevel="0" collapsed="false">
      <c r="A96" s="161" t="s">
        <v>378</v>
      </c>
      <c r="B96" s="161"/>
      <c r="C96" s="161"/>
      <c r="D96" s="161"/>
      <c r="E96" s="161"/>
      <c r="F96" s="161"/>
      <c r="G96" s="161"/>
    </row>
    <row r="97" customFormat="false" ht="12.75" hidden="false" customHeight="false" outlineLevel="0" collapsed="false">
      <c r="A97" s="145" t="s">
        <v>379</v>
      </c>
      <c r="B97" s="146" t="s">
        <v>313</v>
      </c>
      <c r="C97" s="146" t="s">
        <v>314</v>
      </c>
      <c r="D97" s="146" t="s">
        <v>314</v>
      </c>
      <c r="E97" s="146" t="s">
        <v>314</v>
      </c>
      <c r="F97" s="146" t="s">
        <v>314</v>
      </c>
      <c r="G97" s="147" t="s">
        <v>314</v>
      </c>
    </row>
    <row r="98" customFormat="false" ht="12.8" hidden="false" customHeight="false" outlineLevel="0" collapsed="false">
      <c r="A98" s="204" t="s">
        <v>380</v>
      </c>
      <c r="B98" s="165" t="n">
        <v>0.06</v>
      </c>
      <c r="C98" s="205" t="n">
        <f aca="false">ROUND((C$19+C$50+C$70+C$86+C$94)*$B98,2)</f>
        <v>37.84</v>
      </c>
      <c r="D98" s="205" t="n">
        <f aca="false">ROUND((D$19+D$50+D$70+D$86+D$94)*$B98,2)</f>
        <v>37.84</v>
      </c>
      <c r="E98" s="205" t="n">
        <f aca="false">ROUND((E$19+E$50+E$70+E$86+E$94)*$B98,2)</f>
        <v>37.84</v>
      </c>
      <c r="F98" s="205" t="n">
        <f aca="false">ROUND((F$19+F$50+F$70+F$86+F$94)*$B98,2)</f>
        <v>50.47</v>
      </c>
      <c r="G98" s="206" t="n">
        <f aca="false">ROUND((G$19+G$50+G$70+G$86+G$94)*$B98,2)</f>
        <v>50.47</v>
      </c>
    </row>
    <row r="99" customFormat="false" ht="12.8" hidden="false" customHeight="false" outlineLevel="0" collapsed="false">
      <c r="A99" s="204" t="s">
        <v>381</v>
      </c>
      <c r="B99" s="165" t="n">
        <v>0.0679</v>
      </c>
      <c r="C99" s="207" t="n">
        <f aca="false">ROUND((C$19+C$50+C$70+C$86+C$94+C$98)*$B99,2)</f>
        <v>45.39</v>
      </c>
      <c r="D99" s="207" t="n">
        <f aca="false">ROUND((D$19+D$50+D$70+D$86+D$94+D$98)*$B99,2)</f>
        <v>45.39</v>
      </c>
      <c r="E99" s="207" t="n">
        <f aca="false">ROUND((E$19+E$50+E$70+E$86+E$94+E$98)*$B99,2)</f>
        <v>45.39</v>
      </c>
      <c r="F99" s="207" t="n">
        <f aca="false">ROUND((F$19+F$50+F$70+F$86+F$94+F$98)*$B99,2)</f>
        <v>60.54</v>
      </c>
      <c r="G99" s="208" t="n">
        <f aca="false">ROUND((G$19+G$50+G$70+G$86+G$94+G$98)*$B99,2)</f>
        <v>60.54</v>
      </c>
    </row>
    <row r="100" customFormat="false" ht="12.75" hidden="false" customHeight="false" outlineLevel="0" collapsed="false">
      <c r="A100" s="162" t="s">
        <v>382</v>
      </c>
      <c r="B100" s="209" t="n">
        <f aca="false">B101+B102</f>
        <v>0.0565</v>
      </c>
      <c r="C100" s="210" t="n">
        <f aca="false">SUM(C101:C102)</f>
        <v>42.74</v>
      </c>
      <c r="D100" s="210" t="n">
        <f aca="false">SUM(D101:D102)</f>
        <v>42.74</v>
      </c>
      <c r="E100" s="210" t="n">
        <f aca="false">SUM(E101:E102)</f>
        <v>42.74</v>
      </c>
      <c r="F100" s="210" t="n">
        <f aca="false">SUM(F101:F102)</f>
        <v>57.01</v>
      </c>
      <c r="G100" s="211" t="n">
        <f aca="false">SUM(G101:G102)</f>
        <v>57.01</v>
      </c>
    </row>
    <row r="101" customFormat="false" ht="12.75" hidden="false" customHeight="false" outlineLevel="0" collapsed="false">
      <c r="A101" s="148" t="s">
        <v>383</v>
      </c>
      <c r="B101" s="168" t="n">
        <v>0.0365</v>
      </c>
      <c r="C101" s="179" t="n">
        <f aca="false">ROUND((($C$19+$C$50+$C$70+$C$86+$C$94+$C$99+$C$98)/(1-($B$100)))*$B$101,2)</f>
        <v>27.61</v>
      </c>
      <c r="D101" s="179" t="n">
        <f aca="false">ROUND((($D$19+$D$50+$D$70+$D$86+$D$94+$D$99+$D$98)/(1-($B$100)))*$B101,2)</f>
        <v>27.61</v>
      </c>
      <c r="E101" s="179" t="n">
        <f aca="false">ROUND((($E$19+$E$50+$E$70+$E$86+$E$94+$E$99+$E$98)/(1-($B$100)))*$B101,2)</f>
        <v>27.61</v>
      </c>
      <c r="F101" s="179" t="n">
        <f aca="false">ROUND(((F$19+F$50+F$70+F$86+F$94+F$99+F$98)/(1-($B$100)))*B101,2)</f>
        <v>36.83</v>
      </c>
      <c r="G101" s="180" t="n">
        <f aca="false">ROUND(((G$19+G$50+G$70+G$86+G$94+G$99+G$98)/(1-($B$100)))*$B101,2)</f>
        <v>36.83</v>
      </c>
    </row>
    <row r="102" customFormat="false" ht="12.75" hidden="false" customHeight="false" outlineLevel="0" collapsed="false">
      <c r="A102" s="148" t="s">
        <v>384</v>
      </c>
      <c r="B102" s="168" t="n">
        <v>0.02</v>
      </c>
      <c r="C102" s="197" t="n">
        <f aca="false">ROUND((($C$19+$C$50+$C$70+$C$86+$C$94+$C$98+$C$99)/(1-($B$100)))*$B$102,2)</f>
        <v>15.13</v>
      </c>
      <c r="D102" s="197" t="n">
        <f aca="false">ROUND((($D$19+$D$50+$D$70+$D$86+$D$94+$D$98+$D$99)/(1-($B$100)))*$B102,2)</f>
        <v>15.13</v>
      </c>
      <c r="E102" s="197" t="n">
        <f aca="false">ROUND((($E$19+$E$50+$E$70+$E$86+$E$94+$E$98+$E$99)/(1-($B$100)))*$B102,2)</f>
        <v>15.13</v>
      </c>
      <c r="F102" s="197" t="n">
        <f aca="false">ROUND((($F$19+$F$50+$F$70+$F$86+$F$94+$F$98+$F$99)/(1-($B$100)))*B102,2)</f>
        <v>20.18</v>
      </c>
      <c r="G102" s="203" t="n">
        <f aca="false">ROUND((($G$19+$G$50+$G$70+$G$86+$G$94+$G$98+$G$99)/(1-($B$100)))*$B102,2)</f>
        <v>20.18</v>
      </c>
    </row>
    <row r="103" customFormat="false" ht="12.75" hidden="false" customHeight="false" outlineLevel="0" collapsed="false">
      <c r="A103" s="162" t="s">
        <v>385</v>
      </c>
      <c r="B103" s="209" t="n">
        <f aca="false">B104+B105</f>
        <v>0.0615</v>
      </c>
      <c r="C103" s="163" t="n">
        <f aca="false">SUM(C104:C105)</f>
        <v>46.77</v>
      </c>
      <c r="D103" s="163" t="n">
        <f aca="false">SUM(D104:D105)</f>
        <v>46.77</v>
      </c>
      <c r="E103" s="163" t="n">
        <f aca="false">SUM(E104:E105)</f>
        <v>46.77</v>
      </c>
      <c r="F103" s="163" t="n">
        <f aca="false">SUM(F104:F105)</f>
        <v>62.39</v>
      </c>
      <c r="G103" s="164" t="n">
        <f aca="false">SUM(G104:G105)</f>
        <v>62.39</v>
      </c>
    </row>
    <row r="104" customFormat="false" ht="12.75" hidden="false" customHeight="false" outlineLevel="0" collapsed="false">
      <c r="A104" s="148" t="s">
        <v>383</v>
      </c>
      <c r="B104" s="168" t="n">
        <v>0.0365</v>
      </c>
      <c r="C104" s="197" t="n">
        <f aca="false">ROUND((($C$19+$C$50+$C$70+$C$86+$C$94+$C$99+$C$98)/(1-($B$103)))*$B$104,2)</f>
        <v>27.76</v>
      </c>
      <c r="D104" s="197" t="n">
        <f aca="false">ROUND((($D$19+$D$50+$D$70+$D$86+$D$94+$D$99+$D$98)/(1-($B$103)))*$B104,2)</f>
        <v>27.76</v>
      </c>
      <c r="E104" s="197" t="n">
        <f aca="false">ROUND((($E$19+$E$50+$E$70+$E$86+$E$94+$E$99+$E$98)/(1-($B$103)))*$B104,2)</f>
        <v>27.76</v>
      </c>
      <c r="F104" s="197" t="n">
        <f aca="false">ROUND(((F$19+F$50+F$70+F$86+F$94+F$99+F$98)/(1-($B$103)))*B104,2)</f>
        <v>37.03</v>
      </c>
      <c r="G104" s="203" t="n">
        <f aca="false">ROUND(((G$19+G$50+G$70+G$86+G$94+G$99+G$98)/(1-($B$103)))*$B104,2)</f>
        <v>37.03</v>
      </c>
    </row>
    <row r="105" customFormat="false" ht="12.75" hidden="false" customHeight="false" outlineLevel="0" collapsed="false">
      <c r="A105" s="148" t="s">
        <v>384</v>
      </c>
      <c r="B105" s="168" t="n">
        <v>0.025</v>
      </c>
      <c r="C105" s="197" t="n">
        <f aca="false">ROUND((($C$19+$C$50+$C$70+$C$86+$C$94+$C$98+$C$99)/(1-($B$103)))*$B$105,2)</f>
        <v>19.01</v>
      </c>
      <c r="D105" s="197" t="n">
        <f aca="false">ROUND((($D$19+$D$50+$D$70+$D$86+$D$94+$D$98+$D$99)/(1-($B$103)))*$B105,2)</f>
        <v>19.01</v>
      </c>
      <c r="E105" s="197" t="n">
        <f aca="false">ROUND((($E$19+$E$50+$E$70+$E$86+$E$94+$E$98+$E$99)/(1-($B$103)))*$B105,2)</f>
        <v>19.01</v>
      </c>
      <c r="F105" s="197" t="n">
        <f aca="false">ROUND((($F$19+$F$50+$F$70+$F$86+$F$94+$F$98+$F$99)/(1-($B$103)))*B105,2)</f>
        <v>25.36</v>
      </c>
      <c r="G105" s="203" t="n">
        <f aca="false">ROUND((($G$19+$G$50+$G$70+$G$86+$G$94+$G$98+$G$99)/(1-($B$103)))*$B105,2)</f>
        <v>25.36</v>
      </c>
    </row>
    <row r="106" customFormat="false" ht="12.75" hidden="false" customHeight="false" outlineLevel="0" collapsed="false">
      <c r="A106" s="162" t="s">
        <v>386</v>
      </c>
      <c r="B106" s="209" t="n">
        <f aca="false">B107+B108</f>
        <v>0.0665</v>
      </c>
      <c r="C106" s="163" t="n">
        <f aca="false">SUM(C107:C108)</f>
        <v>50.85</v>
      </c>
      <c r="D106" s="163" t="n">
        <f aca="false">SUM(D107:D108)</f>
        <v>50.85</v>
      </c>
      <c r="E106" s="163" t="n">
        <f aca="false">SUM(E107:E108)</f>
        <v>50.85</v>
      </c>
      <c r="F106" s="163" t="n">
        <f aca="false">SUM(F107:F108)</f>
        <v>67.83</v>
      </c>
      <c r="G106" s="164" t="n">
        <f aca="false">SUM(G107:G108)</f>
        <v>67.83</v>
      </c>
    </row>
    <row r="107" customFormat="false" ht="12.75" hidden="false" customHeight="false" outlineLevel="0" collapsed="false">
      <c r="A107" s="148" t="s">
        <v>383</v>
      </c>
      <c r="B107" s="168" t="n">
        <v>0.0365</v>
      </c>
      <c r="C107" s="197" t="n">
        <f aca="false">ROUND((($C$19+$C$50+$C$70+$C$86+$C$94+$C$99+$C$98)/(1-($B$106)))*$B$107,2)</f>
        <v>27.91</v>
      </c>
      <c r="D107" s="197" t="n">
        <f aca="false">ROUND((($D$19+$D$50+$D$70+$D$86+$D$94+$D$99+$D$98)/(1-($B$106)))*$B107,2)</f>
        <v>27.91</v>
      </c>
      <c r="E107" s="197" t="n">
        <f aca="false">ROUND((($E$19+$E$50+$E$70+$E$86+$E$94+$E$99+$E$98)/(1-($B$106)))*$B107,2)</f>
        <v>27.91</v>
      </c>
      <c r="F107" s="197" t="n">
        <f aca="false">ROUND(((F$19+F$50+F$70+F$86+F$94+F$99+F$98)/(1-($B$106)))*B107,2)</f>
        <v>37.23</v>
      </c>
      <c r="G107" s="203" t="n">
        <f aca="false">ROUND(((G$19+G$50+G$70+G$86+G$94+G$99+G$98)/(1-($B$106)))*$B107,2)</f>
        <v>37.23</v>
      </c>
    </row>
    <row r="108" customFormat="false" ht="12.75" hidden="false" customHeight="false" outlineLevel="0" collapsed="false">
      <c r="A108" s="148" t="s">
        <v>384</v>
      </c>
      <c r="B108" s="168" t="n">
        <v>0.03</v>
      </c>
      <c r="C108" s="197" t="n">
        <f aca="false">ROUND((($C$19+$C$50+$C$70+$C$86+$C$94+$C$98+$C$99)/(1-($B$106)))*B108,2)</f>
        <v>22.94</v>
      </c>
      <c r="D108" s="197" t="n">
        <f aca="false">ROUND((($D$19+$D$50+$D$70+$D$86+$D$94+$D$98+$D$99)/(1-($B$106)))*$B108,2)</f>
        <v>22.94</v>
      </c>
      <c r="E108" s="197" t="n">
        <f aca="false">ROUND((($E$19+$E$50+$E$70+$E$86+$E$94+$E$98+$E$99)/(1-($B$106)))*$B108,2)</f>
        <v>22.94</v>
      </c>
      <c r="F108" s="202" t="n">
        <f aca="false">ROUND((($F$19+$F$50+$F$70+$F$86+$F$94+$F$98+$F$99)/(1-($B$106)))*B108,2)</f>
        <v>30.6</v>
      </c>
      <c r="G108" s="203" t="n">
        <f aca="false">ROUND((($G$19+$G$50+$G$70+$G$86+$G$94+$G$98+$G$99)/(1-($B$106)))*$B108,2)</f>
        <v>30.6</v>
      </c>
    </row>
    <row r="109" customFormat="false" ht="12.75" hidden="false" customHeight="false" outlineLevel="0" collapsed="false">
      <c r="A109" s="162" t="s">
        <v>387</v>
      </c>
      <c r="B109" s="209" t="n">
        <f aca="false">B110+B111</f>
        <v>0.0715</v>
      </c>
      <c r="C109" s="163" t="n">
        <f aca="false">SUM(C110:C111)</f>
        <v>54.97</v>
      </c>
      <c r="D109" s="163" t="n">
        <f aca="false">SUM(D110:D111)</f>
        <v>54.97</v>
      </c>
      <c r="E109" s="163" t="n">
        <f aca="false">SUM(E110:E111)</f>
        <v>54.97</v>
      </c>
      <c r="F109" s="163" t="n">
        <f aca="false">SUM(F110:F111)</f>
        <v>73.32</v>
      </c>
      <c r="G109" s="164" t="n">
        <f aca="false">SUM(G110:G111)</f>
        <v>73.32</v>
      </c>
    </row>
    <row r="110" customFormat="false" ht="12.75" hidden="false" customHeight="false" outlineLevel="0" collapsed="false">
      <c r="A110" s="148" t="s">
        <v>383</v>
      </c>
      <c r="B110" s="168" t="n">
        <v>0.0365</v>
      </c>
      <c r="C110" s="197" t="n">
        <f aca="false">ROUND((($C$19+$C$50+$C$70+$C$86+$C$94+$C$99+$C$98)/(1-($B$109)))*B110,2)</f>
        <v>28.06</v>
      </c>
      <c r="D110" s="197" t="n">
        <f aca="false">ROUND((($D$19+$D$50+$D$70+$D$86+$D$94+$D$99+$D$98)/(1-($B$109)))*$B110,2)</f>
        <v>28.06</v>
      </c>
      <c r="E110" s="197" t="n">
        <f aca="false">ROUND((($E$19+$E$50+$E$70+$E$86+$E$94+$E$99+$E$98)/(1-($B$109)))*$B110,2)</f>
        <v>28.06</v>
      </c>
      <c r="F110" s="202" t="n">
        <f aca="false">ROUND(((F$19+F$50+F$70+F$86+F$94+F$99+F$98)/(1-($B$109)))*B110,2)</f>
        <v>37.43</v>
      </c>
      <c r="G110" s="180" t="n">
        <f aca="false">ROUND(((G$19+G$50+G$70+G$86+G$94+G$99+G$98)/(1-($B$109)))*$B110,2)</f>
        <v>37.43</v>
      </c>
    </row>
    <row r="111" customFormat="false" ht="12.75" hidden="false" customHeight="false" outlineLevel="0" collapsed="false">
      <c r="A111" s="148" t="s">
        <v>384</v>
      </c>
      <c r="B111" s="168" t="n">
        <v>0.035</v>
      </c>
      <c r="C111" s="197" t="n">
        <f aca="false">ROUND((($C$19+$C$50+$C$70+$C$86+$C$94+$C$98+$C$99)/(1-($B$109)))*B111,2)</f>
        <v>26.91</v>
      </c>
      <c r="D111" s="197" t="n">
        <f aca="false">ROUND((($D$19+$D$50+$D$70+$D$86+$D$94+$D$98+$D$99)/(1-($B$109)))*$B111,2)</f>
        <v>26.91</v>
      </c>
      <c r="E111" s="197" t="n">
        <f aca="false">ROUND((($E$19+$E$50+$E$70+$E$86+$E$94+$E$98+$E$99)/(1-($B$109)))*$B111,2)</f>
        <v>26.91</v>
      </c>
      <c r="F111" s="201" t="n">
        <f aca="false">ROUND((($F$19+$F$50+$F$70+$F$86+$F$94+$F$98+$F$99)/(1-($B$109)))*B111,2)</f>
        <v>35.89</v>
      </c>
      <c r="G111" s="203" t="n">
        <f aca="false">ROUND((($G$19+$G$50+$G$70+$G$86+$G$94+$G$98+$G$99)/(1-($B$109)))*$B111,2)</f>
        <v>35.89</v>
      </c>
    </row>
    <row r="112" customFormat="false" ht="12.75" hidden="false" customHeight="false" outlineLevel="0" collapsed="false">
      <c r="A112" s="162" t="s">
        <v>388</v>
      </c>
      <c r="B112" s="209" t="n">
        <f aca="false">B113+B114</f>
        <v>0.0765</v>
      </c>
      <c r="C112" s="163" t="n">
        <f aca="false">SUM(C113:C114)</f>
        <v>59.13</v>
      </c>
      <c r="D112" s="163" t="n">
        <f aca="false">SUM(D113:D114)</f>
        <v>59.13</v>
      </c>
      <c r="E112" s="163" t="n">
        <f aca="false">SUM(E113:E114)</f>
        <v>59.13</v>
      </c>
      <c r="F112" s="163" t="n">
        <f aca="false">SUM(F113:F114)</f>
        <v>78.87</v>
      </c>
      <c r="G112" s="164" t="n">
        <f aca="false">SUM(G113:G114)</f>
        <v>78.87</v>
      </c>
    </row>
    <row r="113" customFormat="false" ht="12.75" hidden="false" customHeight="false" outlineLevel="0" collapsed="false">
      <c r="A113" s="148" t="s">
        <v>383</v>
      </c>
      <c r="B113" s="168" t="n">
        <v>0.0365</v>
      </c>
      <c r="C113" s="197" t="n">
        <f aca="false">ROUND((($C$19+$C$50+$C$70+$C$86+$C$94+$C$99+$C$98)/(1-($B$112)))*B113,2)</f>
        <v>28.21</v>
      </c>
      <c r="D113" s="197" t="n">
        <f aca="false">ROUND((($D$19+$D$50+$D$70+$D$86+$D$94+$D$99+$D$98)/(1-($B$112)))*$B113,2)</f>
        <v>28.21</v>
      </c>
      <c r="E113" s="197" t="n">
        <f aca="false">ROUND((($E$19+$E$50+$E$70+$E$86+$E$94+$E$99+$E$98)/(1-($B$112)))*$B113,2)</f>
        <v>28.21</v>
      </c>
      <c r="F113" s="202" t="n">
        <f aca="false">ROUND(((F$19+F$50+F$70+F$86+F$94+F$99+F$98)/(1-($B$112)))*B113,2)</f>
        <v>37.63</v>
      </c>
      <c r="G113" s="203" t="n">
        <f aca="false">ROUND(((G$19+G$50+G$70+G$86+G$94+G$99+G$98)/(1-($B$112)))*$B113,2)</f>
        <v>37.63</v>
      </c>
    </row>
    <row r="114" customFormat="false" ht="12.75" hidden="false" customHeight="false" outlineLevel="0" collapsed="false">
      <c r="A114" s="148" t="s">
        <v>384</v>
      </c>
      <c r="B114" s="168" t="n">
        <v>0.04</v>
      </c>
      <c r="C114" s="197" t="n">
        <f aca="false">ROUND((($C$19+$C$50+$C$70+$C$86+$C$94+$C$98+$C$99)/(1-($B$112)))*B114,2)</f>
        <v>30.92</v>
      </c>
      <c r="D114" s="197" t="n">
        <f aca="false">ROUND((($D$19+$D$50+$D$70+$D$86+$D$94+$D$98+$D$99)/(1-($B$112)))*$B114,2)</f>
        <v>30.92</v>
      </c>
      <c r="E114" s="197" t="n">
        <f aca="false">ROUND((($E$19+$E$50+$E$70+$E$86+$E$94+$E$98+$E$99)/(1-($B$112)))*$B114,2)</f>
        <v>30.92</v>
      </c>
      <c r="F114" s="202" t="n">
        <f aca="false">ROUND((($F$19+$F$50+$F$70+$F$86+$F$94+$F$98+$F$99)/(1-($B$112)))*B114,2)</f>
        <v>41.24</v>
      </c>
      <c r="G114" s="203" t="n">
        <f aca="false">ROUND((($G$19+$G$50+$G$70+$G$86+$G$94+$G$98+$G$99)/(1-($B$112)))*$B114,2)</f>
        <v>41.24</v>
      </c>
    </row>
    <row r="115" customFormat="false" ht="12.75" hidden="false" customHeight="false" outlineLevel="0" collapsed="false">
      <c r="A115" s="162" t="s">
        <v>389</v>
      </c>
      <c r="B115" s="209" t="n">
        <f aca="false">B116+B117</f>
        <v>0.0865</v>
      </c>
      <c r="C115" s="163" t="n">
        <f aca="false">SUM(C116:C117)</f>
        <v>67.59</v>
      </c>
      <c r="D115" s="163" t="n">
        <f aca="false">SUM(D116:D117)</f>
        <v>67.59</v>
      </c>
      <c r="E115" s="163" t="n">
        <f aca="false">SUM(E116:E117)</f>
        <v>67.59</v>
      </c>
      <c r="F115" s="163" t="n">
        <f aca="false">SUM(F116:F117)</f>
        <v>90.15</v>
      </c>
      <c r="G115" s="164" t="n">
        <f aca="false">SUM(G116:G117)</f>
        <v>90.15</v>
      </c>
    </row>
    <row r="116" customFormat="false" ht="12.75" hidden="false" customHeight="false" outlineLevel="0" collapsed="false">
      <c r="A116" s="148" t="s">
        <v>383</v>
      </c>
      <c r="B116" s="168" t="n">
        <v>0.0365</v>
      </c>
      <c r="C116" s="197" t="n">
        <f aca="false">ROUND((($C$19+$C$50+$C$70+$C$86+$C$94+$C$99+$C$98)/(1-($B$115)))*B116,2)</f>
        <v>28.52</v>
      </c>
      <c r="D116" s="197" t="n">
        <f aca="false">ROUND((($D$19+$D$50+$D$70+$D$86+$D$94+$D$99+$D$98)/(1-($B$115)))*$B116,2)</f>
        <v>28.52</v>
      </c>
      <c r="E116" s="197" t="n">
        <f aca="false">ROUND((($E$19+$E$50+$E$70+$E$86+$E$94+$E$99+$E$98)/(1-($B$115)))*$B116,2)</f>
        <v>28.52</v>
      </c>
      <c r="F116" s="202" t="n">
        <f aca="false">ROUND(((F$19+F$50+F$70+F$86+F$94+F$99+F$98)/(1-($B$115)))*B116,2)</f>
        <v>38.04</v>
      </c>
      <c r="G116" s="203" t="n">
        <f aca="false">ROUND(((G$19+G$50+G$70+G$86+G$94+G$99+G$98)/(1-($B$115)))*$B116,2)</f>
        <v>38.04</v>
      </c>
    </row>
    <row r="117" customFormat="false" ht="12.75" hidden="false" customHeight="false" outlineLevel="0" collapsed="false">
      <c r="A117" s="212" t="s">
        <v>384</v>
      </c>
      <c r="B117" s="213" t="n">
        <v>0.05</v>
      </c>
      <c r="C117" s="214" t="n">
        <f aca="false">ROUND((($C$19+$C$50+$C$70+$C$86+$C$94+$C$98+$C$99)/(1-($B$115)))*B117,2)</f>
        <v>39.07</v>
      </c>
      <c r="D117" s="214" t="n">
        <f aca="false">ROUND((($D$19+$D$50+$D$70+$D$86+$D$94+$D$98+$D$99)/(1-($B$115)))*$B117,2)</f>
        <v>39.07</v>
      </c>
      <c r="E117" s="214" t="n">
        <f aca="false">ROUND((($E$19+$E$50+$E$70+$E$86+$E$94+$E$98+$E$99)/(1-($B$115)))*$B117,2)</f>
        <v>39.07</v>
      </c>
      <c r="F117" s="215" t="n">
        <f aca="false">ROUND((($F$19+$F$50+$F$70+$F$86+$F$94+$F$98+$F$99)/(1-($B$115)))*B117,2)</f>
        <v>52.11</v>
      </c>
      <c r="G117" s="216" t="n">
        <f aca="false">ROUND((($G$19+$G$50+$G$70+$G$86+$G$94+$G$98+$G$99)/(1-($B$115)))*$B117,2)</f>
        <v>52.11</v>
      </c>
    </row>
    <row r="118" customFormat="false" ht="12.75" hidden="false" customHeight="false" outlineLevel="0" collapsed="false">
      <c r="A118" s="217" t="s">
        <v>390</v>
      </c>
      <c r="B118" s="218" t="n">
        <v>0.02</v>
      </c>
      <c r="C118" s="219" t="n">
        <f aca="false">SUM(C98:C100)</f>
        <v>125.97</v>
      </c>
      <c r="D118" s="219" t="n">
        <f aca="false">SUM(D98:D100)</f>
        <v>125.97</v>
      </c>
      <c r="E118" s="219" t="n">
        <f aca="false">SUM(E98:E100)</f>
        <v>125.97</v>
      </c>
      <c r="F118" s="219" t="n">
        <f aca="false">SUM(F98:F100)</f>
        <v>168.02</v>
      </c>
      <c r="G118" s="220" t="n">
        <f aca="false">SUM(G98:G100)</f>
        <v>168.02</v>
      </c>
    </row>
    <row r="119" customFormat="false" ht="12.75" hidden="false" customHeight="false" outlineLevel="0" collapsed="false">
      <c r="A119" s="217"/>
      <c r="B119" s="166" t="n">
        <v>0.025</v>
      </c>
      <c r="C119" s="156" t="n">
        <f aca="false">SUM(C98:C99,C103)</f>
        <v>130</v>
      </c>
      <c r="D119" s="156" t="n">
        <f aca="false">SUM(D98:D99,D103)</f>
        <v>130</v>
      </c>
      <c r="E119" s="156" t="n">
        <f aca="false">SUM(E98:E99,E103)</f>
        <v>130</v>
      </c>
      <c r="F119" s="156" t="n">
        <f aca="false">SUM(F98:F99,F103)</f>
        <v>173.4</v>
      </c>
      <c r="G119" s="157" t="n">
        <f aca="false">SUM(G98:G99,G103)</f>
        <v>173.4</v>
      </c>
    </row>
    <row r="120" customFormat="false" ht="12.75" hidden="false" customHeight="false" outlineLevel="0" collapsed="false">
      <c r="A120" s="217"/>
      <c r="B120" s="166" t="n">
        <v>0.03</v>
      </c>
      <c r="C120" s="156" t="n">
        <f aca="false">SUM(C98:C99,C106)</f>
        <v>134.08</v>
      </c>
      <c r="D120" s="156" t="n">
        <f aca="false">SUM(D98:D99,D106)</f>
        <v>134.08</v>
      </c>
      <c r="E120" s="156" t="n">
        <f aca="false">SUM(E98:E99,E106)</f>
        <v>134.08</v>
      </c>
      <c r="F120" s="156" t="n">
        <f aca="false">SUM(F98:F99,F106)</f>
        <v>178.84</v>
      </c>
      <c r="G120" s="157" t="n">
        <f aca="false">SUM(G98:G99,G106)</f>
        <v>178.84</v>
      </c>
    </row>
    <row r="121" customFormat="false" ht="12.75" hidden="false" customHeight="false" outlineLevel="0" collapsed="false">
      <c r="A121" s="217"/>
      <c r="B121" s="166" t="n">
        <v>0.035</v>
      </c>
      <c r="C121" s="156" t="n">
        <f aca="false">SUM(C98:C99,C109)</f>
        <v>138.2</v>
      </c>
      <c r="D121" s="156" t="n">
        <f aca="false">SUM(D98:D99,D109)</f>
        <v>138.2</v>
      </c>
      <c r="E121" s="156" t="n">
        <f aca="false">SUM(E98:E99,E109)</f>
        <v>138.2</v>
      </c>
      <c r="F121" s="156" t="n">
        <f aca="false">SUM(F98:F99,F109)</f>
        <v>184.33</v>
      </c>
      <c r="G121" s="157" t="n">
        <f aca="false">SUM(G98:G99,G109)</f>
        <v>184.33</v>
      </c>
    </row>
    <row r="122" customFormat="false" ht="12.75" hidden="false" customHeight="false" outlineLevel="0" collapsed="false">
      <c r="A122" s="217"/>
      <c r="B122" s="166" t="n">
        <v>0.04</v>
      </c>
      <c r="C122" s="156" t="n">
        <f aca="false">SUM(C98:C99,C112)</f>
        <v>142.36</v>
      </c>
      <c r="D122" s="156" t="n">
        <f aca="false">SUM(D98:D99,D112)</f>
        <v>142.36</v>
      </c>
      <c r="E122" s="156" t="n">
        <f aca="false">SUM(E98:E99,E112)</f>
        <v>142.36</v>
      </c>
      <c r="F122" s="156" t="n">
        <f aca="false">SUM(F98:F99,F112)</f>
        <v>189.88</v>
      </c>
      <c r="G122" s="157" t="n">
        <f aca="false">SUM(G98:G99,G112)</f>
        <v>189.88</v>
      </c>
    </row>
    <row r="123" customFormat="false" ht="12.75" hidden="false" customHeight="false" outlineLevel="0" collapsed="false">
      <c r="A123" s="217"/>
      <c r="B123" s="221" t="n">
        <v>0.05</v>
      </c>
      <c r="C123" s="222" t="n">
        <f aca="false">SUM(C98:C99,C115)</f>
        <v>150.82</v>
      </c>
      <c r="D123" s="222" t="n">
        <f aca="false">SUM(D98:D99,D115)</f>
        <v>150.82</v>
      </c>
      <c r="E123" s="222" t="n">
        <f aca="false">SUM(E98:E99,E115)</f>
        <v>150.82</v>
      </c>
      <c r="F123" s="222" t="n">
        <f aca="false">SUM(F98:F99,F115)</f>
        <v>201.16</v>
      </c>
      <c r="G123" s="223" t="n">
        <f aca="false">SUM(G98:G99,G115)</f>
        <v>201.16</v>
      </c>
    </row>
    <row r="124" customFormat="false" ht="12.75" hidden="false" customHeight="false" outlineLevel="0" collapsed="false">
      <c r="A124" s="224"/>
      <c r="B124" s="0"/>
      <c r="C124" s="0"/>
      <c r="D124" s="0"/>
      <c r="E124" s="0"/>
      <c r="F124" s="0"/>
      <c r="G124" s="225"/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6" t="s">
        <v>391</v>
      </c>
      <c r="B126" s="226"/>
      <c r="C126" s="226"/>
      <c r="D126" s="226"/>
      <c r="E126" s="226"/>
      <c r="F126" s="226"/>
      <c r="G126" s="226"/>
    </row>
    <row r="127" customFormat="false" ht="12.75" hidden="false" customHeight="false" outlineLevel="0" collapsed="false">
      <c r="A127" s="227" t="s">
        <v>392</v>
      </c>
      <c r="B127" s="227"/>
      <c r="C127" s="227"/>
      <c r="D127" s="227"/>
      <c r="E127" s="227"/>
      <c r="F127" s="227"/>
      <c r="G127" s="227"/>
    </row>
    <row r="128" customFormat="false" ht="12.75" hidden="false" customHeight="false" outlineLevel="0" collapsed="false">
      <c r="A128" s="228" t="s">
        <v>393</v>
      </c>
      <c r="B128" s="228"/>
      <c r="C128" s="229" t="n">
        <f aca="false">C19</f>
        <v>0</v>
      </c>
      <c r="D128" s="229" t="n">
        <f aca="false">D19</f>
        <v>0</v>
      </c>
      <c r="E128" s="229" t="n">
        <f aca="false">E19</f>
        <v>0</v>
      </c>
      <c r="F128" s="229" t="n">
        <f aca="false">F19</f>
        <v>0</v>
      </c>
      <c r="G128" s="230" t="n">
        <f aca="false">G19</f>
        <v>0</v>
      </c>
    </row>
    <row r="129" customFormat="false" ht="12.75" hidden="false" customHeight="false" outlineLevel="0" collapsed="false">
      <c r="A129" s="231" t="s">
        <v>394</v>
      </c>
      <c r="B129" s="231"/>
      <c r="C129" s="150" t="n">
        <f aca="false">C50</f>
        <v>554.93</v>
      </c>
      <c r="D129" s="150" t="n">
        <f aca="false">D50</f>
        <v>554.93</v>
      </c>
      <c r="E129" s="150" t="n">
        <f aca="false">E50</f>
        <v>554.93</v>
      </c>
      <c r="F129" s="150" t="n">
        <f aca="false">F50</f>
        <v>756.72</v>
      </c>
      <c r="G129" s="152" t="n">
        <f aca="false">G50</f>
        <v>756.72</v>
      </c>
    </row>
    <row r="130" customFormat="false" ht="12.75" hidden="false" customHeight="false" outlineLevel="0" collapsed="false">
      <c r="A130" s="231" t="s">
        <v>395</v>
      </c>
      <c r="B130" s="231"/>
      <c r="C130" s="150" t="n">
        <f aca="false">C70</f>
        <v>27.3303025</v>
      </c>
      <c r="D130" s="150" t="n">
        <f aca="false">D70</f>
        <v>27.3303025</v>
      </c>
      <c r="E130" s="150" t="n">
        <f aca="false">E70</f>
        <v>27.3303025</v>
      </c>
      <c r="F130" s="150" t="n">
        <f aca="false">F70</f>
        <v>37.26846</v>
      </c>
      <c r="G130" s="152" t="n">
        <f aca="false">G70</f>
        <v>37.26846</v>
      </c>
    </row>
    <row r="131" customFormat="false" ht="12.75" hidden="false" customHeight="false" outlineLevel="0" collapsed="false">
      <c r="A131" s="231" t="s">
        <v>396</v>
      </c>
      <c r="B131" s="231"/>
      <c r="C131" s="150" t="n">
        <f aca="false">C86</f>
        <v>48.33</v>
      </c>
      <c r="D131" s="150" t="n">
        <f aca="false">D86</f>
        <v>48.33</v>
      </c>
      <c r="E131" s="150" t="n">
        <f aca="false">E86</f>
        <v>48.33</v>
      </c>
      <c r="F131" s="150" t="n">
        <f aca="false">F86</f>
        <v>47.1</v>
      </c>
      <c r="G131" s="152" t="n">
        <f aca="false">G86</f>
        <v>47.1</v>
      </c>
    </row>
    <row r="132" customFormat="false" ht="12.75" hidden="false" customHeight="false" outlineLevel="0" collapsed="false">
      <c r="A132" s="232" t="s">
        <v>397</v>
      </c>
      <c r="B132" s="232"/>
      <c r="C132" s="233" t="n">
        <f aca="false">C94</f>
        <v>0</v>
      </c>
      <c r="D132" s="233" t="n">
        <f aca="false">D94</f>
        <v>0</v>
      </c>
      <c r="E132" s="233" t="n">
        <f aca="false">E94</f>
        <v>0</v>
      </c>
      <c r="F132" s="233" t="n">
        <f aca="false">F94</f>
        <v>0</v>
      </c>
      <c r="G132" s="234" t="n">
        <f aca="false">G94</f>
        <v>0</v>
      </c>
    </row>
    <row r="133" customFormat="false" ht="12.75" hidden="false" customHeight="false" outlineLevel="0" collapsed="false">
      <c r="A133" s="235" t="s">
        <v>398</v>
      </c>
      <c r="B133" s="235"/>
      <c r="C133" s="236" t="n">
        <f aca="false">SUM(C128:C132)</f>
        <v>630.5903025</v>
      </c>
      <c r="D133" s="236" t="n">
        <f aca="false">SUM(D128:D132)</f>
        <v>630.5903025</v>
      </c>
      <c r="E133" s="236" t="n">
        <f aca="false">SUM(E128:E132)</f>
        <v>630.5903025</v>
      </c>
      <c r="F133" s="236" t="n">
        <f aca="false">SUM(F128:F132)</f>
        <v>841.08846</v>
      </c>
      <c r="G133" s="237" t="n">
        <f aca="false">SUM(G128:G132)</f>
        <v>841.08846</v>
      </c>
    </row>
    <row r="134" customFormat="false" ht="12.75" hidden="false" customHeight="false" outlineLevel="0" collapsed="false">
      <c r="A134" s="228" t="s">
        <v>399</v>
      </c>
      <c r="B134" s="228"/>
      <c r="C134" s="229" t="n">
        <f aca="false">C118</f>
        <v>125.97</v>
      </c>
      <c r="D134" s="229" t="n">
        <f aca="false">D118</f>
        <v>125.97</v>
      </c>
      <c r="E134" s="229" t="n">
        <f aca="false">E118</f>
        <v>125.97</v>
      </c>
      <c r="F134" s="229" t="n">
        <f aca="false">F118</f>
        <v>168.02</v>
      </c>
      <c r="G134" s="230" t="n">
        <f aca="false">G118</f>
        <v>168.02</v>
      </c>
    </row>
    <row r="135" customFormat="false" ht="12.75" hidden="false" customHeight="false" outlineLevel="0" collapsed="false">
      <c r="A135" s="231" t="s">
        <v>400</v>
      </c>
      <c r="B135" s="231"/>
      <c r="C135" s="150" t="n">
        <f aca="false">C119</f>
        <v>130</v>
      </c>
      <c r="D135" s="150" t="n">
        <f aca="false">D119</f>
        <v>130</v>
      </c>
      <c r="E135" s="150" t="n">
        <f aca="false">E119</f>
        <v>130</v>
      </c>
      <c r="F135" s="150" t="n">
        <f aca="false">F119</f>
        <v>173.4</v>
      </c>
      <c r="G135" s="152" t="n">
        <f aca="false">G119</f>
        <v>173.4</v>
      </c>
    </row>
    <row r="136" customFormat="false" ht="12.75" hidden="false" customHeight="false" outlineLevel="0" collapsed="false">
      <c r="A136" s="231" t="s">
        <v>401</v>
      </c>
      <c r="B136" s="231"/>
      <c r="C136" s="150" t="n">
        <f aca="false">C120</f>
        <v>134.08</v>
      </c>
      <c r="D136" s="150" t="n">
        <f aca="false">D120</f>
        <v>134.08</v>
      </c>
      <c r="E136" s="150" t="n">
        <f aca="false">E120</f>
        <v>134.08</v>
      </c>
      <c r="F136" s="150" t="n">
        <f aca="false">F120</f>
        <v>178.84</v>
      </c>
      <c r="G136" s="152" t="n">
        <f aca="false">G120</f>
        <v>178.84</v>
      </c>
    </row>
    <row r="137" customFormat="false" ht="12.75" hidden="false" customHeight="false" outlineLevel="0" collapsed="false">
      <c r="A137" s="231" t="s">
        <v>402</v>
      </c>
      <c r="B137" s="231"/>
      <c r="C137" s="150" t="n">
        <f aca="false">C121</f>
        <v>138.2</v>
      </c>
      <c r="D137" s="150" t="n">
        <f aca="false">D121</f>
        <v>138.2</v>
      </c>
      <c r="E137" s="150" t="n">
        <f aca="false">E121</f>
        <v>138.2</v>
      </c>
      <c r="F137" s="150" t="n">
        <f aca="false">F121</f>
        <v>184.33</v>
      </c>
      <c r="G137" s="152" t="n">
        <f aca="false">G121</f>
        <v>184.33</v>
      </c>
    </row>
    <row r="138" customFormat="false" ht="12.75" hidden="false" customHeight="false" outlineLevel="0" collapsed="false">
      <c r="A138" s="231" t="s">
        <v>403</v>
      </c>
      <c r="B138" s="231"/>
      <c r="C138" s="150" t="n">
        <f aca="false">C122</f>
        <v>142.36</v>
      </c>
      <c r="D138" s="150" t="n">
        <f aca="false">D122</f>
        <v>142.36</v>
      </c>
      <c r="E138" s="150" t="n">
        <f aca="false">E122</f>
        <v>142.36</v>
      </c>
      <c r="F138" s="150" t="n">
        <f aca="false">F122</f>
        <v>189.88</v>
      </c>
      <c r="G138" s="152" t="n">
        <f aca="false">G122</f>
        <v>189.88</v>
      </c>
    </row>
    <row r="139" customFormat="false" ht="12.75" hidden="false" customHeight="false" outlineLevel="0" collapsed="false">
      <c r="A139" s="238" t="s">
        <v>404</v>
      </c>
      <c r="B139" s="238"/>
      <c r="C139" s="233" t="n">
        <f aca="false">C123</f>
        <v>150.82</v>
      </c>
      <c r="D139" s="233" t="n">
        <f aca="false">D123</f>
        <v>150.82</v>
      </c>
      <c r="E139" s="233" t="n">
        <f aca="false">E123</f>
        <v>150.82</v>
      </c>
      <c r="F139" s="233" t="n">
        <f aca="false">F123</f>
        <v>201.16</v>
      </c>
      <c r="G139" s="234" t="n">
        <f aca="false">G123</f>
        <v>201.16</v>
      </c>
    </row>
    <row r="140" customFormat="false" ht="12.75" hidden="false" customHeight="false" outlineLevel="0" collapsed="false">
      <c r="A140" s="239" t="s">
        <v>405</v>
      </c>
      <c r="B140" s="240" t="s">
        <v>406</v>
      </c>
      <c r="C140" s="241" t="n">
        <f aca="false">C133+C134</f>
        <v>756.5603025</v>
      </c>
      <c r="D140" s="241" t="n">
        <f aca="false">D133+D134</f>
        <v>756.5603025</v>
      </c>
      <c r="E140" s="241" t="n">
        <f aca="false">E133+E134</f>
        <v>756.5603025</v>
      </c>
      <c r="F140" s="241" t="n">
        <f aca="false">F133+F134</f>
        <v>1009.10846</v>
      </c>
      <c r="G140" s="242" t="n">
        <f aca="false">G133+G134</f>
        <v>1009.10846</v>
      </c>
    </row>
    <row r="141" customFormat="false" ht="12.75" hidden="false" customHeight="false" outlineLevel="0" collapsed="false">
      <c r="A141" s="239"/>
      <c r="B141" s="243" t="s">
        <v>407</v>
      </c>
      <c r="C141" s="244" t="n">
        <f aca="false">C133+C135</f>
        <v>760.5903025</v>
      </c>
      <c r="D141" s="244" t="n">
        <f aca="false">D133+D135</f>
        <v>760.5903025</v>
      </c>
      <c r="E141" s="244" t="n">
        <f aca="false">E133+E135</f>
        <v>760.5903025</v>
      </c>
      <c r="F141" s="244" t="n">
        <f aca="false">F133+F135</f>
        <v>1014.48846</v>
      </c>
      <c r="G141" s="245" t="n">
        <f aca="false">G133+G135</f>
        <v>1014.48846</v>
      </c>
    </row>
    <row r="142" customFormat="false" ht="12.75" hidden="false" customHeight="false" outlineLevel="0" collapsed="false">
      <c r="A142" s="239"/>
      <c r="B142" s="243" t="s">
        <v>408</v>
      </c>
      <c r="C142" s="244" t="n">
        <f aca="false">C133+C136</f>
        <v>764.6703025</v>
      </c>
      <c r="D142" s="244" t="n">
        <f aca="false">D133+D136</f>
        <v>764.6703025</v>
      </c>
      <c r="E142" s="244" t="n">
        <f aca="false">E133+E136</f>
        <v>764.6703025</v>
      </c>
      <c r="F142" s="244" t="n">
        <f aca="false">F133+F136</f>
        <v>1019.92846</v>
      </c>
      <c r="G142" s="245" t="n">
        <f aca="false">G133+G136</f>
        <v>1019.92846</v>
      </c>
    </row>
    <row r="143" customFormat="false" ht="12.75" hidden="false" customHeight="false" outlineLevel="0" collapsed="false">
      <c r="A143" s="239"/>
      <c r="B143" s="243" t="s">
        <v>409</v>
      </c>
      <c r="C143" s="244" t="n">
        <f aca="false">C133+C137</f>
        <v>768.7903025</v>
      </c>
      <c r="D143" s="244" t="n">
        <f aca="false">D133+D137</f>
        <v>768.7903025</v>
      </c>
      <c r="E143" s="244" t="n">
        <f aca="false">E133+E137</f>
        <v>768.7903025</v>
      </c>
      <c r="F143" s="244" t="n">
        <f aca="false">F133+F137</f>
        <v>1025.41846</v>
      </c>
      <c r="G143" s="245" t="n">
        <f aca="false">G133+G137</f>
        <v>1025.41846</v>
      </c>
    </row>
    <row r="144" customFormat="false" ht="12.75" hidden="false" customHeight="false" outlineLevel="0" collapsed="false">
      <c r="A144" s="239"/>
      <c r="B144" s="243" t="s">
        <v>410</v>
      </c>
      <c r="C144" s="244" t="n">
        <f aca="false">C133+C138</f>
        <v>772.9503025</v>
      </c>
      <c r="D144" s="244" t="n">
        <f aca="false">D133+D138</f>
        <v>772.9503025</v>
      </c>
      <c r="E144" s="244" t="n">
        <f aca="false">E133+E138</f>
        <v>772.9503025</v>
      </c>
      <c r="F144" s="244" t="n">
        <f aca="false">F133+F138</f>
        <v>1030.96846</v>
      </c>
      <c r="G144" s="245" t="n">
        <f aca="false">G133+G138</f>
        <v>1030.96846</v>
      </c>
    </row>
    <row r="145" customFormat="false" ht="12.75" hidden="false" customHeight="false" outlineLevel="0" collapsed="false">
      <c r="A145" s="239"/>
      <c r="B145" s="246" t="s">
        <v>411</v>
      </c>
      <c r="C145" s="247" t="n">
        <f aca="false">C133+C139</f>
        <v>781.4103025</v>
      </c>
      <c r="D145" s="247" t="n">
        <f aca="false">D133+D139</f>
        <v>781.4103025</v>
      </c>
      <c r="E145" s="247" t="n">
        <f aca="false">E133+E139</f>
        <v>781.4103025</v>
      </c>
      <c r="F145" s="247" t="n">
        <f aca="false">F133+F139</f>
        <v>1042.24846</v>
      </c>
      <c r="G145" s="248" t="n">
        <f aca="false">G133+G139</f>
        <v>1042.24846</v>
      </c>
    </row>
    <row r="146" customFormat="false" ht="12.75" hidden="false" customHeight="false" outlineLevel="0" collapsed="false">
      <c r="A146" s="249" t="s">
        <v>412</v>
      </c>
      <c r="B146" s="250" t="s">
        <v>406</v>
      </c>
      <c r="C146" s="251" t="n">
        <f aca="false">C140</f>
        <v>756.5603025</v>
      </c>
      <c r="D146" s="251" t="n">
        <f aca="false">D140</f>
        <v>756.5603025</v>
      </c>
      <c r="E146" s="251" t="n">
        <f aca="false">E140</f>
        <v>756.5603025</v>
      </c>
      <c r="F146" s="252" t="n">
        <f aca="false">F140/2</f>
        <v>504.55423</v>
      </c>
      <c r="G146" s="253" t="n">
        <f aca="false">G140/2</f>
        <v>504.55423</v>
      </c>
    </row>
    <row r="147" customFormat="false" ht="12.75" hidden="false" customHeight="false" outlineLevel="0" collapsed="false">
      <c r="A147" s="249"/>
      <c r="B147" s="254" t="s">
        <v>407</v>
      </c>
      <c r="C147" s="255" t="n">
        <f aca="false">C141</f>
        <v>760.5903025</v>
      </c>
      <c r="D147" s="255" t="n">
        <f aca="false">D141</f>
        <v>760.5903025</v>
      </c>
      <c r="E147" s="255" t="n">
        <f aca="false">E141</f>
        <v>760.5903025</v>
      </c>
      <c r="F147" s="256" t="n">
        <f aca="false">F141/2</f>
        <v>507.24423</v>
      </c>
      <c r="G147" s="257" t="n">
        <f aca="false">G141/2</f>
        <v>507.24423</v>
      </c>
    </row>
    <row r="148" customFormat="false" ht="12.75" hidden="false" customHeight="false" outlineLevel="0" collapsed="false">
      <c r="A148" s="249"/>
      <c r="B148" s="254" t="s">
        <v>408</v>
      </c>
      <c r="C148" s="255" t="n">
        <f aca="false">C142</f>
        <v>764.6703025</v>
      </c>
      <c r="D148" s="255" t="n">
        <f aca="false">D142</f>
        <v>764.6703025</v>
      </c>
      <c r="E148" s="255" t="n">
        <f aca="false">E142</f>
        <v>764.6703025</v>
      </c>
      <c r="F148" s="256" t="n">
        <f aca="false">F142/2</f>
        <v>509.96423</v>
      </c>
      <c r="G148" s="257" t="n">
        <f aca="false">G142/2</f>
        <v>509.96423</v>
      </c>
    </row>
    <row r="149" customFormat="false" ht="12.75" hidden="false" customHeight="false" outlineLevel="0" collapsed="false">
      <c r="A149" s="249"/>
      <c r="B149" s="254" t="s">
        <v>409</v>
      </c>
      <c r="C149" s="255" t="n">
        <f aca="false">C143</f>
        <v>768.7903025</v>
      </c>
      <c r="D149" s="255" t="n">
        <f aca="false">D143</f>
        <v>768.7903025</v>
      </c>
      <c r="E149" s="255" t="n">
        <f aca="false">E143</f>
        <v>768.7903025</v>
      </c>
      <c r="F149" s="256" t="n">
        <f aca="false">F143/2</f>
        <v>512.70923</v>
      </c>
      <c r="G149" s="257" t="n">
        <f aca="false">G143/2</f>
        <v>512.70923</v>
      </c>
    </row>
    <row r="150" customFormat="false" ht="12.75" hidden="false" customHeight="false" outlineLevel="0" collapsed="false">
      <c r="A150" s="249"/>
      <c r="B150" s="254" t="s">
        <v>410</v>
      </c>
      <c r="C150" s="255" t="n">
        <f aca="false">C144</f>
        <v>772.9503025</v>
      </c>
      <c r="D150" s="255" t="n">
        <f aca="false">D144</f>
        <v>772.9503025</v>
      </c>
      <c r="E150" s="255" t="n">
        <f aca="false">E144</f>
        <v>772.9503025</v>
      </c>
      <c r="F150" s="256" t="n">
        <f aca="false">F144/2</f>
        <v>515.48423</v>
      </c>
      <c r="G150" s="257" t="n">
        <f aca="false">G144/2</f>
        <v>515.48423</v>
      </c>
    </row>
    <row r="151" customFormat="false" ht="12.75" hidden="false" customHeight="false" outlineLevel="0" collapsed="false">
      <c r="A151" s="249"/>
      <c r="B151" s="258" t="s">
        <v>411</v>
      </c>
      <c r="C151" s="259" t="n">
        <f aca="false">C145</f>
        <v>781.4103025</v>
      </c>
      <c r="D151" s="259" t="n">
        <f aca="false">D145</f>
        <v>781.4103025</v>
      </c>
      <c r="E151" s="259" t="n">
        <f aca="false">E145</f>
        <v>781.4103025</v>
      </c>
      <c r="F151" s="260" t="n">
        <f aca="false">F145/2</f>
        <v>521.12423</v>
      </c>
      <c r="G151" s="261" t="n">
        <f aca="false">G145/2</f>
        <v>521.12423</v>
      </c>
    </row>
    <row r="152" customFormat="false" ht="15" hidden="false" customHeight="true" outlineLevel="0" collapsed="false">
      <c r="A152" s="262" t="s">
        <v>413</v>
      </c>
      <c r="B152" s="263" t="s">
        <v>406</v>
      </c>
      <c r="C152" s="264"/>
      <c r="D152" s="264" t="n">
        <f aca="false">D140/220</f>
        <v>3.43891046590909</v>
      </c>
      <c r="E152" s="264" t="n">
        <f aca="false">E140/220</f>
        <v>3.43891046590909</v>
      </c>
      <c r="F152" s="264"/>
      <c r="G152" s="265"/>
    </row>
    <row r="153" customFormat="false" ht="15" hidden="false" customHeight="true" outlineLevel="0" collapsed="false">
      <c r="A153" s="262"/>
      <c r="B153" s="266" t="s">
        <v>407</v>
      </c>
      <c r="C153" s="267"/>
      <c r="D153" s="267" t="n">
        <f aca="false">D141/220</f>
        <v>3.45722864772727</v>
      </c>
      <c r="E153" s="267" t="n">
        <f aca="false">E141/220</f>
        <v>3.45722864772727</v>
      </c>
      <c r="F153" s="267"/>
      <c r="G153" s="268"/>
    </row>
    <row r="154" customFormat="false" ht="12.75" hidden="false" customHeight="false" outlineLevel="0" collapsed="false">
      <c r="A154" s="262"/>
      <c r="B154" s="266" t="s">
        <v>408</v>
      </c>
      <c r="C154" s="269"/>
      <c r="D154" s="267" t="n">
        <f aca="false">D142/220</f>
        <v>3.47577410227273</v>
      </c>
      <c r="E154" s="267" t="n">
        <f aca="false">E142/220</f>
        <v>3.47577410227273</v>
      </c>
      <c r="F154" s="269"/>
      <c r="G154" s="270"/>
    </row>
    <row r="155" customFormat="false" ht="12.75" hidden="false" customHeight="false" outlineLevel="0" collapsed="false">
      <c r="A155" s="262"/>
      <c r="B155" s="266" t="s">
        <v>409</v>
      </c>
      <c r="C155" s="269"/>
      <c r="D155" s="267" t="n">
        <f aca="false">D143/220</f>
        <v>3.494501375</v>
      </c>
      <c r="E155" s="267" t="n">
        <f aca="false">E143/220</f>
        <v>3.494501375</v>
      </c>
      <c r="F155" s="269"/>
      <c r="G155" s="270"/>
    </row>
    <row r="156" customFormat="false" ht="12.75" hidden="false" customHeight="false" outlineLevel="0" collapsed="false">
      <c r="A156" s="262"/>
      <c r="B156" s="266" t="s">
        <v>410</v>
      </c>
      <c r="C156" s="269"/>
      <c r="D156" s="267" t="n">
        <f aca="false">D144/220</f>
        <v>3.51341046590909</v>
      </c>
      <c r="E156" s="267" t="n">
        <f aca="false">E144/220</f>
        <v>3.51341046590909</v>
      </c>
      <c r="F156" s="269"/>
      <c r="G156" s="270"/>
    </row>
    <row r="157" customFormat="false" ht="12.75" hidden="false" customHeight="false" outlineLevel="0" collapsed="false">
      <c r="A157" s="262"/>
      <c r="B157" s="271" t="s">
        <v>411</v>
      </c>
      <c r="C157" s="272"/>
      <c r="D157" s="273" t="n">
        <f aca="false">D145/220</f>
        <v>3.55186501136364</v>
      </c>
      <c r="E157" s="273" t="n">
        <f aca="false">E145/220</f>
        <v>3.55186501136364</v>
      </c>
      <c r="F157" s="272"/>
      <c r="G157" s="274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294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8.75" hidden="false" customHeight="false" outlineLevel="0" collapsed="false">
      <c r="A1" s="121" t="s">
        <v>422</v>
      </c>
      <c r="B1" s="121"/>
      <c r="C1" s="121"/>
      <c r="D1" s="121"/>
      <c r="E1" s="121"/>
      <c r="F1" s="121"/>
      <c r="G1" s="121"/>
    </row>
    <row r="2" customFormat="false" ht="12.75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75" hidden="false" customHeight="false" outlineLevel="0" collapsed="false">
      <c r="A3" s="122" t="s">
        <v>415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124" t="n">
        <f aca="false">(D4/44)*30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44228</v>
      </c>
      <c r="D5" s="129" t="n">
        <f aca="false">$C5</f>
        <v>44228</v>
      </c>
      <c r="E5" s="129" t="n">
        <f aca="false">$C5</f>
        <v>44228</v>
      </c>
      <c r="F5" s="129" t="n">
        <f aca="false">$C5</f>
        <v>44228</v>
      </c>
      <c r="G5" s="129" t="n">
        <f aca="false">$C5</f>
        <v>44228</v>
      </c>
    </row>
    <row r="6" customFormat="false" ht="15" hidden="false" customHeight="true" outlineLevel="0" collapsed="false">
      <c r="A6" s="130" t="s">
        <v>300</v>
      </c>
      <c r="B6" s="130"/>
      <c r="C6" s="131" t="s">
        <v>423</v>
      </c>
      <c r="D6" s="132" t="str">
        <f aca="false">$C6</f>
        <v>RS000917/2021</v>
      </c>
      <c r="E6" s="132" t="str">
        <f aca="false">$C6</f>
        <v>RS000917/2021</v>
      </c>
      <c r="F6" s="132" t="str">
        <f aca="false">$C6</f>
        <v>RS000917/2021</v>
      </c>
      <c r="G6" s="132" t="str">
        <f aca="false">$C6</f>
        <v>RS000917/2021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75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75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75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75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75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75" hidden="false" customHeight="false" outlineLevel="0" collapsed="false">
      <c r="A18" s="148" t="s">
        <v>424</v>
      </c>
      <c r="B18" s="149"/>
      <c r="C18" s="150"/>
      <c r="D18" s="150"/>
      <c r="E18" s="150"/>
      <c r="F18" s="151"/>
      <c r="G18" s="152"/>
    </row>
    <row r="19" customFormat="false" ht="12.75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75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75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75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75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75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75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75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75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75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75" hidden="false" customHeight="false" outlineLevel="0" collapsed="false">
      <c r="A40" s="148" t="s">
        <v>339</v>
      </c>
      <c r="B40" s="172" t="n">
        <f aca="false">VT!E90</f>
        <v>4.01206422018349</v>
      </c>
      <c r="C40" s="150" t="n">
        <f aca="false">ROUND(((2*22*$B$40)-0.06*C4),2)</f>
        <v>176.53</v>
      </c>
      <c r="D40" s="150" t="n">
        <f aca="false">ROUND(((2*22*$B$40)-0.06*D4),2)</f>
        <v>176.53</v>
      </c>
      <c r="E40" s="150" t="n">
        <f aca="false">ROUND(((2*22*$B$40)-0.06*E4),2)</f>
        <v>176.53</v>
      </c>
      <c r="F40" s="150" t="n">
        <f aca="false">ROUND(((2*15*$B$40)-0.06*0.5*F$4)*2,2)</f>
        <v>240.72</v>
      </c>
      <c r="G40" s="152" t="n">
        <f aca="false">ROUND(((2*15*$B$40)-0.06*0.5*G4)*2,2)</f>
        <v>240.72</v>
      </c>
    </row>
    <row r="41" customFormat="false" ht="12.8" hidden="false" customHeight="false" outlineLevel="0" collapsed="false">
      <c r="A41" s="148" t="s">
        <v>418</v>
      </c>
      <c r="B41" s="173" t="n">
        <v>24.6</v>
      </c>
      <c r="C41" s="150" t="n">
        <f aca="false">ROUND(($B$41*(1-0.2)*22),2)</f>
        <v>432.96</v>
      </c>
      <c r="D41" s="150" t="n">
        <f aca="false">ROUND(($B$41*(1-0.2)*22),2)</f>
        <v>432.96</v>
      </c>
      <c r="E41" s="150" t="n">
        <f aca="false">ROUND(($B$41*(1-0.2)*22),2)</f>
        <v>432.96</v>
      </c>
      <c r="F41" s="150" t="n">
        <f aca="false">ROUND(($B$41*(1-0.2)*15*2),2)</f>
        <v>590.4</v>
      </c>
      <c r="G41" s="152" t="n">
        <f aca="false">ROUND(($B$41*(1-0.2)*15*2),2)</f>
        <v>590.4</v>
      </c>
    </row>
    <row r="42" customFormat="false" ht="12.75" hidden="false" customHeight="false" outlineLevel="0" collapsed="false">
      <c r="A42" s="148" t="s">
        <v>419</v>
      </c>
      <c r="B42" s="172"/>
      <c r="C42" s="150" t="n">
        <v>0</v>
      </c>
      <c r="D42" s="150" t="n">
        <v>0</v>
      </c>
      <c r="E42" s="150" t="n">
        <v>0</v>
      </c>
      <c r="F42" s="150" t="n">
        <v>0</v>
      </c>
      <c r="G42" s="152" t="n">
        <v>0</v>
      </c>
    </row>
    <row r="43" customFormat="false" ht="12.75" hidden="false" customHeight="false" outlineLevel="0" collapsed="false">
      <c r="A43" s="148" t="s">
        <v>377</v>
      </c>
      <c r="B43" s="172"/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75" hidden="false" customHeight="false" outlineLevel="0" collapsed="false">
      <c r="A44" s="148" t="s">
        <v>420</v>
      </c>
      <c r="B44" s="172"/>
      <c r="C44" s="150" t="n">
        <v>0</v>
      </c>
      <c r="D44" s="150" t="n">
        <v>0</v>
      </c>
      <c r="E44" s="150" t="n">
        <v>0</v>
      </c>
      <c r="F44" s="151" t="n">
        <v>0</v>
      </c>
      <c r="G44" s="152" t="n">
        <v>0</v>
      </c>
    </row>
    <row r="45" customFormat="false" ht="12.75" hidden="false" customHeight="false" outlineLevel="0" collapsed="false">
      <c r="A45" s="174" t="s">
        <v>5</v>
      </c>
      <c r="B45" s="163"/>
      <c r="C45" s="175" t="n">
        <f aca="false">SUM(C40:C44)</f>
        <v>609.49</v>
      </c>
      <c r="D45" s="175" t="n">
        <f aca="false">SUM(D40:D44)</f>
        <v>609.49</v>
      </c>
      <c r="E45" s="175" t="n">
        <f aca="false">SUM(E40:E44)</f>
        <v>609.49</v>
      </c>
      <c r="F45" s="175" t="n">
        <f aca="false">SUM(F40:F44)</f>
        <v>831.12</v>
      </c>
      <c r="G45" s="176" t="n">
        <f aca="false">SUM(G40:G44)</f>
        <v>831.12</v>
      </c>
    </row>
    <row r="46" customFormat="false" ht="12.75" hidden="false" customHeight="false" outlineLevel="0" collapsed="false">
      <c r="A46" s="145" t="s">
        <v>344</v>
      </c>
      <c r="B46" s="146" t="s">
        <v>313</v>
      </c>
      <c r="C46" s="146" t="s">
        <v>314</v>
      </c>
      <c r="D46" s="146" t="s">
        <v>314</v>
      </c>
      <c r="E46" s="146" t="s">
        <v>314</v>
      </c>
      <c r="F46" s="146" t="s">
        <v>314</v>
      </c>
      <c r="G46" s="147" t="s">
        <v>314</v>
      </c>
    </row>
    <row r="47" customFormat="false" ht="12.75" hidden="false" customHeight="false" outlineLevel="0" collapsed="false">
      <c r="A47" s="148" t="s">
        <v>323</v>
      </c>
      <c r="B47" s="168" t="n">
        <f aca="false">B26</f>
        <v>0.111111111111111</v>
      </c>
      <c r="C47" s="150" t="n">
        <f aca="false">C26</f>
        <v>0</v>
      </c>
      <c r="D47" s="150" t="n">
        <f aca="false">D26</f>
        <v>0</v>
      </c>
      <c r="E47" s="150" t="n">
        <f aca="false">E26</f>
        <v>0</v>
      </c>
      <c r="F47" s="150" t="n">
        <f aca="false">F26</f>
        <v>0</v>
      </c>
      <c r="G47" s="152" t="n">
        <f aca="false">G26</f>
        <v>0</v>
      </c>
    </row>
    <row r="48" customFormat="false" ht="12.75" hidden="false" customHeight="false" outlineLevel="0" collapsed="false">
      <c r="A48" s="148" t="s">
        <v>345</v>
      </c>
      <c r="B48" s="168" t="n">
        <f aca="false">B38</f>
        <v>0.368</v>
      </c>
      <c r="C48" s="150" t="n">
        <f aca="false">C38</f>
        <v>0</v>
      </c>
      <c r="D48" s="150" t="n">
        <f aca="false">D38</f>
        <v>0</v>
      </c>
      <c r="E48" s="150" t="n">
        <f aca="false">E38</f>
        <v>0</v>
      </c>
      <c r="F48" s="150" t="n">
        <f aca="false">F38</f>
        <v>0</v>
      </c>
      <c r="G48" s="152" t="n">
        <f aca="false">G38</f>
        <v>0</v>
      </c>
    </row>
    <row r="49" customFormat="false" ht="12.75" hidden="false" customHeight="false" outlineLevel="0" collapsed="false">
      <c r="A49" s="148" t="s">
        <v>338</v>
      </c>
      <c r="B49" s="177" t="s">
        <v>20</v>
      </c>
      <c r="C49" s="150" t="n">
        <f aca="false">C45</f>
        <v>609.49</v>
      </c>
      <c r="D49" s="150" t="n">
        <f aca="false">D45</f>
        <v>609.49</v>
      </c>
      <c r="E49" s="150" t="n">
        <f aca="false">E45</f>
        <v>609.49</v>
      </c>
      <c r="F49" s="150" t="n">
        <f aca="false">F45</f>
        <v>831.12</v>
      </c>
      <c r="G49" s="152" t="n">
        <f aca="false">G45</f>
        <v>831.12</v>
      </c>
    </row>
    <row r="50" customFormat="false" ht="12.75" hidden="false" customHeight="false" outlineLevel="0" collapsed="false">
      <c r="A50" s="154" t="s">
        <v>5</v>
      </c>
      <c r="B50" s="178"/>
      <c r="C50" s="156" t="n">
        <f aca="false">SUM(C47:C49)</f>
        <v>609.49</v>
      </c>
      <c r="D50" s="156" t="n">
        <f aca="false">D47+D48+D49</f>
        <v>609.49</v>
      </c>
      <c r="E50" s="156" t="n">
        <f aca="false">E47+E48+E49</f>
        <v>609.49</v>
      </c>
      <c r="F50" s="156" t="n">
        <f aca="false">F47+F48+F49</f>
        <v>831.12</v>
      </c>
      <c r="G50" s="157" t="n">
        <f aca="false">G47+G48+G49</f>
        <v>831.12</v>
      </c>
    </row>
    <row r="51" customFormat="false" ht="6" hidden="false" customHeight="true" outlineLevel="0" collapsed="false">
      <c r="A51" s="148"/>
      <c r="B51" s="158"/>
      <c r="C51" s="158"/>
      <c r="D51" s="158"/>
      <c r="E51" s="158"/>
      <c r="F51" s="159"/>
      <c r="G51" s="160"/>
    </row>
    <row r="52" customFormat="false" ht="12.75" hidden="false" customHeight="false" outlineLevel="0" collapsed="false">
      <c r="A52" s="161" t="s">
        <v>346</v>
      </c>
      <c r="B52" s="161"/>
      <c r="C52" s="161"/>
      <c r="D52" s="161"/>
      <c r="E52" s="161"/>
      <c r="F52" s="161"/>
      <c r="G52" s="161"/>
    </row>
    <row r="53" customFormat="false" ht="12.75" hidden="false" customHeight="false" outlineLevel="0" collapsed="false">
      <c r="A53" s="162" t="s">
        <v>347</v>
      </c>
      <c r="B53" s="163" t="s">
        <v>313</v>
      </c>
      <c r="C53" s="163" t="s">
        <v>314</v>
      </c>
      <c r="D53" s="163" t="s">
        <v>314</v>
      </c>
      <c r="E53" s="163" t="s">
        <v>314</v>
      </c>
      <c r="F53" s="163" t="s">
        <v>314</v>
      </c>
      <c r="G53" s="164" t="s">
        <v>314</v>
      </c>
    </row>
    <row r="54" customFormat="false" ht="12.8" hidden="false" customHeight="false" outlineLevel="0" collapsed="false">
      <c r="A54" s="148" t="s">
        <v>348</v>
      </c>
      <c r="B54" s="165" t="n">
        <f aca="false">1/12*0.5319</f>
        <v>0.044325</v>
      </c>
      <c r="C54" s="179" t="n">
        <f aca="false">(C$19+C$26+C$37+C$45)*$B54</f>
        <v>27.01564425</v>
      </c>
      <c r="D54" s="179" t="n">
        <f aca="false">(D$19+D$26+D$37+D$45)*$B54</f>
        <v>27.01564425</v>
      </c>
      <c r="E54" s="179" t="n">
        <f aca="false">(E$19+E$26+E$37+E$45)*$B54</f>
        <v>27.01564425</v>
      </c>
      <c r="F54" s="179" t="n">
        <f aca="false">(F$19+F$26+F$37+F$45)*$B54</f>
        <v>36.839394</v>
      </c>
      <c r="G54" s="180" t="n">
        <f aca="false">(G$19+G$26+G$37+G$45)*$B54</f>
        <v>36.839394</v>
      </c>
    </row>
    <row r="55" customFormat="false" ht="12.8" hidden="false" customHeight="false" outlineLevel="0" collapsed="false">
      <c r="A55" s="148" t="s">
        <v>349</v>
      </c>
      <c r="B55" s="165" t="n">
        <f aca="false">0.4*0.5319</f>
        <v>0.21276</v>
      </c>
      <c r="C55" s="179" t="n">
        <f aca="false">C37*$B55</f>
        <v>0</v>
      </c>
      <c r="D55" s="179" t="n">
        <f aca="false">D37*$B55</f>
        <v>0</v>
      </c>
      <c r="E55" s="179" t="n">
        <f aca="false">E37*$B55</f>
        <v>0</v>
      </c>
      <c r="F55" s="179" t="n">
        <f aca="false">F37*$B55</f>
        <v>0</v>
      </c>
      <c r="G55" s="180" t="n">
        <f aca="false">G37*$B55</f>
        <v>0</v>
      </c>
    </row>
    <row r="56" customFormat="false" ht="12.75" hidden="false" customHeight="false" outlineLevel="0" collapsed="false">
      <c r="A56" s="154" t="s">
        <v>5</v>
      </c>
      <c r="B56" s="181"/>
      <c r="C56" s="182" t="n">
        <f aca="false">SUM(C54:C55)</f>
        <v>27.01564425</v>
      </c>
      <c r="D56" s="182" t="n">
        <f aca="false">SUM(D54:D55)</f>
        <v>27.01564425</v>
      </c>
      <c r="E56" s="182" t="n">
        <f aca="false">SUM(E54:E55)</f>
        <v>27.01564425</v>
      </c>
      <c r="F56" s="182" t="n">
        <f aca="false">SUM(F54:F55)</f>
        <v>36.839394</v>
      </c>
      <c r="G56" s="183" t="n">
        <f aca="false">SUM(G54:G55)</f>
        <v>36.839394</v>
      </c>
    </row>
    <row r="57" customFormat="false" ht="12.75" hidden="false" customHeight="false" outlineLevel="0" collapsed="false">
      <c r="A57" s="162" t="s">
        <v>350</v>
      </c>
      <c r="B57" s="163" t="s">
        <v>313</v>
      </c>
      <c r="C57" s="163" t="s">
        <v>314</v>
      </c>
      <c r="D57" s="163" t="s">
        <v>314</v>
      </c>
      <c r="E57" s="163" t="s">
        <v>314</v>
      </c>
      <c r="F57" s="167" t="s">
        <v>314</v>
      </c>
      <c r="G57" s="164" t="s">
        <v>314</v>
      </c>
    </row>
    <row r="58" customFormat="false" ht="12.8" hidden="false" customHeight="false" outlineLevel="0" collapsed="false">
      <c r="A58" s="148" t="s">
        <v>351</v>
      </c>
      <c r="B58" s="165" t="n">
        <f aca="false">1/12*0.0591</f>
        <v>0.004925</v>
      </c>
      <c r="C58" s="184" t="n">
        <f aca="false">(C19+C50)*$B58</f>
        <v>3.00173825</v>
      </c>
      <c r="D58" s="184" t="n">
        <f aca="false">(D19+D50)*$B58</f>
        <v>3.00173825</v>
      </c>
      <c r="E58" s="184" t="n">
        <f aca="false">(E19+E50)*$B58</f>
        <v>3.00173825</v>
      </c>
      <c r="F58" s="184" t="n">
        <f aca="false">(F19+F50)*$B58</f>
        <v>4.093266</v>
      </c>
      <c r="G58" s="185" t="n">
        <f aca="false">(G19+G50)*$B58</f>
        <v>4.093266</v>
      </c>
    </row>
    <row r="59" customFormat="false" ht="12.8" hidden="false" customHeight="false" outlineLevel="0" collapsed="false">
      <c r="A59" s="148" t="s">
        <v>352</v>
      </c>
      <c r="B59" s="165" t="n">
        <f aca="false">0.4*0.0591</f>
        <v>0.02364</v>
      </c>
      <c r="C59" s="184" t="n">
        <f aca="false">$B59*C37</f>
        <v>0</v>
      </c>
      <c r="D59" s="184" t="n">
        <f aca="false">$B59*D37</f>
        <v>0</v>
      </c>
      <c r="E59" s="184" t="n">
        <f aca="false">$B59*E37</f>
        <v>0</v>
      </c>
      <c r="F59" s="184" t="n">
        <f aca="false">$B59*F37</f>
        <v>0</v>
      </c>
      <c r="G59" s="185" t="n">
        <f aca="false">$B59*G37</f>
        <v>0</v>
      </c>
    </row>
    <row r="60" customFormat="false" ht="12.75" hidden="false" customHeight="false" outlineLevel="0" collapsed="false">
      <c r="A60" s="154" t="s">
        <v>5</v>
      </c>
      <c r="B60" s="181"/>
      <c r="C60" s="156" t="n">
        <f aca="false">SUM(C58:C59)</f>
        <v>3.00173825</v>
      </c>
      <c r="D60" s="156" t="n">
        <f aca="false">SUM(D58:D59)</f>
        <v>3.00173825</v>
      </c>
      <c r="E60" s="156" t="n">
        <f aca="false">SUM(E58:E59)</f>
        <v>3.00173825</v>
      </c>
      <c r="F60" s="156" t="n">
        <f aca="false">SUM(F58:F59)</f>
        <v>4.093266</v>
      </c>
      <c r="G60" s="157" t="n">
        <f aca="false">SUM(G58:G59)</f>
        <v>4.093266</v>
      </c>
    </row>
    <row r="61" customFormat="false" ht="12.75" hidden="false" customHeight="false" outlineLevel="0" collapsed="false">
      <c r="A61" s="162" t="s">
        <v>353</v>
      </c>
      <c r="B61" s="163" t="s">
        <v>313</v>
      </c>
      <c r="C61" s="163" t="s">
        <v>314</v>
      </c>
      <c r="D61" s="163" t="s">
        <v>314</v>
      </c>
      <c r="E61" s="163" t="s">
        <v>314</v>
      </c>
      <c r="F61" s="167" t="s">
        <v>314</v>
      </c>
      <c r="G61" s="164" t="s">
        <v>314</v>
      </c>
    </row>
    <row r="62" customFormat="false" ht="12.8" hidden="false" customHeight="false" outlineLevel="0" collapsed="false">
      <c r="A62" s="148" t="s">
        <v>354</v>
      </c>
      <c r="B62" s="165" t="n">
        <v>0.0286</v>
      </c>
      <c r="C62" s="184" t="n">
        <f aca="false">(C23*$B$62)*-1</f>
        <v>-0</v>
      </c>
      <c r="D62" s="184" t="n">
        <f aca="false">(D23*$B$62)*-1</f>
        <v>-0</v>
      </c>
      <c r="E62" s="184" t="n">
        <f aca="false">(E23*$B$62)*-1</f>
        <v>-0</v>
      </c>
      <c r="F62" s="184" t="n">
        <f aca="false">(F23*$B$62)*-1</f>
        <v>-0</v>
      </c>
      <c r="G62" s="185" t="n">
        <f aca="false">(G23*$B$62)*-1</f>
        <v>-0</v>
      </c>
    </row>
    <row r="63" customFormat="false" ht="12.8" hidden="false" customHeight="false" outlineLevel="0" collapsed="false">
      <c r="A63" s="148" t="s">
        <v>355</v>
      </c>
      <c r="B63" s="165" t="n">
        <v>0.0286</v>
      </c>
      <c r="C63" s="184" t="n">
        <f aca="false">(C24*$B$63)*-1</f>
        <v>-0</v>
      </c>
      <c r="D63" s="184" t="n">
        <f aca="false">(D24*$B$63)*-1</f>
        <v>-0</v>
      </c>
      <c r="E63" s="184" t="n">
        <f aca="false">(E24*$B$63)*-1</f>
        <v>-0</v>
      </c>
      <c r="F63" s="184" t="n">
        <f aca="false">(F24*$B$63)*-1</f>
        <v>-0</v>
      </c>
      <c r="G63" s="185" t="n">
        <f aca="false">(G24*$B$63)*-1</f>
        <v>-0</v>
      </c>
    </row>
    <row r="64" customFormat="false" ht="12.8" hidden="false" customHeight="false" outlineLevel="0" collapsed="false">
      <c r="A64" s="148" t="s">
        <v>356</v>
      </c>
      <c r="B64" s="165" t="n">
        <v>0.0286</v>
      </c>
      <c r="C64" s="184" t="n">
        <f aca="false">(C25*$B$64)*-1</f>
        <v>-0</v>
      </c>
      <c r="D64" s="184" t="n">
        <f aca="false">(D25*$B$64)*-1</f>
        <v>-0</v>
      </c>
      <c r="E64" s="184" t="n">
        <f aca="false">(E25*$B$64)*-1</f>
        <v>-0</v>
      </c>
      <c r="F64" s="184" t="n">
        <f aca="false">(F25*$B$64)*-1</f>
        <v>-0</v>
      </c>
      <c r="G64" s="185" t="n">
        <f aca="false">(G25*$B$64)*-1</f>
        <v>-0</v>
      </c>
    </row>
    <row r="65" customFormat="false" ht="12.75" hidden="false" customHeight="false" outlineLevel="0" collapsed="false">
      <c r="A65" s="154" t="s">
        <v>5</v>
      </c>
      <c r="B65" s="181"/>
      <c r="C65" s="156" t="n">
        <f aca="false">SUM(C62:C64)</f>
        <v>0</v>
      </c>
      <c r="D65" s="156" t="n">
        <f aca="false">SUM(D62:D64)</f>
        <v>0</v>
      </c>
      <c r="E65" s="156" t="n">
        <f aca="false">SUM(E62:E64)</f>
        <v>0</v>
      </c>
      <c r="F65" s="156" t="n">
        <f aca="false">SUM(F62:F64)</f>
        <v>0</v>
      </c>
      <c r="G65" s="157" t="n">
        <f aca="false">SUM(G62:G64)</f>
        <v>0</v>
      </c>
    </row>
    <row r="66" customFormat="false" ht="12.75" hidden="false" customHeight="false" outlineLevel="0" collapsed="false">
      <c r="A66" s="145" t="s">
        <v>357</v>
      </c>
      <c r="B66" s="146" t="s">
        <v>313</v>
      </c>
      <c r="C66" s="146" t="s">
        <v>314</v>
      </c>
      <c r="D66" s="146" t="s">
        <v>314</v>
      </c>
      <c r="E66" s="146" t="s">
        <v>314</v>
      </c>
      <c r="F66" s="186" t="s">
        <v>314</v>
      </c>
      <c r="G66" s="147" t="s">
        <v>314</v>
      </c>
    </row>
    <row r="67" customFormat="false" ht="12.75" hidden="false" customHeight="false" outlineLevel="0" collapsed="false">
      <c r="A67" s="148" t="s">
        <v>348</v>
      </c>
      <c r="B67" s="187"/>
      <c r="C67" s="184" t="n">
        <f aca="false">C56</f>
        <v>27.01564425</v>
      </c>
      <c r="D67" s="184" t="n">
        <f aca="false">D56</f>
        <v>27.01564425</v>
      </c>
      <c r="E67" s="184" t="n">
        <f aca="false">E56</f>
        <v>27.01564425</v>
      </c>
      <c r="F67" s="184" t="n">
        <f aca="false">F56</f>
        <v>36.839394</v>
      </c>
      <c r="G67" s="185" t="n">
        <f aca="false">G56</f>
        <v>36.839394</v>
      </c>
    </row>
    <row r="68" customFormat="false" ht="12.75" hidden="false" customHeight="false" outlineLevel="0" collapsed="false">
      <c r="A68" s="148" t="s">
        <v>358</v>
      </c>
      <c r="B68" s="187"/>
      <c r="C68" s="184" t="n">
        <f aca="false">C60</f>
        <v>3.00173825</v>
      </c>
      <c r="D68" s="184" t="n">
        <f aca="false">D60</f>
        <v>3.00173825</v>
      </c>
      <c r="E68" s="184" t="n">
        <f aca="false">E60</f>
        <v>3.00173825</v>
      </c>
      <c r="F68" s="184" t="n">
        <f aca="false">F60</f>
        <v>4.093266</v>
      </c>
      <c r="G68" s="185" t="n">
        <f aca="false">G60</f>
        <v>4.093266</v>
      </c>
    </row>
    <row r="69" customFormat="false" ht="12.75" hidden="false" customHeight="false" outlineLevel="0" collapsed="false">
      <c r="A69" s="148" t="s">
        <v>359</v>
      </c>
      <c r="B69" s="187"/>
      <c r="C69" s="184" t="n">
        <f aca="false">C65</f>
        <v>0</v>
      </c>
      <c r="D69" s="184" t="n">
        <f aca="false">D65</f>
        <v>0</v>
      </c>
      <c r="E69" s="184" t="n">
        <f aca="false">E65</f>
        <v>0</v>
      </c>
      <c r="F69" s="184" t="n">
        <f aca="false">F65</f>
        <v>0</v>
      </c>
      <c r="G69" s="185" t="n">
        <f aca="false">G65</f>
        <v>0</v>
      </c>
    </row>
    <row r="70" customFormat="false" ht="12.75" hidden="false" customHeight="false" outlineLevel="0" collapsed="false">
      <c r="A70" s="154" t="s">
        <v>5</v>
      </c>
      <c r="B70" s="166"/>
      <c r="C70" s="156" t="n">
        <f aca="false">SUM(C67:C69)</f>
        <v>30.0173825</v>
      </c>
      <c r="D70" s="156" t="n">
        <f aca="false">SUM(D67:D69)</f>
        <v>30.0173825</v>
      </c>
      <c r="E70" s="156" t="n">
        <f aca="false">SUM(E67:E69)</f>
        <v>30.0173825</v>
      </c>
      <c r="F70" s="156" t="n">
        <f aca="false">SUM(F67:F69)</f>
        <v>40.93266</v>
      </c>
      <c r="G70" s="157" t="n">
        <f aca="false">SUM(G67:G69)</f>
        <v>40.93266</v>
      </c>
    </row>
    <row r="71" customFormat="false" ht="7.5" hidden="false" customHeight="true" outlineLevel="0" collapsed="false">
      <c r="A71" s="188"/>
      <c r="B71" s="189"/>
      <c r="C71" s="190"/>
      <c r="D71" s="190"/>
      <c r="E71" s="190"/>
      <c r="F71" s="190"/>
      <c r="G71" s="191"/>
    </row>
    <row r="72" customFormat="false" ht="12.75" hidden="false" customHeight="false" outlineLevel="0" collapsed="false">
      <c r="A72" s="192" t="s">
        <v>360</v>
      </c>
      <c r="B72" s="192"/>
      <c r="C72" s="192"/>
      <c r="D72" s="192"/>
      <c r="E72" s="192"/>
      <c r="F72" s="192"/>
      <c r="G72" s="192"/>
    </row>
    <row r="73" customFormat="false" ht="12.75" hidden="false" customHeight="false" outlineLevel="0" collapsed="false">
      <c r="A73" s="193" t="s">
        <v>361</v>
      </c>
      <c r="B73" s="194" t="s">
        <v>313</v>
      </c>
      <c r="C73" s="194" t="s">
        <v>314</v>
      </c>
      <c r="D73" s="194" t="s">
        <v>314</v>
      </c>
      <c r="E73" s="194" t="s">
        <v>314</v>
      </c>
      <c r="F73" s="194" t="s">
        <v>314</v>
      </c>
      <c r="G73" s="195" t="s">
        <v>314</v>
      </c>
    </row>
    <row r="74" customFormat="false" ht="12.8" hidden="false" customHeight="false" outlineLevel="0" collapsed="false">
      <c r="A74" s="148" t="s">
        <v>362</v>
      </c>
      <c r="B74" s="168"/>
      <c r="C74" s="196" t="n">
        <f aca="false">ROUND(20.7945/30/12*(C$19+C$50+C$70),2)</f>
        <v>36.94</v>
      </c>
      <c r="D74" s="196" t="n">
        <f aca="false">ROUND(20.7945/30/12*(D$19+D$50+D$70),2)</f>
        <v>36.94</v>
      </c>
      <c r="E74" s="196" t="n">
        <f aca="false">ROUND(20.7945/30/12*(E$19+E$50+E$70),2)</f>
        <v>36.94</v>
      </c>
      <c r="F74" s="196" t="n">
        <f aca="false">ROUND(15/30/12*(F$19+F$50+F$70),2)</f>
        <v>36.34</v>
      </c>
      <c r="G74" s="196" t="n">
        <f aca="false">ROUND(15/30/12*(G$19+G$50+G$70),2)</f>
        <v>36.34</v>
      </c>
    </row>
    <row r="75" customFormat="false" ht="12.8" hidden="false" customHeight="false" outlineLevel="0" collapsed="false">
      <c r="A75" s="148" t="s">
        <v>363</v>
      </c>
      <c r="B75" s="168"/>
      <c r="C75" s="196" t="n">
        <f aca="false">ROUND(7.681/30/12*(C$19+C$50+C$70),2)</f>
        <v>13.64</v>
      </c>
      <c r="D75" s="196" t="n">
        <f aca="false">ROUND(7.681/30/12*(D$19+D$50+D$70),2)</f>
        <v>13.64</v>
      </c>
      <c r="E75" s="196" t="n">
        <f aca="false">ROUND(7.681/30/12*(E$19+E$50+E$70),2)</f>
        <v>13.64</v>
      </c>
      <c r="F75" s="196" t="n">
        <f aca="false">ROUND(5.3399/30/12*(F$19+F$50+F$70),2)</f>
        <v>12.94</v>
      </c>
      <c r="G75" s="196" t="n">
        <f aca="false">ROUND(5.3399/30/12*(G$19+G$50+G$70),2)</f>
        <v>12.94</v>
      </c>
    </row>
    <row r="76" customFormat="false" ht="12.8" hidden="false" customHeight="false" outlineLevel="0" collapsed="false">
      <c r="A76" s="148" t="s">
        <v>364</v>
      </c>
      <c r="B76" s="168"/>
      <c r="C76" s="196" t="n">
        <f aca="false">ROUND(0.4505/30/12*(C$19+C$50+C$70),2)</f>
        <v>0.8</v>
      </c>
      <c r="D76" s="196" t="n">
        <f aca="false">ROUND(0.4505/30/12*(D$19+D$50+D$70),2)</f>
        <v>0.8</v>
      </c>
      <c r="E76" s="196" t="n">
        <f aca="false">ROUND(0.4505/30/12*(E$19+E$50+E$70),2)</f>
        <v>0.8</v>
      </c>
      <c r="F76" s="196" t="n">
        <f aca="false">ROUND(0.325/30/12*(F$19+F$50+F$70),2)</f>
        <v>0.79</v>
      </c>
      <c r="G76" s="196" t="n">
        <f aca="false">ROUND(0.325/30/12*(G$19+G$50+G$70),2)</f>
        <v>0.79</v>
      </c>
    </row>
    <row r="77" customFormat="false" ht="12.8" hidden="false" customHeight="false" outlineLevel="0" collapsed="false">
      <c r="A77" s="148" t="s">
        <v>365</v>
      </c>
      <c r="B77" s="168"/>
      <c r="C77" s="196" t="n">
        <f aca="false">ROUND(0.9583/30/12*(C$19+C$50+C$70),2)</f>
        <v>1.7</v>
      </c>
      <c r="D77" s="196" t="n">
        <f aca="false">ROUND(0.9583/30/12*(D$19+D$50+D$70),2)</f>
        <v>1.7</v>
      </c>
      <c r="E77" s="196" t="n">
        <f aca="false">ROUND(0.9583/30/12*(E$19+E$50+E$70),2)</f>
        <v>1.7</v>
      </c>
      <c r="F77" s="196" t="n">
        <f aca="false">ROUND(0.6913/30/12*(F$19+F$50+F$70),2)</f>
        <v>1.67</v>
      </c>
      <c r="G77" s="196" t="n">
        <f aca="false">ROUND(0.6913/30/12*(G$19+G$50+G$70),2)</f>
        <v>1.67</v>
      </c>
    </row>
    <row r="78" customFormat="false" ht="12.75" hidden="false" customHeight="false" outlineLevel="0" collapsed="false">
      <c r="A78" s="148" t="s">
        <v>366</v>
      </c>
      <c r="B78" s="168"/>
      <c r="C78" s="150"/>
      <c r="D78" s="150"/>
      <c r="E78" s="150"/>
      <c r="F78" s="151"/>
      <c r="G78" s="152"/>
    </row>
    <row r="79" customFormat="false" ht="12.75" hidden="false" customHeight="false" outlineLevel="0" collapsed="false">
      <c r="A79" s="154" t="s">
        <v>5</v>
      </c>
      <c r="B79" s="166" t="n">
        <f aca="false">SUM(B74:B78)</f>
        <v>0</v>
      </c>
      <c r="C79" s="156" t="n">
        <f aca="false">SUM(C74:C78)</f>
        <v>53.08</v>
      </c>
      <c r="D79" s="156" t="n">
        <f aca="false">SUM(D74:D78)</f>
        <v>53.08</v>
      </c>
      <c r="E79" s="156" t="n">
        <f aca="false">SUM(E74:E78)</f>
        <v>53.08</v>
      </c>
      <c r="F79" s="156" t="n">
        <f aca="false">SUM(F74:F78)</f>
        <v>51.74</v>
      </c>
      <c r="G79" s="157" t="n">
        <f aca="false">SUM(G74:G78)</f>
        <v>51.74</v>
      </c>
    </row>
    <row r="80" customFormat="false" ht="12.75" hidden="false" customHeight="false" outlineLevel="0" collapsed="false">
      <c r="A80" s="162" t="s">
        <v>367</v>
      </c>
      <c r="B80" s="163"/>
      <c r="C80" s="163" t="s">
        <v>314</v>
      </c>
      <c r="D80" s="163" t="s">
        <v>314</v>
      </c>
      <c r="E80" s="163" t="s">
        <v>314</v>
      </c>
      <c r="F80" s="163" t="s">
        <v>314</v>
      </c>
      <c r="G80" s="164" t="s">
        <v>314</v>
      </c>
    </row>
    <row r="81" customFormat="false" ht="12.75" hidden="false" customHeight="false" outlineLevel="0" collapsed="false">
      <c r="A81" s="148" t="s">
        <v>368</v>
      </c>
      <c r="B81" s="168" t="n">
        <v>0.5</v>
      </c>
      <c r="C81" s="197"/>
      <c r="D81" s="197"/>
      <c r="E81" s="197"/>
      <c r="F81" s="197" t="n">
        <f aca="false">ROUND(F$12/220*15*0.5*(1+$B81),2)</f>
        <v>0</v>
      </c>
      <c r="G81" s="197" t="n">
        <f aca="false">ROUND(G$12/220*15*0.5*(1+$B81),2)</f>
        <v>0</v>
      </c>
    </row>
    <row r="82" customFormat="false" ht="12.75" hidden="false" customHeight="false" outlineLevel="0" collapsed="false">
      <c r="A82" s="154"/>
      <c r="B82" s="166"/>
      <c r="C82" s="198"/>
      <c r="D82" s="198"/>
      <c r="E82" s="198"/>
      <c r="F82" s="199"/>
      <c r="G82" s="200"/>
    </row>
    <row r="83" customFormat="false" ht="12.75" hidden="false" customHeight="false" outlineLevel="0" collapsed="false">
      <c r="A83" s="145" t="s">
        <v>369</v>
      </c>
      <c r="B83" s="146" t="s">
        <v>313</v>
      </c>
      <c r="C83" s="146" t="s">
        <v>314</v>
      </c>
      <c r="D83" s="146" t="s">
        <v>314</v>
      </c>
      <c r="E83" s="146" t="s">
        <v>314</v>
      </c>
      <c r="F83" s="146" t="s">
        <v>314</v>
      </c>
      <c r="G83" s="147" t="s">
        <v>314</v>
      </c>
    </row>
    <row r="84" customFormat="false" ht="12.75" hidden="false" customHeight="false" outlineLevel="0" collapsed="false">
      <c r="A84" s="148" t="s">
        <v>370</v>
      </c>
      <c r="B84" s="168" t="n">
        <f aca="false">B79</f>
        <v>0</v>
      </c>
      <c r="C84" s="150" t="n">
        <f aca="false">C79</f>
        <v>53.08</v>
      </c>
      <c r="D84" s="150" t="n">
        <f aca="false">D79</f>
        <v>53.08</v>
      </c>
      <c r="E84" s="150" t="n">
        <f aca="false">E79</f>
        <v>53.08</v>
      </c>
      <c r="F84" s="150" t="n">
        <f aca="false">F79</f>
        <v>51.74</v>
      </c>
      <c r="G84" s="152" t="n">
        <f aca="false">G79</f>
        <v>51.74</v>
      </c>
    </row>
    <row r="85" customFormat="false" ht="12.75" hidden="false" customHeight="false" outlineLevel="0" collapsed="false">
      <c r="A85" s="148" t="s">
        <v>421</v>
      </c>
      <c r="B85" s="168" t="n">
        <f aca="false">B81</f>
        <v>0.5</v>
      </c>
      <c r="C85" s="150" t="n">
        <f aca="false">C81</f>
        <v>0</v>
      </c>
      <c r="D85" s="150" t="n">
        <f aca="false">D81</f>
        <v>0</v>
      </c>
      <c r="E85" s="150" t="n">
        <f aca="false">E81</f>
        <v>0</v>
      </c>
      <c r="F85" s="150" t="n">
        <f aca="false">F81</f>
        <v>0</v>
      </c>
      <c r="G85" s="152" t="n">
        <f aca="false">G81</f>
        <v>0</v>
      </c>
    </row>
    <row r="86" customFormat="false" ht="12.75" hidden="false" customHeight="false" outlineLevel="0" collapsed="false">
      <c r="A86" s="154" t="s">
        <v>5</v>
      </c>
      <c r="B86" s="166" t="n">
        <f aca="false">SUM(B84:B85)</f>
        <v>0.5</v>
      </c>
      <c r="C86" s="156" t="n">
        <f aca="false">SUM(C84:C85)</f>
        <v>53.08</v>
      </c>
      <c r="D86" s="156" t="n">
        <f aca="false">SUM(D84:D85)</f>
        <v>53.08</v>
      </c>
      <c r="E86" s="156" t="n">
        <f aca="false">SUM(E84:E85)</f>
        <v>53.08</v>
      </c>
      <c r="F86" s="156" t="n">
        <f aca="false">SUM(F84:F85)</f>
        <v>51.74</v>
      </c>
      <c r="G86" s="157" t="n">
        <f aca="false">SUM(G84:G85)</f>
        <v>51.74</v>
      </c>
    </row>
    <row r="87" customFormat="false" ht="4.5" hidden="false" customHeight="true" outlineLevel="0" collapsed="false">
      <c r="A87" s="148"/>
      <c r="B87" s="158"/>
      <c r="C87" s="158"/>
      <c r="D87" s="158"/>
      <c r="E87" s="158"/>
      <c r="F87" s="159"/>
      <c r="G87" s="160"/>
    </row>
    <row r="88" customFormat="false" ht="12.75" hidden="false" customHeight="false" outlineLevel="0" collapsed="false">
      <c r="A88" s="161" t="s">
        <v>372</v>
      </c>
      <c r="B88" s="161"/>
      <c r="C88" s="161"/>
      <c r="D88" s="161"/>
      <c r="E88" s="161"/>
      <c r="F88" s="161"/>
      <c r="G88" s="161"/>
    </row>
    <row r="89" customFormat="false" ht="12.75" hidden="false" customHeight="false" outlineLevel="0" collapsed="false">
      <c r="A89" s="145" t="s">
        <v>373</v>
      </c>
      <c r="B89" s="146" t="s">
        <v>20</v>
      </c>
      <c r="C89" s="146" t="s">
        <v>314</v>
      </c>
      <c r="D89" s="146" t="s">
        <v>314</v>
      </c>
      <c r="E89" s="146" t="s">
        <v>314</v>
      </c>
      <c r="F89" s="146" t="s">
        <v>314</v>
      </c>
      <c r="G89" s="147" t="s">
        <v>314</v>
      </c>
    </row>
    <row r="90" customFormat="false" ht="12.8" hidden="false" customHeight="false" outlineLevel="0" collapsed="false">
      <c r="A90" s="148" t="s">
        <v>374</v>
      </c>
      <c r="B90" s="179" t="n">
        <f aca="false">Insumos!L11</f>
        <v>0</v>
      </c>
      <c r="C90" s="179" t="n">
        <f aca="false">B90</f>
        <v>0</v>
      </c>
      <c r="D90" s="179" t="n">
        <f aca="false">B90</f>
        <v>0</v>
      </c>
      <c r="E90" s="179" t="n">
        <f aca="false">B90</f>
        <v>0</v>
      </c>
      <c r="F90" s="201" t="n">
        <f aca="false">B90*2</f>
        <v>0</v>
      </c>
      <c r="G90" s="180" t="n">
        <f aca="false">B90*2</f>
        <v>0</v>
      </c>
    </row>
    <row r="91" customFormat="false" ht="12.8" hidden="false" customHeight="false" outlineLevel="0" collapsed="false">
      <c r="A91" s="279" t="s">
        <v>375</v>
      </c>
      <c r="B91" s="179" t="n">
        <f aca="false">Insumos!K25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8" hidden="false" customHeight="false" outlineLevel="0" collapsed="false">
      <c r="A92" s="279" t="s">
        <v>376</v>
      </c>
      <c r="B92" s="179"/>
      <c r="C92" s="179" t="n">
        <f aca="false">Insumos!K36</f>
        <v>0</v>
      </c>
      <c r="D92" s="179" t="n">
        <f aca="false">Insumos!K37</f>
        <v>0</v>
      </c>
      <c r="E92" s="179" t="n">
        <f aca="false">Insumos!K37</f>
        <v>0</v>
      </c>
      <c r="F92" s="201" t="n">
        <f aca="false">Insumos!K38</f>
        <v>0</v>
      </c>
      <c r="G92" s="180" t="n">
        <f aca="false">Insumos!K38</f>
        <v>0</v>
      </c>
    </row>
    <row r="93" customFormat="false" ht="12.75" hidden="false" customHeight="false" outlineLevel="0" collapsed="false">
      <c r="A93" s="279" t="s">
        <v>377</v>
      </c>
      <c r="B93" s="179"/>
      <c r="C93" s="197"/>
      <c r="D93" s="197"/>
      <c r="E93" s="197"/>
      <c r="F93" s="202"/>
      <c r="G93" s="203"/>
    </row>
    <row r="94" customFormat="false" ht="12.75" hidden="false" customHeight="false" outlineLevel="0" collapsed="false">
      <c r="A94" s="154" t="s">
        <v>5</v>
      </c>
      <c r="B94" s="182" t="n">
        <f aca="false">SUM(B90:B93)</f>
        <v>0</v>
      </c>
      <c r="C94" s="182" t="n">
        <f aca="false">SUM(C90:C93)</f>
        <v>0</v>
      </c>
      <c r="D94" s="182" t="n">
        <f aca="false">SUM(D90:D93)</f>
        <v>0</v>
      </c>
      <c r="E94" s="182" t="n">
        <f aca="false">SUM(E90:E93)</f>
        <v>0</v>
      </c>
      <c r="F94" s="182" t="n">
        <f aca="false">SUM(F90:F93)</f>
        <v>0</v>
      </c>
      <c r="G94" s="183" t="n">
        <f aca="false">SUM(G90:G93)</f>
        <v>0</v>
      </c>
    </row>
    <row r="95" customFormat="false" ht="3.75" hidden="false" customHeight="true" outlineLevel="0" collapsed="false">
      <c r="A95" s="148"/>
      <c r="B95" s="158"/>
      <c r="C95" s="158"/>
      <c r="D95" s="158"/>
      <c r="E95" s="158"/>
      <c r="F95" s="159"/>
      <c r="G95" s="160"/>
    </row>
    <row r="96" customFormat="false" ht="12.75" hidden="false" customHeight="false" outlineLevel="0" collapsed="false">
      <c r="A96" s="161" t="s">
        <v>378</v>
      </c>
      <c r="B96" s="161"/>
      <c r="C96" s="161"/>
      <c r="D96" s="161"/>
      <c r="E96" s="161"/>
      <c r="F96" s="161"/>
      <c r="G96" s="161"/>
    </row>
    <row r="97" customFormat="false" ht="12.75" hidden="false" customHeight="false" outlineLevel="0" collapsed="false">
      <c r="A97" s="145" t="s">
        <v>379</v>
      </c>
      <c r="B97" s="146" t="s">
        <v>313</v>
      </c>
      <c r="C97" s="146" t="s">
        <v>314</v>
      </c>
      <c r="D97" s="146" t="s">
        <v>314</v>
      </c>
      <c r="E97" s="146" t="s">
        <v>314</v>
      </c>
      <c r="F97" s="146" t="s">
        <v>314</v>
      </c>
      <c r="G97" s="147" t="s">
        <v>314</v>
      </c>
    </row>
    <row r="98" customFormat="false" ht="12.8" hidden="false" customHeight="false" outlineLevel="0" collapsed="false">
      <c r="A98" s="204" t="s">
        <v>380</v>
      </c>
      <c r="B98" s="165" t="n">
        <v>0.06</v>
      </c>
      <c r="C98" s="205" t="n">
        <f aca="false">ROUND((C$19+C$50+C$70+C$86+C$94)*$B98,2)</f>
        <v>41.56</v>
      </c>
      <c r="D98" s="205" t="n">
        <f aca="false">ROUND((D$19+D$50+D$70+D$86+D$94)*$B98,2)</f>
        <v>41.56</v>
      </c>
      <c r="E98" s="205" t="n">
        <f aca="false">ROUND((E$19+E$50+E$70+E$86+E$94)*$B98,2)</f>
        <v>41.56</v>
      </c>
      <c r="F98" s="205" t="n">
        <f aca="false">ROUND((F$19+F$50+F$70+F$86+F$94)*$B98,2)</f>
        <v>55.43</v>
      </c>
      <c r="G98" s="206" t="n">
        <f aca="false">ROUND((G$19+G$50+G$70+G$86+G$94)*$B98,2)</f>
        <v>55.43</v>
      </c>
    </row>
    <row r="99" customFormat="false" ht="12.8" hidden="false" customHeight="false" outlineLevel="0" collapsed="false">
      <c r="A99" s="204" t="s">
        <v>381</v>
      </c>
      <c r="B99" s="165" t="n">
        <v>0.0679</v>
      </c>
      <c r="C99" s="207" t="n">
        <f aca="false">ROUND((C$19+C$50+C$70+C$86+C$94+C$98)*$B99,2)</f>
        <v>49.85</v>
      </c>
      <c r="D99" s="207" t="n">
        <f aca="false">ROUND((D$19+D$50+D$70+D$86+D$94+D$98)*$B99,2)</f>
        <v>49.85</v>
      </c>
      <c r="E99" s="207" t="n">
        <f aca="false">ROUND((E$19+E$50+E$70+E$86+E$94+E$98)*$B99,2)</f>
        <v>49.85</v>
      </c>
      <c r="F99" s="207" t="n">
        <f aca="false">ROUND((F$19+F$50+F$70+F$86+F$94+F$98)*$B99,2)</f>
        <v>66.49</v>
      </c>
      <c r="G99" s="208" t="n">
        <f aca="false">ROUND((G$19+G$50+G$70+G$86+G$94+G$98)*$B99,2)</f>
        <v>66.49</v>
      </c>
    </row>
    <row r="100" customFormat="false" ht="12.75" hidden="false" customHeight="false" outlineLevel="0" collapsed="false">
      <c r="A100" s="162" t="s">
        <v>382</v>
      </c>
      <c r="B100" s="209" t="n">
        <f aca="false">B101+B102</f>
        <v>0.0565</v>
      </c>
      <c r="C100" s="210" t="n">
        <f aca="false">SUM(C101:C102)</f>
        <v>46.95</v>
      </c>
      <c r="D100" s="210" t="n">
        <f aca="false">SUM(D101:D102)</f>
        <v>46.95</v>
      </c>
      <c r="E100" s="210" t="n">
        <f aca="false">SUM(E101:E102)</f>
        <v>46.95</v>
      </c>
      <c r="F100" s="210" t="n">
        <f aca="false">SUM(F101:F102)</f>
        <v>62.62</v>
      </c>
      <c r="G100" s="211" t="n">
        <f aca="false">SUM(G101:G102)</f>
        <v>62.62</v>
      </c>
    </row>
    <row r="101" customFormat="false" ht="12.75" hidden="false" customHeight="false" outlineLevel="0" collapsed="false">
      <c r="A101" s="148" t="s">
        <v>383</v>
      </c>
      <c r="B101" s="168" t="n">
        <v>0.0365</v>
      </c>
      <c r="C101" s="179" t="n">
        <f aca="false">ROUND((($C$19+$C$50+$C$70+$C$86+$C$94+$C$99+$C$98)/(1-($B$100)))*$B$101,2)</f>
        <v>30.33</v>
      </c>
      <c r="D101" s="179" t="n">
        <f aca="false">ROUND((($D$19+$D$50+$D$70+$D$86+$D$94+$D$99+$D$98)/(1-($B$100)))*$B101,2)</f>
        <v>30.33</v>
      </c>
      <c r="E101" s="179" t="n">
        <f aca="false">ROUND((($E$19+$E$50+$E$70+$E$86+$E$94+$E$99+$E$98)/(1-($B$100)))*$B101,2)</f>
        <v>30.33</v>
      </c>
      <c r="F101" s="179" t="n">
        <f aca="false">ROUND(((F$19+F$50+F$70+F$86+F$94+F$99+F$98)/(1-($B$100)))*B101,2)</f>
        <v>40.45</v>
      </c>
      <c r="G101" s="180" t="n">
        <f aca="false">ROUND(((G$19+G$50+G$70+G$86+G$94+G$99+G$98)/(1-($B$100)))*$B101,2)</f>
        <v>40.45</v>
      </c>
    </row>
    <row r="102" customFormat="false" ht="12.75" hidden="false" customHeight="false" outlineLevel="0" collapsed="false">
      <c r="A102" s="148" t="s">
        <v>384</v>
      </c>
      <c r="B102" s="168" t="n">
        <v>0.02</v>
      </c>
      <c r="C102" s="197" t="n">
        <f aca="false">ROUND((($C$19+$C$50+$C$70+$C$86+$C$94+$C$98+$C$99)/(1-($B$100)))*$B$102,2)</f>
        <v>16.62</v>
      </c>
      <c r="D102" s="197" t="n">
        <f aca="false">ROUND((($D$19+$D$50+$D$70+$D$86+$D$94+$D$98+$D$99)/(1-($B$100)))*$B102,2)</f>
        <v>16.62</v>
      </c>
      <c r="E102" s="197" t="n">
        <f aca="false">ROUND((($E$19+$E$50+$E$70+$E$86+$E$94+$E$98+$E$99)/(1-($B$100)))*$B102,2)</f>
        <v>16.62</v>
      </c>
      <c r="F102" s="197" t="n">
        <f aca="false">ROUND((($F$19+$F$50+$F$70+$F$86+$F$94+$F$98+$F$99)/(1-($B$100)))*B102,2)</f>
        <v>22.17</v>
      </c>
      <c r="G102" s="203" t="n">
        <f aca="false">ROUND((($G$19+$G$50+$G$70+$G$86+$G$94+$G$98+$G$99)/(1-($B$100)))*$B102,2)</f>
        <v>22.17</v>
      </c>
    </row>
    <row r="103" customFormat="false" ht="12.75" hidden="false" customHeight="false" outlineLevel="0" collapsed="false">
      <c r="A103" s="162" t="s">
        <v>385</v>
      </c>
      <c r="B103" s="209" t="n">
        <f aca="false">B104+B105</f>
        <v>0.0615</v>
      </c>
      <c r="C103" s="163" t="n">
        <f aca="false">SUM(C104:C105)</f>
        <v>51.37</v>
      </c>
      <c r="D103" s="163" t="n">
        <f aca="false">SUM(D104:D105)</f>
        <v>51.37</v>
      </c>
      <c r="E103" s="163" t="n">
        <f aca="false">SUM(E104:E105)</f>
        <v>51.37</v>
      </c>
      <c r="F103" s="163" t="n">
        <f aca="false">SUM(F104:F105)</f>
        <v>68.53</v>
      </c>
      <c r="G103" s="164" t="n">
        <f aca="false">SUM(G104:G105)</f>
        <v>68.53</v>
      </c>
    </row>
    <row r="104" customFormat="false" ht="12.75" hidden="false" customHeight="false" outlineLevel="0" collapsed="false">
      <c r="A104" s="148" t="s">
        <v>383</v>
      </c>
      <c r="B104" s="168" t="n">
        <v>0.0365</v>
      </c>
      <c r="C104" s="197" t="n">
        <f aca="false">ROUND((($C$19+$C$50+$C$70+$C$86+$C$94+$C$99+$C$98)/(1-($B$103)))*$B$104,2)</f>
        <v>30.49</v>
      </c>
      <c r="D104" s="197" t="n">
        <f aca="false">ROUND((($D$19+$D$50+$D$70+$D$86+$D$94+$D$99+$D$98)/(1-($B$103)))*$B104,2)</f>
        <v>30.49</v>
      </c>
      <c r="E104" s="197" t="n">
        <f aca="false">ROUND((($E$19+$E$50+$E$70+$E$86+$E$94+$E$99+$E$98)/(1-($B$103)))*$B104,2)</f>
        <v>30.49</v>
      </c>
      <c r="F104" s="197" t="n">
        <f aca="false">ROUND(((F$19+F$50+F$70+F$86+F$94+F$99+F$98)/(1-($B$103)))*B104,2)</f>
        <v>40.67</v>
      </c>
      <c r="G104" s="203" t="n">
        <f aca="false">ROUND(((G$19+G$50+G$70+G$86+G$94+G$99+G$98)/(1-($B$103)))*$B104,2)</f>
        <v>40.67</v>
      </c>
    </row>
    <row r="105" customFormat="false" ht="12.75" hidden="false" customHeight="false" outlineLevel="0" collapsed="false">
      <c r="A105" s="148" t="s">
        <v>384</v>
      </c>
      <c r="B105" s="168" t="n">
        <v>0.025</v>
      </c>
      <c r="C105" s="197" t="n">
        <f aca="false">ROUND((($C$19+$C$50+$C$70+$C$86+$C$94+$C$98+$C$99)/(1-($B$103)))*$B$105,2)</f>
        <v>20.88</v>
      </c>
      <c r="D105" s="197" t="n">
        <f aca="false">ROUND((($D$19+$D$50+$D$70+$D$86+$D$94+$D$98+$D$99)/(1-($B$103)))*$B105,2)</f>
        <v>20.88</v>
      </c>
      <c r="E105" s="197" t="n">
        <f aca="false">ROUND((($E$19+$E$50+$E$70+$E$86+$E$94+$E$98+$E$99)/(1-($B$103)))*$B105,2)</f>
        <v>20.88</v>
      </c>
      <c r="F105" s="197" t="n">
        <f aca="false">ROUND((($F$19+$F$50+$F$70+$F$86+$F$94+$F$98+$F$99)/(1-($B$103)))*B105,2)</f>
        <v>27.86</v>
      </c>
      <c r="G105" s="203" t="n">
        <f aca="false">ROUND((($G$19+$G$50+$G$70+$G$86+$G$94+$G$98+$G$99)/(1-($B$103)))*$B105,2)</f>
        <v>27.86</v>
      </c>
    </row>
    <row r="106" customFormat="false" ht="12.75" hidden="false" customHeight="false" outlineLevel="0" collapsed="false">
      <c r="A106" s="162" t="s">
        <v>386</v>
      </c>
      <c r="B106" s="209" t="n">
        <f aca="false">B107+B108</f>
        <v>0.0665</v>
      </c>
      <c r="C106" s="163" t="n">
        <f aca="false">SUM(C107:C108)</f>
        <v>55.85</v>
      </c>
      <c r="D106" s="163" t="n">
        <f aca="false">SUM(D107:D108)</f>
        <v>55.85</v>
      </c>
      <c r="E106" s="163" t="n">
        <f aca="false">SUM(E107:E108)</f>
        <v>55.85</v>
      </c>
      <c r="F106" s="163" t="n">
        <f aca="false">SUM(F107:F108)</f>
        <v>74.5</v>
      </c>
      <c r="G106" s="164" t="n">
        <f aca="false">SUM(G107:G108)</f>
        <v>74.5</v>
      </c>
    </row>
    <row r="107" customFormat="false" ht="12.75" hidden="false" customHeight="false" outlineLevel="0" collapsed="false">
      <c r="A107" s="148" t="s">
        <v>383</v>
      </c>
      <c r="B107" s="168" t="n">
        <v>0.0365</v>
      </c>
      <c r="C107" s="197" t="n">
        <f aca="false">ROUND((($C$19+$C$50+$C$70+$C$86+$C$94+$C$99+$C$98)/(1-($B$106)))*$B$107,2)</f>
        <v>30.65</v>
      </c>
      <c r="D107" s="197" t="n">
        <f aca="false">ROUND((($D$19+$D$50+$D$70+$D$86+$D$94+$D$99+$D$98)/(1-($B$106)))*$B107,2)</f>
        <v>30.65</v>
      </c>
      <c r="E107" s="197" t="n">
        <f aca="false">ROUND((($E$19+$E$50+$E$70+$E$86+$E$94+$E$99+$E$98)/(1-($B$106)))*$B107,2)</f>
        <v>30.65</v>
      </c>
      <c r="F107" s="197" t="n">
        <f aca="false">ROUND(((F$19+F$50+F$70+F$86+F$94+F$99+F$98)/(1-($B$106)))*B107,2)</f>
        <v>40.89</v>
      </c>
      <c r="G107" s="203" t="n">
        <f aca="false">ROUND(((G$19+G$50+G$70+G$86+G$94+G$99+G$98)/(1-($B$106)))*$B107,2)</f>
        <v>40.89</v>
      </c>
    </row>
    <row r="108" customFormat="false" ht="12.75" hidden="false" customHeight="false" outlineLevel="0" collapsed="false">
      <c r="A108" s="148" t="s">
        <v>384</v>
      </c>
      <c r="B108" s="168" t="n">
        <v>0.03</v>
      </c>
      <c r="C108" s="197" t="n">
        <f aca="false">ROUND((($C$19+$C$50+$C$70+$C$86+$C$94+$C$98+$C$99)/(1-($B$106)))*B108,2)</f>
        <v>25.2</v>
      </c>
      <c r="D108" s="197" t="n">
        <f aca="false">ROUND((($D$19+$D$50+$D$70+$D$86+$D$94+$D$98+$D$99)/(1-($B$106)))*$B108,2)</f>
        <v>25.2</v>
      </c>
      <c r="E108" s="197" t="n">
        <f aca="false">ROUND((($E$19+$E$50+$E$70+$E$86+$E$94+$E$98+$E$99)/(1-($B$106)))*$B108,2)</f>
        <v>25.2</v>
      </c>
      <c r="F108" s="202" t="n">
        <f aca="false">ROUND((($F$19+$F$50+$F$70+$F$86+$F$94+$F$98+$F$99)/(1-($B$106)))*B108,2)</f>
        <v>33.61</v>
      </c>
      <c r="G108" s="203" t="n">
        <f aca="false">ROUND((($G$19+$G$50+$G$70+$G$86+$G$94+$G$98+$G$99)/(1-($B$106)))*$B108,2)</f>
        <v>33.61</v>
      </c>
    </row>
    <row r="109" customFormat="false" ht="12.75" hidden="false" customHeight="false" outlineLevel="0" collapsed="false">
      <c r="A109" s="162" t="s">
        <v>387</v>
      </c>
      <c r="B109" s="209" t="n">
        <f aca="false">B110+B111</f>
        <v>0.0715</v>
      </c>
      <c r="C109" s="163" t="n">
        <f aca="false">SUM(C110:C111)</f>
        <v>60.37</v>
      </c>
      <c r="D109" s="163" t="n">
        <f aca="false">SUM(D110:D111)</f>
        <v>60.37</v>
      </c>
      <c r="E109" s="163" t="n">
        <f aca="false">SUM(E110:E111)</f>
        <v>60.37</v>
      </c>
      <c r="F109" s="163" t="n">
        <f aca="false">SUM(F110:F111)</f>
        <v>80.53</v>
      </c>
      <c r="G109" s="164" t="n">
        <f aca="false">SUM(G110:G111)</f>
        <v>80.53</v>
      </c>
    </row>
    <row r="110" customFormat="false" ht="12.75" hidden="false" customHeight="false" outlineLevel="0" collapsed="false">
      <c r="A110" s="148" t="s">
        <v>383</v>
      </c>
      <c r="B110" s="168" t="n">
        <v>0.0365</v>
      </c>
      <c r="C110" s="197" t="n">
        <f aca="false">ROUND((($C$19+$C$50+$C$70+$C$86+$C$94+$C$99+$C$98)/(1-($B$109)))*B110,2)</f>
        <v>30.82</v>
      </c>
      <c r="D110" s="197" t="n">
        <f aca="false">ROUND((($D$19+$D$50+$D$70+$D$86+$D$94+$D$99+$D$98)/(1-($B$109)))*$B110,2)</f>
        <v>30.82</v>
      </c>
      <c r="E110" s="197" t="n">
        <f aca="false">ROUND((($E$19+$E$50+$E$70+$E$86+$E$94+$E$99+$E$98)/(1-($B$109)))*$B110,2)</f>
        <v>30.82</v>
      </c>
      <c r="F110" s="202" t="n">
        <f aca="false">ROUND(((F$19+F$50+F$70+F$86+F$94+F$99+F$98)/(1-($B$109)))*B110,2)</f>
        <v>41.11</v>
      </c>
      <c r="G110" s="180" t="n">
        <f aca="false">ROUND(((G$19+G$50+G$70+G$86+G$94+G$99+G$98)/(1-($B$109)))*$B110,2)</f>
        <v>41.11</v>
      </c>
    </row>
    <row r="111" customFormat="false" ht="12.75" hidden="false" customHeight="false" outlineLevel="0" collapsed="false">
      <c r="A111" s="148" t="s">
        <v>384</v>
      </c>
      <c r="B111" s="168" t="n">
        <v>0.035</v>
      </c>
      <c r="C111" s="197" t="n">
        <f aca="false">ROUND((($C$19+$C$50+$C$70+$C$86+$C$94+$C$98+$C$99)/(1-($B$109)))*B111,2)</f>
        <v>29.55</v>
      </c>
      <c r="D111" s="197" t="n">
        <f aca="false">ROUND((($D$19+$D$50+$D$70+$D$86+$D$94+$D$98+$D$99)/(1-($B$109)))*$B111,2)</f>
        <v>29.55</v>
      </c>
      <c r="E111" s="197" t="n">
        <f aca="false">ROUND((($E$19+$E$50+$E$70+$E$86+$E$94+$E$98+$E$99)/(1-($B$109)))*$B111,2)</f>
        <v>29.55</v>
      </c>
      <c r="F111" s="201" t="n">
        <f aca="false">ROUND((($F$19+$F$50+$F$70+$F$86+$F$94+$F$98+$F$99)/(1-($B$109)))*B111,2)</f>
        <v>39.42</v>
      </c>
      <c r="G111" s="203" t="n">
        <f aca="false">ROUND((($G$19+$G$50+$G$70+$G$86+$G$94+$G$98+$G$99)/(1-($B$109)))*$B111,2)</f>
        <v>39.42</v>
      </c>
    </row>
    <row r="112" customFormat="false" ht="12.75" hidden="false" customHeight="false" outlineLevel="0" collapsed="false">
      <c r="A112" s="162" t="s">
        <v>388</v>
      </c>
      <c r="B112" s="209" t="n">
        <f aca="false">B113+B114</f>
        <v>0.0765</v>
      </c>
      <c r="C112" s="163" t="n">
        <f aca="false">SUM(C113:C114)</f>
        <v>64.95</v>
      </c>
      <c r="D112" s="163" t="n">
        <f aca="false">SUM(D113:D114)</f>
        <v>64.95</v>
      </c>
      <c r="E112" s="163" t="n">
        <f aca="false">SUM(E113:E114)</f>
        <v>64.95</v>
      </c>
      <c r="F112" s="163" t="n">
        <f aca="false">SUM(F113:F114)</f>
        <v>86.62</v>
      </c>
      <c r="G112" s="164" t="n">
        <f aca="false">SUM(G113:G114)</f>
        <v>86.62</v>
      </c>
    </row>
    <row r="113" customFormat="false" ht="12.75" hidden="false" customHeight="false" outlineLevel="0" collapsed="false">
      <c r="A113" s="148" t="s">
        <v>383</v>
      </c>
      <c r="B113" s="168" t="n">
        <v>0.0365</v>
      </c>
      <c r="C113" s="197" t="n">
        <f aca="false">ROUND((($C$19+$C$50+$C$70+$C$86+$C$94+$C$99+$C$98)/(1-($B$112)))*B113,2)</f>
        <v>30.99</v>
      </c>
      <c r="D113" s="197" t="n">
        <f aca="false">ROUND((($D$19+$D$50+$D$70+$D$86+$D$94+$D$99+$D$98)/(1-($B$112)))*$B113,2)</f>
        <v>30.99</v>
      </c>
      <c r="E113" s="197" t="n">
        <f aca="false">ROUND((($E$19+$E$50+$E$70+$E$86+$E$94+$E$99+$E$98)/(1-($B$112)))*$B113,2)</f>
        <v>30.99</v>
      </c>
      <c r="F113" s="202" t="n">
        <f aca="false">ROUND(((F$19+F$50+F$70+F$86+F$94+F$99+F$98)/(1-($B$112)))*B113,2)</f>
        <v>41.33</v>
      </c>
      <c r="G113" s="203" t="n">
        <f aca="false">ROUND(((G$19+G$50+G$70+G$86+G$94+G$99+G$98)/(1-($B$112)))*$B113,2)</f>
        <v>41.33</v>
      </c>
    </row>
    <row r="114" customFormat="false" ht="12.75" hidden="false" customHeight="false" outlineLevel="0" collapsed="false">
      <c r="A114" s="148" t="s">
        <v>384</v>
      </c>
      <c r="B114" s="168" t="n">
        <v>0.04</v>
      </c>
      <c r="C114" s="197" t="n">
        <f aca="false">ROUND((($C$19+$C$50+$C$70+$C$86+$C$94+$C$98+$C$99)/(1-($B$112)))*B114,2)</f>
        <v>33.96</v>
      </c>
      <c r="D114" s="197" t="n">
        <f aca="false">ROUND((($D$19+$D$50+$D$70+$D$86+$D$94+$D$98+$D$99)/(1-($B$112)))*$B114,2)</f>
        <v>33.96</v>
      </c>
      <c r="E114" s="197" t="n">
        <f aca="false">ROUND((($E$19+$E$50+$E$70+$E$86+$E$94+$E$98+$E$99)/(1-($B$112)))*$B114,2)</f>
        <v>33.96</v>
      </c>
      <c r="F114" s="202" t="n">
        <f aca="false">ROUND((($F$19+$F$50+$F$70+$F$86+$F$94+$F$98+$F$99)/(1-($B$112)))*B114,2)</f>
        <v>45.29</v>
      </c>
      <c r="G114" s="203" t="n">
        <f aca="false">ROUND((($G$19+$G$50+$G$70+$G$86+$G$94+$G$98+$G$99)/(1-($B$112)))*$B114,2)</f>
        <v>45.29</v>
      </c>
    </row>
    <row r="115" customFormat="false" ht="12.75" hidden="false" customHeight="false" outlineLevel="0" collapsed="false">
      <c r="A115" s="162" t="s">
        <v>389</v>
      </c>
      <c r="B115" s="209" t="n">
        <f aca="false">B116+B117</f>
        <v>0.0865</v>
      </c>
      <c r="C115" s="163" t="n">
        <f aca="false">SUM(C116:C117)</f>
        <v>74.24</v>
      </c>
      <c r="D115" s="163" t="n">
        <f aca="false">SUM(D116:D117)</f>
        <v>74.24</v>
      </c>
      <c r="E115" s="163" t="n">
        <f aca="false">SUM(E116:E117)</f>
        <v>74.24</v>
      </c>
      <c r="F115" s="163" t="n">
        <f aca="false">SUM(F116:F117)</f>
        <v>99.02</v>
      </c>
      <c r="G115" s="164" t="n">
        <f aca="false">SUM(G116:G117)</f>
        <v>99.02</v>
      </c>
    </row>
    <row r="116" customFormat="false" ht="12.75" hidden="false" customHeight="false" outlineLevel="0" collapsed="false">
      <c r="A116" s="148" t="s">
        <v>383</v>
      </c>
      <c r="B116" s="168" t="n">
        <v>0.0365</v>
      </c>
      <c r="C116" s="197" t="n">
        <f aca="false">ROUND((($C$19+$C$50+$C$70+$C$86+$C$94+$C$99+$C$98)/(1-($B$115)))*B116,2)</f>
        <v>31.33</v>
      </c>
      <c r="D116" s="197" t="n">
        <f aca="false">ROUND((($D$19+$D$50+$D$70+$D$86+$D$94+$D$99+$D$98)/(1-($B$115)))*$B116,2)</f>
        <v>31.33</v>
      </c>
      <c r="E116" s="197" t="n">
        <f aca="false">ROUND((($E$19+$E$50+$E$70+$E$86+$E$94+$E$99+$E$98)/(1-($B$115)))*$B116,2)</f>
        <v>31.33</v>
      </c>
      <c r="F116" s="202" t="n">
        <f aca="false">ROUND(((F$19+F$50+F$70+F$86+F$94+F$99+F$98)/(1-($B$115)))*B116,2)</f>
        <v>41.78</v>
      </c>
      <c r="G116" s="203" t="n">
        <f aca="false">ROUND(((G$19+G$50+G$70+G$86+G$94+G$99+G$98)/(1-($B$115)))*$B116,2)</f>
        <v>41.78</v>
      </c>
    </row>
    <row r="117" customFormat="false" ht="12.75" hidden="false" customHeight="false" outlineLevel="0" collapsed="false">
      <c r="A117" s="212" t="s">
        <v>384</v>
      </c>
      <c r="B117" s="213" t="n">
        <v>0.05</v>
      </c>
      <c r="C117" s="214" t="n">
        <f aca="false">ROUND((($C$19+$C$50+$C$70+$C$86+$C$94+$C$98+$C$99)/(1-($B$115)))*B117,2)</f>
        <v>42.91</v>
      </c>
      <c r="D117" s="214" t="n">
        <f aca="false">ROUND((($D$19+$D$50+$D$70+$D$86+$D$94+$D$98+$D$99)/(1-($B$115)))*$B117,2)</f>
        <v>42.91</v>
      </c>
      <c r="E117" s="214" t="n">
        <f aca="false">ROUND((($E$19+$E$50+$E$70+$E$86+$E$94+$E$98+$E$99)/(1-($B$115)))*$B117,2)</f>
        <v>42.91</v>
      </c>
      <c r="F117" s="215" t="n">
        <f aca="false">ROUND((($F$19+$F$50+$F$70+$F$86+$F$94+$F$98+$F$99)/(1-($B$115)))*B117,2)</f>
        <v>57.24</v>
      </c>
      <c r="G117" s="216" t="n">
        <f aca="false">ROUND((($G$19+$G$50+$G$70+$G$86+$G$94+$G$98+$G$99)/(1-($B$115)))*$B117,2)</f>
        <v>57.24</v>
      </c>
    </row>
    <row r="118" customFormat="false" ht="12.75" hidden="false" customHeight="false" outlineLevel="0" collapsed="false">
      <c r="A118" s="217" t="s">
        <v>390</v>
      </c>
      <c r="B118" s="218" t="n">
        <v>0.02</v>
      </c>
      <c r="C118" s="219" t="n">
        <f aca="false">SUM(C98:C100)</f>
        <v>138.36</v>
      </c>
      <c r="D118" s="219" t="n">
        <f aca="false">SUM(D98:D100)</f>
        <v>138.36</v>
      </c>
      <c r="E118" s="219" t="n">
        <f aca="false">SUM(E98:E100)</f>
        <v>138.36</v>
      </c>
      <c r="F118" s="219" t="n">
        <f aca="false">SUM(F98:F100)</f>
        <v>184.54</v>
      </c>
      <c r="G118" s="220" t="n">
        <f aca="false">SUM(G98:G100)</f>
        <v>184.54</v>
      </c>
    </row>
    <row r="119" customFormat="false" ht="12.75" hidden="false" customHeight="false" outlineLevel="0" collapsed="false">
      <c r="A119" s="217"/>
      <c r="B119" s="166" t="n">
        <v>0.025</v>
      </c>
      <c r="C119" s="156" t="n">
        <f aca="false">SUM(C98:C99,C103)</f>
        <v>142.78</v>
      </c>
      <c r="D119" s="156" t="n">
        <f aca="false">SUM(D98:D99,D103)</f>
        <v>142.78</v>
      </c>
      <c r="E119" s="156" t="n">
        <f aca="false">SUM(E98:E99,E103)</f>
        <v>142.78</v>
      </c>
      <c r="F119" s="156" t="n">
        <f aca="false">SUM(F98:F99,F103)</f>
        <v>190.45</v>
      </c>
      <c r="G119" s="157" t="n">
        <f aca="false">SUM(G98:G99,G103)</f>
        <v>190.45</v>
      </c>
    </row>
    <row r="120" customFormat="false" ht="12.75" hidden="false" customHeight="false" outlineLevel="0" collapsed="false">
      <c r="A120" s="217"/>
      <c r="B120" s="166" t="n">
        <v>0.03</v>
      </c>
      <c r="C120" s="156" t="n">
        <f aca="false">SUM(C98:C99,C106)</f>
        <v>147.26</v>
      </c>
      <c r="D120" s="156" t="n">
        <f aca="false">SUM(D98:D99,D106)</f>
        <v>147.26</v>
      </c>
      <c r="E120" s="156" t="n">
        <f aca="false">SUM(E98:E99,E106)</f>
        <v>147.26</v>
      </c>
      <c r="F120" s="156" t="n">
        <f aca="false">SUM(F98:F99,F106)</f>
        <v>196.42</v>
      </c>
      <c r="G120" s="157" t="n">
        <f aca="false">SUM(G98:G99,G106)</f>
        <v>196.42</v>
      </c>
    </row>
    <row r="121" customFormat="false" ht="12.75" hidden="false" customHeight="false" outlineLevel="0" collapsed="false">
      <c r="A121" s="217"/>
      <c r="B121" s="166" t="n">
        <v>0.035</v>
      </c>
      <c r="C121" s="156" t="n">
        <f aca="false">SUM(C98:C99,C109)</f>
        <v>151.78</v>
      </c>
      <c r="D121" s="156" t="n">
        <f aca="false">SUM(D98:D99,D109)</f>
        <v>151.78</v>
      </c>
      <c r="E121" s="156" t="n">
        <f aca="false">SUM(E98:E99,E109)</f>
        <v>151.78</v>
      </c>
      <c r="F121" s="156" t="n">
        <f aca="false">SUM(F98:F99,F109)</f>
        <v>202.45</v>
      </c>
      <c r="G121" s="157" t="n">
        <f aca="false">SUM(G98:G99,G109)</f>
        <v>202.45</v>
      </c>
    </row>
    <row r="122" customFormat="false" ht="12.75" hidden="false" customHeight="false" outlineLevel="0" collapsed="false">
      <c r="A122" s="217"/>
      <c r="B122" s="166" t="n">
        <v>0.04</v>
      </c>
      <c r="C122" s="156" t="n">
        <f aca="false">SUM(C98:C99,C112)</f>
        <v>156.36</v>
      </c>
      <c r="D122" s="156" t="n">
        <f aca="false">SUM(D98:D99,D112)</f>
        <v>156.36</v>
      </c>
      <c r="E122" s="156" t="n">
        <f aca="false">SUM(E98:E99,E112)</f>
        <v>156.36</v>
      </c>
      <c r="F122" s="156" t="n">
        <f aca="false">SUM(F98:F99,F112)</f>
        <v>208.54</v>
      </c>
      <c r="G122" s="157" t="n">
        <f aca="false">SUM(G98:G99,G112)</f>
        <v>208.54</v>
      </c>
    </row>
    <row r="123" customFormat="false" ht="12.75" hidden="false" customHeight="false" outlineLevel="0" collapsed="false">
      <c r="A123" s="217"/>
      <c r="B123" s="221" t="n">
        <v>0.05</v>
      </c>
      <c r="C123" s="222" t="n">
        <f aca="false">SUM(C98:C99,C115)</f>
        <v>165.65</v>
      </c>
      <c r="D123" s="222" t="n">
        <f aca="false">SUM(D98:D99,D115)</f>
        <v>165.65</v>
      </c>
      <c r="E123" s="222" t="n">
        <f aca="false">SUM(E98:E99,E115)</f>
        <v>165.65</v>
      </c>
      <c r="F123" s="222" t="n">
        <f aca="false">SUM(F98:F99,F115)</f>
        <v>220.94</v>
      </c>
      <c r="G123" s="223" t="n">
        <f aca="false">SUM(G98:G99,G115)</f>
        <v>220.94</v>
      </c>
    </row>
    <row r="124" customFormat="false" ht="12.75" hidden="false" customHeight="false" outlineLevel="0" collapsed="false">
      <c r="A124" s="224"/>
      <c r="B124" s="0"/>
      <c r="C124" s="0"/>
      <c r="D124" s="0"/>
      <c r="E124" s="0"/>
      <c r="F124" s="0"/>
      <c r="G124" s="225"/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6" t="s">
        <v>391</v>
      </c>
      <c r="B126" s="226"/>
      <c r="C126" s="226"/>
      <c r="D126" s="226"/>
      <c r="E126" s="226"/>
      <c r="F126" s="226"/>
      <c r="G126" s="226"/>
    </row>
    <row r="127" customFormat="false" ht="12.75" hidden="false" customHeight="false" outlineLevel="0" collapsed="false">
      <c r="A127" s="227" t="s">
        <v>392</v>
      </c>
      <c r="B127" s="227"/>
      <c r="C127" s="227"/>
      <c r="D127" s="227"/>
      <c r="E127" s="227"/>
      <c r="F127" s="227"/>
      <c r="G127" s="227"/>
    </row>
    <row r="128" customFormat="false" ht="12.75" hidden="false" customHeight="false" outlineLevel="0" collapsed="false">
      <c r="A128" s="228" t="s">
        <v>393</v>
      </c>
      <c r="B128" s="228"/>
      <c r="C128" s="229" t="n">
        <f aca="false">C19</f>
        <v>0</v>
      </c>
      <c r="D128" s="229" t="n">
        <f aca="false">D19</f>
        <v>0</v>
      </c>
      <c r="E128" s="229" t="n">
        <f aca="false">E19</f>
        <v>0</v>
      </c>
      <c r="F128" s="229" t="n">
        <f aca="false">F19</f>
        <v>0</v>
      </c>
      <c r="G128" s="230" t="n">
        <f aca="false">G19</f>
        <v>0</v>
      </c>
    </row>
    <row r="129" customFormat="false" ht="12.75" hidden="false" customHeight="false" outlineLevel="0" collapsed="false">
      <c r="A129" s="231" t="s">
        <v>394</v>
      </c>
      <c r="B129" s="231"/>
      <c r="C129" s="150" t="n">
        <f aca="false">C50</f>
        <v>609.49</v>
      </c>
      <c r="D129" s="150" t="n">
        <f aca="false">D50</f>
        <v>609.49</v>
      </c>
      <c r="E129" s="150" t="n">
        <f aca="false">E50</f>
        <v>609.49</v>
      </c>
      <c r="F129" s="150" t="n">
        <f aca="false">F50</f>
        <v>831.12</v>
      </c>
      <c r="G129" s="152" t="n">
        <f aca="false">G50</f>
        <v>831.12</v>
      </c>
    </row>
    <row r="130" customFormat="false" ht="12.75" hidden="false" customHeight="false" outlineLevel="0" collapsed="false">
      <c r="A130" s="231" t="s">
        <v>395</v>
      </c>
      <c r="B130" s="231"/>
      <c r="C130" s="150" t="n">
        <f aca="false">C70</f>
        <v>30.0173825</v>
      </c>
      <c r="D130" s="150" t="n">
        <f aca="false">D70</f>
        <v>30.0173825</v>
      </c>
      <c r="E130" s="150" t="n">
        <f aca="false">E70</f>
        <v>30.0173825</v>
      </c>
      <c r="F130" s="150" t="n">
        <f aca="false">F70</f>
        <v>40.93266</v>
      </c>
      <c r="G130" s="152" t="n">
        <f aca="false">G70</f>
        <v>40.93266</v>
      </c>
    </row>
    <row r="131" customFormat="false" ht="12.75" hidden="false" customHeight="false" outlineLevel="0" collapsed="false">
      <c r="A131" s="231" t="s">
        <v>396</v>
      </c>
      <c r="B131" s="231"/>
      <c r="C131" s="150" t="n">
        <f aca="false">C86</f>
        <v>53.08</v>
      </c>
      <c r="D131" s="150" t="n">
        <f aca="false">D86</f>
        <v>53.08</v>
      </c>
      <c r="E131" s="150" t="n">
        <f aca="false">E86</f>
        <v>53.08</v>
      </c>
      <c r="F131" s="150" t="n">
        <f aca="false">F86</f>
        <v>51.74</v>
      </c>
      <c r="G131" s="152" t="n">
        <f aca="false">G86</f>
        <v>51.74</v>
      </c>
    </row>
    <row r="132" customFormat="false" ht="12.75" hidden="false" customHeight="false" outlineLevel="0" collapsed="false">
      <c r="A132" s="232" t="s">
        <v>397</v>
      </c>
      <c r="B132" s="232"/>
      <c r="C132" s="233" t="n">
        <f aca="false">C94</f>
        <v>0</v>
      </c>
      <c r="D132" s="233" t="n">
        <f aca="false">D94</f>
        <v>0</v>
      </c>
      <c r="E132" s="233" t="n">
        <f aca="false">E94</f>
        <v>0</v>
      </c>
      <c r="F132" s="233" t="n">
        <f aca="false">F94</f>
        <v>0</v>
      </c>
      <c r="G132" s="234" t="n">
        <f aca="false">G94</f>
        <v>0</v>
      </c>
    </row>
    <row r="133" customFormat="false" ht="12.75" hidden="false" customHeight="false" outlineLevel="0" collapsed="false">
      <c r="A133" s="235" t="s">
        <v>398</v>
      </c>
      <c r="B133" s="235"/>
      <c r="C133" s="236" t="n">
        <f aca="false">SUM(C128:C132)</f>
        <v>692.5873825</v>
      </c>
      <c r="D133" s="236" t="n">
        <f aca="false">SUM(D128:D132)</f>
        <v>692.5873825</v>
      </c>
      <c r="E133" s="236" t="n">
        <f aca="false">SUM(E128:E132)</f>
        <v>692.5873825</v>
      </c>
      <c r="F133" s="236" t="n">
        <f aca="false">SUM(F128:F132)</f>
        <v>923.79266</v>
      </c>
      <c r="G133" s="237" t="n">
        <f aca="false">SUM(G128:G132)</f>
        <v>923.79266</v>
      </c>
    </row>
    <row r="134" customFormat="false" ht="12.75" hidden="false" customHeight="false" outlineLevel="0" collapsed="false">
      <c r="A134" s="228" t="s">
        <v>399</v>
      </c>
      <c r="B134" s="228"/>
      <c r="C134" s="229" t="n">
        <f aca="false">C118</f>
        <v>138.36</v>
      </c>
      <c r="D134" s="229" t="n">
        <f aca="false">D118</f>
        <v>138.36</v>
      </c>
      <c r="E134" s="229" t="n">
        <f aca="false">E118</f>
        <v>138.36</v>
      </c>
      <c r="F134" s="229" t="n">
        <f aca="false">F118</f>
        <v>184.54</v>
      </c>
      <c r="G134" s="230" t="n">
        <f aca="false">G118</f>
        <v>184.54</v>
      </c>
    </row>
    <row r="135" customFormat="false" ht="12.75" hidden="false" customHeight="false" outlineLevel="0" collapsed="false">
      <c r="A135" s="231" t="s">
        <v>400</v>
      </c>
      <c r="B135" s="231"/>
      <c r="C135" s="150" t="n">
        <f aca="false">C119</f>
        <v>142.78</v>
      </c>
      <c r="D135" s="150" t="n">
        <f aca="false">D119</f>
        <v>142.78</v>
      </c>
      <c r="E135" s="150" t="n">
        <f aca="false">E119</f>
        <v>142.78</v>
      </c>
      <c r="F135" s="150" t="n">
        <f aca="false">F119</f>
        <v>190.45</v>
      </c>
      <c r="G135" s="152" t="n">
        <f aca="false">G119</f>
        <v>190.45</v>
      </c>
    </row>
    <row r="136" customFormat="false" ht="12.75" hidden="false" customHeight="false" outlineLevel="0" collapsed="false">
      <c r="A136" s="231" t="s">
        <v>401</v>
      </c>
      <c r="B136" s="231"/>
      <c r="C136" s="150" t="n">
        <f aca="false">C120</f>
        <v>147.26</v>
      </c>
      <c r="D136" s="150" t="n">
        <f aca="false">D120</f>
        <v>147.26</v>
      </c>
      <c r="E136" s="150" t="n">
        <f aca="false">E120</f>
        <v>147.26</v>
      </c>
      <c r="F136" s="150" t="n">
        <f aca="false">F120</f>
        <v>196.42</v>
      </c>
      <c r="G136" s="152" t="n">
        <f aca="false">G120</f>
        <v>196.42</v>
      </c>
    </row>
    <row r="137" customFormat="false" ht="12.75" hidden="false" customHeight="false" outlineLevel="0" collapsed="false">
      <c r="A137" s="231" t="s">
        <v>402</v>
      </c>
      <c r="B137" s="231"/>
      <c r="C137" s="150" t="n">
        <f aca="false">C121</f>
        <v>151.78</v>
      </c>
      <c r="D137" s="150" t="n">
        <f aca="false">D121</f>
        <v>151.78</v>
      </c>
      <c r="E137" s="150" t="n">
        <f aca="false">E121</f>
        <v>151.78</v>
      </c>
      <c r="F137" s="150" t="n">
        <f aca="false">F121</f>
        <v>202.45</v>
      </c>
      <c r="G137" s="152" t="n">
        <f aca="false">G121</f>
        <v>202.45</v>
      </c>
    </row>
    <row r="138" customFormat="false" ht="12.75" hidden="false" customHeight="false" outlineLevel="0" collapsed="false">
      <c r="A138" s="231" t="s">
        <v>403</v>
      </c>
      <c r="B138" s="231"/>
      <c r="C138" s="150" t="n">
        <f aca="false">C122</f>
        <v>156.36</v>
      </c>
      <c r="D138" s="150" t="n">
        <f aca="false">D122</f>
        <v>156.36</v>
      </c>
      <c r="E138" s="150" t="n">
        <f aca="false">E122</f>
        <v>156.36</v>
      </c>
      <c r="F138" s="150" t="n">
        <f aca="false">F122</f>
        <v>208.54</v>
      </c>
      <c r="G138" s="152" t="n">
        <f aca="false">G122</f>
        <v>208.54</v>
      </c>
    </row>
    <row r="139" customFormat="false" ht="12.75" hidden="false" customHeight="false" outlineLevel="0" collapsed="false">
      <c r="A139" s="238" t="s">
        <v>404</v>
      </c>
      <c r="B139" s="238"/>
      <c r="C139" s="233" t="n">
        <f aca="false">C123</f>
        <v>165.65</v>
      </c>
      <c r="D139" s="233" t="n">
        <f aca="false">D123</f>
        <v>165.65</v>
      </c>
      <c r="E139" s="233" t="n">
        <f aca="false">E123</f>
        <v>165.65</v>
      </c>
      <c r="F139" s="233" t="n">
        <f aca="false">F123</f>
        <v>220.94</v>
      </c>
      <c r="G139" s="234" t="n">
        <f aca="false">G123</f>
        <v>220.94</v>
      </c>
    </row>
    <row r="140" customFormat="false" ht="12.75" hidden="false" customHeight="false" outlineLevel="0" collapsed="false">
      <c r="A140" s="239" t="s">
        <v>405</v>
      </c>
      <c r="B140" s="240" t="s">
        <v>406</v>
      </c>
      <c r="C140" s="241" t="n">
        <f aca="false">C133+C134</f>
        <v>830.9473825</v>
      </c>
      <c r="D140" s="241" t="n">
        <f aca="false">D133+D134</f>
        <v>830.9473825</v>
      </c>
      <c r="E140" s="241" t="n">
        <f aca="false">E133+E134</f>
        <v>830.9473825</v>
      </c>
      <c r="F140" s="241" t="n">
        <f aca="false">F133+F134</f>
        <v>1108.33266</v>
      </c>
      <c r="G140" s="242" t="n">
        <f aca="false">G133+G134</f>
        <v>1108.33266</v>
      </c>
    </row>
    <row r="141" customFormat="false" ht="12.75" hidden="false" customHeight="false" outlineLevel="0" collapsed="false">
      <c r="A141" s="239"/>
      <c r="B141" s="243" t="s">
        <v>407</v>
      </c>
      <c r="C141" s="244" t="n">
        <f aca="false">C133+C135</f>
        <v>835.3673825</v>
      </c>
      <c r="D141" s="244" t="n">
        <f aca="false">D133+D135</f>
        <v>835.3673825</v>
      </c>
      <c r="E141" s="244" t="n">
        <f aca="false">E133+E135</f>
        <v>835.3673825</v>
      </c>
      <c r="F141" s="244" t="n">
        <f aca="false">F133+F135</f>
        <v>1114.24266</v>
      </c>
      <c r="G141" s="245" t="n">
        <f aca="false">G133+G135</f>
        <v>1114.24266</v>
      </c>
    </row>
    <row r="142" customFormat="false" ht="12.75" hidden="false" customHeight="false" outlineLevel="0" collapsed="false">
      <c r="A142" s="239"/>
      <c r="B142" s="243" t="s">
        <v>408</v>
      </c>
      <c r="C142" s="244" t="n">
        <f aca="false">C133+C136</f>
        <v>839.8473825</v>
      </c>
      <c r="D142" s="244" t="n">
        <f aca="false">D133+D136</f>
        <v>839.8473825</v>
      </c>
      <c r="E142" s="244" t="n">
        <f aca="false">E133+E136</f>
        <v>839.8473825</v>
      </c>
      <c r="F142" s="244" t="n">
        <f aca="false">F133+F136</f>
        <v>1120.21266</v>
      </c>
      <c r="G142" s="245" t="n">
        <f aca="false">G133+G136</f>
        <v>1120.21266</v>
      </c>
    </row>
    <row r="143" customFormat="false" ht="12.75" hidden="false" customHeight="false" outlineLevel="0" collapsed="false">
      <c r="A143" s="239"/>
      <c r="B143" s="243" t="s">
        <v>409</v>
      </c>
      <c r="C143" s="244" t="n">
        <f aca="false">C133+C137</f>
        <v>844.3673825</v>
      </c>
      <c r="D143" s="244" t="n">
        <f aca="false">D133+D137</f>
        <v>844.3673825</v>
      </c>
      <c r="E143" s="244" t="n">
        <f aca="false">E133+E137</f>
        <v>844.3673825</v>
      </c>
      <c r="F143" s="244" t="n">
        <f aca="false">F133+F137</f>
        <v>1126.24266</v>
      </c>
      <c r="G143" s="245" t="n">
        <f aca="false">G133+G137</f>
        <v>1126.24266</v>
      </c>
    </row>
    <row r="144" customFormat="false" ht="12.75" hidden="false" customHeight="false" outlineLevel="0" collapsed="false">
      <c r="A144" s="239"/>
      <c r="B144" s="243" t="s">
        <v>410</v>
      </c>
      <c r="C144" s="244" t="n">
        <f aca="false">C133+C138</f>
        <v>848.9473825</v>
      </c>
      <c r="D144" s="244" t="n">
        <f aca="false">D133+D138</f>
        <v>848.9473825</v>
      </c>
      <c r="E144" s="244" t="n">
        <f aca="false">E133+E138</f>
        <v>848.9473825</v>
      </c>
      <c r="F144" s="244" t="n">
        <f aca="false">F133+F138</f>
        <v>1132.33266</v>
      </c>
      <c r="G144" s="245" t="n">
        <f aca="false">G133+G138</f>
        <v>1132.33266</v>
      </c>
    </row>
    <row r="145" customFormat="false" ht="12.75" hidden="false" customHeight="false" outlineLevel="0" collapsed="false">
      <c r="A145" s="239"/>
      <c r="B145" s="246" t="s">
        <v>411</v>
      </c>
      <c r="C145" s="247" t="n">
        <f aca="false">C133+C139</f>
        <v>858.2373825</v>
      </c>
      <c r="D145" s="247" t="n">
        <f aca="false">D133+D139</f>
        <v>858.2373825</v>
      </c>
      <c r="E145" s="247" t="n">
        <f aca="false">E133+E139</f>
        <v>858.2373825</v>
      </c>
      <c r="F145" s="247" t="n">
        <f aca="false">F133+F139</f>
        <v>1144.73266</v>
      </c>
      <c r="G145" s="248" t="n">
        <f aca="false">G133+G139</f>
        <v>1144.73266</v>
      </c>
    </row>
    <row r="146" customFormat="false" ht="12.75" hidden="false" customHeight="false" outlineLevel="0" collapsed="false">
      <c r="A146" s="249" t="s">
        <v>412</v>
      </c>
      <c r="B146" s="250" t="s">
        <v>406</v>
      </c>
      <c r="C146" s="251" t="n">
        <f aca="false">C140</f>
        <v>830.9473825</v>
      </c>
      <c r="D146" s="251" t="n">
        <f aca="false">D140</f>
        <v>830.9473825</v>
      </c>
      <c r="E146" s="251" t="n">
        <f aca="false">E140</f>
        <v>830.9473825</v>
      </c>
      <c r="F146" s="252" t="n">
        <f aca="false">F140/2</f>
        <v>554.16633</v>
      </c>
      <c r="G146" s="253" t="n">
        <f aca="false">G140/2</f>
        <v>554.16633</v>
      </c>
    </row>
    <row r="147" customFormat="false" ht="12.75" hidden="false" customHeight="false" outlineLevel="0" collapsed="false">
      <c r="A147" s="249"/>
      <c r="B147" s="254" t="s">
        <v>407</v>
      </c>
      <c r="C147" s="255" t="n">
        <f aca="false">C141</f>
        <v>835.3673825</v>
      </c>
      <c r="D147" s="255" t="n">
        <f aca="false">D141</f>
        <v>835.3673825</v>
      </c>
      <c r="E147" s="255" t="n">
        <f aca="false">E141</f>
        <v>835.3673825</v>
      </c>
      <c r="F147" s="256" t="n">
        <f aca="false">F141/2</f>
        <v>557.12133</v>
      </c>
      <c r="G147" s="257" t="n">
        <f aca="false">G141/2</f>
        <v>557.12133</v>
      </c>
    </row>
    <row r="148" customFormat="false" ht="12.75" hidden="false" customHeight="false" outlineLevel="0" collapsed="false">
      <c r="A148" s="249"/>
      <c r="B148" s="254" t="s">
        <v>408</v>
      </c>
      <c r="C148" s="255" t="n">
        <f aca="false">C142</f>
        <v>839.8473825</v>
      </c>
      <c r="D148" s="255" t="n">
        <f aca="false">D142</f>
        <v>839.8473825</v>
      </c>
      <c r="E148" s="255" t="n">
        <f aca="false">E142</f>
        <v>839.8473825</v>
      </c>
      <c r="F148" s="256" t="n">
        <f aca="false">F142/2</f>
        <v>560.10633</v>
      </c>
      <c r="G148" s="257" t="n">
        <f aca="false">G142/2</f>
        <v>560.10633</v>
      </c>
    </row>
    <row r="149" customFormat="false" ht="12.75" hidden="false" customHeight="false" outlineLevel="0" collapsed="false">
      <c r="A149" s="249"/>
      <c r="B149" s="254" t="s">
        <v>409</v>
      </c>
      <c r="C149" s="255" t="n">
        <f aca="false">C143</f>
        <v>844.3673825</v>
      </c>
      <c r="D149" s="255" t="n">
        <f aca="false">D143</f>
        <v>844.3673825</v>
      </c>
      <c r="E149" s="255" t="n">
        <f aca="false">E143</f>
        <v>844.3673825</v>
      </c>
      <c r="F149" s="256" t="n">
        <f aca="false">F143/2</f>
        <v>563.12133</v>
      </c>
      <c r="G149" s="257" t="n">
        <f aca="false">G143/2</f>
        <v>563.12133</v>
      </c>
    </row>
    <row r="150" customFormat="false" ht="12.75" hidden="false" customHeight="false" outlineLevel="0" collapsed="false">
      <c r="A150" s="249"/>
      <c r="B150" s="254" t="s">
        <v>410</v>
      </c>
      <c r="C150" s="255" t="n">
        <f aca="false">C144</f>
        <v>848.9473825</v>
      </c>
      <c r="D150" s="255" t="n">
        <f aca="false">D144</f>
        <v>848.9473825</v>
      </c>
      <c r="E150" s="255" t="n">
        <f aca="false">E144</f>
        <v>848.9473825</v>
      </c>
      <c r="F150" s="256" t="n">
        <f aca="false">F144/2</f>
        <v>566.16633</v>
      </c>
      <c r="G150" s="257" t="n">
        <f aca="false">G144/2</f>
        <v>566.16633</v>
      </c>
    </row>
    <row r="151" customFormat="false" ht="12.75" hidden="false" customHeight="false" outlineLevel="0" collapsed="false">
      <c r="A151" s="249"/>
      <c r="B151" s="258" t="s">
        <v>411</v>
      </c>
      <c r="C151" s="259" t="n">
        <f aca="false">C145</f>
        <v>858.2373825</v>
      </c>
      <c r="D151" s="259" t="n">
        <f aca="false">D145</f>
        <v>858.2373825</v>
      </c>
      <c r="E151" s="259" t="n">
        <f aca="false">E145</f>
        <v>858.2373825</v>
      </c>
      <c r="F151" s="260" t="n">
        <f aca="false">F145/2</f>
        <v>572.36633</v>
      </c>
      <c r="G151" s="261" t="n">
        <f aca="false">G145/2</f>
        <v>572.36633</v>
      </c>
    </row>
    <row r="152" customFormat="false" ht="15" hidden="false" customHeight="true" outlineLevel="0" collapsed="false">
      <c r="A152" s="262" t="s">
        <v>413</v>
      </c>
      <c r="B152" s="263" t="s">
        <v>406</v>
      </c>
      <c r="C152" s="264"/>
      <c r="D152" s="264" t="n">
        <f aca="false">D140/220</f>
        <v>3.77703355681818</v>
      </c>
      <c r="E152" s="264" t="n">
        <f aca="false">E140/220</f>
        <v>3.77703355681818</v>
      </c>
      <c r="F152" s="264"/>
      <c r="G152" s="265"/>
    </row>
    <row r="153" customFormat="false" ht="15" hidden="false" customHeight="true" outlineLevel="0" collapsed="false">
      <c r="A153" s="262"/>
      <c r="B153" s="266" t="s">
        <v>407</v>
      </c>
      <c r="C153" s="267"/>
      <c r="D153" s="267" t="n">
        <f aca="false">D141/220</f>
        <v>3.79712446590909</v>
      </c>
      <c r="E153" s="267" t="n">
        <f aca="false">E141/220</f>
        <v>3.79712446590909</v>
      </c>
      <c r="F153" s="267"/>
      <c r="G153" s="268"/>
    </row>
    <row r="154" customFormat="false" ht="12.75" hidden="false" customHeight="false" outlineLevel="0" collapsed="false">
      <c r="A154" s="262"/>
      <c r="B154" s="266" t="s">
        <v>408</v>
      </c>
      <c r="C154" s="269"/>
      <c r="D154" s="267" t="n">
        <f aca="false">D142/220</f>
        <v>3.81748810227273</v>
      </c>
      <c r="E154" s="267" t="n">
        <f aca="false">E142/220</f>
        <v>3.81748810227273</v>
      </c>
      <c r="F154" s="269"/>
      <c r="G154" s="270"/>
    </row>
    <row r="155" customFormat="false" ht="12.75" hidden="false" customHeight="false" outlineLevel="0" collapsed="false">
      <c r="A155" s="262"/>
      <c r="B155" s="266" t="s">
        <v>409</v>
      </c>
      <c r="C155" s="269"/>
      <c r="D155" s="267" t="n">
        <f aca="false">D143/220</f>
        <v>3.83803355681818</v>
      </c>
      <c r="E155" s="267" t="n">
        <f aca="false">E143/220</f>
        <v>3.83803355681818</v>
      </c>
      <c r="F155" s="269"/>
      <c r="G155" s="270"/>
    </row>
    <row r="156" customFormat="false" ht="12.75" hidden="false" customHeight="false" outlineLevel="0" collapsed="false">
      <c r="A156" s="262"/>
      <c r="B156" s="266" t="s">
        <v>410</v>
      </c>
      <c r="C156" s="269"/>
      <c r="D156" s="267" t="n">
        <f aca="false">D144/220</f>
        <v>3.85885173863636</v>
      </c>
      <c r="E156" s="267" t="n">
        <f aca="false">E144/220</f>
        <v>3.85885173863636</v>
      </c>
      <c r="F156" s="269"/>
      <c r="G156" s="270"/>
    </row>
    <row r="157" customFormat="false" ht="12.75" hidden="false" customHeight="false" outlineLevel="0" collapsed="false">
      <c r="A157" s="262"/>
      <c r="B157" s="271" t="s">
        <v>411</v>
      </c>
      <c r="C157" s="272"/>
      <c r="D157" s="273" t="n">
        <f aca="false">D145/220</f>
        <v>3.90107901136364</v>
      </c>
      <c r="E157" s="273" t="n">
        <f aca="false">E145/220</f>
        <v>3.90107901136364</v>
      </c>
      <c r="F157" s="272"/>
      <c r="G157" s="274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294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8.75" hidden="false" customHeight="false" outlineLevel="0" collapsed="false">
      <c r="A1" s="121" t="s">
        <v>425</v>
      </c>
      <c r="B1" s="121"/>
      <c r="C1" s="121"/>
      <c r="D1" s="121"/>
      <c r="E1" s="121"/>
      <c r="F1" s="121"/>
      <c r="G1" s="121"/>
    </row>
    <row r="2" customFormat="false" ht="12.75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75" hidden="false" customHeight="false" outlineLevel="0" collapsed="false">
      <c r="A3" s="122" t="s">
        <v>415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124" t="n">
        <f aca="false">(D4/44)*30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44228</v>
      </c>
      <c r="D5" s="129" t="n">
        <f aca="false">$C5</f>
        <v>44228</v>
      </c>
      <c r="E5" s="129" t="n">
        <f aca="false">$C5</f>
        <v>44228</v>
      </c>
      <c r="F5" s="129" t="n">
        <f aca="false">$C5</f>
        <v>44228</v>
      </c>
      <c r="G5" s="129" t="n">
        <f aca="false">$C5</f>
        <v>44228</v>
      </c>
    </row>
    <row r="6" customFormat="false" ht="54.75" hidden="false" customHeight="true" outlineLevel="0" collapsed="false">
      <c r="A6" s="130" t="s">
        <v>300</v>
      </c>
      <c r="B6" s="130"/>
      <c r="C6" s="277" t="s">
        <v>426</v>
      </c>
      <c r="D6" s="278" t="str">
        <f aca="false">$C6</f>
        <v>RS000667/2021 RS000733/2021 RS000752/2021 RS001004/2021</v>
      </c>
      <c r="E6" s="278" t="str">
        <f aca="false">$C6</f>
        <v>RS000667/2021 RS000733/2021 RS000752/2021 RS001004/2021</v>
      </c>
      <c r="F6" s="278" t="str">
        <f aca="false">$C6</f>
        <v>RS000667/2021 RS000733/2021 RS000752/2021 RS001004/2021</v>
      </c>
      <c r="G6" s="278" t="str">
        <f aca="false">$C6</f>
        <v>RS000667/2021 RS000733/2021 RS000752/2021 RS001004/2021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75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75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75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75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75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75" hidden="false" customHeight="false" outlineLevel="0" collapsed="false">
      <c r="A18" s="148" t="s">
        <v>417</v>
      </c>
      <c r="B18" s="149"/>
      <c r="C18" s="150" t="n">
        <f aca="false">C12/150/6*22</f>
        <v>0</v>
      </c>
      <c r="D18" s="150" t="n">
        <f aca="false">D12/220/6*22</f>
        <v>0</v>
      </c>
      <c r="E18" s="150" t="n">
        <f aca="false">E12/220/6*22</f>
        <v>0</v>
      </c>
      <c r="F18" s="151" t="n">
        <f aca="false">F12/220/6*15</f>
        <v>0</v>
      </c>
      <c r="G18" s="152" t="n">
        <f aca="false">G12/220/6*15</f>
        <v>0</v>
      </c>
    </row>
    <row r="19" customFormat="false" ht="12.75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75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75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75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75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75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75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75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75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75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75" hidden="false" customHeight="false" outlineLevel="0" collapsed="false">
      <c r="A40" s="148" t="s">
        <v>339</v>
      </c>
      <c r="B40" s="172" t="n">
        <f aca="false">VT!E155</f>
        <v>3.6238679245283</v>
      </c>
      <c r="C40" s="150" t="n">
        <f aca="false">ROUND(((2*22*$B$40)-0.06*C4),2)</f>
        <v>159.45</v>
      </c>
      <c r="D40" s="150" t="n">
        <f aca="false">ROUND(((2*22*$B$40)-0.06*D4),2)</f>
        <v>159.45</v>
      </c>
      <c r="E40" s="150" t="n">
        <f aca="false">ROUND(((2*22*$B$40)-0.06*E4),2)</f>
        <v>159.45</v>
      </c>
      <c r="F40" s="150" t="n">
        <f aca="false">ROUND(((2*15*$B$40)-0.06*0.5*F$4)*2,2)</f>
        <v>217.43</v>
      </c>
      <c r="G40" s="152" t="n">
        <f aca="false">ROUND(((2*15*$B$40)-0.06*0.5*G4)*2,2)</f>
        <v>217.43</v>
      </c>
    </row>
    <row r="41" customFormat="false" ht="12.8" hidden="false" customHeight="false" outlineLevel="0" collapsed="false">
      <c r="A41" s="148" t="s">
        <v>418</v>
      </c>
      <c r="B41" s="173" t="n">
        <v>21.5</v>
      </c>
      <c r="C41" s="150" t="n">
        <f aca="false">ROUND(($B$41*(1-0.2)*22),2)</f>
        <v>378.4</v>
      </c>
      <c r="D41" s="150" t="n">
        <f aca="false">ROUND(($B$41*(1-0.2)*22),2)</f>
        <v>378.4</v>
      </c>
      <c r="E41" s="150" t="n">
        <f aca="false">ROUND(($B$41*(1-0.2)*22),2)</f>
        <v>378.4</v>
      </c>
      <c r="F41" s="150" t="n">
        <f aca="false">ROUND(($B$41*(1-0.2)*15*2),2)</f>
        <v>516</v>
      </c>
      <c r="G41" s="152" t="n">
        <f aca="false">ROUND(($B$41*(1-0.2)*15*2),2)</f>
        <v>516</v>
      </c>
    </row>
    <row r="42" customFormat="false" ht="12.75" hidden="false" customHeight="false" outlineLevel="0" collapsed="false">
      <c r="A42" s="148" t="s">
        <v>419</v>
      </c>
      <c r="B42" s="172"/>
      <c r="C42" s="150" t="n">
        <v>0</v>
      </c>
      <c r="D42" s="150" t="n">
        <v>0</v>
      </c>
      <c r="E42" s="150" t="n">
        <v>0</v>
      </c>
      <c r="F42" s="150" t="n">
        <v>0</v>
      </c>
      <c r="G42" s="152" t="n">
        <v>0</v>
      </c>
    </row>
    <row r="43" customFormat="false" ht="12.75" hidden="false" customHeight="false" outlineLevel="0" collapsed="false">
      <c r="A43" s="148" t="s">
        <v>377</v>
      </c>
      <c r="B43" s="172"/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75" hidden="false" customHeight="false" outlineLevel="0" collapsed="false">
      <c r="A44" s="148" t="s">
        <v>420</v>
      </c>
      <c r="B44" s="172"/>
      <c r="C44" s="150" t="n">
        <v>0</v>
      </c>
      <c r="D44" s="150" t="n">
        <v>0</v>
      </c>
      <c r="E44" s="150" t="n">
        <v>0</v>
      </c>
      <c r="F44" s="151" t="n">
        <v>0</v>
      </c>
      <c r="G44" s="152" t="n">
        <v>0</v>
      </c>
    </row>
    <row r="45" customFormat="false" ht="12.75" hidden="false" customHeight="false" outlineLevel="0" collapsed="false">
      <c r="A45" s="174" t="s">
        <v>5</v>
      </c>
      <c r="B45" s="163"/>
      <c r="C45" s="175" t="n">
        <f aca="false">SUM(C40:C44)</f>
        <v>537.85</v>
      </c>
      <c r="D45" s="175" t="n">
        <f aca="false">SUM(D40:D44)</f>
        <v>537.85</v>
      </c>
      <c r="E45" s="175" t="n">
        <f aca="false">SUM(E40:E44)</f>
        <v>537.85</v>
      </c>
      <c r="F45" s="175" t="n">
        <f aca="false">SUM(F40:F44)</f>
        <v>733.43</v>
      </c>
      <c r="G45" s="176" t="n">
        <f aca="false">SUM(G40:G44)</f>
        <v>733.43</v>
      </c>
    </row>
    <row r="46" customFormat="false" ht="12.75" hidden="false" customHeight="false" outlineLevel="0" collapsed="false">
      <c r="A46" s="145" t="s">
        <v>344</v>
      </c>
      <c r="B46" s="146" t="s">
        <v>313</v>
      </c>
      <c r="C46" s="146" t="s">
        <v>314</v>
      </c>
      <c r="D46" s="146" t="s">
        <v>314</v>
      </c>
      <c r="E46" s="146" t="s">
        <v>314</v>
      </c>
      <c r="F46" s="146" t="s">
        <v>314</v>
      </c>
      <c r="G46" s="147" t="s">
        <v>314</v>
      </c>
    </row>
    <row r="47" customFormat="false" ht="12.75" hidden="false" customHeight="false" outlineLevel="0" collapsed="false">
      <c r="A47" s="148" t="s">
        <v>323</v>
      </c>
      <c r="B47" s="168" t="n">
        <f aca="false">B26</f>
        <v>0.111111111111111</v>
      </c>
      <c r="C47" s="150" t="n">
        <f aca="false">C26</f>
        <v>0</v>
      </c>
      <c r="D47" s="150" t="n">
        <f aca="false">D26</f>
        <v>0</v>
      </c>
      <c r="E47" s="150" t="n">
        <f aca="false">E26</f>
        <v>0</v>
      </c>
      <c r="F47" s="150" t="n">
        <f aca="false">F26</f>
        <v>0</v>
      </c>
      <c r="G47" s="152" t="n">
        <f aca="false">G26</f>
        <v>0</v>
      </c>
    </row>
    <row r="48" customFormat="false" ht="12.75" hidden="false" customHeight="false" outlineLevel="0" collapsed="false">
      <c r="A48" s="148" t="s">
        <v>345</v>
      </c>
      <c r="B48" s="168" t="n">
        <f aca="false">B38</f>
        <v>0.368</v>
      </c>
      <c r="C48" s="150" t="n">
        <f aca="false">C38</f>
        <v>0</v>
      </c>
      <c r="D48" s="150" t="n">
        <f aca="false">D38</f>
        <v>0</v>
      </c>
      <c r="E48" s="150" t="n">
        <f aca="false">E38</f>
        <v>0</v>
      </c>
      <c r="F48" s="150" t="n">
        <f aca="false">F38</f>
        <v>0</v>
      </c>
      <c r="G48" s="152" t="n">
        <f aca="false">G38</f>
        <v>0</v>
      </c>
    </row>
    <row r="49" customFormat="false" ht="12.75" hidden="false" customHeight="false" outlineLevel="0" collapsed="false">
      <c r="A49" s="148" t="s">
        <v>338</v>
      </c>
      <c r="B49" s="177" t="s">
        <v>20</v>
      </c>
      <c r="C49" s="150" t="n">
        <f aca="false">C45</f>
        <v>537.85</v>
      </c>
      <c r="D49" s="150" t="n">
        <f aca="false">D45</f>
        <v>537.85</v>
      </c>
      <c r="E49" s="150" t="n">
        <f aca="false">E45</f>
        <v>537.85</v>
      </c>
      <c r="F49" s="150" t="n">
        <f aca="false">F45</f>
        <v>733.43</v>
      </c>
      <c r="G49" s="152" t="n">
        <f aca="false">G45</f>
        <v>733.43</v>
      </c>
    </row>
    <row r="50" customFormat="false" ht="12.75" hidden="false" customHeight="false" outlineLevel="0" collapsed="false">
      <c r="A50" s="154" t="s">
        <v>5</v>
      </c>
      <c r="B50" s="178"/>
      <c r="C50" s="156" t="n">
        <f aca="false">SUM(C47:C49)</f>
        <v>537.85</v>
      </c>
      <c r="D50" s="156" t="n">
        <f aca="false">D47+D48+D49</f>
        <v>537.85</v>
      </c>
      <c r="E50" s="156" t="n">
        <f aca="false">E47+E48+E49</f>
        <v>537.85</v>
      </c>
      <c r="F50" s="156" t="n">
        <f aca="false">F47+F48+F49</f>
        <v>733.43</v>
      </c>
      <c r="G50" s="157" t="n">
        <f aca="false">G47+G48+G49</f>
        <v>733.43</v>
      </c>
    </row>
    <row r="51" customFormat="false" ht="6" hidden="false" customHeight="true" outlineLevel="0" collapsed="false">
      <c r="A51" s="148"/>
      <c r="B51" s="158"/>
      <c r="C51" s="158"/>
      <c r="D51" s="158"/>
      <c r="E51" s="158"/>
      <c r="F51" s="159"/>
      <c r="G51" s="160"/>
    </row>
    <row r="52" customFormat="false" ht="12.75" hidden="false" customHeight="false" outlineLevel="0" collapsed="false">
      <c r="A52" s="161" t="s">
        <v>346</v>
      </c>
      <c r="B52" s="161"/>
      <c r="C52" s="161"/>
      <c r="D52" s="161"/>
      <c r="E52" s="161"/>
      <c r="F52" s="161"/>
      <c r="G52" s="161"/>
    </row>
    <row r="53" customFormat="false" ht="12.75" hidden="false" customHeight="false" outlineLevel="0" collapsed="false">
      <c r="A53" s="162" t="s">
        <v>347</v>
      </c>
      <c r="B53" s="163" t="s">
        <v>313</v>
      </c>
      <c r="C53" s="163" t="s">
        <v>314</v>
      </c>
      <c r="D53" s="163" t="s">
        <v>314</v>
      </c>
      <c r="E53" s="163" t="s">
        <v>314</v>
      </c>
      <c r="F53" s="163" t="s">
        <v>314</v>
      </c>
      <c r="G53" s="164" t="s">
        <v>314</v>
      </c>
    </row>
    <row r="54" customFormat="false" ht="12.8" hidden="false" customHeight="false" outlineLevel="0" collapsed="false">
      <c r="A54" s="148" t="s">
        <v>348</v>
      </c>
      <c r="B54" s="165" t="n">
        <f aca="false">1/12*0.5319</f>
        <v>0.044325</v>
      </c>
      <c r="C54" s="179" t="n">
        <f aca="false">(C$19+C$26+C$37+C$45)*$B54</f>
        <v>23.84020125</v>
      </c>
      <c r="D54" s="179" t="n">
        <f aca="false">(D$19+D$26+D$37+D$45)*$B54</f>
        <v>23.84020125</v>
      </c>
      <c r="E54" s="179" t="n">
        <f aca="false">(E$19+E$26+E$37+E$45)*$B54</f>
        <v>23.84020125</v>
      </c>
      <c r="F54" s="179" t="n">
        <f aca="false">(F$19+F$26+F$37+F$45)*$B54</f>
        <v>32.50928475</v>
      </c>
      <c r="G54" s="180" t="n">
        <f aca="false">(G$19+G$26+G$37+G$45)*$B54</f>
        <v>32.50928475</v>
      </c>
    </row>
    <row r="55" customFormat="false" ht="12.8" hidden="false" customHeight="false" outlineLevel="0" collapsed="false">
      <c r="A55" s="148" t="s">
        <v>349</v>
      </c>
      <c r="B55" s="165" t="n">
        <f aca="false">0.4*0.5319</f>
        <v>0.21276</v>
      </c>
      <c r="C55" s="179" t="n">
        <f aca="false">C37*$B55</f>
        <v>0</v>
      </c>
      <c r="D55" s="179" t="n">
        <f aca="false">D37*$B55</f>
        <v>0</v>
      </c>
      <c r="E55" s="179" t="n">
        <f aca="false">E37*$B55</f>
        <v>0</v>
      </c>
      <c r="F55" s="179" t="n">
        <f aca="false">F37*$B55</f>
        <v>0</v>
      </c>
      <c r="G55" s="180" t="n">
        <f aca="false">G37*$B55</f>
        <v>0</v>
      </c>
    </row>
    <row r="56" customFormat="false" ht="12.75" hidden="false" customHeight="false" outlineLevel="0" collapsed="false">
      <c r="A56" s="154" t="s">
        <v>5</v>
      </c>
      <c r="B56" s="181"/>
      <c r="C56" s="182" t="n">
        <f aca="false">SUM(C54:C55)</f>
        <v>23.84020125</v>
      </c>
      <c r="D56" s="182" t="n">
        <f aca="false">SUM(D54:D55)</f>
        <v>23.84020125</v>
      </c>
      <c r="E56" s="182" t="n">
        <f aca="false">SUM(E54:E55)</f>
        <v>23.84020125</v>
      </c>
      <c r="F56" s="182" t="n">
        <f aca="false">SUM(F54:F55)</f>
        <v>32.50928475</v>
      </c>
      <c r="G56" s="183" t="n">
        <f aca="false">SUM(G54:G55)</f>
        <v>32.50928475</v>
      </c>
    </row>
    <row r="57" customFormat="false" ht="12.75" hidden="false" customHeight="false" outlineLevel="0" collapsed="false">
      <c r="A57" s="162" t="s">
        <v>350</v>
      </c>
      <c r="B57" s="163" t="s">
        <v>313</v>
      </c>
      <c r="C57" s="163" t="s">
        <v>314</v>
      </c>
      <c r="D57" s="163" t="s">
        <v>314</v>
      </c>
      <c r="E57" s="163" t="s">
        <v>314</v>
      </c>
      <c r="F57" s="167" t="s">
        <v>314</v>
      </c>
      <c r="G57" s="164" t="s">
        <v>314</v>
      </c>
    </row>
    <row r="58" customFormat="false" ht="12.8" hidden="false" customHeight="false" outlineLevel="0" collapsed="false">
      <c r="A58" s="148" t="s">
        <v>351</v>
      </c>
      <c r="B58" s="165" t="n">
        <f aca="false">1/12*0.0591</f>
        <v>0.004925</v>
      </c>
      <c r="C58" s="184" t="n">
        <f aca="false">(C19+C50)*$B58</f>
        <v>2.64891125</v>
      </c>
      <c r="D58" s="184" t="n">
        <f aca="false">(D19+D50)*$B58</f>
        <v>2.64891125</v>
      </c>
      <c r="E58" s="184" t="n">
        <f aca="false">(E19+E50)*$B58</f>
        <v>2.64891125</v>
      </c>
      <c r="F58" s="184" t="n">
        <f aca="false">(F19+F50)*$B58</f>
        <v>3.61214275</v>
      </c>
      <c r="G58" s="185" t="n">
        <f aca="false">(G19+G50)*$B58</f>
        <v>3.61214275</v>
      </c>
    </row>
    <row r="59" customFormat="false" ht="12.8" hidden="false" customHeight="false" outlineLevel="0" collapsed="false">
      <c r="A59" s="148" t="s">
        <v>352</v>
      </c>
      <c r="B59" s="165" t="n">
        <f aca="false">0.4*0.0591</f>
        <v>0.02364</v>
      </c>
      <c r="C59" s="184" t="n">
        <f aca="false">$B59*C37</f>
        <v>0</v>
      </c>
      <c r="D59" s="184" t="n">
        <f aca="false">$B59*D37</f>
        <v>0</v>
      </c>
      <c r="E59" s="184" t="n">
        <f aca="false">$B59*E37</f>
        <v>0</v>
      </c>
      <c r="F59" s="184" t="n">
        <f aca="false">$B59*F37</f>
        <v>0</v>
      </c>
      <c r="G59" s="185" t="n">
        <f aca="false">$B59*G37</f>
        <v>0</v>
      </c>
    </row>
    <row r="60" customFormat="false" ht="12.75" hidden="false" customHeight="false" outlineLevel="0" collapsed="false">
      <c r="A60" s="154" t="s">
        <v>5</v>
      </c>
      <c r="B60" s="181"/>
      <c r="C60" s="156" t="n">
        <f aca="false">SUM(C58:C59)</f>
        <v>2.64891125</v>
      </c>
      <c r="D60" s="156" t="n">
        <f aca="false">SUM(D58:D59)</f>
        <v>2.64891125</v>
      </c>
      <c r="E60" s="156" t="n">
        <f aca="false">SUM(E58:E59)</f>
        <v>2.64891125</v>
      </c>
      <c r="F60" s="156" t="n">
        <f aca="false">SUM(F58:F59)</f>
        <v>3.61214275</v>
      </c>
      <c r="G60" s="157" t="n">
        <f aca="false">SUM(G58:G59)</f>
        <v>3.61214275</v>
      </c>
    </row>
    <row r="61" customFormat="false" ht="12.75" hidden="false" customHeight="false" outlineLevel="0" collapsed="false">
      <c r="A61" s="162" t="s">
        <v>353</v>
      </c>
      <c r="B61" s="163" t="s">
        <v>313</v>
      </c>
      <c r="C61" s="163" t="s">
        <v>314</v>
      </c>
      <c r="D61" s="163" t="s">
        <v>314</v>
      </c>
      <c r="E61" s="163" t="s">
        <v>314</v>
      </c>
      <c r="F61" s="167" t="s">
        <v>314</v>
      </c>
      <c r="G61" s="164" t="s">
        <v>314</v>
      </c>
    </row>
    <row r="62" customFormat="false" ht="12.8" hidden="false" customHeight="false" outlineLevel="0" collapsed="false">
      <c r="A62" s="148" t="s">
        <v>354</v>
      </c>
      <c r="B62" s="165" t="n">
        <v>0.0286</v>
      </c>
      <c r="C62" s="184" t="n">
        <f aca="false">(C23*$B$62)*-1</f>
        <v>-0</v>
      </c>
      <c r="D62" s="184" t="n">
        <f aca="false">(D23*$B$62)*-1</f>
        <v>-0</v>
      </c>
      <c r="E62" s="184" t="n">
        <f aca="false">(E23*$B$62)*-1</f>
        <v>-0</v>
      </c>
      <c r="F62" s="184" t="n">
        <f aca="false">(F23*$B$62)*-1</f>
        <v>-0</v>
      </c>
      <c r="G62" s="185" t="n">
        <f aca="false">(G23*$B$62)*-1</f>
        <v>-0</v>
      </c>
    </row>
    <row r="63" customFormat="false" ht="12.8" hidden="false" customHeight="false" outlineLevel="0" collapsed="false">
      <c r="A63" s="148" t="s">
        <v>355</v>
      </c>
      <c r="B63" s="165" t="n">
        <v>0.0286</v>
      </c>
      <c r="C63" s="184" t="n">
        <f aca="false">(C24*$B$63)*-1</f>
        <v>-0</v>
      </c>
      <c r="D63" s="184" t="n">
        <f aca="false">(D24*$B$63)*-1</f>
        <v>-0</v>
      </c>
      <c r="E63" s="184" t="n">
        <f aca="false">(E24*$B$63)*-1</f>
        <v>-0</v>
      </c>
      <c r="F63" s="184" t="n">
        <f aca="false">(F24*$B$63)*-1</f>
        <v>-0</v>
      </c>
      <c r="G63" s="185" t="n">
        <f aca="false">(G24*$B$63)*-1</f>
        <v>-0</v>
      </c>
    </row>
    <row r="64" customFormat="false" ht="12.8" hidden="false" customHeight="false" outlineLevel="0" collapsed="false">
      <c r="A64" s="148" t="s">
        <v>356</v>
      </c>
      <c r="B64" s="165" t="n">
        <v>0.0286</v>
      </c>
      <c r="C64" s="184" t="n">
        <f aca="false">(C25*$B$64)*-1</f>
        <v>-0</v>
      </c>
      <c r="D64" s="184" t="n">
        <f aca="false">(D25*$B$64)*-1</f>
        <v>-0</v>
      </c>
      <c r="E64" s="184" t="n">
        <f aca="false">(E25*$B$64)*-1</f>
        <v>-0</v>
      </c>
      <c r="F64" s="184" t="n">
        <f aca="false">(F25*$B$64)*-1</f>
        <v>-0</v>
      </c>
      <c r="G64" s="185" t="n">
        <f aca="false">(G25*$B$64)*-1</f>
        <v>-0</v>
      </c>
    </row>
    <row r="65" customFormat="false" ht="12.75" hidden="false" customHeight="false" outlineLevel="0" collapsed="false">
      <c r="A65" s="154" t="s">
        <v>5</v>
      </c>
      <c r="B65" s="181"/>
      <c r="C65" s="156" t="n">
        <f aca="false">SUM(C62:C64)</f>
        <v>0</v>
      </c>
      <c r="D65" s="156" t="n">
        <f aca="false">SUM(D62:D64)</f>
        <v>0</v>
      </c>
      <c r="E65" s="156" t="n">
        <f aca="false">SUM(E62:E64)</f>
        <v>0</v>
      </c>
      <c r="F65" s="156" t="n">
        <f aca="false">SUM(F62:F64)</f>
        <v>0</v>
      </c>
      <c r="G65" s="157" t="n">
        <f aca="false">SUM(G62:G64)</f>
        <v>0</v>
      </c>
    </row>
    <row r="66" customFormat="false" ht="12.75" hidden="false" customHeight="false" outlineLevel="0" collapsed="false">
      <c r="A66" s="145" t="s">
        <v>357</v>
      </c>
      <c r="B66" s="146" t="s">
        <v>313</v>
      </c>
      <c r="C66" s="146" t="s">
        <v>314</v>
      </c>
      <c r="D66" s="146" t="s">
        <v>314</v>
      </c>
      <c r="E66" s="146" t="s">
        <v>314</v>
      </c>
      <c r="F66" s="186" t="s">
        <v>314</v>
      </c>
      <c r="G66" s="147" t="s">
        <v>314</v>
      </c>
    </row>
    <row r="67" customFormat="false" ht="12.75" hidden="false" customHeight="false" outlineLevel="0" collapsed="false">
      <c r="A67" s="148" t="s">
        <v>348</v>
      </c>
      <c r="B67" s="187"/>
      <c r="C67" s="184" t="n">
        <f aca="false">C56</f>
        <v>23.84020125</v>
      </c>
      <c r="D67" s="184" t="n">
        <f aca="false">D56</f>
        <v>23.84020125</v>
      </c>
      <c r="E67" s="184" t="n">
        <f aca="false">E56</f>
        <v>23.84020125</v>
      </c>
      <c r="F67" s="184" t="n">
        <f aca="false">F56</f>
        <v>32.50928475</v>
      </c>
      <c r="G67" s="185" t="n">
        <f aca="false">G56</f>
        <v>32.50928475</v>
      </c>
    </row>
    <row r="68" customFormat="false" ht="12.75" hidden="false" customHeight="false" outlineLevel="0" collapsed="false">
      <c r="A68" s="148" t="s">
        <v>358</v>
      </c>
      <c r="B68" s="187"/>
      <c r="C68" s="184" t="n">
        <f aca="false">C60</f>
        <v>2.64891125</v>
      </c>
      <c r="D68" s="184" t="n">
        <f aca="false">D60</f>
        <v>2.64891125</v>
      </c>
      <c r="E68" s="184" t="n">
        <f aca="false">E60</f>
        <v>2.64891125</v>
      </c>
      <c r="F68" s="184" t="n">
        <f aca="false">F60</f>
        <v>3.61214275</v>
      </c>
      <c r="G68" s="185" t="n">
        <f aca="false">G60</f>
        <v>3.61214275</v>
      </c>
    </row>
    <row r="69" customFormat="false" ht="12.75" hidden="false" customHeight="false" outlineLevel="0" collapsed="false">
      <c r="A69" s="148" t="s">
        <v>359</v>
      </c>
      <c r="B69" s="187"/>
      <c r="C69" s="184" t="n">
        <f aca="false">C65</f>
        <v>0</v>
      </c>
      <c r="D69" s="184" t="n">
        <f aca="false">D65</f>
        <v>0</v>
      </c>
      <c r="E69" s="184" t="n">
        <f aca="false">E65</f>
        <v>0</v>
      </c>
      <c r="F69" s="184" t="n">
        <f aca="false">F65</f>
        <v>0</v>
      </c>
      <c r="G69" s="185" t="n">
        <f aca="false">G65</f>
        <v>0</v>
      </c>
    </row>
    <row r="70" customFormat="false" ht="12.75" hidden="false" customHeight="false" outlineLevel="0" collapsed="false">
      <c r="A70" s="154" t="s">
        <v>5</v>
      </c>
      <c r="B70" s="166"/>
      <c r="C70" s="156" t="n">
        <f aca="false">SUM(C67:C69)</f>
        <v>26.4891125</v>
      </c>
      <c r="D70" s="156" t="n">
        <f aca="false">SUM(D67:D69)</f>
        <v>26.4891125</v>
      </c>
      <c r="E70" s="156" t="n">
        <f aca="false">SUM(E67:E69)</f>
        <v>26.4891125</v>
      </c>
      <c r="F70" s="156" t="n">
        <f aca="false">SUM(F67:F69)</f>
        <v>36.1214275</v>
      </c>
      <c r="G70" s="157" t="n">
        <f aca="false">SUM(G67:G69)</f>
        <v>36.1214275</v>
      </c>
    </row>
    <row r="71" customFormat="false" ht="7.5" hidden="false" customHeight="true" outlineLevel="0" collapsed="false">
      <c r="A71" s="188"/>
      <c r="B71" s="189"/>
      <c r="C71" s="190"/>
      <c r="D71" s="190"/>
      <c r="E71" s="190"/>
      <c r="F71" s="190"/>
      <c r="G71" s="191"/>
    </row>
    <row r="72" customFormat="false" ht="12.75" hidden="false" customHeight="false" outlineLevel="0" collapsed="false">
      <c r="A72" s="192" t="s">
        <v>360</v>
      </c>
      <c r="B72" s="192"/>
      <c r="C72" s="192"/>
      <c r="D72" s="192"/>
      <c r="E72" s="192"/>
      <c r="F72" s="192"/>
      <c r="G72" s="192"/>
    </row>
    <row r="73" customFormat="false" ht="12.75" hidden="false" customHeight="false" outlineLevel="0" collapsed="false">
      <c r="A73" s="193" t="s">
        <v>361</v>
      </c>
      <c r="B73" s="194" t="s">
        <v>313</v>
      </c>
      <c r="C73" s="194" t="s">
        <v>314</v>
      </c>
      <c r="D73" s="194" t="s">
        <v>314</v>
      </c>
      <c r="E73" s="194" t="s">
        <v>314</v>
      </c>
      <c r="F73" s="194" t="s">
        <v>314</v>
      </c>
      <c r="G73" s="195" t="s">
        <v>314</v>
      </c>
    </row>
    <row r="74" customFormat="false" ht="12.8" hidden="false" customHeight="false" outlineLevel="0" collapsed="false">
      <c r="A74" s="148" t="s">
        <v>362</v>
      </c>
      <c r="B74" s="168"/>
      <c r="C74" s="196" t="n">
        <f aca="false">ROUND(20.7945/30/12*(C$19+C$50+C$70),2)</f>
        <v>32.6</v>
      </c>
      <c r="D74" s="196" t="n">
        <f aca="false">ROUND(20.7945/30/12*(D$19+D$50+D$70),2)</f>
        <v>32.6</v>
      </c>
      <c r="E74" s="196" t="n">
        <f aca="false">ROUND(20.7945/30/12*(E$19+E$50+E$70),2)</f>
        <v>32.6</v>
      </c>
      <c r="F74" s="196" t="n">
        <f aca="false">ROUND(15/30/12*(F$19+F$50+F$70),2)</f>
        <v>32.06</v>
      </c>
      <c r="G74" s="196" t="n">
        <f aca="false">ROUND(15/30/12*(G$19+G$50+G$70),2)</f>
        <v>32.06</v>
      </c>
    </row>
    <row r="75" customFormat="false" ht="12.8" hidden="false" customHeight="false" outlineLevel="0" collapsed="false">
      <c r="A75" s="148" t="s">
        <v>363</v>
      </c>
      <c r="B75" s="168"/>
      <c r="C75" s="196" t="n">
        <f aca="false">ROUND(7.681/30/12*(C$19+C$50+C$70),2)</f>
        <v>12.04</v>
      </c>
      <c r="D75" s="196" t="n">
        <f aca="false">ROUND(7.681/30/12*(D$19+D$50+D$70),2)</f>
        <v>12.04</v>
      </c>
      <c r="E75" s="196" t="n">
        <f aca="false">ROUND(7.681/30/12*(E$19+E$50+E$70),2)</f>
        <v>12.04</v>
      </c>
      <c r="F75" s="196" t="n">
        <f aca="false">ROUND(5.3399/30/12*(F$19+F$50+F$70),2)</f>
        <v>11.41</v>
      </c>
      <c r="G75" s="196" t="n">
        <f aca="false">ROUND(5.3399/30/12*(G$19+G$50+G$70),2)</f>
        <v>11.41</v>
      </c>
    </row>
    <row r="76" customFormat="false" ht="12.8" hidden="false" customHeight="false" outlineLevel="0" collapsed="false">
      <c r="A76" s="148" t="s">
        <v>364</v>
      </c>
      <c r="B76" s="168"/>
      <c r="C76" s="196" t="n">
        <f aca="false">ROUND(0.4505/30/12*(C$19+C$50+C$70),2)</f>
        <v>0.71</v>
      </c>
      <c r="D76" s="196" t="n">
        <f aca="false">ROUND(0.4505/30/12*(D$19+D$50+D$70),2)</f>
        <v>0.71</v>
      </c>
      <c r="E76" s="196" t="n">
        <f aca="false">ROUND(0.4505/30/12*(E$19+E$50+E$70),2)</f>
        <v>0.71</v>
      </c>
      <c r="F76" s="196" t="n">
        <f aca="false">ROUND(0.325/30/12*(F$19+F$50+F$70),2)</f>
        <v>0.69</v>
      </c>
      <c r="G76" s="196" t="n">
        <f aca="false">ROUND(0.325/30/12*(G$19+G$50+G$70),2)</f>
        <v>0.69</v>
      </c>
    </row>
    <row r="77" customFormat="false" ht="12.8" hidden="false" customHeight="false" outlineLevel="0" collapsed="false">
      <c r="A77" s="148" t="s">
        <v>365</v>
      </c>
      <c r="B77" s="168"/>
      <c r="C77" s="196" t="n">
        <f aca="false">ROUND(0.9583/30/12*(C$19+C$50+C$70),2)</f>
        <v>1.5</v>
      </c>
      <c r="D77" s="196" t="n">
        <f aca="false">ROUND(0.9583/30/12*(D$19+D$50+D$70),2)</f>
        <v>1.5</v>
      </c>
      <c r="E77" s="196" t="n">
        <f aca="false">ROUND(0.9583/30/12*(E$19+E$50+E$70),2)</f>
        <v>1.5</v>
      </c>
      <c r="F77" s="196" t="n">
        <f aca="false">ROUND(0.6913/30/12*(F$19+F$50+F$70),2)</f>
        <v>1.48</v>
      </c>
      <c r="G77" s="196" t="n">
        <f aca="false">ROUND(0.6913/30/12*(G$19+G$50+G$70),2)</f>
        <v>1.48</v>
      </c>
    </row>
    <row r="78" customFormat="false" ht="12.75" hidden="false" customHeight="false" outlineLevel="0" collapsed="false">
      <c r="A78" s="148" t="s">
        <v>366</v>
      </c>
      <c r="B78" s="168"/>
      <c r="C78" s="150"/>
      <c r="D78" s="150"/>
      <c r="E78" s="150"/>
      <c r="F78" s="151"/>
      <c r="G78" s="152"/>
    </row>
    <row r="79" customFormat="false" ht="12.75" hidden="false" customHeight="false" outlineLevel="0" collapsed="false">
      <c r="A79" s="154" t="s">
        <v>5</v>
      </c>
      <c r="B79" s="166" t="n">
        <f aca="false">SUM(B74:B78)</f>
        <v>0</v>
      </c>
      <c r="C79" s="156" t="n">
        <f aca="false">SUM(C74:C78)</f>
        <v>46.85</v>
      </c>
      <c r="D79" s="156" t="n">
        <f aca="false">SUM(D74:D78)</f>
        <v>46.85</v>
      </c>
      <c r="E79" s="156" t="n">
        <f aca="false">SUM(E74:E78)</f>
        <v>46.85</v>
      </c>
      <c r="F79" s="156" t="n">
        <f aca="false">SUM(F74:F78)</f>
        <v>45.64</v>
      </c>
      <c r="G79" s="157" t="n">
        <f aca="false">SUM(G74:G78)</f>
        <v>45.64</v>
      </c>
    </row>
    <row r="80" customFormat="false" ht="12.75" hidden="false" customHeight="false" outlineLevel="0" collapsed="false">
      <c r="A80" s="162" t="s">
        <v>367</v>
      </c>
      <c r="B80" s="163"/>
      <c r="C80" s="163" t="s">
        <v>314</v>
      </c>
      <c r="D80" s="163" t="s">
        <v>314</v>
      </c>
      <c r="E80" s="163" t="s">
        <v>314</v>
      </c>
      <c r="F80" s="163" t="s">
        <v>314</v>
      </c>
      <c r="G80" s="164" t="s">
        <v>314</v>
      </c>
    </row>
    <row r="81" customFormat="false" ht="12.75" hidden="false" customHeight="false" outlineLevel="0" collapsed="false">
      <c r="A81" s="148" t="s">
        <v>368</v>
      </c>
      <c r="B81" s="168" t="n">
        <v>0.5</v>
      </c>
      <c r="C81" s="197"/>
      <c r="D81" s="197"/>
      <c r="E81" s="197"/>
      <c r="F81" s="197" t="n">
        <f aca="false">ROUND(F$12/220*15*0.5*(1+$B81),2)</f>
        <v>0</v>
      </c>
      <c r="G81" s="197" t="n">
        <f aca="false">ROUND(G$12/220*15*0.5*(1+$B81),2)</f>
        <v>0</v>
      </c>
    </row>
    <row r="82" customFormat="false" ht="12.75" hidden="false" customHeight="false" outlineLevel="0" collapsed="false">
      <c r="A82" s="154"/>
      <c r="B82" s="166"/>
      <c r="C82" s="198"/>
      <c r="D82" s="198"/>
      <c r="E82" s="198"/>
      <c r="F82" s="199"/>
      <c r="G82" s="200"/>
    </row>
    <row r="83" customFormat="false" ht="12.75" hidden="false" customHeight="false" outlineLevel="0" collapsed="false">
      <c r="A83" s="145" t="s">
        <v>369</v>
      </c>
      <c r="B83" s="146" t="s">
        <v>313</v>
      </c>
      <c r="C83" s="146" t="s">
        <v>314</v>
      </c>
      <c r="D83" s="146" t="s">
        <v>314</v>
      </c>
      <c r="E83" s="146" t="s">
        <v>314</v>
      </c>
      <c r="F83" s="186"/>
      <c r="G83" s="147" t="s">
        <v>314</v>
      </c>
    </row>
    <row r="84" customFormat="false" ht="12.75" hidden="false" customHeight="false" outlineLevel="0" collapsed="false">
      <c r="A84" s="148" t="s">
        <v>370</v>
      </c>
      <c r="B84" s="168" t="n">
        <f aca="false">B79</f>
        <v>0</v>
      </c>
      <c r="C84" s="150" t="n">
        <f aca="false">C79</f>
        <v>46.85</v>
      </c>
      <c r="D84" s="150" t="n">
        <f aca="false">D79</f>
        <v>46.85</v>
      </c>
      <c r="E84" s="150" t="n">
        <f aca="false">E79</f>
        <v>46.85</v>
      </c>
      <c r="F84" s="150" t="n">
        <f aca="false">F79</f>
        <v>45.64</v>
      </c>
      <c r="G84" s="152" t="n">
        <f aca="false">G79</f>
        <v>45.64</v>
      </c>
    </row>
    <row r="85" customFormat="false" ht="12.75" hidden="false" customHeight="false" outlineLevel="0" collapsed="false">
      <c r="A85" s="148" t="s">
        <v>421</v>
      </c>
      <c r="B85" s="168" t="n">
        <f aca="false">B81</f>
        <v>0.5</v>
      </c>
      <c r="C85" s="150" t="n">
        <f aca="false">C81</f>
        <v>0</v>
      </c>
      <c r="D85" s="150" t="n">
        <f aca="false">D81</f>
        <v>0</v>
      </c>
      <c r="E85" s="150" t="n">
        <f aca="false">E81</f>
        <v>0</v>
      </c>
      <c r="F85" s="150" t="n">
        <f aca="false">F81</f>
        <v>0</v>
      </c>
      <c r="G85" s="152" t="n">
        <f aca="false">G81</f>
        <v>0</v>
      </c>
    </row>
    <row r="86" customFormat="false" ht="12.75" hidden="false" customHeight="false" outlineLevel="0" collapsed="false">
      <c r="A86" s="154" t="s">
        <v>5</v>
      </c>
      <c r="B86" s="166" t="n">
        <f aca="false">SUM(B84:B85)</f>
        <v>0.5</v>
      </c>
      <c r="C86" s="156" t="n">
        <f aca="false">SUM(C84:C85)</f>
        <v>46.85</v>
      </c>
      <c r="D86" s="156" t="n">
        <f aca="false">SUM(D84:D85)</f>
        <v>46.85</v>
      </c>
      <c r="E86" s="156" t="n">
        <f aca="false">SUM(E84:E85)</f>
        <v>46.85</v>
      </c>
      <c r="F86" s="156" t="n">
        <f aca="false">SUM(F84:F85)</f>
        <v>45.64</v>
      </c>
      <c r="G86" s="157" t="n">
        <f aca="false">SUM(G84:G85)</f>
        <v>45.64</v>
      </c>
    </row>
    <row r="87" customFormat="false" ht="4.5" hidden="false" customHeight="true" outlineLevel="0" collapsed="false">
      <c r="A87" s="148"/>
      <c r="B87" s="158"/>
      <c r="C87" s="158"/>
      <c r="D87" s="158"/>
      <c r="E87" s="158"/>
      <c r="F87" s="159"/>
      <c r="G87" s="160"/>
    </row>
    <row r="88" customFormat="false" ht="12.75" hidden="false" customHeight="false" outlineLevel="0" collapsed="false">
      <c r="A88" s="161" t="s">
        <v>372</v>
      </c>
      <c r="B88" s="161"/>
      <c r="C88" s="161"/>
      <c r="D88" s="161"/>
      <c r="E88" s="161"/>
      <c r="F88" s="161"/>
      <c r="G88" s="161"/>
    </row>
    <row r="89" customFormat="false" ht="12.75" hidden="false" customHeight="false" outlineLevel="0" collapsed="false">
      <c r="A89" s="145" t="s">
        <v>373</v>
      </c>
      <c r="B89" s="146" t="s">
        <v>20</v>
      </c>
      <c r="C89" s="146" t="s">
        <v>314</v>
      </c>
      <c r="D89" s="146" t="s">
        <v>314</v>
      </c>
      <c r="E89" s="146" t="s">
        <v>314</v>
      </c>
      <c r="F89" s="146" t="s">
        <v>314</v>
      </c>
      <c r="G89" s="147" t="s">
        <v>314</v>
      </c>
    </row>
    <row r="90" customFormat="false" ht="12.75" hidden="false" customHeight="false" outlineLevel="0" collapsed="false">
      <c r="A90" s="279" t="s">
        <v>374</v>
      </c>
      <c r="B90" s="179" t="n">
        <f aca="false">Insumos!L11</f>
        <v>0</v>
      </c>
      <c r="C90" s="179" t="n">
        <f aca="false">B90</f>
        <v>0</v>
      </c>
      <c r="D90" s="179" t="n">
        <f aca="false">B90</f>
        <v>0</v>
      </c>
      <c r="E90" s="179" t="n">
        <f aca="false">B90</f>
        <v>0</v>
      </c>
      <c r="F90" s="201" t="n">
        <f aca="false">B90*2</f>
        <v>0</v>
      </c>
      <c r="G90" s="180" t="n">
        <f aca="false">B90*2</f>
        <v>0</v>
      </c>
    </row>
    <row r="91" customFormat="false" ht="12.75" hidden="false" customHeight="false" outlineLevel="0" collapsed="false">
      <c r="A91" s="279" t="s">
        <v>375</v>
      </c>
      <c r="B91" s="179" t="n">
        <f aca="false">Insumos!L25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75" hidden="false" customHeight="false" outlineLevel="0" collapsed="false">
      <c r="A92" s="279" t="s">
        <v>376</v>
      </c>
      <c r="B92" s="179"/>
      <c r="C92" s="179" t="n">
        <f aca="false">Insumos!L36</f>
        <v>0</v>
      </c>
      <c r="D92" s="179" t="n">
        <f aca="false">Insumos!L37</f>
        <v>0</v>
      </c>
      <c r="E92" s="179" t="n">
        <f aca="false">Insumos!L37</f>
        <v>0</v>
      </c>
      <c r="F92" s="201" t="n">
        <f aca="false">Insumos!L38</f>
        <v>0</v>
      </c>
      <c r="G92" s="180" t="n">
        <f aca="false">Insumos!L38</f>
        <v>0</v>
      </c>
    </row>
    <row r="93" customFormat="false" ht="12.75" hidden="false" customHeight="false" outlineLevel="0" collapsed="false">
      <c r="A93" s="279" t="s">
        <v>377</v>
      </c>
      <c r="B93" s="179"/>
      <c r="C93" s="197"/>
      <c r="D93" s="197"/>
      <c r="E93" s="197"/>
      <c r="F93" s="202"/>
      <c r="G93" s="203"/>
    </row>
    <row r="94" customFormat="false" ht="12.75" hidden="false" customHeight="false" outlineLevel="0" collapsed="false">
      <c r="A94" s="154" t="s">
        <v>5</v>
      </c>
      <c r="B94" s="182" t="n">
        <f aca="false">SUM(B90:B93)</f>
        <v>0</v>
      </c>
      <c r="C94" s="182" t="n">
        <f aca="false">SUM(C90:C93)</f>
        <v>0</v>
      </c>
      <c r="D94" s="182" t="n">
        <f aca="false">SUM(D90:D93)</f>
        <v>0</v>
      </c>
      <c r="E94" s="182" t="n">
        <f aca="false">SUM(E90:E93)</f>
        <v>0</v>
      </c>
      <c r="F94" s="182" t="n">
        <f aca="false">SUM(F90:F93)</f>
        <v>0</v>
      </c>
      <c r="G94" s="183" t="n">
        <f aca="false">SUM(G90:G93)</f>
        <v>0</v>
      </c>
    </row>
    <row r="95" customFormat="false" ht="3.75" hidden="false" customHeight="true" outlineLevel="0" collapsed="false">
      <c r="A95" s="148"/>
      <c r="B95" s="158"/>
      <c r="C95" s="158"/>
      <c r="D95" s="158"/>
      <c r="E95" s="158"/>
      <c r="F95" s="159"/>
      <c r="G95" s="160"/>
    </row>
    <row r="96" customFormat="false" ht="12.75" hidden="false" customHeight="false" outlineLevel="0" collapsed="false">
      <c r="A96" s="161" t="s">
        <v>378</v>
      </c>
      <c r="B96" s="161"/>
      <c r="C96" s="161"/>
      <c r="D96" s="161"/>
      <c r="E96" s="161"/>
      <c r="F96" s="161"/>
      <c r="G96" s="161"/>
    </row>
    <row r="97" customFormat="false" ht="12.75" hidden="false" customHeight="false" outlineLevel="0" collapsed="false">
      <c r="A97" s="145" t="s">
        <v>379</v>
      </c>
      <c r="B97" s="146" t="s">
        <v>313</v>
      </c>
      <c r="C97" s="146" t="s">
        <v>314</v>
      </c>
      <c r="D97" s="146" t="s">
        <v>314</v>
      </c>
      <c r="E97" s="146" t="s">
        <v>314</v>
      </c>
      <c r="F97" s="146" t="s">
        <v>314</v>
      </c>
      <c r="G97" s="147" t="s">
        <v>314</v>
      </c>
    </row>
    <row r="98" customFormat="false" ht="12.8" hidden="false" customHeight="false" outlineLevel="0" collapsed="false">
      <c r="A98" s="204" t="s">
        <v>380</v>
      </c>
      <c r="B98" s="165" t="n">
        <v>0.06</v>
      </c>
      <c r="C98" s="205" t="n">
        <f aca="false">ROUND((C$19+C$50+C$70+C$86+C$94)*$B98,2)</f>
        <v>36.67</v>
      </c>
      <c r="D98" s="205" t="n">
        <f aca="false">ROUND((D$19+D$50+D$70+D$86+D$94)*$B98,2)</f>
        <v>36.67</v>
      </c>
      <c r="E98" s="205" t="n">
        <f aca="false">ROUND((E$19+E$50+E$70+E$86+E$94)*$B98,2)</f>
        <v>36.67</v>
      </c>
      <c r="F98" s="205" t="n">
        <f aca="false">ROUND((F$19+F$50+F$70+F$86+F$94)*$B98,2)</f>
        <v>48.91</v>
      </c>
      <c r="G98" s="206" t="n">
        <f aca="false">ROUND((G$19+G$50+G$70+G$86+G$94)*$B98,2)</f>
        <v>48.91</v>
      </c>
    </row>
    <row r="99" customFormat="false" ht="12.8" hidden="false" customHeight="false" outlineLevel="0" collapsed="false">
      <c r="A99" s="204" t="s">
        <v>381</v>
      </c>
      <c r="B99" s="165" t="n">
        <v>0.0679</v>
      </c>
      <c r="C99" s="207" t="n">
        <f aca="false">ROUND((C$19+C$50+C$70+C$86+C$94+C$98)*$B99,2)</f>
        <v>43.99</v>
      </c>
      <c r="D99" s="207" t="n">
        <f aca="false">ROUND((D$19+D$50+D$70+D$86+D$94+D$98)*$B99,2)</f>
        <v>43.99</v>
      </c>
      <c r="E99" s="207" t="n">
        <f aca="false">ROUND((E$19+E$50+E$70+E$86+E$94+E$98)*$B99,2)</f>
        <v>43.99</v>
      </c>
      <c r="F99" s="207" t="n">
        <f aca="false">ROUND((F$19+F$50+F$70+F$86+F$94+F$98)*$B99,2)</f>
        <v>58.67</v>
      </c>
      <c r="G99" s="208" t="n">
        <f aca="false">ROUND((G$19+G$50+G$70+G$86+G$94+G$98)*$B99,2)</f>
        <v>58.67</v>
      </c>
    </row>
    <row r="100" customFormat="false" ht="12.75" hidden="false" customHeight="false" outlineLevel="0" collapsed="false">
      <c r="A100" s="162" t="s">
        <v>382</v>
      </c>
      <c r="B100" s="209" t="n">
        <f aca="false">B101+B102</f>
        <v>0.0565</v>
      </c>
      <c r="C100" s="210" t="n">
        <f aca="false">SUM(C101:C102)</f>
        <v>41.43</v>
      </c>
      <c r="D100" s="210" t="n">
        <f aca="false">SUM(D101:D102)</f>
        <v>41.43</v>
      </c>
      <c r="E100" s="210" t="n">
        <f aca="false">SUM(E101:E102)</f>
        <v>41.43</v>
      </c>
      <c r="F100" s="210" t="n">
        <f aca="false">SUM(F101:F102)</f>
        <v>55.26</v>
      </c>
      <c r="G100" s="211" t="n">
        <f aca="false">SUM(G101:G102)</f>
        <v>55.26</v>
      </c>
    </row>
    <row r="101" customFormat="false" ht="12.75" hidden="false" customHeight="false" outlineLevel="0" collapsed="false">
      <c r="A101" s="148" t="s">
        <v>383</v>
      </c>
      <c r="B101" s="168" t="n">
        <v>0.0365</v>
      </c>
      <c r="C101" s="179" t="n">
        <f aca="false">ROUND((($C$19+$C$50+$C$70+$C$86+$C$94+$C$99+$C$98)/(1-($B$100)))*$B$101,2)</f>
        <v>26.76</v>
      </c>
      <c r="D101" s="179" t="n">
        <f aca="false">ROUND((($D$19+$D$50+$D$70+$D$86+$D$94+$D$99+$D$98)/(1-($B$100)))*$B101,2)</f>
        <v>26.76</v>
      </c>
      <c r="E101" s="179" t="n">
        <f aca="false">ROUND((($E$19+$E$50+$E$70+$E$86+$E$94+$E$99+$E$98)/(1-($B$100)))*$B101,2)</f>
        <v>26.76</v>
      </c>
      <c r="F101" s="179" t="n">
        <f aca="false">ROUND(((F$19+F$50+F$70+F$86+F$94+F$99+F$98)/(1-($B$100)))*B101,2)</f>
        <v>35.7</v>
      </c>
      <c r="G101" s="180" t="n">
        <f aca="false">ROUND(((G$19+G$50+G$70+G$86+G$94+G$99+G$98)/(1-($B$100)))*$B101,2)</f>
        <v>35.7</v>
      </c>
    </row>
    <row r="102" customFormat="false" ht="12.75" hidden="false" customHeight="false" outlineLevel="0" collapsed="false">
      <c r="A102" s="148" t="s">
        <v>384</v>
      </c>
      <c r="B102" s="168" t="n">
        <v>0.02</v>
      </c>
      <c r="C102" s="197" t="n">
        <f aca="false">ROUND((($C$19+$C$50+$C$70+$C$86+$C$94+$C$98+$C$99)/(1-($B$100)))*$B$102,2)</f>
        <v>14.67</v>
      </c>
      <c r="D102" s="197" t="n">
        <f aca="false">ROUND((($D$19+$D$50+$D$70+$D$86+$D$94+$D$98+$D$99)/(1-($B$100)))*$B102,2)</f>
        <v>14.67</v>
      </c>
      <c r="E102" s="197" t="n">
        <f aca="false">ROUND((($E$19+$E$50+$E$70+$E$86+$E$94+$E$98+$E$99)/(1-($B$100)))*$B102,2)</f>
        <v>14.67</v>
      </c>
      <c r="F102" s="197" t="n">
        <f aca="false">ROUND((($F$19+$F$50+$F$70+$F$86+$F$94+$F$98+$F$99)/(1-($B$100)))*B102,2)</f>
        <v>19.56</v>
      </c>
      <c r="G102" s="203" t="n">
        <f aca="false">ROUND((($G$19+$G$50+$G$70+$G$86+$G$94+$G$98+$G$99)/(1-($B$100)))*$B102,2)</f>
        <v>19.56</v>
      </c>
    </row>
    <row r="103" customFormat="false" ht="12.75" hidden="false" customHeight="false" outlineLevel="0" collapsed="false">
      <c r="A103" s="162" t="s">
        <v>385</v>
      </c>
      <c r="B103" s="209" t="n">
        <f aca="false">B104+B105</f>
        <v>0.0615</v>
      </c>
      <c r="C103" s="163" t="n">
        <f aca="false">SUM(C104:C105)</f>
        <v>45.34</v>
      </c>
      <c r="D103" s="163" t="n">
        <f aca="false">SUM(D104:D105)</f>
        <v>45.34</v>
      </c>
      <c r="E103" s="163" t="n">
        <f aca="false">SUM(E104:E105)</f>
        <v>45.34</v>
      </c>
      <c r="F103" s="163" t="n">
        <f aca="false">SUM(F104:F105)</f>
        <v>60.47</v>
      </c>
      <c r="G103" s="164" t="n">
        <f aca="false">SUM(G104:G105)</f>
        <v>60.47</v>
      </c>
    </row>
    <row r="104" customFormat="false" ht="12.75" hidden="false" customHeight="false" outlineLevel="0" collapsed="false">
      <c r="A104" s="148" t="s">
        <v>383</v>
      </c>
      <c r="B104" s="168" t="n">
        <v>0.0365</v>
      </c>
      <c r="C104" s="197" t="n">
        <f aca="false">ROUND((($C$19+$C$50+$C$70+$C$86+$C$94+$C$99+$C$98)/(1-($B$103)))*$B$104,2)</f>
        <v>26.91</v>
      </c>
      <c r="D104" s="197" t="n">
        <f aca="false">ROUND((($D$19+$D$50+$D$70+$D$86+$D$94+$D$99+$D$98)/(1-($B$103)))*$B104,2)</f>
        <v>26.91</v>
      </c>
      <c r="E104" s="197" t="n">
        <f aca="false">ROUND((($E$19+$E$50+$E$70+$E$86+$E$94+$E$99+$E$98)/(1-($B$103)))*$B104,2)</f>
        <v>26.91</v>
      </c>
      <c r="F104" s="197" t="n">
        <f aca="false">ROUND(((F$19+F$50+F$70+F$86+F$94+F$99+F$98)/(1-($B$103)))*B104,2)</f>
        <v>35.89</v>
      </c>
      <c r="G104" s="203" t="n">
        <f aca="false">ROUND(((G$19+G$50+G$70+G$86+G$94+G$99+G$98)/(1-($B$103)))*$B104,2)</f>
        <v>35.89</v>
      </c>
    </row>
    <row r="105" customFormat="false" ht="12.75" hidden="false" customHeight="false" outlineLevel="0" collapsed="false">
      <c r="A105" s="148" t="s">
        <v>384</v>
      </c>
      <c r="B105" s="168" t="n">
        <v>0.025</v>
      </c>
      <c r="C105" s="197" t="n">
        <f aca="false">ROUND((($C$19+$C$50+$C$70+$C$86+$C$94+$C$98+$C$99)/(1-($B$103)))*$B$105,2)</f>
        <v>18.43</v>
      </c>
      <c r="D105" s="197" t="n">
        <f aca="false">ROUND((($D$19+$D$50+$D$70+$D$86+$D$94+$D$98+$D$99)/(1-($B$103)))*$B105,2)</f>
        <v>18.43</v>
      </c>
      <c r="E105" s="197" t="n">
        <f aca="false">ROUND((($E$19+$E$50+$E$70+$E$86+$E$94+$E$98+$E$99)/(1-($B$103)))*$B105,2)</f>
        <v>18.43</v>
      </c>
      <c r="F105" s="197" t="n">
        <f aca="false">ROUND((($F$19+$F$50+$F$70+$F$86+$F$94+$F$98+$F$99)/(1-($B$103)))*B105,2)</f>
        <v>24.58</v>
      </c>
      <c r="G105" s="203" t="n">
        <f aca="false">ROUND((($G$19+$G$50+$G$70+$G$86+$G$94+$G$98+$G$99)/(1-($B$103)))*$B105,2)</f>
        <v>24.58</v>
      </c>
    </row>
    <row r="106" customFormat="false" ht="12.75" hidden="false" customHeight="false" outlineLevel="0" collapsed="false">
      <c r="A106" s="162" t="s">
        <v>386</v>
      </c>
      <c r="B106" s="209" t="n">
        <f aca="false">B107+B108</f>
        <v>0.0665</v>
      </c>
      <c r="C106" s="163" t="n">
        <f aca="false">SUM(C107:C108)</f>
        <v>49.28</v>
      </c>
      <c r="D106" s="163" t="n">
        <f aca="false">SUM(D107:D108)</f>
        <v>49.28</v>
      </c>
      <c r="E106" s="163" t="n">
        <f aca="false">SUM(E107:E108)</f>
        <v>49.28</v>
      </c>
      <c r="F106" s="163" t="n">
        <f aca="false">SUM(F107:F108)</f>
        <v>65.74</v>
      </c>
      <c r="G106" s="164" t="n">
        <f aca="false">SUM(G107:G108)</f>
        <v>65.74</v>
      </c>
    </row>
    <row r="107" customFormat="false" ht="12.75" hidden="false" customHeight="false" outlineLevel="0" collapsed="false">
      <c r="A107" s="148" t="s">
        <v>383</v>
      </c>
      <c r="B107" s="168" t="n">
        <v>0.0365</v>
      </c>
      <c r="C107" s="197" t="n">
        <f aca="false">ROUND((($C$19+$C$50+$C$70+$C$86+$C$94+$C$99+$C$98)/(1-($B$106)))*$B$107,2)</f>
        <v>27.05</v>
      </c>
      <c r="D107" s="197" t="n">
        <f aca="false">ROUND((($D$19+$D$50+$D$70+$D$86+$D$94+$D$99+$D$98)/(1-($B$106)))*$B107,2)</f>
        <v>27.05</v>
      </c>
      <c r="E107" s="197" t="n">
        <f aca="false">ROUND((($E$19+$E$50+$E$70+$E$86+$E$94+$E$99+$E$98)/(1-($B$106)))*$B107,2)</f>
        <v>27.05</v>
      </c>
      <c r="F107" s="197" t="n">
        <f aca="false">ROUND(((F$19+F$50+F$70+F$86+F$94+F$99+F$98)/(1-($B$106)))*B107,2)</f>
        <v>36.08</v>
      </c>
      <c r="G107" s="203" t="n">
        <f aca="false">ROUND(((G$19+G$50+G$70+G$86+G$94+G$99+G$98)/(1-($B$106)))*$B107,2)</f>
        <v>36.08</v>
      </c>
    </row>
    <row r="108" customFormat="false" ht="12.75" hidden="false" customHeight="false" outlineLevel="0" collapsed="false">
      <c r="A108" s="148" t="s">
        <v>384</v>
      </c>
      <c r="B108" s="168" t="n">
        <v>0.03</v>
      </c>
      <c r="C108" s="197" t="n">
        <f aca="false">ROUND((($C$19+$C$50+$C$70+$C$86+$C$94+$C$98+$C$99)/(1-($B$106)))*B108,2)</f>
        <v>22.23</v>
      </c>
      <c r="D108" s="197" t="n">
        <f aca="false">ROUND((($D$19+$D$50+$D$70+$D$86+$D$94+$D$98+$D$99)/(1-($B$106)))*$B108,2)</f>
        <v>22.23</v>
      </c>
      <c r="E108" s="197" t="n">
        <f aca="false">ROUND((($E$19+$E$50+$E$70+$E$86+$E$94+$E$98+$E$99)/(1-($B$106)))*$B108,2)</f>
        <v>22.23</v>
      </c>
      <c r="F108" s="202" t="n">
        <f aca="false">ROUND((($F$19+$F$50+$F$70+$F$86+$F$94+$F$98+$F$99)/(1-($B$106)))*B108,2)</f>
        <v>29.66</v>
      </c>
      <c r="G108" s="203" t="n">
        <f aca="false">ROUND((($G$19+$G$50+$G$70+$G$86+$G$94+$G$98+$G$99)/(1-($B$106)))*$B108,2)</f>
        <v>29.66</v>
      </c>
    </row>
    <row r="109" customFormat="false" ht="12.75" hidden="false" customHeight="false" outlineLevel="0" collapsed="false">
      <c r="A109" s="162" t="s">
        <v>387</v>
      </c>
      <c r="B109" s="209" t="n">
        <f aca="false">B110+B111</f>
        <v>0.0715</v>
      </c>
      <c r="C109" s="163" t="n">
        <f aca="false">SUM(C110:C111)</f>
        <v>53.28</v>
      </c>
      <c r="D109" s="163" t="n">
        <f aca="false">SUM(D110:D111)</f>
        <v>53.28</v>
      </c>
      <c r="E109" s="163" t="n">
        <f aca="false">SUM(E110:E111)</f>
        <v>53.28</v>
      </c>
      <c r="F109" s="163" t="n">
        <f aca="false">SUM(F110:F111)</f>
        <v>71.05</v>
      </c>
      <c r="G109" s="164" t="n">
        <f aca="false">SUM(G110:G111)</f>
        <v>71.05</v>
      </c>
    </row>
    <row r="110" customFormat="false" ht="12.75" hidden="false" customHeight="false" outlineLevel="0" collapsed="false">
      <c r="A110" s="148" t="s">
        <v>383</v>
      </c>
      <c r="B110" s="168" t="n">
        <v>0.0365</v>
      </c>
      <c r="C110" s="197" t="n">
        <f aca="false">ROUND((($C$19+$C$50+$C$70+$C$86+$C$94+$C$99+$C$98)/(1-($B$109)))*B110,2)</f>
        <v>27.2</v>
      </c>
      <c r="D110" s="197" t="n">
        <f aca="false">ROUND((($D$19+$D$50+$D$70+$D$86+$D$94+$D$99+$D$98)/(1-($B$109)))*$B110,2)</f>
        <v>27.2</v>
      </c>
      <c r="E110" s="197" t="n">
        <f aca="false">ROUND((($E$19+$E$50+$E$70+$E$86+$E$94+$E$99+$E$98)/(1-($B$109)))*$B110,2)</f>
        <v>27.2</v>
      </c>
      <c r="F110" s="202" t="n">
        <f aca="false">ROUND(((F$19+F$50+F$70+F$86+F$94+F$99+F$98)/(1-($B$109)))*B110,2)</f>
        <v>36.27</v>
      </c>
      <c r="G110" s="180" t="n">
        <f aca="false">ROUND(((G$19+G$50+G$70+G$86+G$94+G$99+G$98)/(1-($B$109)))*$B110,2)</f>
        <v>36.27</v>
      </c>
    </row>
    <row r="111" customFormat="false" ht="12.75" hidden="false" customHeight="false" outlineLevel="0" collapsed="false">
      <c r="A111" s="148" t="s">
        <v>384</v>
      </c>
      <c r="B111" s="168" t="n">
        <v>0.035</v>
      </c>
      <c r="C111" s="197" t="n">
        <f aca="false">ROUND((($C$19+$C$50+$C$70+$C$86+$C$94+$C$98+$C$99)/(1-($B$109)))*B111,2)</f>
        <v>26.08</v>
      </c>
      <c r="D111" s="197" t="n">
        <f aca="false">ROUND((($D$19+$D$50+$D$70+$D$86+$D$94+$D$98+$D$99)/(1-($B$109)))*$B111,2)</f>
        <v>26.08</v>
      </c>
      <c r="E111" s="197" t="n">
        <f aca="false">ROUND((($E$19+$E$50+$E$70+$E$86+$E$94+$E$98+$E$99)/(1-($B$109)))*$B111,2)</f>
        <v>26.08</v>
      </c>
      <c r="F111" s="201" t="n">
        <f aca="false">ROUND((($F$19+$F$50+$F$70+$F$86+$F$94+$F$98+$F$99)/(1-($B$109)))*B111,2)</f>
        <v>34.78</v>
      </c>
      <c r="G111" s="203" t="n">
        <f aca="false">ROUND((($G$19+$G$50+$G$70+$G$86+$G$94+$G$98+$G$99)/(1-($B$109)))*$B111,2)</f>
        <v>34.78</v>
      </c>
    </row>
    <row r="112" customFormat="false" ht="12.75" hidden="false" customHeight="false" outlineLevel="0" collapsed="false">
      <c r="A112" s="162" t="s">
        <v>388</v>
      </c>
      <c r="B112" s="209" t="n">
        <f aca="false">B113+B114</f>
        <v>0.0765</v>
      </c>
      <c r="C112" s="163" t="n">
        <f aca="false">SUM(C113:C114)</f>
        <v>57.31</v>
      </c>
      <c r="D112" s="163" t="n">
        <f aca="false">SUM(D113:D114)</f>
        <v>57.31</v>
      </c>
      <c r="E112" s="163" t="n">
        <f aca="false">SUM(E113:E114)</f>
        <v>57.31</v>
      </c>
      <c r="F112" s="163" t="n">
        <f aca="false">SUM(F113:F114)</f>
        <v>76.44</v>
      </c>
      <c r="G112" s="164" t="n">
        <f aca="false">SUM(G113:G114)</f>
        <v>76.44</v>
      </c>
    </row>
    <row r="113" customFormat="false" ht="12.75" hidden="false" customHeight="false" outlineLevel="0" collapsed="false">
      <c r="A113" s="148" t="s">
        <v>383</v>
      </c>
      <c r="B113" s="168" t="n">
        <v>0.0365</v>
      </c>
      <c r="C113" s="197" t="n">
        <f aca="false">ROUND((($C$19+$C$50+$C$70+$C$86+$C$94+$C$99+$C$98)/(1-($B$112)))*B113,2)</f>
        <v>27.34</v>
      </c>
      <c r="D113" s="197" t="n">
        <f aca="false">ROUND((($D$19+$D$50+$D$70+$D$86+$D$94+$D$99+$D$98)/(1-($B$112)))*$B113,2)</f>
        <v>27.34</v>
      </c>
      <c r="E113" s="197" t="n">
        <f aca="false">ROUND((($E$19+$E$50+$E$70+$E$86+$E$94+$E$99+$E$98)/(1-($B$112)))*$B113,2)</f>
        <v>27.34</v>
      </c>
      <c r="F113" s="202" t="n">
        <f aca="false">ROUND(((F$19+F$50+F$70+F$86+F$94+F$99+F$98)/(1-($B$112)))*B113,2)</f>
        <v>36.47</v>
      </c>
      <c r="G113" s="203" t="n">
        <f aca="false">ROUND(((G$19+G$50+G$70+G$86+G$94+G$99+G$98)/(1-($B$112)))*$B113,2)</f>
        <v>36.47</v>
      </c>
    </row>
    <row r="114" customFormat="false" ht="12.75" hidden="false" customHeight="false" outlineLevel="0" collapsed="false">
      <c r="A114" s="148" t="s">
        <v>384</v>
      </c>
      <c r="B114" s="168" t="n">
        <v>0.04</v>
      </c>
      <c r="C114" s="197" t="n">
        <f aca="false">ROUND((($C$19+$C$50+$C$70+$C$86+$C$94+$C$98+$C$99)/(1-($B$112)))*B114,2)</f>
        <v>29.97</v>
      </c>
      <c r="D114" s="197" t="n">
        <f aca="false">ROUND((($D$19+$D$50+$D$70+$D$86+$D$94+$D$98+$D$99)/(1-($B$112)))*$B114,2)</f>
        <v>29.97</v>
      </c>
      <c r="E114" s="197" t="n">
        <f aca="false">ROUND((($E$19+$E$50+$E$70+$E$86+$E$94+$E$98+$E$99)/(1-($B$112)))*$B114,2)</f>
        <v>29.97</v>
      </c>
      <c r="F114" s="202" t="n">
        <f aca="false">ROUND((($F$19+$F$50+$F$70+$F$86+$F$94+$F$98+$F$99)/(1-($B$112)))*B114,2)</f>
        <v>39.97</v>
      </c>
      <c r="G114" s="203" t="n">
        <f aca="false">ROUND((($G$19+$G$50+$G$70+$G$86+$G$94+$G$98+$G$99)/(1-($B$112)))*$B114,2)</f>
        <v>39.97</v>
      </c>
    </row>
    <row r="115" customFormat="false" ht="12.75" hidden="false" customHeight="false" outlineLevel="0" collapsed="false">
      <c r="A115" s="162" t="s">
        <v>389</v>
      </c>
      <c r="B115" s="209" t="n">
        <f aca="false">B116+B117</f>
        <v>0.0865</v>
      </c>
      <c r="C115" s="163" t="n">
        <f aca="false">SUM(C116:C117)</f>
        <v>65.51</v>
      </c>
      <c r="D115" s="163" t="n">
        <f aca="false">SUM(D116:D117)</f>
        <v>65.51</v>
      </c>
      <c r="E115" s="163" t="n">
        <f aca="false">SUM(E116:E117)</f>
        <v>65.51</v>
      </c>
      <c r="F115" s="163" t="n">
        <f aca="false">SUM(F116:F117)</f>
        <v>87.38</v>
      </c>
      <c r="G115" s="164" t="n">
        <f aca="false">SUM(G116:G117)</f>
        <v>87.38</v>
      </c>
    </row>
    <row r="116" customFormat="false" ht="12.75" hidden="false" customHeight="false" outlineLevel="0" collapsed="false">
      <c r="A116" s="148" t="s">
        <v>383</v>
      </c>
      <c r="B116" s="168" t="n">
        <v>0.0365</v>
      </c>
      <c r="C116" s="197" t="n">
        <f aca="false">ROUND((($C$19+$C$50+$C$70+$C$86+$C$94+$C$99+$C$98)/(1-($B$115)))*B116,2)</f>
        <v>27.64</v>
      </c>
      <c r="D116" s="197" t="n">
        <f aca="false">ROUND((($D$19+$D$50+$D$70+$D$86+$D$94+$D$99+$D$98)/(1-($B$115)))*$B116,2)</f>
        <v>27.64</v>
      </c>
      <c r="E116" s="197" t="n">
        <f aca="false">ROUND((($E$19+$E$50+$E$70+$E$86+$E$94+$E$99+$E$98)/(1-($B$115)))*$B116,2)</f>
        <v>27.64</v>
      </c>
      <c r="F116" s="202" t="n">
        <f aca="false">ROUND(((F$19+F$50+F$70+F$86+F$94+F$99+F$98)/(1-($B$115)))*B116,2)</f>
        <v>36.87</v>
      </c>
      <c r="G116" s="203" t="n">
        <f aca="false">ROUND(((G$19+G$50+G$70+G$86+G$94+G$99+G$98)/(1-($B$115)))*$B116,2)</f>
        <v>36.87</v>
      </c>
    </row>
    <row r="117" customFormat="false" ht="12.75" hidden="false" customHeight="false" outlineLevel="0" collapsed="false">
      <c r="A117" s="212" t="s">
        <v>384</v>
      </c>
      <c r="B117" s="213" t="n">
        <v>0.05</v>
      </c>
      <c r="C117" s="214" t="n">
        <f aca="false">ROUND((($C$19+$C$50+$C$70+$C$86+$C$94+$C$98+$C$99)/(1-($B$115)))*B117,2)</f>
        <v>37.87</v>
      </c>
      <c r="D117" s="214" t="n">
        <f aca="false">ROUND((($D$19+$D$50+$D$70+$D$86+$D$94+$D$98+$D$99)/(1-($B$115)))*$B117,2)</f>
        <v>37.87</v>
      </c>
      <c r="E117" s="214" t="n">
        <f aca="false">ROUND((($E$19+$E$50+$E$70+$E$86+$E$94+$E$98+$E$99)/(1-($B$115)))*$B117,2)</f>
        <v>37.87</v>
      </c>
      <c r="F117" s="215" t="n">
        <f aca="false">ROUND((($F$19+$F$50+$F$70+$F$86+$F$94+$F$98+$F$99)/(1-($B$115)))*B117,2)</f>
        <v>50.51</v>
      </c>
      <c r="G117" s="216" t="n">
        <f aca="false">ROUND((($G$19+$G$50+$G$70+$G$86+$G$94+$G$98+$G$99)/(1-($B$115)))*$B117,2)</f>
        <v>50.51</v>
      </c>
    </row>
    <row r="118" customFormat="false" ht="12.75" hidden="false" customHeight="false" outlineLevel="0" collapsed="false">
      <c r="A118" s="217" t="s">
        <v>390</v>
      </c>
      <c r="B118" s="218" t="n">
        <v>0.02</v>
      </c>
      <c r="C118" s="219" t="n">
        <f aca="false">SUM(C98:C100)</f>
        <v>122.09</v>
      </c>
      <c r="D118" s="219" t="n">
        <f aca="false">SUM(D98:D100)</f>
        <v>122.09</v>
      </c>
      <c r="E118" s="219" t="n">
        <f aca="false">SUM(E98:E100)</f>
        <v>122.09</v>
      </c>
      <c r="F118" s="219" t="n">
        <f aca="false">SUM(F98:F100)</f>
        <v>162.84</v>
      </c>
      <c r="G118" s="220" t="n">
        <f aca="false">SUM(G98:G100)</f>
        <v>162.84</v>
      </c>
    </row>
    <row r="119" customFormat="false" ht="12.75" hidden="false" customHeight="false" outlineLevel="0" collapsed="false">
      <c r="A119" s="217"/>
      <c r="B119" s="166" t="n">
        <v>0.025</v>
      </c>
      <c r="C119" s="156" t="n">
        <f aca="false">SUM(C98:C99,C103)</f>
        <v>126</v>
      </c>
      <c r="D119" s="156" t="n">
        <f aca="false">SUM(D98:D99,D103)</f>
        <v>126</v>
      </c>
      <c r="E119" s="156" t="n">
        <f aca="false">SUM(E98:E99,E103)</f>
        <v>126</v>
      </c>
      <c r="F119" s="156" t="n">
        <f aca="false">SUM(F98:F99,F103)</f>
        <v>168.05</v>
      </c>
      <c r="G119" s="157" t="n">
        <f aca="false">SUM(G98:G99,G103)</f>
        <v>168.05</v>
      </c>
    </row>
    <row r="120" customFormat="false" ht="12.75" hidden="false" customHeight="false" outlineLevel="0" collapsed="false">
      <c r="A120" s="217"/>
      <c r="B120" s="166" t="n">
        <v>0.03</v>
      </c>
      <c r="C120" s="156" t="n">
        <f aca="false">SUM(C98:C99,C106)</f>
        <v>129.94</v>
      </c>
      <c r="D120" s="156" t="n">
        <f aca="false">SUM(D98:D99,D106)</f>
        <v>129.94</v>
      </c>
      <c r="E120" s="156" t="n">
        <f aca="false">SUM(E98:E99,E106)</f>
        <v>129.94</v>
      </c>
      <c r="F120" s="156" t="n">
        <f aca="false">SUM(F98:F99,F106)</f>
        <v>173.32</v>
      </c>
      <c r="G120" s="157" t="n">
        <f aca="false">SUM(G98:G99,G106)</f>
        <v>173.32</v>
      </c>
    </row>
    <row r="121" customFormat="false" ht="12.75" hidden="false" customHeight="false" outlineLevel="0" collapsed="false">
      <c r="A121" s="217"/>
      <c r="B121" s="166" t="n">
        <v>0.035</v>
      </c>
      <c r="C121" s="156" t="n">
        <f aca="false">SUM(C98:C99,C109)</f>
        <v>133.94</v>
      </c>
      <c r="D121" s="156" t="n">
        <f aca="false">SUM(D98:D99,D109)</f>
        <v>133.94</v>
      </c>
      <c r="E121" s="156" t="n">
        <f aca="false">SUM(E98:E99,E109)</f>
        <v>133.94</v>
      </c>
      <c r="F121" s="156" t="n">
        <f aca="false">SUM(F98:F99,F109)</f>
        <v>178.63</v>
      </c>
      <c r="G121" s="157" t="n">
        <f aca="false">SUM(G98:G99,G109)</f>
        <v>178.63</v>
      </c>
    </row>
    <row r="122" customFormat="false" ht="12.75" hidden="false" customHeight="false" outlineLevel="0" collapsed="false">
      <c r="A122" s="217"/>
      <c r="B122" s="166" t="n">
        <v>0.04</v>
      </c>
      <c r="C122" s="156" t="n">
        <f aca="false">SUM(C98:C99,C112)</f>
        <v>137.97</v>
      </c>
      <c r="D122" s="156" t="n">
        <f aca="false">SUM(D98:D99,D112)</f>
        <v>137.97</v>
      </c>
      <c r="E122" s="156" t="n">
        <f aca="false">SUM(E98:E99,E112)</f>
        <v>137.97</v>
      </c>
      <c r="F122" s="156" t="n">
        <f aca="false">SUM(F98:F99,F112)</f>
        <v>184.02</v>
      </c>
      <c r="G122" s="157" t="n">
        <f aca="false">SUM(G98:G99,G112)</f>
        <v>184.02</v>
      </c>
    </row>
    <row r="123" customFormat="false" ht="12.75" hidden="false" customHeight="false" outlineLevel="0" collapsed="false">
      <c r="A123" s="217"/>
      <c r="B123" s="221" t="n">
        <v>0.05</v>
      </c>
      <c r="C123" s="222" t="n">
        <f aca="false">SUM(C98:C99,C115)</f>
        <v>146.17</v>
      </c>
      <c r="D123" s="222" t="n">
        <f aca="false">SUM(D98:D99,D115)</f>
        <v>146.17</v>
      </c>
      <c r="E123" s="222" t="n">
        <f aca="false">SUM(E98:E99,E115)</f>
        <v>146.17</v>
      </c>
      <c r="F123" s="222" t="n">
        <f aca="false">SUM(F98:F99,F115)</f>
        <v>194.96</v>
      </c>
      <c r="G123" s="223" t="n">
        <f aca="false">SUM(G98:G99,G115)</f>
        <v>194.96</v>
      </c>
    </row>
    <row r="124" customFormat="false" ht="12.75" hidden="false" customHeight="false" outlineLevel="0" collapsed="false">
      <c r="A124" s="224"/>
      <c r="B124" s="0"/>
      <c r="C124" s="0"/>
      <c r="D124" s="0"/>
      <c r="E124" s="0"/>
      <c r="F124" s="0"/>
      <c r="G124" s="225"/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6" t="s">
        <v>391</v>
      </c>
      <c r="B126" s="226"/>
      <c r="C126" s="226"/>
      <c r="D126" s="226"/>
      <c r="E126" s="226"/>
      <c r="F126" s="226"/>
      <c r="G126" s="226"/>
    </row>
    <row r="127" customFormat="false" ht="12.75" hidden="false" customHeight="false" outlineLevel="0" collapsed="false">
      <c r="A127" s="227" t="s">
        <v>392</v>
      </c>
      <c r="B127" s="227"/>
      <c r="C127" s="227"/>
      <c r="D127" s="227"/>
      <c r="E127" s="227"/>
      <c r="F127" s="227"/>
      <c r="G127" s="227"/>
    </row>
    <row r="128" customFormat="false" ht="12.75" hidden="false" customHeight="false" outlineLevel="0" collapsed="false">
      <c r="A128" s="228" t="s">
        <v>393</v>
      </c>
      <c r="B128" s="228"/>
      <c r="C128" s="229" t="n">
        <f aca="false">C19</f>
        <v>0</v>
      </c>
      <c r="D128" s="229" t="n">
        <f aca="false">D19</f>
        <v>0</v>
      </c>
      <c r="E128" s="229" t="n">
        <f aca="false">E19</f>
        <v>0</v>
      </c>
      <c r="F128" s="229" t="n">
        <f aca="false">F19</f>
        <v>0</v>
      </c>
      <c r="G128" s="230" t="n">
        <f aca="false">G19</f>
        <v>0</v>
      </c>
    </row>
    <row r="129" customFormat="false" ht="12.75" hidden="false" customHeight="false" outlineLevel="0" collapsed="false">
      <c r="A129" s="231" t="s">
        <v>394</v>
      </c>
      <c r="B129" s="231"/>
      <c r="C129" s="150" t="n">
        <f aca="false">C50</f>
        <v>537.85</v>
      </c>
      <c r="D129" s="150" t="n">
        <f aca="false">D50</f>
        <v>537.85</v>
      </c>
      <c r="E129" s="150" t="n">
        <f aca="false">E50</f>
        <v>537.85</v>
      </c>
      <c r="F129" s="150" t="n">
        <f aca="false">F50</f>
        <v>733.43</v>
      </c>
      <c r="G129" s="152" t="n">
        <f aca="false">G50</f>
        <v>733.43</v>
      </c>
    </row>
    <row r="130" customFormat="false" ht="12.75" hidden="false" customHeight="false" outlineLevel="0" collapsed="false">
      <c r="A130" s="231" t="s">
        <v>395</v>
      </c>
      <c r="B130" s="231"/>
      <c r="C130" s="150" t="n">
        <f aca="false">C70</f>
        <v>26.4891125</v>
      </c>
      <c r="D130" s="150" t="n">
        <f aca="false">D70</f>
        <v>26.4891125</v>
      </c>
      <c r="E130" s="150" t="n">
        <f aca="false">E70</f>
        <v>26.4891125</v>
      </c>
      <c r="F130" s="150" t="n">
        <f aca="false">F70</f>
        <v>36.1214275</v>
      </c>
      <c r="G130" s="152" t="n">
        <f aca="false">G70</f>
        <v>36.1214275</v>
      </c>
    </row>
    <row r="131" customFormat="false" ht="12.75" hidden="false" customHeight="false" outlineLevel="0" collapsed="false">
      <c r="A131" s="231" t="s">
        <v>396</v>
      </c>
      <c r="B131" s="231"/>
      <c r="C131" s="150" t="n">
        <f aca="false">C86</f>
        <v>46.85</v>
      </c>
      <c r="D131" s="150" t="n">
        <f aca="false">D86</f>
        <v>46.85</v>
      </c>
      <c r="E131" s="150" t="n">
        <f aca="false">E86</f>
        <v>46.85</v>
      </c>
      <c r="F131" s="150" t="n">
        <f aca="false">F86</f>
        <v>45.64</v>
      </c>
      <c r="G131" s="152" t="n">
        <f aca="false">G86</f>
        <v>45.64</v>
      </c>
    </row>
    <row r="132" customFormat="false" ht="12.75" hidden="false" customHeight="false" outlineLevel="0" collapsed="false">
      <c r="A132" s="232" t="s">
        <v>397</v>
      </c>
      <c r="B132" s="232"/>
      <c r="C132" s="233" t="n">
        <f aca="false">C94</f>
        <v>0</v>
      </c>
      <c r="D132" s="233" t="n">
        <f aca="false">D94</f>
        <v>0</v>
      </c>
      <c r="E132" s="233" t="n">
        <f aca="false">E94</f>
        <v>0</v>
      </c>
      <c r="F132" s="233" t="n">
        <f aca="false">F94</f>
        <v>0</v>
      </c>
      <c r="G132" s="234" t="n">
        <f aca="false">G94</f>
        <v>0</v>
      </c>
    </row>
    <row r="133" customFormat="false" ht="12.75" hidden="false" customHeight="false" outlineLevel="0" collapsed="false">
      <c r="A133" s="235" t="s">
        <v>398</v>
      </c>
      <c r="B133" s="235"/>
      <c r="C133" s="236" t="n">
        <f aca="false">SUM(C128:C132)</f>
        <v>611.1891125</v>
      </c>
      <c r="D133" s="236" t="n">
        <f aca="false">SUM(D128:D132)</f>
        <v>611.1891125</v>
      </c>
      <c r="E133" s="236" t="n">
        <f aca="false">SUM(E128:E132)</f>
        <v>611.1891125</v>
      </c>
      <c r="F133" s="236" t="n">
        <f aca="false">SUM(F128:F132)</f>
        <v>815.1914275</v>
      </c>
      <c r="G133" s="237" t="n">
        <f aca="false">SUM(G128:G132)</f>
        <v>815.1914275</v>
      </c>
    </row>
    <row r="134" customFormat="false" ht="12.75" hidden="false" customHeight="false" outlineLevel="0" collapsed="false">
      <c r="A134" s="228" t="s">
        <v>399</v>
      </c>
      <c r="B134" s="228"/>
      <c r="C134" s="229" t="n">
        <f aca="false">C118</f>
        <v>122.09</v>
      </c>
      <c r="D134" s="229" t="n">
        <f aca="false">D118</f>
        <v>122.09</v>
      </c>
      <c r="E134" s="229" t="n">
        <f aca="false">E118</f>
        <v>122.09</v>
      </c>
      <c r="F134" s="229" t="n">
        <f aca="false">F118</f>
        <v>162.84</v>
      </c>
      <c r="G134" s="230" t="n">
        <f aca="false">G118</f>
        <v>162.84</v>
      </c>
    </row>
    <row r="135" customFormat="false" ht="12.75" hidden="false" customHeight="false" outlineLevel="0" collapsed="false">
      <c r="A135" s="231" t="s">
        <v>400</v>
      </c>
      <c r="B135" s="231"/>
      <c r="C135" s="150" t="n">
        <f aca="false">C119</f>
        <v>126</v>
      </c>
      <c r="D135" s="150" t="n">
        <f aca="false">D119</f>
        <v>126</v>
      </c>
      <c r="E135" s="150" t="n">
        <f aca="false">E119</f>
        <v>126</v>
      </c>
      <c r="F135" s="150" t="n">
        <f aca="false">F119</f>
        <v>168.05</v>
      </c>
      <c r="G135" s="152" t="n">
        <f aca="false">G119</f>
        <v>168.05</v>
      </c>
    </row>
    <row r="136" customFormat="false" ht="12.75" hidden="false" customHeight="false" outlineLevel="0" collapsed="false">
      <c r="A136" s="231" t="s">
        <v>401</v>
      </c>
      <c r="B136" s="231"/>
      <c r="C136" s="150" t="n">
        <f aca="false">C120</f>
        <v>129.94</v>
      </c>
      <c r="D136" s="150" t="n">
        <f aca="false">D120</f>
        <v>129.94</v>
      </c>
      <c r="E136" s="150" t="n">
        <f aca="false">E120</f>
        <v>129.94</v>
      </c>
      <c r="F136" s="150" t="n">
        <f aca="false">F120</f>
        <v>173.32</v>
      </c>
      <c r="G136" s="152" t="n">
        <f aca="false">G120</f>
        <v>173.32</v>
      </c>
    </row>
    <row r="137" customFormat="false" ht="12.75" hidden="false" customHeight="false" outlineLevel="0" collapsed="false">
      <c r="A137" s="231" t="s">
        <v>402</v>
      </c>
      <c r="B137" s="231"/>
      <c r="C137" s="150" t="n">
        <f aca="false">C121</f>
        <v>133.94</v>
      </c>
      <c r="D137" s="150" t="n">
        <f aca="false">D121</f>
        <v>133.94</v>
      </c>
      <c r="E137" s="150" t="n">
        <f aca="false">E121</f>
        <v>133.94</v>
      </c>
      <c r="F137" s="150" t="n">
        <f aca="false">F121</f>
        <v>178.63</v>
      </c>
      <c r="G137" s="152" t="n">
        <f aca="false">G121</f>
        <v>178.63</v>
      </c>
    </row>
    <row r="138" customFormat="false" ht="12.75" hidden="false" customHeight="false" outlineLevel="0" collapsed="false">
      <c r="A138" s="231" t="s">
        <v>403</v>
      </c>
      <c r="B138" s="231"/>
      <c r="C138" s="150" t="n">
        <f aca="false">C122</f>
        <v>137.97</v>
      </c>
      <c r="D138" s="150" t="n">
        <f aca="false">D122</f>
        <v>137.97</v>
      </c>
      <c r="E138" s="150" t="n">
        <f aca="false">E122</f>
        <v>137.97</v>
      </c>
      <c r="F138" s="150" t="n">
        <f aca="false">F122</f>
        <v>184.02</v>
      </c>
      <c r="G138" s="152" t="n">
        <f aca="false">G122</f>
        <v>184.02</v>
      </c>
    </row>
    <row r="139" customFormat="false" ht="12.75" hidden="false" customHeight="false" outlineLevel="0" collapsed="false">
      <c r="A139" s="238" t="s">
        <v>404</v>
      </c>
      <c r="B139" s="238"/>
      <c r="C139" s="233" t="n">
        <f aca="false">C123</f>
        <v>146.17</v>
      </c>
      <c r="D139" s="233" t="n">
        <f aca="false">D123</f>
        <v>146.17</v>
      </c>
      <c r="E139" s="233" t="n">
        <f aca="false">E123</f>
        <v>146.17</v>
      </c>
      <c r="F139" s="233" t="n">
        <f aca="false">F123</f>
        <v>194.96</v>
      </c>
      <c r="G139" s="234" t="n">
        <f aca="false">G123</f>
        <v>194.96</v>
      </c>
    </row>
    <row r="140" customFormat="false" ht="12.75" hidden="false" customHeight="false" outlineLevel="0" collapsed="false">
      <c r="A140" s="239" t="s">
        <v>405</v>
      </c>
      <c r="B140" s="240" t="s">
        <v>406</v>
      </c>
      <c r="C140" s="241" t="n">
        <f aca="false">C133+C134</f>
        <v>733.2791125</v>
      </c>
      <c r="D140" s="241" t="n">
        <f aca="false">D133+D134</f>
        <v>733.2791125</v>
      </c>
      <c r="E140" s="241" t="n">
        <f aca="false">E133+E134</f>
        <v>733.2791125</v>
      </c>
      <c r="F140" s="241" t="n">
        <f aca="false">F133+F134</f>
        <v>978.0314275</v>
      </c>
      <c r="G140" s="242" t="n">
        <f aca="false">G133+G134</f>
        <v>978.0314275</v>
      </c>
    </row>
    <row r="141" customFormat="false" ht="12.75" hidden="false" customHeight="false" outlineLevel="0" collapsed="false">
      <c r="A141" s="239"/>
      <c r="B141" s="243" t="s">
        <v>407</v>
      </c>
      <c r="C141" s="244" t="n">
        <f aca="false">C133+C135</f>
        <v>737.1891125</v>
      </c>
      <c r="D141" s="244" t="n">
        <f aca="false">D133+D135</f>
        <v>737.1891125</v>
      </c>
      <c r="E141" s="244" t="n">
        <f aca="false">E133+E135</f>
        <v>737.1891125</v>
      </c>
      <c r="F141" s="244" t="n">
        <f aca="false">F133+F135</f>
        <v>983.2414275</v>
      </c>
      <c r="G141" s="245" t="n">
        <f aca="false">G133+G135</f>
        <v>983.2414275</v>
      </c>
    </row>
    <row r="142" customFormat="false" ht="12.75" hidden="false" customHeight="false" outlineLevel="0" collapsed="false">
      <c r="A142" s="239"/>
      <c r="B142" s="243" t="s">
        <v>408</v>
      </c>
      <c r="C142" s="244" t="n">
        <f aca="false">C133+C136</f>
        <v>741.1291125</v>
      </c>
      <c r="D142" s="244" t="n">
        <f aca="false">D133+D136</f>
        <v>741.1291125</v>
      </c>
      <c r="E142" s="244" t="n">
        <f aca="false">E133+E136</f>
        <v>741.1291125</v>
      </c>
      <c r="F142" s="244" t="n">
        <f aca="false">F133+F136</f>
        <v>988.5114275</v>
      </c>
      <c r="G142" s="245" t="n">
        <f aca="false">G133+G136</f>
        <v>988.5114275</v>
      </c>
    </row>
    <row r="143" customFormat="false" ht="12.75" hidden="false" customHeight="false" outlineLevel="0" collapsed="false">
      <c r="A143" s="239"/>
      <c r="B143" s="243" t="s">
        <v>409</v>
      </c>
      <c r="C143" s="244" t="n">
        <f aca="false">C133+C137</f>
        <v>745.1291125</v>
      </c>
      <c r="D143" s="244" t="n">
        <f aca="false">D133+D137</f>
        <v>745.1291125</v>
      </c>
      <c r="E143" s="244" t="n">
        <f aca="false">E133+E137</f>
        <v>745.1291125</v>
      </c>
      <c r="F143" s="244" t="n">
        <f aca="false">F133+F137</f>
        <v>993.8214275</v>
      </c>
      <c r="G143" s="245" t="n">
        <f aca="false">G133+G137</f>
        <v>993.8214275</v>
      </c>
    </row>
    <row r="144" customFormat="false" ht="12.75" hidden="false" customHeight="false" outlineLevel="0" collapsed="false">
      <c r="A144" s="239"/>
      <c r="B144" s="243" t="s">
        <v>410</v>
      </c>
      <c r="C144" s="244" t="n">
        <f aca="false">C133+C138</f>
        <v>749.1591125</v>
      </c>
      <c r="D144" s="244" t="n">
        <f aca="false">D133+D138</f>
        <v>749.1591125</v>
      </c>
      <c r="E144" s="244" t="n">
        <f aca="false">E133+E138</f>
        <v>749.1591125</v>
      </c>
      <c r="F144" s="244" t="n">
        <f aca="false">F133+F138</f>
        <v>999.2114275</v>
      </c>
      <c r="G144" s="245" t="n">
        <f aca="false">G133+G138</f>
        <v>999.2114275</v>
      </c>
    </row>
    <row r="145" customFormat="false" ht="12.75" hidden="false" customHeight="false" outlineLevel="0" collapsed="false">
      <c r="A145" s="239"/>
      <c r="B145" s="246" t="s">
        <v>411</v>
      </c>
      <c r="C145" s="247" t="n">
        <f aca="false">C133+C139</f>
        <v>757.3591125</v>
      </c>
      <c r="D145" s="247" t="n">
        <f aca="false">D133+D139</f>
        <v>757.3591125</v>
      </c>
      <c r="E145" s="247" t="n">
        <f aca="false">E133+E139</f>
        <v>757.3591125</v>
      </c>
      <c r="F145" s="247" t="n">
        <f aca="false">F133+F139</f>
        <v>1010.1514275</v>
      </c>
      <c r="G145" s="248" t="n">
        <f aca="false">G133+G139</f>
        <v>1010.1514275</v>
      </c>
    </row>
    <row r="146" customFormat="false" ht="12.75" hidden="false" customHeight="false" outlineLevel="0" collapsed="false">
      <c r="A146" s="249" t="s">
        <v>412</v>
      </c>
      <c r="B146" s="250" t="s">
        <v>406</v>
      </c>
      <c r="C146" s="251" t="n">
        <f aca="false">C140</f>
        <v>733.2791125</v>
      </c>
      <c r="D146" s="251" t="n">
        <f aca="false">D140</f>
        <v>733.2791125</v>
      </c>
      <c r="E146" s="251" t="n">
        <f aca="false">E140</f>
        <v>733.2791125</v>
      </c>
      <c r="F146" s="252" t="n">
        <f aca="false">F140/2</f>
        <v>489.01571375</v>
      </c>
      <c r="G146" s="253" t="n">
        <f aca="false">G140/2</f>
        <v>489.01571375</v>
      </c>
    </row>
    <row r="147" customFormat="false" ht="12.75" hidden="false" customHeight="false" outlineLevel="0" collapsed="false">
      <c r="A147" s="249"/>
      <c r="B147" s="254" t="s">
        <v>407</v>
      </c>
      <c r="C147" s="255" t="n">
        <f aca="false">C141</f>
        <v>737.1891125</v>
      </c>
      <c r="D147" s="255" t="n">
        <f aca="false">D141</f>
        <v>737.1891125</v>
      </c>
      <c r="E147" s="255" t="n">
        <f aca="false">E141</f>
        <v>737.1891125</v>
      </c>
      <c r="F147" s="256" t="n">
        <f aca="false">F141/2</f>
        <v>491.62071375</v>
      </c>
      <c r="G147" s="257" t="n">
        <f aca="false">G141/2</f>
        <v>491.62071375</v>
      </c>
    </row>
    <row r="148" customFormat="false" ht="12.75" hidden="false" customHeight="false" outlineLevel="0" collapsed="false">
      <c r="A148" s="249"/>
      <c r="B148" s="254" t="s">
        <v>408</v>
      </c>
      <c r="C148" s="255" t="n">
        <f aca="false">C142</f>
        <v>741.1291125</v>
      </c>
      <c r="D148" s="255" t="n">
        <f aca="false">D142</f>
        <v>741.1291125</v>
      </c>
      <c r="E148" s="255" t="n">
        <f aca="false">E142</f>
        <v>741.1291125</v>
      </c>
      <c r="F148" s="256" t="n">
        <f aca="false">F142/2</f>
        <v>494.25571375</v>
      </c>
      <c r="G148" s="257" t="n">
        <f aca="false">G142/2</f>
        <v>494.25571375</v>
      </c>
    </row>
    <row r="149" customFormat="false" ht="12.75" hidden="false" customHeight="false" outlineLevel="0" collapsed="false">
      <c r="A149" s="249"/>
      <c r="B149" s="254" t="s">
        <v>409</v>
      </c>
      <c r="C149" s="255" t="n">
        <f aca="false">C143</f>
        <v>745.1291125</v>
      </c>
      <c r="D149" s="255" t="n">
        <f aca="false">D143</f>
        <v>745.1291125</v>
      </c>
      <c r="E149" s="255" t="n">
        <f aca="false">E143</f>
        <v>745.1291125</v>
      </c>
      <c r="F149" s="256" t="n">
        <f aca="false">F143/2</f>
        <v>496.91071375</v>
      </c>
      <c r="G149" s="257" t="n">
        <f aca="false">G143/2</f>
        <v>496.91071375</v>
      </c>
    </row>
    <row r="150" customFormat="false" ht="12.75" hidden="false" customHeight="false" outlineLevel="0" collapsed="false">
      <c r="A150" s="249"/>
      <c r="B150" s="254" t="s">
        <v>410</v>
      </c>
      <c r="C150" s="255" t="n">
        <f aca="false">C144</f>
        <v>749.1591125</v>
      </c>
      <c r="D150" s="255" t="n">
        <f aca="false">D144</f>
        <v>749.1591125</v>
      </c>
      <c r="E150" s="255" t="n">
        <f aca="false">E144</f>
        <v>749.1591125</v>
      </c>
      <c r="F150" s="256" t="n">
        <f aca="false">F144/2</f>
        <v>499.60571375</v>
      </c>
      <c r="G150" s="257" t="n">
        <f aca="false">G144/2</f>
        <v>499.60571375</v>
      </c>
    </row>
    <row r="151" customFormat="false" ht="12.75" hidden="false" customHeight="false" outlineLevel="0" collapsed="false">
      <c r="A151" s="249"/>
      <c r="B151" s="258" t="s">
        <v>411</v>
      </c>
      <c r="C151" s="259" t="n">
        <f aca="false">C145</f>
        <v>757.3591125</v>
      </c>
      <c r="D151" s="259" t="n">
        <f aca="false">D145</f>
        <v>757.3591125</v>
      </c>
      <c r="E151" s="259" t="n">
        <f aca="false">E145</f>
        <v>757.3591125</v>
      </c>
      <c r="F151" s="260" t="n">
        <f aca="false">F145/2</f>
        <v>505.07571375</v>
      </c>
      <c r="G151" s="261" t="n">
        <f aca="false">G145/2</f>
        <v>505.07571375</v>
      </c>
    </row>
    <row r="152" customFormat="false" ht="15" hidden="false" customHeight="true" outlineLevel="0" collapsed="false">
      <c r="A152" s="262" t="s">
        <v>413</v>
      </c>
      <c r="B152" s="263" t="s">
        <v>406</v>
      </c>
      <c r="C152" s="264"/>
      <c r="D152" s="264" t="n">
        <f aca="false">D140/220</f>
        <v>3.333086875</v>
      </c>
      <c r="E152" s="264" t="n">
        <f aca="false">E140/220</f>
        <v>3.333086875</v>
      </c>
      <c r="F152" s="264"/>
      <c r="G152" s="265"/>
    </row>
    <row r="153" customFormat="false" ht="15" hidden="false" customHeight="true" outlineLevel="0" collapsed="false">
      <c r="A153" s="262"/>
      <c r="B153" s="266" t="s">
        <v>407</v>
      </c>
      <c r="C153" s="267"/>
      <c r="D153" s="267" t="n">
        <f aca="false">D141/220</f>
        <v>3.35085960227273</v>
      </c>
      <c r="E153" s="267" t="n">
        <f aca="false">E141/220</f>
        <v>3.35085960227273</v>
      </c>
      <c r="F153" s="267"/>
      <c r="G153" s="268"/>
    </row>
    <row r="154" customFormat="false" ht="12.75" hidden="false" customHeight="false" outlineLevel="0" collapsed="false">
      <c r="A154" s="262"/>
      <c r="B154" s="266" t="s">
        <v>408</v>
      </c>
      <c r="C154" s="269"/>
      <c r="D154" s="267" t="n">
        <f aca="false">D142/220</f>
        <v>3.36876869318182</v>
      </c>
      <c r="E154" s="267" t="n">
        <f aca="false">E142/220</f>
        <v>3.36876869318182</v>
      </c>
      <c r="F154" s="269"/>
      <c r="G154" s="270"/>
    </row>
    <row r="155" customFormat="false" ht="12.75" hidden="false" customHeight="false" outlineLevel="0" collapsed="false">
      <c r="A155" s="262"/>
      <c r="B155" s="266" t="s">
        <v>409</v>
      </c>
      <c r="C155" s="269"/>
      <c r="D155" s="267" t="n">
        <f aca="false">D143/220</f>
        <v>3.38695051136364</v>
      </c>
      <c r="E155" s="267" t="n">
        <f aca="false">E143/220</f>
        <v>3.38695051136364</v>
      </c>
      <c r="F155" s="269"/>
      <c r="G155" s="270"/>
    </row>
    <row r="156" customFormat="false" ht="12.75" hidden="false" customHeight="false" outlineLevel="0" collapsed="false">
      <c r="A156" s="262"/>
      <c r="B156" s="266" t="s">
        <v>410</v>
      </c>
      <c r="C156" s="269"/>
      <c r="D156" s="267" t="n">
        <f aca="false">D144/220</f>
        <v>3.40526869318182</v>
      </c>
      <c r="E156" s="267" t="n">
        <f aca="false">E144/220</f>
        <v>3.40526869318182</v>
      </c>
      <c r="F156" s="269"/>
      <c r="G156" s="270"/>
    </row>
    <row r="157" customFormat="false" ht="12.75" hidden="false" customHeight="false" outlineLevel="0" collapsed="false">
      <c r="A157" s="262"/>
      <c r="B157" s="271" t="s">
        <v>411</v>
      </c>
      <c r="C157" s="272"/>
      <c r="D157" s="273" t="n">
        <f aca="false">D145/220</f>
        <v>3.44254142045455</v>
      </c>
      <c r="E157" s="273" t="n">
        <f aca="false">E145/220</f>
        <v>3.44254142045455</v>
      </c>
      <c r="F157" s="272"/>
      <c r="G157" s="274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294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7.35" hidden="false" customHeight="false" outlineLevel="0" collapsed="false">
      <c r="A1" s="121" t="s">
        <v>427</v>
      </c>
      <c r="B1" s="121"/>
      <c r="C1" s="121"/>
      <c r="D1" s="121"/>
      <c r="E1" s="121"/>
      <c r="F1" s="121"/>
      <c r="G1" s="121"/>
    </row>
    <row r="2" customFormat="false" ht="12.75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75" hidden="false" customHeight="false" outlineLevel="0" collapsed="false">
      <c r="A3" s="122" t="s">
        <v>415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124" t="n">
        <f aca="false">(D4/44)*30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44228</v>
      </c>
      <c r="D5" s="129" t="n">
        <f aca="false">$C5</f>
        <v>44228</v>
      </c>
      <c r="E5" s="129" t="n">
        <f aca="false">$C5</f>
        <v>44228</v>
      </c>
      <c r="F5" s="129" t="n">
        <f aca="false">$C5</f>
        <v>44228</v>
      </c>
      <c r="G5" s="129" t="n">
        <f aca="false">$C5</f>
        <v>44228</v>
      </c>
    </row>
    <row r="6" customFormat="false" ht="15" hidden="false" customHeight="true" outlineLevel="0" collapsed="false">
      <c r="A6" s="130" t="s">
        <v>300</v>
      </c>
      <c r="B6" s="130"/>
      <c r="C6" s="131" t="s">
        <v>428</v>
      </c>
      <c r="D6" s="132" t="str">
        <f aca="false">$C6</f>
        <v>RS001583/2021</v>
      </c>
      <c r="E6" s="132" t="str">
        <f aca="false">$C6</f>
        <v>RS001583/2021</v>
      </c>
      <c r="F6" s="132" t="str">
        <f aca="false">$C6</f>
        <v>RS001583/2021</v>
      </c>
      <c r="G6" s="132" t="str">
        <f aca="false">$C6</f>
        <v>RS001583/2021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75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75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75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75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75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75" hidden="false" customHeight="false" outlineLevel="0" collapsed="false">
      <c r="A18" s="148" t="s">
        <v>429</v>
      </c>
      <c r="B18" s="149"/>
      <c r="C18" s="150"/>
      <c r="D18" s="150"/>
      <c r="E18" s="150"/>
      <c r="F18" s="151"/>
      <c r="G18" s="152"/>
    </row>
    <row r="19" customFormat="false" ht="12.75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75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75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75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75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75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75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75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75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75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75" hidden="false" customHeight="false" outlineLevel="0" collapsed="false">
      <c r="A40" s="148" t="s">
        <v>339</v>
      </c>
      <c r="B40" s="172" t="n">
        <f aca="false">VT!E155</f>
        <v>3.6238679245283</v>
      </c>
      <c r="C40" s="150" t="n">
        <f aca="false">ROUND(((2*22*$B$40)-0.06*C4),2)</f>
        <v>159.45</v>
      </c>
      <c r="D40" s="150" t="n">
        <f aca="false">ROUND(((2*22*$B$40)-0.06*D4),2)</f>
        <v>159.45</v>
      </c>
      <c r="E40" s="150" t="n">
        <f aca="false">ROUND(((2*22*$B$40)-0.06*E4),2)</f>
        <v>159.45</v>
      </c>
      <c r="F40" s="150" t="n">
        <f aca="false">ROUND(((2*15*$B$40)-0.06*0.5*F$4)*2,2)</f>
        <v>217.43</v>
      </c>
      <c r="G40" s="152" t="n">
        <f aca="false">ROUND(((2*15*$B$40)-0.06*0.5*G4)*2,2)</f>
        <v>217.43</v>
      </c>
    </row>
    <row r="41" customFormat="false" ht="12.8" hidden="false" customHeight="false" outlineLevel="0" collapsed="false">
      <c r="A41" s="148" t="s">
        <v>418</v>
      </c>
      <c r="B41" s="173" t="n">
        <v>24.6</v>
      </c>
      <c r="C41" s="150" t="n">
        <f aca="false">ROUND(($B$41*(1-0.2)*22),2)</f>
        <v>432.96</v>
      </c>
      <c r="D41" s="150" t="n">
        <f aca="false">ROUND(($B$41*(1-0.2)*22),2)</f>
        <v>432.96</v>
      </c>
      <c r="E41" s="150" t="n">
        <f aca="false">ROUND(($B$41*(1-0.2)*22),2)</f>
        <v>432.96</v>
      </c>
      <c r="F41" s="150" t="n">
        <f aca="false">ROUND(($B$41*(1-0.2)*15*2),2)</f>
        <v>590.4</v>
      </c>
      <c r="G41" s="152" t="n">
        <f aca="false">ROUND(($B$41*(1-0.2)*15*2),2)</f>
        <v>590.4</v>
      </c>
    </row>
    <row r="42" customFormat="false" ht="12.75" hidden="false" customHeight="false" outlineLevel="0" collapsed="false">
      <c r="A42" s="148" t="s">
        <v>419</v>
      </c>
      <c r="B42" s="172"/>
      <c r="C42" s="150" t="n">
        <v>0</v>
      </c>
      <c r="D42" s="150" t="n">
        <v>0</v>
      </c>
      <c r="E42" s="150" t="n">
        <v>0</v>
      </c>
      <c r="F42" s="150" t="n">
        <v>0</v>
      </c>
      <c r="G42" s="152" t="n">
        <v>0</v>
      </c>
    </row>
    <row r="43" customFormat="false" ht="12.75" hidden="false" customHeight="false" outlineLevel="0" collapsed="false">
      <c r="A43" s="148" t="s">
        <v>377</v>
      </c>
      <c r="B43" s="172"/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75" hidden="false" customHeight="false" outlineLevel="0" collapsed="false">
      <c r="A44" s="148" t="s">
        <v>420</v>
      </c>
      <c r="B44" s="172"/>
      <c r="C44" s="150" t="n">
        <v>0</v>
      </c>
      <c r="D44" s="150" t="n">
        <v>0</v>
      </c>
      <c r="E44" s="150" t="n">
        <v>0</v>
      </c>
      <c r="F44" s="151" t="n">
        <v>0</v>
      </c>
      <c r="G44" s="152" t="n">
        <v>0</v>
      </c>
    </row>
    <row r="45" customFormat="false" ht="12.75" hidden="false" customHeight="false" outlineLevel="0" collapsed="false">
      <c r="A45" s="174" t="s">
        <v>5</v>
      </c>
      <c r="B45" s="163"/>
      <c r="C45" s="175" t="n">
        <f aca="false">SUM(C40:C44)</f>
        <v>592.41</v>
      </c>
      <c r="D45" s="175" t="n">
        <f aca="false">SUM(D40:D44)</f>
        <v>592.41</v>
      </c>
      <c r="E45" s="175" t="n">
        <f aca="false">SUM(E40:E44)</f>
        <v>592.41</v>
      </c>
      <c r="F45" s="175" t="n">
        <f aca="false">SUM(F40:F44)</f>
        <v>807.83</v>
      </c>
      <c r="G45" s="176" t="n">
        <f aca="false">SUM(G40:G44)</f>
        <v>807.83</v>
      </c>
    </row>
    <row r="46" customFormat="false" ht="12.75" hidden="false" customHeight="false" outlineLevel="0" collapsed="false">
      <c r="A46" s="145" t="s">
        <v>344</v>
      </c>
      <c r="B46" s="146" t="s">
        <v>313</v>
      </c>
      <c r="C46" s="146" t="s">
        <v>314</v>
      </c>
      <c r="D46" s="146" t="s">
        <v>314</v>
      </c>
      <c r="E46" s="146" t="s">
        <v>314</v>
      </c>
      <c r="F46" s="146" t="s">
        <v>314</v>
      </c>
      <c r="G46" s="147" t="s">
        <v>314</v>
      </c>
    </row>
    <row r="47" customFormat="false" ht="12.75" hidden="false" customHeight="false" outlineLevel="0" collapsed="false">
      <c r="A47" s="148" t="s">
        <v>323</v>
      </c>
      <c r="B47" s="168" t="n">
        <f aca="false">B26</f>
        <v>0.111111111111111</v>
      </c>
      <c r="C47" s="150" t="n">
        <f aca="false">C26</f>
        <v>0</v>
      </c>
      <c r="D47" s="150" t="n">
        <f aca="false">D26</f>
        <v>0</v>
      </c>
      <c r="E47" s="150" t="n">
        <f aca="false">E26</f>
        <v>0</v>
      </c>
      <c r="F47" s="150" t="n">
        <f aca="false">F26</f>
        <v>0</v>
      </c>
      <c r="G47" s="152" t="n">
        <f aca="false">G26</f>
        <v>0</v>
      </c>
    </row>
    <row r="48" customFormat="false" ht="12.75" hidden="false" customHeight="false" outlineLevel="0" collapsed="false">
      <c r="A48" s="148" t="s">
        <v>345</v>
      </c>
      <c r="B48" s="168" t="n">
        <f aca="false">B38</f>
        <v>0.368</v>
      </c>
      <c r="C48" s="150" t="n">
        <f aca="false">C38</f>
        <v>0</v>
      </c>
      <c r="D48" s="150" t="n">
        <f aca="false">D38</f>
        <v>0</v>
      </c>
      <c r="E48" s="150" t="n">
        <f aca="false">E38</f>
        <v>0</v>
      </c>
      <c r="F48" s="150" t="n">
        <f aca="false">F38</f>
        <v>0</v>
      </c>
      <c r="G48" s="152" t="n">
        <f aca="false">G38</f>
        <v>0</v>
      </c>
    </row>
    <row r="49" customFormat="false" ht="12.75" hidden="false" customHeight="false" outlineLevel="0" collapsed="false">
      <c r="A49" s="148" t="s">
        <v>338</v>
      </c>
      <c r="B49" s="177" t="s">
        <v>20</v>
      </c>
      <c r="C49" s="150" t="n">
        <f aca="false">C45</f>
        <v>592.41</v>
      </c>
      <c r="D49" s="150" t="n">
        <f aca="false">D45</f>
        <v>592.41</v>
      </c>
      <c r="E49" s="150" t="n">
        <f aca="false">E45</f>
        <v>592.41</v>
      </c>
      <c r="F49" s="150" t="n">
        <f aca="false">F45</f>
        <v>807.83</v>
      </c>
      <c r="G49" s="152" t="n">
        <f aca="false">G45</f>
        <v>807.83</v>
      </c>
    </row>
    <row r="50" customFormat="false" ht="12.75" hidden="false" customHeight="false" outlineLevel="0" collapsed="false">
      <c r="A50" s="154" t="s">
        <v>5</v>
      </c>
      <c r="B50" s="178"/>
      <c r="C50" s="156" t="n">
        <f aca="false">SUM(C47:C49)</f>
        <v>592.41</v>
      </c>
      <c r="D50" s="156" t="n">
        <f aca="false">D47+D48+D49</f>
        <v>592.41</v>
      </c>
      <c r="E50" s="156" t="n">
        <f aca="false">E47+E48+E49</f>
        <v>592.41</v>
      </c>
      <c r="F50" s="156" t="n">
        <f aca="false">F47+F48+F49</f>
        <v>807.83</v>
      </c>
      <c r="G50" s="157" t="n">
        <f aca="false">G47+G48+G49</f>
        <v>807.83</v>
      </c>
    </row>
    <row r="51" customFormat="false" ht="6" hidden="false" customHeight="true" outlineLevel="0" collapsed="false">
      <c r="A51" s="148"/>
      <c r="B51" s="158"/>
      <c r="C51" s="158"/>
      <c r="D51" s="158"/>
      <c r="E51" s="158"/>
      <c r="F51" s="159"/>
      <c r="G51" s="160"/>
    </row>
    <row r="52" customFormat="false" ht="12.75" hidden="false" customHeight="false" outlineLevel="0" collapsed="false">
      <c r="A52" s="161" t="s">
        <v>346</v>
      </c>
      <c r="B52" s="161"/>
      <c r="C52" s="161"/>
      <c r="D52" s="161"/>
      <c r="E52" s="161"/>
      <c r="F52" s="161"/>
      <c r="G52" s="161"/>
    </row>
    <row r="53" customFormat="false" ht="12.75" hidden="false" customHeight="false" outlineLevel="0" collapsed="false">
      <c r="A53" s="162" t="s">
        <v>347</v>
      </c>
      <c r="B53" s="163" t="s">
        <v>313</v>
      </c>
      <c r="C53" s="163" t="s">
        <v>314</v>
      </c>
      <c r="D53" s="163" t="s">
        <v>314</v>
      </c>
      <c r="E53" s="163" t="s">
        <v>314</v>
      </c>
      <c r="F53" s="163" t="s">
        <v>314</v>
      </c>
      <c r="G53" s="164" t="s">
        <v>314</v>
      </c>
    </row>
    <row r="54" customFormat="false" ht="12.8" hidden="false" customHeight="false" outlineLevel="0" collapsed="false">
      <c r="A54" s="148" t="s">
        <v>348</v>
      </c>
      <c r="B54" s="165" t="n">
        <f aca="false">1/12*0.5319</f>
        <v>0.044325</v>
      </c>
      <c r="C54" s="179" t="n">
        <f aca="false">(C$19+C$26+C$37+C$45)*$B54</f>
        <v>26.25857325</v>
      </c>
      <c r="D54" s="179" t="n">
        <f aca="false">(D$19+D$26+D$37+D$45)*$B54</f>
        <v>26.25857325</v>
      </c>
      <c r="E54" s="179" t="n">
        <f aca="false">(E$19+E$26+E$37+E$45)*$B54</f>
        <v>26.25857325</v>
      </c>
      <c r="F54" s="179" t="n">
        <f aca="false">(F$19+F$26+F$37+F$45)*$B54</f>
        <v>35.80706475</v>
      </c>
      <c r="G54" s="180" t="n">
        <f aca="false">(G$19+G$26+G$37+G$45)*$B54</f>
        <v>35.80706475</v>
      </c>
    </row>
    <row r="55" customFormat="false" ht="12.8" hidden="false" customHeight="false" outlineLevel="0" collapsed="false">
      <c r="A55" s="148" t="s">
        <v>349</v>
      </c>
      <c r="B55" s="165" t="n">
        <f aca="false">0.4*0.5319</f>
        <v>0.21276</v>
      </c>
      <c r="C55" s="179" t="n">
        <f aca="false">C37*$B55</f>
        <v>0</v>
      </c>
      <c r="D55" s="179" t="n">
        <f aca="false">D37*$B55</f>
        <v>0</v>
      </c>
      <c r="E55" s="179" t="n">
        <f aca="false">E37*$B55</f>
        <v>0</v>
      </c>
      <c r="F55" s="179" t="n">
        <f aca="false">F37*$B55</f>
        <v>0</v>
      </c>
      <c r="G55" s="180" t="n">
        <f aca="false">G37*$B55</f>
        <v>0</v>
      </c>
    </row>
    <row r="56" customFormat="false" ht="12.8" hidden="false" customHeight="false" outlineLevel="0" collapsed="false">
      <c r="A56" s="154" t="s">
        <v>5</v>
      </c>
      <c r="B56" s="181"/>
      <c r="C56" s="182" t="n">
        <f aca="false">SUM(C54:C55)</f>
        <v>26.25857325</v>
      </c>
      <c r="D56" s="182" t="n">
        <f aca="false">SUM(D54:D55)</f>
        <v>26.25857325</v>
      </c>
      <c r="E56" s="182" t="n">
        <f aca="false">SUM(E54:E55)</f>
        <v>26.25857325</v>
      </c>
      <c r="F56" s="182" t="n">
        <f aca="false">SUM(F54:F55)</f>
        <v>35.80706475</v>
      </c>
      <c r="G56" s="183" t="n">
        <f aca="false">SUM(G54:G55)</f>
        <v>35.80706475</v>
      </c>
    </row>
    <row r="57" customFormat="false" ht="12.8" hidden="false" customHeight="false" outlineLevel="0" collapsed="false">
      <c r="A57" s="162" t="s">
        <v>350</v>
      </c>
      <c r="B57" s="163" t="s">
        <v>313</v>
      </c>
      <c r="C57" s="163" t="s">
        <v>314</v>
      </c>
      <c r="D57" s="163" t="s">
        <v>314</v>
      </c>
      <c r="E57" s="163" t="s">
        <v>314</v>
      </c>
      <c r="F57" s="167" t="s">
        <v>314</v>
      </c>
      <c r="G57" s="164" t="s">
        <v>314</v>
      </c>
    </row>
    <row r="58" customFormat="false" ht="12.8" hidden="false" customHeight="false" outlineLevel="0" collapsed="false">
      <c r="A58" s="148" t="s">
        <v>351</v>
      </c>
      <c r="B58" s="165" t="n">
        <f aca="false">1/12*0.0591</f>
        <v>0.004925</v>
      </c>
      <c r="C58" s="184" t="n">
        <f aca="false">(C19+C50)*$B58</f>
        <v>2.91761925</v>
      </c>
      <c r="D58" s="184" t="n">
        <f aca="false">(D19+D50)*$B58</f>
        <v>2.91761925</v>
      </c>
      <c r="E58" s="184" t="n">
        <f aca="false">(E19+E50)*$B58</f>
        <v>2.91761925</v>
      </c>
      <c r="F58" s="184" t="n">
        <f aca="false">(F19+F50)*$B58</f>
        <v>3.97856275</v>
      </c>
      <c r="G58" s="185" t="n">
        <f aca="false">(G19+G50)*$B58</f>
        <v>3.97856275</v>
      </c>
    </row>
    <row r="59" customFormat="false" ht="12.8" hidden="false" customHeight="false" outlineLevel="0" collapsed="false">
      <c r="A59" s="148" t="s">
        <v>352</v>
      </c>
      <c r="B59" s="165" t="n">
        <f aca="false">0.4*0.0591</f>
        <v>0.02364</v>
      </c>
      <c r="C59" s="184" t="n">
        <f aca="false">$B59*C37</f>
        <v>0</v>
      </c>
      <c r="D59" s="184" t="n">
        <f aca="false">$B59*D37</f>
        <v>0</v>
      </c>
      <c r="E59" s="184" t="n">
        <f aca="false">$B59*E37</f>
        <v>0</v>
      </c>
      <c r="F59" s="184" t="n">
        <f aca="false">$B59*F37</f>
        <v>0</v>
      </c>
      <c r="G59" s="185" t="n">
        <f aca="false">$B59*G37</f>
        <v>0</v>
      </c>
    </row>
    <row r="60" customFormat="false" ht="12.8" hidden="false" customHeight="false" outlineLevel="0" collapsed="false">
      <c r="A60" s="154" t="s">
        <v>5</v>
      </c>
      <c r="B60" s="181"/>
      <c r="C60" s="156" t="n">
        <f aca="false">SUM(C58:C59)</f>
        <v>2.91761925</v>
      </c>
      <c r="D60" s="156" t="n">
        <f aca="false">SUM(D58:D59)</f>
        <v>2.91761925</v>
      </c>
      <c r="E60" s="156" t="n">
        <f aca="false">SUM(E58:E59)</f>
        <v>2.91761925</v>
      </c>
      <c r="F60" s="156" t="n">
        <f aca="false">SUM(F58:F59)</f>
        <v>3.97856275</v>
      </c>
      <c r="G60" s="157" t="n">
        <f aca="false">SUM(G58:G59)</f>
        <v>3.97856275</v>
      </c>
    </row>
    <row r="61" customFormat="false" ht="12.8" hidden="false" customHeight="false" outlineLevel="0" collapsed="false">
      <c r="A61" s="162" t="s">
        <v>353</v>
      </c>
      <c r="B61" s="163" t="s">
        <v>313</v>
      </c>
      <c r="C61" s="163" t="s">
        <v>314</v>
      </c>
      <c r="D61" s="163" t="s">
        <v>314</v>
      </c>
      <c r="E61" s="163" t="s">
        <v>314</v>
      </c>
      <c r="F61" s="167" t="s">
        <v>314</v>
      </c>
      <c r="G61" s="164" t="s">
        <v>314</v>
      </c>
    </row>
    <row r="62" customFormat="false" ht="12.8" hidden="false" customHeight="false" outlineLevel="0" collapsed="false">
      <c r="A62" s="148" t="s">
        <v>354</v>
      </c>
      <c r="B62" s="165" t="n">
        <v>0.0286</v>
      </c>
      <c r="C62" s="184" t="n">
        <f aca="false">(C23*$B$62)*-1</f>
        <v>-0</v>
      </c>
      <c r="D62" s="184" t="n">
        <f aca="false">(D23*$B$62)*-1</f>
        <v>-0</v>
      </c>
      <c r="E62" s="184" t="n">
        <f aca="false">(E23*$B$62)*-1</f>
        <v>-0</v>
      </c>
      <c r="F62" s="184" t="n">
        <f aca="false">(F23*$B$62)*-1</f>
        <v>-0</v>
      </c>
      <c r="G62" s="185" t="n">
        <f aca="false">(G23*$B$62)*-1</f>
        <v>-0</v>
      </c>
    </row>
    <row r="63" customFormat="false" ht="12.8" hidden="false" customHeight="false" outlineLevel="0" collapsed="false">
      <c r="A63" s="148" t="s">
        <v>355</v>
      </c>
      <c r="B63" s="165" t="n">
        <v>0.0286</v>
      </c>
      <c r="C63" s="184" t="n">
        <f aca="false">(C24*$B$63)*-1</f>
        <v>-0</v>
      </c>
      <c r="D63" s="184" t="n">
        <f aca="false">(D24*$B$63)*-1</f>
        <v>-0</v>
      </c>
      <c r="E63" s="184" t="n">
        <f aca="false">(E24*$B$63)*-1</f>
        <v>-0</v>
      </c>
      <c r="F63" s="184" t="n">
        <f aca="false">(F24*$B$63)*-1</f>
        <v>-0</v>
      </c>
      <c r="G63" s="185" t="n">
        <f aca="false">(G24*$B$63)*-1</f>
        <v>-0</v>
      </c>
    </row>
    <row r="64" customFormat="false" ht="12.8" hidden="false" customHeight="false" outlineLevel="0" collapsed="false">
      <c r="A64" s="148" t="s">
        <v>356</v>
      </c>
      <c r="B64" s="165" t="n">
        <v>0.0286</v>
      </c>
      <c r="C64" s="184" t="n">
        <f aca="false">(C25*$B$64)*-1</f>
        <v>-0</v>
      </c>
      <c r="D64" s="184" t="n">
        <f aca="false">(D25*$B$64)*-1</f>
        <v>-0</v>
      </c>
      <c r="E64" s="184" t="n">
        <f aca="false">(E25*$B$64)*-1</f>
        <v>-0</v>
      </c>
      <c r="F64" s="184" t="n">
        <f aca="false">(F25*$B$64)*-1</f>
        <v>-0</v>
      </c>
      <c r="G64" s="185" t="n">
        <f aca="false">(G25*$B$64)*-1</f>
        <v>-0</v>
      </c>
    </row>
    <row r="65" customFormat="false" ht="12.75" hidden="false" customHeight="false" outlineLevel="0" collapsed="false">
      <c r="A65" s="154" t="s">
        <v>5</v>
      </c>
      <c r="B65" s="181"/>
      <c r="C65" s="156" t="n">
        <f aca="false">SUM(C62:C64)</f>
        <v>0</v>
      </c>
      <c r="D65" s="156" t="n">
        <f aca="false">SUM(D62:D64)</f>
        <v>0</v>
      </c>
      <c r="E65" s="156" t="n">
        <f aca="false">SUM(E62:E64)</f>
        <v>0</v>
      </c>
      <c r="F65" s="156" t="n">
        <f aca="false">SUM(F62:F64)</f>
        <v>0</v>
      </c>
      <c r="G65" s="157" t="n">
        <f aca="false">SUM(G62:G64)</f>
        <v>0</v>
      </c>
    </row>
    <row r="66" customFormat="false" ht="12.75" hidden="false" customHeight="false" outlineLevel="0" collapsed="false">
      <c r="A66" s="145" t="s">
        <v>357</v>
      </c>
      <c r="B66" s="146" t="s">
        <v>313</v>
      </c>
      <c r="C66" s="146" t="s">
        <v>314</v>
      </c>
      <c r="D66" s="146" t="s">
        <v>314</v>
      </c>
      <c r="E66" s="146" t="s">
        <v>314</v>
      </c>
      <c r="F66" s="186" t="s">
        <v>314</v>
      </c>
      <c r="G66" s="147" t="s">
        <v>314</v>
      </c>
    </row>
    <row r="67" customFormat="false" ht="12.75" hidden="false" customHeight="false" outlineLevel="0" collapsed="false">
      <c r="A67" s="148" t="s">
        <v>348</v>
      </c>
      <c r="B67" s="187"/>
      <c r="C67" s="184" t="n">
        <f aca="false">C56</f>
        <v>26.25857325</v>
      </c>
      <c r="D67" s="184" t="n">
        <f aca="false">D56</f>
        <v>26.25857325</v>
      </c>
      <c r="E67" s="184" t="n">
        <f aca="false">E56</f>
        <v>26.25857325</v>
      </c>
      <c r="F67" s="184" t="n">
        <f aca="false">F56</f>
        <v>35.80706475</v>
      </c>
      <c r="G67" s="185" t="n">
        <f aca="false">G56</f>
        <v>35.80706475</v>
      </c>
    </row>
    <row r="68" customFormat="false" ht="12.75" hidden="false" customHeight="false" outlineLevel="0" collapsed="false">
      <c r="A68" s="148" t="s">
        <v>358</v>
      </c>
      <c r="B68" s="187"/>
      <c r="C68" s="184" t="n">
        <f aca="false">C60</f>
        <v>2.91761925</v>
      </c>
      <c r="D68" s="184" t="n">
        <f aca="false">D60</f>
        <v>2.91761925</v>
      </c>
      <c r="E68" s="184" t="n">
        <f aca="false">E60</f>
        <v>2.91761925</v>
      </c>
      <c r="F68" s="184" t="n">
        <f aca="false">F60</f>
        <v>3.97856275</v>
      </c>
      <c r="G68" s="185" t="n">
        <f aca="false">G60</f>
        <v>3.97856275</v>
      </c>
    </row>
    <row r="69" customFormat="false" ht="12.75" hidden="false" customHeight="false" outlineLevel="0" collapsed="false">
      <c r="A69" s="148" t="s">
        <v>359</v>
      </c>
      <c r="B69" s="187"/>
      <c r="C69" s="184" t="n">
        <f aca="false">C65</f>
        <v>0</v>
      </c>
      <c r="D69" s="184" t="n">
        <f aca="false">D65</f>
        <v>0</v>
      </c>
      <c r="E69" s="184" t="n">
        <f aca="false">E65</f>
        <v>0</v>
      </c>
      <c r="F69" s="184" t="n">
        <f aca="false">F65</f>
        <v>0</v>
      </c>
      <c r="G69" s="185" t="n">
        <f aca="false">G65</f>
        <v>0</v>
      </c>
    </row>
    <row r="70" customFormat="false" ht="12.75" hidden="false" customHeight="false" outlineLevel="0" collapsed="false">
      <c r="A70" s="154" t="s">
        <v>5</v>
      </c>
      <c r="B70" s="166"/>
      <c r="C70" s="156" t="n">
        <f aca="false">SUM(C67:C69)</f>
        <v>29.1761925</v>
      </c>
      <c r="D70" s="156" t="n">
        <f aca="false">SUM(D67:D69)</f>
        <v>29.1761925</v>
      </c>
      <c r="E70" s="156" t="n">
        <f aca="false">SUM(E67:E69)</f>
        <v>29.1761925</v>
      </c>
      <c r="F70" s="156" t="n">
        <f aca="false">SUM(F67:F69)</f>
        <v>39.7856275</v>
      </c>
      <c r="G70" s="157" t="n">
        <f aca="false">SUM(G67:G69)</f>
        <v>39.7856275</v>
      </c>
    </row>
    <row r="71" customFormat="false" ht="7.5" hidden="false" customHeight="true" outlineLevel="0" collapsed="false">
      <c r="A71" s="188"/>
      <c r="B71" s="189"/>
      <c r="C71" s="190"/>
      <c r="D71" s="190"/>
      <c r="E71" s="190"/>
      <c r="F71" s="190"/>
      <c r="G71" s="191"/>
    </row>
    <row r="72" customFormat="false" ht="12.75" hidden="false" customHeight="false" outlineLevel="0" collapsed="false">
      <c r="A72" s="192" t="s">
        <v>360</v>
      </c>
      <c r="B72" s="192"/>
      <c r="C72" s="192"/>
      <c r="D72" s="192"/>
      <c r="E72" s="192"/>
      <c r="F72" s="192"/>
      <c r="G72" s="192"/>
    </row>
    <row r="73" customFormat="false" ht="12.75" hidden="false" customHeight="false" outlineLevel="0" collapsed="false">
      <c r="A73" s="193" t="s">
        <v>361</v>
      </c>
      <c r="B73" s="194" t="s">
        <v>313</v>
      </c>
      <c r="C73" s="194" t="s">
        <v>314</v>
      </c>
      <c r="D73" s="194" t="s">
        <v>314</v>
      </c>
      <c r="E73" s="194" t="s">
        <v>314</v>
      </c>
      <c r="F73" s="194" t="s">
        <v>314</v>
      </c>
      <c r="G73" s="195" t="s">
        <v>314</v>
      </c>
    </row>
    <row r="74" customFormat="false" ht="12.8" hidden="false" customHeight="false" outlineLevel="0" collapsed="false">
      <c r="A74" s="148" t="s">
        <v>362</v>
      </c>
      <c r="B74" s="168"/>
      <c r="C74" s="196" t="n">
        <f aca="false">ROUND(20.7945/30/12*(C$19+C$50+C$70),2)</f>
        <v>35.9</v>
      </c>
      <c r="D74" s="196" t="n">
        <f aca="false">ROUND(20.7945/30/12*(D$19+D$50+D$70),2)</f>
        <v>35.9</v>
      </c>
      <c r="E74" s="196" t="n">
        <f aca="false">ROUND(20.7945/30/12*(E$19+E$50+E$70),2)</f>
        <v>35.9</v>
      </c>
      <c r="F74" s="196" t="n">
        <f aca="false">ROUND(15/30/12*(F$19+F$50+F$70),2)</f>
        <v>35.32</v>
      </c>
      <c r="G74" s="196" t="n">
        <f aca="false">ROUND(15/30/12*(G$19+G$50+G$70),2)</f>
        <v>35.32</v>
      </c>
    </row>
    <row r="75" customFormat="false" ht="12.8" hidden="false" customHeight="false" outlineLevel="0" collapsed="false">
      <c r="A75" s="148" t="s">
        <v>363</v>
      </c>
      <c r="B75" s="168"/>
      <c r="C75" s="196" t="n">
        <f aca="false">ROUND(7.681/30/12*(C$19+C$50+C$70),2)</f>
        <v>13.26</v>
      </c>
      <c r="D75" s="196" t="n">
        <f aca="false">ROUND(7.681/30/12*(D$19+D$50+D$70),2)</f>
        <v>13.26</v>
      </c>
      <c r="E75" s="196" t="n">
        <f aca="false">ROUND(7.681/30/12*(E$19+E$50+E$70),2)</f>
        <v>13.26</v>
      </c>
      <c r="F75" s="196" t="n">
        <f aca="false">ROUND(5.3399/30/12*(F$19+F$50+F$70),2)</f>
        <v>12.57</v>
      </c>
      <c r="G75" s="196" t="n">
        <f aca="false">ROUND(5.3399/30/12*(G$19+G$50+G$70),2)</f>
        <v>12.57</v>
      </c>
    </row>
    <row r="76" customFormat="false" ht="12.8" hidden="false" customHeight="false" outlineLevel="0" collapsed="false">
      <c r="A76" s="148" t="s">
        <v>364</v>
      </c>
      <c r="B76" s="168"/>
      <c r="C76" s="196" t="n">
        <f aca="false">ROUND(0.4505/30/12*(C$19+C$50+C$70),2)</f>
        <v>0.78</v>
      </c>
      <c r="D76" s="196" t="n">
        <f aca="false">ROUND(0.4505/30/12*(D$19+D$50+D$70),2)</f>
        <v>0.78</v>
      </c>
      <c r="E76" s="196" t="n">
        <f aca="false">ROUND(0.4505/30/12*(E$19+E$50+E$70),2)</f>
        <v>0.78</v>
      </c>
      <c r="F76" s="196" t="n">
        <f aca="false">ROUND(0.325/30/12*(F$19+F$50+F$70),2)</f>
        <v>0.77</v>
      </c>
      <c r="G76" s="196" t="n">
        <f aca="false">ROUND(0.325/30/12*(G$19+G$50+G$70),2)</f>
        <v>0.77</v>
      </c>
    </row>
    <row r="77" customFormat="false" ht="12.8" hidden="false" customHeight="false" outlineLevel="0" collapsed="false">
      <c r="A77" s="148" t="s">
        <v>365</v>
      </c>
      <c r="B77" s="168"/>
      <c r="C77" s="196" t="n">
        <f aca="false">ROUND(0.9583/30/12*(C$19+C$50+C$70),2)</f>
        <v>1.65</v>
      </c>
      <c r="D77" s="196" t="n">
        <f aca="false">ROUND(0.9583/30/12*(D$19+D$50+D$70),2)</f>
        <v>1.65</v>
      </c>
      <c r="E77" s="196" t="n">
        <f aca="false">ROUND(0.9583/30/12*(E$19+E$50+E$70),2)</f>
        <v>1.65</v>
      </c>
      <c r="F77" s="196" t="n">
        <f aca="false">ROUND(0.6913/30/12*(F$19+F$50+F$70),2)</f>
        <v>1.63</v>
      </c>
      <c r="G77" s="196" t="n">
        <f aca="false">ROUND(0.6913/30/12*(G$19+G$50+G$70),2)</f>
        <v>1.63</v>
      </c>
    </row>
    <row r="78" customFormat="false" ht="12.75" hidden="false" customHeight="false" outlineLevel="0" collapsed="false">
      <c r="A78" s="148" t="s">
        <v>366</v>
      </c>
      <c r="B78" s="168"/>
      <c r="C78" s="150"/>
      <c r="D78" s="150"/>
      <c r="E78" s="150"/>
      <c r="F78" s="151"/>
      <c r="G78" s="152"/>
    </row>
    <row r="79" customFormat="false" ht="12.75" hidden="false" customHeight="false" outlineLevel="0" collapsed="false">
      <c r="A79" s="154" t="s">
        <v>5</v>
      </c>
      <c r="B79" s="166" t="n">
        <f aca="false">SUM(B74:B78)</f>
        <v>0</v>
      </c>
      <c r="C79" s="156" t="n">
        <f aca="false">SUM(C74:C78)</f>
        <v>51.59</v>
      </c>
      <c r="D79" s="156" t="n">
        <f aca="false">SUM(D74:D78)</f>
        <v>51.59</v>
      </c>
      <c r="E79" s="156" t="n">
        <f aca="false">SUM(E74:E78)</f>
        <v>51.59</v>
      </c>
      <c r="F79" s="156" t="n">
        <f aca="false">SUM(F74:F78)</f>
        <v>50.29</v>
      </c>
      <c r="G79" s="157" t="n">
        <f aca="false">SUM(G74:G78)</f>
        <v>50.29</v>
      </c>
    </row>
    <row r="80" customFormat="false" ht="12.75" hidden="false" customHeight="false" outlineLevel="0" collapsed="false">
      <c r="A80" s="162" t="s">
        <v>367</v>
      </c>
      <c r="B80" s="163"/>
      <c r="C80" s="163" t="s">
        <v>314</v>
      </c>
      <c r="D80" s="163" t="s">
        <v>314</v>
      </c>
      <c r="E80" s="163" t="s">
        <v>314</v>
      </c>
      <c r="F80" s="163" t="s">
        <v>314</v>
      </c>
      <c r="G80" s="164" t="s">
        <v>314</v>
      </c>
    </row>
    <row r="81" customFormat="false" ht="12.75" hidden="false" customHeight="false" outlineLevel="0" collapsed="false">
      <c r="A81" s="148" t="s">
        <v>368</v>
      </c>
      <c r="B81" s="168" t="n">
        <v>0.5</v>
      </c>
      <c r="C81" s="197"/>
      <c r="D81" s="197"/>
      <c r="E81" s="197"/>
      <c r="F81" s="197" t="n">
        <f aca="false">ROUND(F$12/220*15*0.5*(1+$B81),2)</f>
        <v>0</v>
      </c>
      <c r="G81" s="197" t="n">
        <f aca="false">ROUND(G$12/220*15*0.5*(1+$B81),2)</f>
        <v>0</v>
      </c>
    </row>
    <row r="82" customFormat="false" ht="12.75" hidden="false" customHeight="false" outlineLevel="0" collapsed="false">
      <c r="A82" s="154"/>
      <c r="B82" s="166"/>
      <c r="C82" s="198"/>
      <c r="D82" s="198"/>
      <c r="E82" s="198"/>
      <c r="F82" s="199"/>
      <c r="G82" s="200"/>
    </row>
    <row r="83" customFormat="false" ht="12.75" hidden="false" customHeight="false" outlineLevel="0" collapsed="false">
      <c r="A83" s="145" t="s">
        <v>369</v>
      </c>
      <c r="B83" s="146" t="s">
        <v>313</v>
      </c>
      <c r="C83" s="146" t="s">
        <v>314</v>
      </c>
      <c r="D83" s="146" t="s">
        <v>314</v>
      </c>
      <c r="E83" s="146" t="s">
        <v>314</v>
      </c>
      <c r="F83" s="186"/>
      <c r="G83" s="147" t="s">
        <v>314</v>
      </c>
    </row>
    <row r="84" customFormat="false" ht="12.75" hidden="false" customHeight="false" outlineLevel="0" collapsed="false">
      <c r="A84" s="148" t="s">
        <v>370</v>
      </c>
      <c r="B84" s="168" t="n">
        <f aca="false">B79</f>
        <v>0</v>
      </c>
      <c r="C84" s="150" t="n">
        <f aca="false">C79</f>
        <v>51.59</v>
      </c>
      <c r="D84" s="150" t="n">
        <f aca="false">D79</f>
        <v>51.59</v>
      </c>
      <c r="E84" s="150" t="n">
        <f aca="false">E79</f>
        <v>51.59</v>
      </c>
      <c r="F84" s="150" t="n">
        <f aca="false">F79</f>
        <v>50.29</v>
      </c>
      <c r="G84" s="152" t="n">
        <f aca="false">G79</f>
        <v>50.29</v>
      </c>
    </row>
    <row r="85" customFormat="false" ht="12.75" hidden="false" customHeight="false" outlineLevel="0" collapsed="false">
      <c r="A85" s="148" t="s">
        <v>421</v>
      </c>
      <c r="B85" s="168" t="n">
        <f aca="false">B81</f>
        <v>0.5</v>
      </c>
      <c r="C85" s="150" t="n">
        <f aca="false">C81</f>
        <v>0</v>
      </c>
      <c r="D85" s="150" t="n">
        <f aca="false">D81</f>
        <v>0</v>
      </c>
      <c r="E85" s="150" t="n">
        <f aca="false">E81</f>
        <v>0</v>
      </c>
      <c r="F85" s="150" t="n">
        <f aca="false">F81</f>
        <v>0</v>
      </c>
      <c r="G85" s="152" t="n">
        <f aca="false">G81</f>
        <v>0</v>
      </c>
    </row>
    <row r="86" customFormat="false" ht="12.75" hidden="false" customHeight="false" outlineLevel="0" collapsed="false">
      <c r="A86" s="154" t="s">
        <v>5</v>
      </c>
      <c r="B86" s="166" t="n">
        <f aca="false">SUM(B84:B85)</f>
        <v>0.5</v>
      </c>
      <c r="C86" s="156" t="n">
        <f aca="false">SUM(C84:C85)</f>
        <v>51.59</v>
      </c>
      <c r="D86" s="156" t="n">
        <f aca="false">SUM(D84:D85)</f>
        <v>51.59</v>
      </c>
      <c r="E86" s="156" t="n">
        <f aca="false">SUM(E84:E85)</f>
        <v>51.59</v>
      </c>
      <c r="F86" s="156" t="n">
        <f aca="false">SUM(F84:F85)</f>
        <v>50.29</v>
      </c>
      <c r="G86" s="157" t="n">
        <f aca="false">SUM(G84:G85)</f>
        <v>50.29</v>
      </c>
    </row>
    <row r="87" customFormat="false" ht="4.5" hidden="false" customHeight="true" outlineLevel="0" collapsed="false">
      <c r="A87" s="148"/>
      <c r="B87" s="158"/>
      <c r="C87" s="158"/>
      <c r="D87" s="158"/>
      <c r="E87" s="158"/>
      <c r="F87" s="159"/>
      <c r="G87" s="160"/>
    </row>
    <row r="88" customFormat="false" ht="12.75" hidden="false" customHeight="false" outlineLevel="0" collapsed="false">
      <c r="A88" s="161" t="s">
        <v>372</v>
      </c>
      <c r="B88" s="161"/>
      <c r="C88" s="161"/>
      <c r="D88" s="161"/>
      <c r="E88" s="161"/>
      <c r="F88" s="161"/>
      <c r="G88" s="161"/>
    </row>
    <row r="89" customFormat="false" ht="12.75" hidden="false" customHeight="false" outlineLevel="0" collapsed="false">
      <c r="A89" s="145" t="s">
        <v>373</v>
      </c>
      <c r="B89" s="146" t="s">
        <v>20</v>
      </c>
      <c r="C89" s="146" t="s">
        <v>314</v>
      </c>
      <c r="D89" s="146" t="s">
        <v>314</v>
      </c>
      <c r="E89" s="146" t="s">
        <v>314</v>
      </c>
      <c r="F89" s="146" t="s">
        <v>314</v>
      </c>
      <c r="G89" s="147" t="s">
        <v>314</v>
      </c>
    </row>
    <row r="90" customFormat="false" ht="12.75" hidden="false" customHeight="false" outlineLevel="0" collapsed="false">
      <c r="A90" s="279" t="s">
        <v>374</v>
      </c>
      <c r="B90" s="179" t="n">
        <f aca="false">Insumos!L11</f>
        <v>0</v>
      </c>
      <c r="C90" s="179" t="n">
        <f aca="false">B90</f>
        <v>0</v>
      </c>
      <c r="D90" s="179" t="n">
        <f aca="false">B90</f>
        <v>0</v>
      </c>
      <c r="E90" s="179" t="n">
        <f aca="false">B90</f>
        <v>0</v>
      </c>
      <c r="F90" s="201" t="n">
        <f aca="false">B90*2</f>
        <v>0</v>
      </c>
      <c r="G90" s="180" t="n">
        <f aca="false">B90*2</f>
        <v>0</v>
      </c>
    </row>
    <row r="91" customFormat="false" ht="12.75" hidden="false" customHeight="false" outlineLevel="0" collapsed="false">
      <c r="A91" s="279" t="s">
        <v>375</v>
      </c>
      <c r="B91" s="179" t="n">
        <f aca="false">Insumos!L25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75" hidden="false" customHeight="false" outlineLevel="0" collapsed="false">
      <c r="A92" s="279" t="s">
        <v>376</v>
      </c>
      <c r="B92" s="179"/>
      <c r="C92" s="179" t="n">
        <f aca="false">Insumos!L36</f>
        <v>0</v>
      </c>
      <c r="D92" s="179" t="n">
        <f aca="false">Insumos!L37</f>
        <v>0</v>
      </c>
      <c r="E92" s="179" t="n">
        <f aca="false">Insumos!L37</f>
        <v>0</v>
      </c>
      <c r="F92" s="201" t="n">
        <f aca="false">Insumos!L38</f>
        <v>0</v>
      </c>
      <c r="G92" s="180" t="n">
        <f aca="false">Insumos!L38</f>
        <v>0</v>
      </c>
    </row>
    <row r="93" customFormat="false" ht="12.75" hidden="false" customHeight="false" outlineLevel="0" collapsed="false">
      <c r="A93" s="279" t="s">
        <v>377</v>
      </c>
      <c r="B93" s="179"/>
      <c r="C93" s="197"/>
      <c r="D93" s="197"/>
      <c r="E93" s="197"/>
      <c r="F93" s="202"/>
      <c r="G93" s="203"/>
    </row>
    <row r="94" customFormat="false" ht="12.75" hidden="false" customHeight="false" outlineLevel="0" collapsed="false">
      <c r="A94" s="154" t="s">
        <v>5</v>
      </c>
      <c r="B94" s="182" t="n">
        <f aca="false">SUM(B90:B93)</f>
        <v>0</v>
      </c>
      <c r="C94" s="182" t="n">
        <f aca="false">SUM(C90:C93)</f>
        <v>0</v>
      </c>
      <c r="D94" s="182" t="n">
        <f aca="false">SUM(D90:D93)</f>
        <v>0</v>
      </c>
      <c r="E94" s="182" t="n">
        <f aca="false">SUM(E90:E93)</f>
        <v>0</v>
      </c>
      <c r="F94" s="182" t="n">
        <f aca="false">SUM(F90:F93)</f>
        <v>0</v>
      </c>
      <c r="G94" s="183" t="n">
        <f aca="false">SUM(G90:G93)</f>
        <v>0</v>
      </c>
    </row>
    <row r="95" customFormat="false" ht="3.75" hidden="false" customHeight="true" outlineLevel="0" collapsed="false">
      <c r="A95" s="148"/>
      <c r="B95" s="158"/>
      <c r="C95" s="158"/>
      <c r="D95" s="158"/>
      <c r="E95" s="158"/>
      <c r="F95" s="159"/>
      <c r="G95" s="160"/>
    </row>
    <row r="96" customFormat="false" ht="12.75" hidden="false" customHeight="false" outlineLevel="0" collapsed="false">
      <c r="A96" s="161" t="s">
        <v>378</v>
      </c>
      <c r="B96" s="161"/>
      <c r="C96" s="161"/>
      <c r="D96" s="161"/>
      <c r="E96" s="161"/>
      <c r="F96" s="161"/>
      <c r="G96" s="161"/>
    </row>
    <row r="97" customFormat="false" ht="12.75" hidden="false" customHeight="false" outlineLevel="0" collapsed="false">
      <c r="A97" s="145" t="s">
        <v>379</v>
      </c>
      <c r="B97" s="146" t="s">
        <v>313</v>
      </c>
      <c r="C97" s="146" t="s">
        <v>314</v>
      </c>
      <c r="D97" s="146" t="s">
        <v>314</v>
      </c>
      <c r="E97" s="146" t="s">
        <v>314</v>
      </c>
      <c r="F97" s="146" t="s">
        <v>314</v>
      </c>
      <c r="G97" s="147" t="s">
        <v>314</v>
      </c>
    </row>
    <row r="98" customFormat="false" ht="12.8" hidden="false" customHeight="false" outlineLevel="0" collapsed="false">
      <c r="A98" s="204" t="s">
        <v>380</v>
      </c>
      <c r="B98" s="165" t="n">
        <v>0.06</v>
      </c>
      <c r="C98" s="205" t="n">
        <f aca="false">ROUND((C$19+C$50+C$70+C$86+C$94)*$B98,2)</f>
        <v>40.39</v>
      </c>
      <c r="D98" s="205" t="n">
        <f aca="false">ROUND((D$19+D$50+D$70+D$86+D$94)*$B98,2)</f>
        <v>40.39</v>
      </c>
      <c r="E98" s="205" t="n">
        <f aca="false">ROUND((E$19+E$50+E$70+E$86+E$94)*$B98,2)</f>
        <v>40.39</v>
      </c>
      <c r="F98" s="205" t="n">
        <f aca="false">ROUND((F$19+F$50+F$70+F$86+F$94)*$B98,2)</f>
        <v>53.87</v>
      </c>
      <c r="G98" s="206" t="n">
        <f aca="false">ROUND((G$19+G$50+G$70+G$86+G$94)*$B98,2)</f>
        <v>53.87</v>
      </c>
    </row>
    <row r="99" customFormat="false" ht="12.8" hidden="false" customHeight="false" outlineLevel="0" collapsed="false">
      <c r="A99" s="204" t="s">
        <v>381</v>
      </c>
      <c r="B99" s="165" t="n">
        <v>0.0679</v>
      </c>
      <c r="C99" s="207" t="n">
        <f aca="false">ROUND((C$19+C$50+C$70+C$86+C$94+C$98)*$B99,2)</f>
        <v>48.45</v>
      </c>
      <c r="D99" s="207" t="n">
        <f aca="false">ROUND((D$19+D$50+D$70+D$86+D$94+D$98)*$B99,2)</f>
        <v>48.45</v>
      </c>
      <c r="E99" s="207" t="n">
        <f aca="false">ROUND((E$19+E$50+E$70+E$86+E$94+E$98)*$B99,2)</f>
        <v>48.45</v>
      </c>
      <c r="F99" s="207" t="n">
        <f aca="false">ROUND((F$19+F$50+F$70+F$86+F$94+F$98)*$B99,2)</f>
        <v>64.63</v>
      </c>
      <c r="G99" s="208" t="n">
        <f aca="false">ROUND((G$19+G$50+G$70+G$86+G$94+G$98)*$B99,2)</f>
        <v>64.63</v>
      </c>
    </row>
    <row r="100" customFormat="false" ht="12.75" hidden="false" customHeight="false" outlineLevel="0" collapsed="false">
      <c r="A100" s="162" t="s">
        <v>382</v>
      </c>
      <c r="B100" s="209" t="n">
        <f aca="false">B101+B102</f>
        <v>0.0565</v>
      </c>
      <c r="C100" s="210" t="n">
        <f aca="false">SUM(C101:C102)</f>
        <v>45.63</v>
      </c>
      <c r="D100" s="210" t="n">
        <f aca="false">SUM(D101:D102)</f>
        <v>45.63</v>
      </c>
      <c r="E100" s="210" t="n">
        <f aca="false">SUM(E101:E102)</f>
        <v>45.63</v>
      </c>
      <c r="F100" s="210" t="n">
        <f aca="false">SUM(F101:F102)</f>
        <v>60.87</v>
      </c>
      <c r="G100" s="211" t="n">
        <f aca="false">SUM(G101:G102)</f>
        <v>60.87</v>
      </c>
    </row>
    <row r="101" customFormat="false" ht="12.75" hidden="false" customHeight="false" outlineLevel="0" collapsed="false">
      <c r="A101" s="148" t="s">
        <v>383</v>
      </c>
      <c r="B101" s="168" t="n">
        <v>0.0365</v>
      </c>
      <c r="C101" s="179" t="n">
        <f aca="false">ROUND((($C$19+$C$50+$C$70+$C$86+$C$94+$C$99+$C$98)/(1-($B$100)))*$B$101,2)</f>
        <v>29.48</v>
      </c>
      <c r="D101" s="179" t="n">
        <f aca="false">ROUND((($D$19+$D$50+$D$70+$D$86+$D$94+$D$99+$D$98)/(1-($B$100)))*$B101,2)</f>
        <v>29.48</v>
      </c>
      <c r="E101" s="179" t="n">
        <f aca="false">ROUND((($E$19+$E$50+$E$70+$E$86+$E$94+$E$99+$E$98)/(1-($B$100)))*$B101,2)</f>
        <v>29.48</v>
      </c>
      <c r="F101" s="179" t="n">
        <f aca="false">ROUND(((F$19+F$50+F$70+F$86+F$94+F$99+F$98)/(1-($B$100)))*B101,2)</f>
        <v>39.32</v>
      </c>
      <c r="G101" s="180" t="n">
        <f aca="false">ROUND(((G$19+G$50+G$70+G$86+G$94+G$99+G$98)/(1-($B$100)))*$B101,2)</f>
        <v>39.32</v>
      </c>
    </row>
    <row r="102" customFormat="false" ht="12.75" hidden="false" customHeight="false" outlineLevel="0" collapsed="false">
      <c r="A102" s="148" t="s">
        <v>384</v>
      </c>
      <c r="B102" s="168" t="n">
        <v>0.02</v>
      </c>
      <c r="C102" s="197" t="n">
        <f aca="false">ROUND((($C$19+$C$50+$C$70+$C$86+$C$94+$C$98+$C$99)/(1-($B$100)))*$B$102,2)</f>
        <v>16.15</v>
      </c>
      <c r="D102" s="197" t="n">
        <f aca="false">ROUND((($D$19+$D$50+$D$70+$D$86+$D$94+$D$98+$D$99)/(1-($B$100)))*$B102,2)</f>
        <v>16.15</v>
      </c>
      <c r="E102" s="197" t="n">
        <f aca="false">ROUND((($E$19+$E$50+$E$70+$E$86+$E$94+$E$98+$E$99)/(1-($B$100)))*$B102,2)</f>
        <v>16.15</v>
      </c>
      <c r="F102" s="197" t="n">
        <f aca="false">ROUND((($F$19+$F$50+$F$70+$F$86+$F$94+$F$98+$F$99)/(1-($B$100)))*B102,2)</f>
        <v>21.55</v>
      </c>
      <c r="G102" s="203" t="n">
        <f aca="false">ROUND((($G$19+$G$50+$G$70+$G$86+$G$94+$G$98+$G$99)/(1-($B$100)))*$B102,2)</f>
        <v>21.55</v>
      </c>
    </row>
    <row r="103" customFormat="false" ht="12.75" hidden="false" customHeight="false" outlineLevel="0" collapsed="false">
      <c r="A103" s="162" t="s">
        <v>385</v>
      </c>
      <c r="B103" s="209" t="n">
        <f aca="false">B104+B105</f>
        <v>0.0615</v>
      </c>
      <c r="C103" s="163" t="n">
        <f aca="false">SUM(C104:C105)</f>
        <v>49.94</v>
      </c>
      <c r="D103" s="163" t="n">
        <f aca="false">SUM(D104:D105)</f>
        <v>49.94</v>
      </c>
      <c r="E103" s="163" t="n">
        <f aca="false">SUM(E104:E105)</f>
        <v>49.94</v>
      </c>
      <c r="F103" s="163" t="n">
        <f aca="false">SUM(F104:F105)</f>
        <v>66.61</v>
      </c>
      <c r="G103" s="164" t="n">
        <f aca="false">SUM(G104:G105)</f>
        <v>66.61</v>
      </c>
    </row>
    <row r="104" customFormat="false" ht="12.75" hidden="false" customHeight="false" outlineLevel="0" collapsed="false">
      <c r="A104" s="148" t="s">
        <v>383</v>
      </c>
      <c r="B104" s="168" t="n">
        <v>0.0365</v>
      </c>
      <c r="C104" s="197" t="n">
        <f aca="false">ROUND((($C$19+$C$50+$C$70+$C$86+$C$94+$C$99+$C$98)/(1-($B$103)))*$B$104,2)</f>
        <v>29.64</v>
      </c>
      <c r="D104" s="197" t="n">
        <f aca="false">ROUND((($D$19+$D$50+$D$70+$D$86+$D$94+$D$99+$D$98)/(1-($B$103)))*$B104,2)</f>
        <v>29.64</v>
      </c>
      <c r="E104" s="197" t="n">
        <f aca="false">ROUND((($E$19+$E$50+$E$70+$E$86+$E$94+$E$99+$E$98)/(1-($B$103)))*$B104,2)</f>
        <v>29.64</v>
      </c>
      <c r="F104" s="197" t="n">
        <f aca="false">ROUND(((F$19+F$50+F$70+F$86+F$94+F$99+F$98)/(1-($B$103)))*B104,2)</f>
        <v>39.53</v>
      </c>
      <c r="G104" s="203" t="n">
        <f aca="false">ROUND(((G$19+G$50+G$70+G$86+G$94+G$99+G$98)/(1-($B$103)))*$B104,2)</f>
        <v>39.53</v>
      </c>
    </row>
    <row r="105" customFormat="false" ht="12.75" hidden="false" customHeight="false" outlineLevel="0" collapsed="false">
      <c r="A105" s="148" t="s">
        <v>384</v>
      </c>
      <c r="B105" s="168" t="n">
        <v>0.025</v>
      </c>
      <c r="C105" s="197" t="n">
        <f aca="false">ROUND((($C$19+$C$50+$C$70+$C$86+$C$94+$C$98+$C$99)/(1-($B$103)))*$B$105,2)</f>
        <v>20.3</v>
      </c>
      <c r="D105" s="197" t="n">
        <f aca="false">ROUND((($D$19+$D$50+$D$70+$D$86+$D$94+$D$98+$D$99)/(1-($B$103)))*$B105,2)</f>
        <v>20.3</v>
      </c>
      <c r="E105" s="197" t="n">
        <f aca="false">ROUND((($E$19+$E$50+$E$70+$E$86+$E$94+$E$98+$E$99)/(1-($B$103)))*$B105,2)</f>
        <v>20.3</v>
      </c>
      <c r="F105" s="197" t="n">
        <f aca="false">ROUND((($F$19+$F$50+$F$70+$F$86+$F$94+$F$98+$F$99)/(1-($B$103)))*B105,2)</f>
        <v>27.08</v>
      </c>
      <c r="G105" s="203" t="n">
        <f aca="false">ROUND((($G$19+$G$50+$G$70+$G$86+$G$94+$G$98+$G$99)/(1-($B$103)))*$B105,2)</f>
        <v>27.08</v>
      </c>
    </row>
    <row r="106" customFormat="false" ht="12.75" hidden="false" customHeight="false" outlineLevel="0" collapsed="false">
      <c r="A106" s="162" t="s">
        <v>386</v>
      </c>
      <c r="B106" s="209" t="n">
        <f aca="false">B107+B108</f>
        <v>0.0665</v>
      </c>
      <c r="C106" s="163" t="n">
        <f aca="false">SUM(C107:C108)</f>
        <v>54.28</v>
      </c>
      <c r="D106" s="163" t="n">
        <f aca="false">SUM(D107:D108)</f>
        <v>54.28</v>
      </c>
      <c r="E106" s="163" t="n">
        <f aca="false">SUM(E107:E108)</f>
        <v>54.28</v>
      </c>
      <c r="F106" s="163" t="n">
        <f aca="false">SUM(F107:F108)</f>
        <v>72.4</v>
      </c>
      <c r="G106" s="164" t="n">
        <f aca="false">SUM(G107:G108)</f>
        <v>72.4</v>
      </c>
    </row>
    <row r="107" customFormat="false" ht="12.75" hidden="false" customHeight="false" outlineLevel="0" collapsed="false">
      <c r="A107" s="148" t="s">
        <v>383</v>
      </c>
      <c r="B107" s="168" t="n">
        <v>0.0365</v>
      </c>
      <c r="C107" s="197" t="n">
        <f aca="false">ROUND((($C$19+$C$50+$C$70+$C$86+$C$94+$C$99+$C$98)/(1-($B$106)))*$B$107,2)</f>
        <v>29.79</v>
      </c>
      <c r="D107" s="197" t="n">
        <f aca="false">ROUND((($D$19+$D$50+$D$70+$D$86+$D$94+$D$99+$D$98)/(1-($B$106)))*$B107,2)</f>
        <v>29.79</v>
      </c>
      <c r="E107" s="197" t="n">
        <f aca="false">ROUND((($E$19+$E$50+$E$70+$E$86+$E$94+$E$99+$E$98)/(1-($B$106)))*$B107,2)</f>
        <v>29.79</v>
      </c>
      <c r="F107" s="197" t="n">
        <f aca="false">ROUND(((F$19+F$50+F$70+F$86+F$94+F$99+F$98)/(1-($B$106)))*B107,2)</f>
        <v>39.74</v>
      </c>
      <c r="G107" s="203" t="n">
        <f aca="false">ROUND(((G$19+G$50+G$70+G$86+G$94+G$99+G$98)/(1-($B$106)))*$B107,2)</f>
        <v>39.74</v>
      </c>
    </row>
    <row r="108" customFormat="false" ht="12.75" hidden="false" customHeight="false" outlineLevel="0" collapsed="false">
      <c r="A108" s="148" t="s">
        <v>384</v>
      </c>
      <c r="B108" s="168" t="n">
        <v>0.03</v>
      </c>
      <c r="C108" s="197" t="n">
        <f aca="false">ROUND((($C$19+$C$50+$C$70+$C$86+$C$94+$C$98+$C$99)/(1-($B$106)))*B108,2)</f>
        <v>24.49</v>
      </c>
      <c r="D108" s="197" t="n">
        <f aca="false">ROUND((($D$19+$D$50+$D$70+$D$86+$D$94+$D$98+$D$99)/(1-($B$106)))*$B108,2)</f>
        <v>24.49</v>
      </c>
      <c r="E108" s="197" t="n">
        <f aca="false">ROUND((($E$19+$E$50+$E$70+$E$86+$E$94+$E$98+$E$99)/(1-($B$106)))*$B108,2)</f>
        <v>24.49</v>
      </c>
      <c r="F108" s="202" t="n">
        <f aca="false">ROUND((($F$19+$F$50+$F$70+$F$86+$F$94+$F$98+$F$99)/(1-($B$106)))*B108,2)</f>
        <v>32.66</v>
      </c>
      <c r="G108" s="203" t="n">
        <f aca="false">ROUND((($G$19+$G$50+$G$70+$G$86+$G$94+$G$98+$G$99)/(1-($B$106)))*$B108,2)</f>
        <v>32.66</v>
      </c>
    </row>
    <row r="109" customFormat="false" ht="12.75" hidden="false" customHeight="false" outlineLevel="0" collapsed="false">
      <c r="A109" s="162" t="s">
        <v>387</v>
      </c>
      <c r="B109" s="209" t="n">
        <f aca="false">B110+B111</f>
        <v>0.0715</v>
      </c>
      <c r="C109" s="163" t="n">
        <f aca="false">SUM(C110:C111)</f>
        <v>58.68</v>
      </c>
      <c r="D109" s="163" t="n">
        <f aca="false">SUM(D110:D111)</f>
        <v>58.68</v>
      </c>
      <c r="E109" s="163" t="n">
        <f aca="false">SUM(E110:E111)</f>
        <v>58.68</v>
      </c>
      <c r="F109" s="163" t="n">
        <f aca="false">SUM(F110:F111)</f>
        <v>78.27</v>
      </c>
      <c r="G109" s="164" t="n">
        <f aca="false">SUM(G110:G111)</f>
        <v>78.27</v>
      </c>
    </row>
    <row r="110" customFormat="false" ht="12.75" hidden="false" customHeight="false" outlineLevel="0" collapsed="false">
      <c r="A110" s="148" t="s">
        <v>383</v>
      </c>
      <c r="B110" s="168" t="n">
        <v>0.0365</v>
      </c>
      <c r="C110" s="197" t="n">
        <f aca="false">ROUND((($C$19+$C$50+$C$70+$C$86+$C$94+$C$99+$C$98)/(1-($B$109)))*B110,2)</f>
        <v>29.96</v>
      </c>
      <c r="D110" s="197" t="n">
        <f aca="false">ROUND((($D$19+$D$50+$D$70+$D$86+$D$94+$D$99+$D$98)/(1-($B$109)))*$B110,2)</f>
        <v>29.96</v>
      </c>
      <c r="E110" s="197" t="n">
        <f aca="false">ROUND((($E$19+$E$50+$E$70+$E$86+$E$94+$E$99+$E$98)/(1-($B$109)))*$B110,2)</f>
        <v>29.96</v>
      </c>
      <c r="F110" s="202" t="n">
        <f aca="false">ROUND(((F$19+F$50+F$70+F$86+F$94+F$99+F$98)/(1-($B$109)))*B110,2)</f>
        <v>39.96</v>
      </c>
      <c r="G110" s="180" t="n">
        <f aca="false">ROUND(((G$19+G$50+G$70+G$86+G$94+G$99+G$98)/(1-($B$109)))*$B110,2)</f>
        <v>39.96</v>
      </c>
    </row>
    <row r="111" customFormat="false" ht="12.75" hidden="false" customHeight="false" outlineLevel="0" collapsed="false">
      <c r="A111" s="148" t="s">
        <v>384</v>
      </c>
      <c r="B111" s="168" t="n">
        <v>0.035</v>
      </c>
      <c r="C111" s="197" t="n">
        <f aca="false">ROUND((($C$19+$C$50+$C$70+$C$86+$C$94+$C$98+$C$99)/(1-($B$109)))*B111,2)</f>
        <v>28.72</v>
      </c>
      <c r="D111" s="197" t="n">
        <f aca="false">ROUND((($D$19+$D$50+$D$70+$D$86+$D$94+$D$98+$D$99)/(1-($B$109)))*$B111,2)</f>
        <v>28.72</v>
      </c>
      <c r="E111" s="197" t="n">
        <f aca="false">ROUND((($E$19+$E$50+$E$70+$E$86+$E$94+$E$98+$E$99)/(1-($B$109)))*$B111,2)</f>
        <v>28.72</v>
      </c>
      <c r="F111" s="201" t="n">
        <f aca="false">ROUND((($F$19+$F$50+$F$70+$F$86+$F$94+$F$98+$F$99)/(1-($B$109)))*B111,2)</f>
        <v>38.31</v>
      </c>
      <c r="G111" s="203" t="n">
        <f aca="false">ROUND((($G$19+$G$50+$G$70+$G$86+$G$94+$G$98+$G$99)/(1-($B$109)))*$B111,2)</f>
        <v>38.31</v>
      </c>
    </row>
    <row r="112" customFormat="false" ht="12.75" hidden="false" customHeight="false" outlineLevel="0" collapsed="false">
      <c r="A112" s="162" t="s">
        <v>388</v>
      </c>
      <c r="B112" s="209" t="n">
        <f aca="false">B113+B114</f>
        <v>0.0765</v>
      </c>
      <c r="C112" s="163" t="n">
        <f aca="false">SUM(C113:C114)</f>
        <v>63.13</v>
      </c>
      <c r="D112" s="163" t="n">
        <f aca="false">SUM(D113:D114)</f>
        <v>63.13</v>
      </c>
      <c r="E112" s="163" t="n">
        <f aca="false">SUM(E113:E114)</f>
        <v>63.13</v>
      </c>
      <c r="F112" s="163" t="n">
        <f aca="false">SUM(F113:F114)</f>
        <v>84.19</v>
      </c>
      <c r="G112" s="164" t="n">
        <f aca="false">SUM(G113:G114)</f>
        <v>84.19</v>
      </c>
    </row>
    <row r="113" customFormat="false" ht="12.75" hidden="false" customHeight="false" outlineLevel="0" collapsed="false">
      <c r="A113" s="148" t="s">
        <v>383</v>
      </c>
      <c r="B113" s="168" t="n">
        <v>0.0365</v>
      </c>
      <c r="C113" s="197" t="n">
        <f aca="false">ROUND((($C$19+$C$50+$C$70+$C$86+$C$94+$C$99+$C$98)/(1-($B$112)))*B113,2)</f>
        <v>30.12</v>
      </c>
      <c r="D113" s="197" t="n">
        <f aca="false">ROUND((($D$19+$D$50+$D$70+$D$86+$D$94+$D$99+$D$98)/(1-($B$112)))*$B113,2)</f>
        <v>30.12</v>
      </c>
      <c r="E113" s="197" t="n">
        <f aca="false">ROUND((($E$19+$E$50+$E$70+$E$86+$E$94+$E$99+$E$98)/(1-($B$112)))*$B113,2)</f>
        <v>30.12</v>
      </c>
      <c r="F113" s="202" t="n">
        <f aca="false">ROUND(((F$19+F$50+F$70+F$86+F$94+F$99+F$98)/(1-($B$112)))*B113,2)</f>
        <v>40.17</v>
      </c>
      <c r="G113" s="203" t="n">
        <f aca="false">ROUND(((G$19+G$50+G$70+G$86+G$94+G$99+G$98)/(1-($B$112)))*$B113,2)</f>
        <v>40.17</v>
      </c>
    </row>
    <row r="114" customFormat="false" ht="12.75" hidden="false" customHeight="false" outlineLevel="0" collapsed="false">
      <c r="A114" s="148" t="s">
        <v>384</v>
      </c>
      <c r="B114" s="168" t="n">
        <v>0.04</v>
      </c>
      <c r="C114" s="197" t="n">
        <f aca="false">ROUND((($C$19+$C$50+$C$70+$C$86+$C$94+$C$98+$C$99)/(1-($B$112)))*B114,2)</f>
        <v>33.01</v>
      </c>
      <c r="D114" s="197" t="n">
        <f aca="false">ROUND((($D$19+$D$50+$D$70+$D$86+$D$94+$D$98+$D$99)/(1-($B$112)))*$B114,2)</f>
        <v>33.01</v>
      </c>
      <c r="E114" s="197" t="n">
        <f aca="false">ROUND((($E$19+$E$50+$E$70+$E$86+$E$94+$E$98+$E$99)/(1-($B$112)))*$B114,2)</f>
        <v>33.01</v>
      </c>
      <c r="F114" s="202" t="n">
        <f aca="false">ROUND((($F$19+$F$50+$F$70+$F$86+$F$94+$F$98+$F$99)/(1-($B$112)))*B114,2)</f>
        <v>44.02</v>
      </c>
      <c r="G114" s="203" t="n">
        <f aca="false">ROUND((($G$19+$G$50+$G$70+$G$86+$G$94+$G$98+$G$99)/(1-($B$112)))*$B114,2)</f>
        <v>44.02</v>
      </c>
    </row>
    <row r="115" customFormat="false" ht="12.75" hidden="false" customHeight="false" outlineLevel="0" collapsed="false">
      <c r="A115" s="162" t="s">
        <v>389</v>
      </c>
      <c r="B115" s="209" t="n">
        <f aca="false">B116+B117</f>
        <v>0.0865</v>
      </c>
      <c r="C115" s="163" t="n">
        <f aca="false">SUM(C116:C117)</f>
        <v>72.16</v>
      </c>
      <c r="D115" s="163" t="n">
        <f aca="false">SUM(D116:D117)</f>
        <v>72.16</v>
      </c>
      <c r="E115" s="163" t="n">
        <f aca="false">SUM(E116:E117)</f>
        <v>72.16</v>
      </c>
      <c r="F115" s="163" t="n">
        <f aca="false">SUM(F116:F117)</f>
        <v>96.24</v>
      </c>
      <c r="G115" s="164" t="n">
        <f aca="false">SUM(G116:G117)</f>
        <v>96.24</v>
      </c>
    </row>
    <row r="116" customFormat="false" ht="12.75" hidden="false" customHeight="false" outlineLevel="0" collapsed="false">
      <c r="A116" s="148" t="s">
        <v>383</v>
      </c>
      <c r="B116" s="168" t="n">
        <v>0.0365</v>
      </c>
      <c r="C116" s="197" t="n">
        <f aca="false">ROUND((($C$19+$C$50+$C$70+$C$86+$C$94+$C$99+$C$98)/(1-($B$115)))*B116,2)</f>
        <v>30.45</v>
      </c>
      <c r="D116" s="197" t="n">
        <f aca="false">ROUND((($D$19+$D$50+$D$70+$D$86+$D$94+$D$99+$D$98)/(1-($B$115)))*$B116,2)</f>
        <v>30.45</v>
      </c>
      <c r="E116" s="197" t="n">
        <f aca="false">ROUND((($E$19+$E$50+$E$70+$E$86+$E$94+$E$99+$E$98)/(1-($B$115)))*$B116,2)</f>
        <v>30.45</v>
      </c>
      <c r="F116" s="202" t="n">
        <f aca="false">ROUND(((F$19+F$50+F$70+F$86+F$94+F$99+F$98)/(1-($B$115)))*B116,2)</f>
        <v>40.61</v>
      </c>
      <c r="G116" s="203" t="n">
        <f aca="false">ROUND(((G$19+G$50+G$70+G$86+G$94+G$99+G$98)/(1-($B$115)))*$B116,2)</f>
        <v>40.61</v>
      </c>
    </row>
    <row r="117" customFormat="false" ht="12.75" hidden="false" customHeight="false" outlineLevel="0" collapsed="false">
      <c r="A117" s="212" t="s">
        <v>384</v>
      </c>
      <c r="B117" s="213" t="n">
        <v>0.05</v>
      </c>
      <c r="C117" s="214" t="n">
        <f aca="false">ROUND((($C$19+$C$50+$C$70+$C$86+$C$94+$C$98+$C$99)/(1-($B$115)))*B117,2)</f>
        <v>41.71</v>
      </c>
      <c r="D117" s="214" t="n">
        <f aca="false">ROUND((($D$19+$D$50+$D$70+$D$86+$D$94+$D$98+$D$99)/(1-($B$115)))*$B117,2)</f>
        <v>41.71</v>
      </c>
      <c r="E117" s="214" t="n">
        <f aca="false">ROUND((($E$19+$E$50+$E$70+$E$86+$E$94+$E$98+$E$99)/(1-($B$115)))*$B117,2)</f>
        <v>41.71</v>
      </c>
      <c r="F117" s="215" t="n">
        <f aca="false">ROUND((($F$19+$F$50+$F$70+$F$86+$F$94+$F$98+$F$99)/(1-($B$115)))*B117,2)</f>
        <v>55.63</v>
      </c>
      <c r="G117" s="216" t="n">
        <f aca="false">ROUND((($G$19+$G$50+$G$70+$G$86+$G$94+$G$98+$G$99)/(1-($B$115)))*$B117,2)</f>
        <v>55.63</v>
      </c>
    </row>
    <row r="118" customFormat="false" ht="12.75" hidden="false" customHeight="false" outlineLevel="0" collapsed="false">
      <c r="A118" s="217" t="s">
        <v>390</v>
      </c>
      <c r="B118" s="218" t="n">
        <v>0.02</v>
      </c>
      <c r="C118" s="219" t="n">
        <f aca="false">SUM(C98:C100)</f>
        <v>134.47</v>
      </c>
      <c r="D118" s="219" t="n">
        <f aca="false">SUM(D98:D100)</f>
        <v>134.47</v>
      </c>
      <c r="E118" s="219" t="n">
        <f aca="false">SUM(E98:E100)</f>
        <v>134.47</v>
      </c>
      <c r="F118" s="219" t="n">
        <f aca="false">SUM(F98:F100)</f>
        <v>179.37</v>
      </c>
      <c r="G118" s="220" t="n">
        <f aca="false">SUM(G98:G100)</f>
        <v>179.37</v>
      </c>
    </row>
    <row r="119" customFormat="false" ht="12.75" hidden="false" customHeight="false" outlineLevel="0" collapsed="false">
      <c r="A119" s="217"/>
      <c r="B119" s="166" t="n">
        <v>0.025</v>
      </c>
      <c r="C119" s="156" t="n">
        <f aca="false">SUM(C98:C99,C103)</f>
        <v>138.78</v>
      </c>
      <c r="D119" s="156" t="n">
        <f aca="false">SUM(D98:D99,D103)</f>
        <v>138.78</v>
      </c>
      <c r="E119" s="156" t="n">
        <f aca="false">SUM(E98:E99,E103)</f>
        <v>138.78</v>
      </c>
      <c r="F119" s="156" t="n">
        <f aca="false">SUM(F98:F99,F103)</f>
        <v>185.11</v>
      </c>
      <c r="G119" s="157" t="n">
        <f aca="false">SUM(G98:G99,G103)</f>
        <v>185.11</v>
      </c>
    </row>
    <row r="120" customFormat="false" ht="12.75" hidden="false" customHeight="false" outlineLevel="0" collapsed="false">
      <c r="A120" s="217"/>
      <c r="B120" s="166" t="n">
        <v>0.03</v>
      </c>
      <c r="C120" s="156" t="n">
        <f aca="false">SUM(C98:C99,C106)</f>
        <v>143.12</v>
      </c>
      <c r="D120" s="156" t="n">
        <f aca="false">SUM(D98:D99,D106)</f>
        <v>143.12</v>
      </c>
      <c r="E120" s="156" t="n">
        <f aca="false">SUM(E98:E99,E106)</f>
        <v>143.12</v>
      </c>
      <c r="F120" s="156" t="n">
        <f aca="false">SUM(F98:F99,F106)</f>
        <v>190.9</v>
      </c>
      <c r="G120" s="157" t="n">
        <f aca="false">SUM(G98:G99,G106)</f>
        <v>190.9</v>
      </c>
    </row>
    <row r="121" customFormat="false" ht="12.75" hidden="false" customHeight="false" outlineLevel="0" collapsed="false">
      <c r="A121" s="217"/>
      <c r="B121" s="166" t="n">
        <v>0.035</v>
      </c>
      <c r="C121" s="156" t="n">
        <f aca="false">SUM(C98:C99,C109)</f>
        <v>147.52</v>
      </c>
      <c r="D121" s="156" t="n">
        <f aca="false">SUM(D98:D99,D109)</f>
        <v>147.52</v>
      </c>
      <c r="E121" s="156" t="n">
        <f aca="false">SUM(E98:E99,E109)</f>
        <v>147.52</v>
      </c>
      <c r="F121" s="156" t="n">
        <f aca="false">SUM(F98:F99,F109)</f>
        <v>196.77</v>
      </c>
      <c r="G121" s="157" t="n">
        <f aca="false">SUM(G98:G99,G109)</f>
        <v>196.77</v>
      </c>
    </row>
    <row r="122" customFormat="false" ht="12.75" hidden="false" customHeight="false" outlineLevel="0" collapsed="false">
      <c r="A122" s="217"/>
      <c r="B122" s="166" t="n">
        <v>0.04</v>
      </c>
      <c r="C122" s="156" t="n">
        <f aca="false">SUM(C98:C99,C112)</f>
        <v>151.97</v>
      </c>
      <c r="D122" s="156" t="n">
        <f aca="false">SUM(D98:D99,D112)</f>
        <v>151.97</v>
      </c>
      <c r="E122" s="156" t="n">
        <f aca="false">SUM(E98:E99,E112)</f>
        <v>151.97</v>
      </c>
      <c r="F122" s="156" t="n">
        <f aca="false">SUM(F98:F99,F112)</f>
        <v>202.69</v>
      </c>
      <c r="G122" s="157" t="n">
        <f aca="false">SUM(G98:G99,G112)</f>
        <v>202.69</v>
      </c>
    </row>
    <row r="123" customFormat="false" ht="12.75" hidden="false" customHeight="false" outlineLevel="0" collapsed="false">
      <c r="A123" s="217"/>
      <c r="B123" s="221" t="n">
        <v>0.05</v>
      </c>
      <c r="C123" s="222" t="n">
        <f aca="false">SUM(C98:C99,C115)</f>
        <v>161</v>
      </c>
      <c r="D123" s="222" t="n">
        <f aca="false">SUM(D98:D99,D115)</f>
        <v>161</v>
      </c>
      <c r="E123" s="222" t="n">
        <f aca="false">SUM(E98:E99,E115)</f>
        <v>161</v>
      </c>
      <c r="F123" s="222" t="n">
        <f aca="false">SUM(F98:F99,F115)</f>
        <v>214.74</v>
      </c>
      <c r="G123" s="223" t="n">
        <f aca="false">SUM(G98:G99,G115)</f>
        <v>214.74</v>
      </c>
    </row>
    <row r="124" customFormat="false" ht="12.75" hidden="false" customHeight="false" outlineLevel="0" collapsed="false">
      <c r="A124" s="224"/>
      <c r="B124" s="0"/>
      <c r="C124" s="0"/>
      <c r="D124" s="0"/>
      <c r="E124" s="0"/>
      <c r="F124" s="0"/>
      <c r="G124" s="225"/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6" t="s">
        <v>391</v>
      </c>
      <c r="B126" s="226"/>
      <c r="C126" s="226"/>
      <c r="D126" s="226"/>
      <c r="E126" s="226"/>
      <c r="F126" s="226"/>
      <c r="G126" s="226"/>
    </row>
    <row r="127" customFormat="false" ht="12.75" hidden="false" customHeight="false" outlineLevel="0" collapsed="false">
      <c r="A127" s="227" t="s">
        <v>392</v>
      </c>
      <c r="B127" s="227"/>
      <c r="C127" s="227"/>
      <c r="D127" s="227"/>
      <c r="E127" s="227"/>
      <c r="F127" s="227"/>
      <c r="G127" s="227"/>
    </row>
    <row r="128" customFormat="false" ht="12.75" hidden="false" customHeight="false" outlineLevel="0" collapsed="false">
      <c r="A128" s="228" t="s">
        <v>393</v>
      </c>
      <c r="B128" s="228"/>
      <c r="C128" s="229" t="n">
        <f aca="false">C19</f>
        <v>0</v>
      </c>
      <c r="D128" s="229" t="n">
        <f aca="false">D19</f>
        <v>0</v>
      </c>
      <c r="E128" s="229" t="n">
        <f aca="false">E19</f>
        <v>0</v>
      </c>
      <c r="F128" s="229" t="n">
        <f aca="false">F19</f>
        <v>0</v>
      </c>
      <c r="G128" s="230" t="n">
        <f aca="false">G19</f>
        <v>0</v>
      </c>
    </row>
    <row r="129" customFormat="false" ht="12.75" hidden="false" customHeight="false" outlineLevel="0" collapsed="false">
      <c r="A129" s="231" t="s">
        <v>394</v>
      </c>
      <c r="B129" s="231"/>
      <c r="C129" s="150" t="n">
        <f aca="false">C50</f>
        <v>592.41</v>
      </c>
      <c r="D129" s="150" t="n">
        <f aca="false">D50</f>
        <v>592.41</v>
      </c>
      <c r="E129" s="150" t="n">
        <f aca="false">E50</f>
        <v>592.41</v>
      </c>
      <c r="F129" s="150" t="n">
        <f aca="false">F50</f>
        <v>807.83</v>
      </c>
      <c r="G129" s="152" t="n">
        <f aca="false">G50</f>
        <v>807.83</v>
      </c>
    </row>
    <row r="130" customFormat="false" ht="12.75" hidden="false" customHeight="false" outlineLevel="0" collapsed="false">
      <c r="A130" s="231" t="s">
        <v>395</v>
      </c>
      <c r="B130" s="231"/>
      <c r="C130" s="150" t="n">
        <f aca="false">C70</f>
        <v>29.1761925</v>
      </c>
      <c r="D130" s="150" t="n">
        <f aca="false">D70</f>
        <v>29.1761925</v>
      </c>
      <c r="E130" s="150" t="n">
        <f aca="false">E70</f>
        <v>29.1761925</v>
      </c>
      <c r="F130" s="150" t="n">
        <f aca="false">F70</f>
        <v>39.7856275</v>
      </c>
      <c r="G130" s="152" t="n">
        <f aca="false">G70</f>
        <v>39.7856275</v>
      </c>
    </row>
    <row r="131" customFormat="false" ht="12.75" hidden="false" customHeight="false" outlineLevel="0" collapsed="false">
      <c r="A131" s="231" t="s">
        <v>396</v>
      </c>
      <c r="B131" s="231"/>
      <c r="C131" s="150" t="n">
        <f aca="false">C86</f>
        <v>51.59</v>
      </c>
      <c r="D131" s="150" t="n">
        <f aca="false">D86</f>
        <v>51.59</v>
      </c>
      <c r="E131" s="150" t="n">
        <f aca="false">E86</f>
        <v>51.59</v>
      </c>
      <c r="F131" s="150" t="n">
        <f aca="false">F86</f>
        <v>50.29</v>
      </c>
      <c r="G131" s="152" t="n">
        <f aca="false">G86</f>
        <v>50.29</v>
      </c>
    </row>
    <row r="132" customFormat="false" ht="12.75" hidden="false" customHeight="false" outlineLevel="0" collapsed="false">
      <c r="A132" s="232" t="s">
        <v>397</v>
      </c>
      <c r="B132" s="232"/>
      <c r="C132" s="233" t="n">
        <f aca="false">C94</f>
        <v>0</v>
      </c>
      <c r="D132" s="233" t="n">
        <f aca="false">D94</f>
        <v>0</v>
      </c>
      <c r="E132" s="233" t="n">
        <f aca="false">E94</f>
        <v>0</v>
      </c>
      <c r="F132" s="233" t="n">
        <f aca="false">F94</f>
        <v>0</v>
      </c>
      <c r="G132" s="234" t="n">
        <f aca="false">G94</f>
        <v>0</v>
      </c>
    </row>
    <row r="133" customFormat="false" ht="12.75" hidden="false" customHeight="false" outlineLevel="0" collapsed="false">
      <c r="A133" s="235" t="s">
        <v>398</v>
      </c>
      <c r="B133" s="235"/>
      <c r="C133" s="236" t="n">
        <f aca="false">SUM(C128:C132)</f>
        <v>673.1761925</v>
      </c>
      <c r="D133" s="236" t="n">
        <f aca="false">SUM(D128:D132)</f>
        <v>673.1761925</v>
      </c>
      <c r="E133" s="236" t="n">
        <f aca="false">SUM(E128:E132)</f>
        <v>673.1761925</v>
      </c>
      <c r="F133" s="236" t="n">
        <f aca="false">SUM(F128:F132)</f>
        <v>897.9056275</v>
      </c>
      <c r="G133" s="237" t="n">
        <f aca="false">SUM(G128:G132)</f>
        <v>897.9056275</v>
      </c>
    </row>
    <row r="134" customFormat="false" ht="12.75" hidden="false" customHeight="false" outlineLevel="0" collapsed="false">
      <c r="A134" s="228" t="s">
        <v>399</v>
      </c>
      <c r="B134" s="228"/>
      <c r="C134" s="229" t="n">
        <f aca="false">C118</f>
        <v>134.47</v>
      </c>
      <c r="D134" s="229" t="n">
        <f aca="false">D118</f>
        <v>134.47</v>
      </c>
      <c r="E134" s="229" t="n">
        <f aca="false">E118</f>
        <v>134.47</v>
      </c>
      <c r="F134" s="229" t="n">
        <f aca="false">F118</f>
        <v>179.37</v>
      </c>
      <c r="G134" s="230" t="n">
        <f aca="false">G118</f>
        <v>179.37</v>
      </c>
    </row>
    <row r="135" customFormat="false" ht="12.75" hidden="false" customHeight="false" outlineLevel="0" collapsed="false">
      <c r="A135" s="231" t="s">
        <v>400</v>
      </c>
      <c r="B135" s="231"/>
      <c r="C135" s="150" t="n">
        <f aca="false">C119</f>
        <v>138.78</v>
      </c>
      <c r="D135" s="150" t="n">
        <f aca="false">D119</f>
        <v>138.78</v>
      </c>
      <c r="E135" s="150" t="n">
        <f aca="false">E119</f>
        <v>138.78</v>
      </c>
      <c r="F135" s="150" t="n">
        <f aca="false">F119</f>
        <v>185.11</v>
      </c>
      <c r="G135" s="152" t="n">
        <f aca="false">G119</f>
        <v>185.11</v>
      </c>
    </row>
    <row r="136" customFormat="false" ht="12.75" hidden="false" customHeight="false" outlineLevel="0" collapsed="false">
      <c r="A136" s="231" t="s">
        <v>401</v>
      </c>
      <c r="B136" s="231"/>
      <c r="C136" s="150" t="n">
        <f aca="false">C120</f>
        <v>143.12</v>
      </c>
      <c r="D136" s="150" t="n">
        <f aca="false">D120</f>
        <v>143.12</v>
      </c>
      <c r="E136" s="150" t="n">
        <f aca="false">E120</f>
        <v>143.12</v>
      </c>
      <c r="F136" s="150" t="n">
        <f aca="false">F120</f>
        <v>190.9</v>
      </c>
      <c r="G136" s="152" t="n">
        <f aca="false">G120</f>
        <v>190.9</v>
      </c>
    </row>
    <row r="137" customFormat="false" ht="12.75" hidden="false" customHeight="false" outlineLevel="0" collapsed="false">
      <c r="A137" s="231" t="s">
        <v>402</v>
      </c>
      <c r="B137" s="231"/>
      <c r="C137" s="150" t="n">
        <f aca="false">C121</f>
        <v>147.52</v>
      </c>
      <c r="D137" s="150" t="n">
        <f aca="false">D121</f>
        <v>147.52</v>
      </c>
      <c r="E137" s="150" t="n">
        <f aca="false">E121</f>
        <v>147.52</v>
      </c>
      <c r="F137" s="150" t="n">
        <f aca="false">F121</f>
        <v>196.77</v>
      </c>
      <c r="G137" s="152" t="n">
        <f aca="false">G121</f>
        <v>196.77</v>
      </c>
    </row>
    <row r="138" customFormat="false" ht="12.75" hidden="false" customHeight="false" outlineLevel="0" collapsed="false">
      <c r="A138" s="231" t="s">
        <v>403</v>
      </c>
      <c r="B138" s="231"/>
      <c r="C138" s="150" t="n">
        <f aca="false">C122</f>
        <v>151.97</v>
      </c>
      <c r="D138" s="150" t="n">
        <f aca="false">D122</f>
        <v>151.97</v>
      </c>
      <c r="E138" s="150" t="n">
        <f aca="false">E122</f>
        <v>151.97</v>
      </c>
      <c r="F138" s="150" t="n">
        <f aca="false">F122</f>
        <v>202.69</v>
      </c>
      <c r="G138" s="152" t="n">
        <f aca="false">G122</f>
        <v>202.69</v>
      </c>
    </row>
    <row r="139" customFormat="false" ht="12.75" hidden="false" customHeight="false" outlineLevel="0" collapsed="false">
      <c r="A139" s="238" t="s">
        <v>404</v>
      </c>
      <c r="B139" s="238"/>
      <c r="C139" s="233" t="n">
        <f aca="false">C123</f>
        <v>161</v>
      </c>
      <c r="D139" s="233" t="n">
        <f aca="false">D123</f>
        <v>161</v>
      </c>
      <c r="E139" s="233" t="n">
        <f aca="false">E123</f>
        <v>161</v>
      </c>
      <c r="F139" s="233" t="n">
        <f aca="false">F123</f>
        <v>214.74</v>
      </c>
      <c r="G139" s="234" t="n">
        <f aca="false">G123</f>
        <v>214.74</v>
      </c>
    </row>
    <row r="140" customFormat="false" ht="12.75" hidden="false" customHeight="false" outlineLevel="0" collapsed="false">
      <c r="A140" s="239" t="s">
        <v>405</v>
      </c>
      <c r="B140" s="240" t="s">
        <v>406</v>
      </c>
      <c r="C140" s="241" t="n">
        <f aca="false">C133+C134</f>
        <v>807.6461925</v>
      </c>
      <c r="D140" s="241" t="n">
        <f aca="false">D133+D134</f>
        <v>807.6461925</v>
      </c>
      <c r="E140" s="241" t="n">
        <f aca="false">E133+E134</f>
        <v>807.6461925</v>
      </c>
      <c r="F140" s="241" t="n">
        <f aca="false">F133+F134</f>
        <v>1077.2756275</v>
      </c>
      <c r="G140" s="242" t="n">
        <f aca="false">G133+G134</f>
        <v>1077.2756275</v>
      </c>
    </row>
    <row r="141" customFormat="false" ht="12.75" hidden="false" customHeight="false" outlineLevel="0" collapsed="false">
      <c r="A141" s="239"/>
      <c r="B141" s="243" t="s">
        <v>407</v>
      </c>
      <c r="C141" s="244" t="n">
        <f aca="false">C133+C135</f>
        <v>811.9561925</v>
      </c>
      <c r="D141" s="244" t="n">
        <f aca="false">D133+D135</f>
        <v>811.9561925</v>
      </c>
      <c r="E141" s="244" t="n">
        <f aca="false">E133+E135</f>
        <v>811.9561925</v>
      </c>
      <c r="F141" s="244" t="n">
        <f aca="false">F133+F135</f>
        <v>1083.0156275</v>
      </c>
      <c r="G141" s="245" t="n">
        <f aca="false">G133+G135</f>
        <v>1083.0156275</v>
      </c>
    </row>
    <row r="142" customFormat="false" ht="12.75" hidden="false" customHeight="false" outlineLevel="0" collapsed="false">
      <c r="A142" s="239"/>
      <c r="B142" s="243" t="s">
        <v>408</v>
      </c>
      <c r="C142" s="244" t="n">
        <f aca="false">C133+C136</f>
        <v>816.2961925</v>
      </c>
      <c r="D142" s="244" t="n">
        <f aca="false">D133+D136</f>
        <v>816.2961925</v>
      </c>
      <c r="E142" s="244" t="n">
        <f aca="false">E133+E136</f>
        <v>816.2961925</v>
      </c>
      <c r="F142" s="244" t="n">
        <f aca="false">F133+F136</f>
        <v>1088.8056275</v>
      </c>
      <c r="G142" s="245" t="n">
        <f aca="false">G133+G136</f>
        <v>1088.8056275</v>
      </c>
    </row>
    <row r="143" customFormat="false" ht="12.75" hidden="false" customHeight="false" outlineLevel="0" collapsed="false">
      <c r="A143" s="239"/>
      <c r="B143" s="243" t="s">
        <v>409</v>
      </c>
      <c r="C143" s="244" t="n">
        <f aca="false">C133+C137</f>
        <v>820.6961925</v>
      </c>
      <c r="D143" s="244" t="n">
        <f aca="false">D133+D137</f>
        <v>820.6961925</v>
      </c>
      <c r="E143" s="244" t="n">
        <f aca="false">E133+E137</f>
        <v>820.6961925</v>
      </c>
      <c r="F143" s="244" t="n">
        <f aca="false">F133+F137</f>
        <v>1094.6756275</v>
      </c>
      <c r="G143" s="245" t="n">
        <f aca="false">G133+G137</f>
        <v>1094.6756275</v>
      </c>
    </row>
    <row r="144" customFormat="false" ht="12.75" hidden="false" customHeight="false" outlineLevel="0" collapsed="false">
      <c r="A144" s="239"/>
      <c r="B144" s="243" t="s">
        <v>410</v>
      </c>
      <c r="C144" s="244" t="n">
        <f aca="false">C133+C138</f>
        <v>825.1461925</v>
      </c>
      <c r="D144" s="244" t="n">
        <f aca="false">D133+D138</f>
        <v>825.1461925</v>
      </c>
      <c r="E144" s="244" t="n">
        <f aca="false">E133+E138</f>
        <v>825.1461925</v>
      </c>
      <c r="F144" s="244" t="n">
        <f aca="false">F133+F138</f>
        <v>1100.5956275</v>
      </c>
      <c r="G144" s="245" t="n">
        <f aca="false">G133+G138</f>
        <v>1100.5956275</v>
      </c>
    </row>
    <row r="145" customFormat="false" ht="12.75" hidden="false" customHeight="false" outlineLevel="0" collapsed="false">
      <c r="A145" s="239"/>
      <c r="B145" s="246" t="s">
        <v>411</v>
      </c>
      <c r="C145" s="247" t="n">
        <f aca="false">C133+C139</f>
        <v>834.1761925</v>
      </c>
      <c r="D145" s="247" t="n">
        <f aca="false">D133+D139</f>
        <v>834.1761925</v>
      </c>
      <c r="E145" s="247" t="n">
        <f aca="false">E133+E139</f>
        <v>834.1761925</v>
      </c>
      <c r="F145" s="247" t="n">
        <f aca="false">F133+F139</f>
        <v>1112.6456275</v>
      </c>
      <c r="G145" s="248" t="n">
        <f aca="false">G133+G139</f>
        <v>1112.6456275</v>
      </c>
    </row>
    <row r="146" customFormat="false" ht="12.75" hidden="false" customHeight="false" outlineLevel="0" collapsed="false">
      <c r="A146" s="249" t="s">
        <v>412</v>
      </c>
      <c r="B146" s="250" t="s">
        <v>406</v>
      </c>
      <c r="C146" s="251" t="n">
        <f aca="false">C140</f>
        <v>807.6461925</v>
      </c>
      <c r="D146" s="251" t="n">
        <f aca="false">D140</f>
        <v>807.6461925</v>
      </c>
      <c r="E146" s="251" t="n">
        <f aca="false">E140</f>
        <v>807.6461925</v>
      </c>
      <c r="F146" s="252" t="n">
        <f aca="false">F140/2</f>
        <v>538.63781375</v>
      </c>
      <c r="G146" s="253" t="n">
        <f aca="false">G140/2</f>
        <v>538.63781375</v>
      </c>
    </row>
    <row r="147" customFormat="false" ht="12.75" hidden="false" customHeight="false" outlineLevel="0" collapsed="false">
      <c r="A147" s="249"/>
      <c r="B147" s="254" t="s">
        <v>407</v>
      </c>
      <c r="C147" s="255" t="n">
        <f aca="false">C141</f>
        <v>811.9561925</v>
      </c>
      <c r="D147" s="255" t="n">
        <f aca="false">D141</f>
        <v>811.9561925</v>
      </c>
      <c r="E147" s="255" t="n">
        <f aca="false">E141</f>
        <v>811.9561925</v>
      </c>
      <c r="F147" s="256" t="n">
        <f aca="false">F141/2</f>
        <v>541.50781375</v>
      </c>
      <c r="G147" s="257" t="n">
        <f aca="false">G141/2</f>
        <v>541.50781375</v>
      </c>
    </row>
    <row r="148" customFormat="false" ht="12.75" hidden="false" customHeight="false" outlineLevel="0" collapsed="false">
      <c r="A148" s="249"/>
      <c r="B148" s="254" t="s">
        <v>408</v>
      </c>
      <c r="C148" s="255" t="n">
        <f aca="false">C142</f>
        <v>816.2961925</v>
      </c>
      <c r="D148" s="255" t="n">
        <f aca="false">D142</f>
        <v>816.2961925</v>
      </c>
      <c r="E148" s="255" t="n">
        <f aca="false">E142</f>
        <v>816.2961925</v>
      </c>
      <c r="F148" s="256" t="n">
        <f aca="false">F142/2</f>
        <v>544.40281375</v>
      </c>
      <c r="G148" s="257" t="n">
        <f aca="false">G142/2</f>
        <v>544.40281375</v>
      </c>
    </row>
    <row r="149" customFormat="false" ht="12.75" hidden="false" customHeight="false" outlineLevel="0" collapsed="false">
      <c r="A149" s="249"/>
      <c r="B149" s="254" t="s">
        <v>409</v>
      </c>
      <c r="C149" s="255" t="n">
        <f aca="false">C143</f>
        <v>820.6961925</v>
      </c>
      <c r="D149" s="255" t="n">
        <f aca="false">D143</f>
        <v>820.6961925</v>
      </c>
      <c r="E149" s="255" t="n">
        <f aca="false">E143</f>
        <v>820.6961925</v>
      </c>
      <c r="F149" s="256" t="n">
        <f aca="false">F143/2</f>
        <v>547.33781375</v>
      </c>
      <c r="G149" s="257" t="n">
        <f aca="false">G143/2</f>
        <v>547.33781375</v>
      </c>
    </row>
    <row r="150" customFormat="false" ht="12.75" hidden="false" customHeight="false" outlineLevel="0" collapsed="false">
      <c r="A150" s="249"/>
      <c r="B150" s="254" t="s">
        <v>410</v>
      </c>
      <c r="C150" s="255" t="n">
        <f aca="false">C144</f>
        <v>825.1461925</v>
      </c>
      <c r="D150" s="255" t="n">
        <f aca="false">D144</f>
        <v>825.1461925</v>
      </c>
      <c r="E150" s="255" t="n">
        <f aca="false">E144</f>
        <v>825.1461925</v>
      </c>
      <c r="F150" s="256" t="n">
        <f aca="false">F144/2</f>
        <v>550.29781375</v>
      </c>
      <c r="G150" s="257" t="n">
        <f aca="false">G144/2</f>
        <v>550.29781375</v>
      </c>
    </row>
    <row r="151" customFormat="false" ht="12.75" hidden="false" customHeight="false" outlineLevel="0" collapsed="false">
      <c r="A151" s="249"/>
      <c r="B151" s="258" t="s">
        <v>411</v>
      </c>
      <c r="C151" s="259" t="n">
        <f aca="false">C145</f>
        <v>834.1761925</v>
      </c>
      <c r="D151" s="259" t="n">
        <f aca="false">D145</f>
        <v>834.1761925</v>
      </c>
      <c r="E151" s="259" t="n">
        <f aca="false">E145</f>
        <v>834.1761925</v>
      </c>
      <c r="F151" s="260" t="n">
        <f aca="false">F145/2</f>
        <v>556.32281375</v>
      </c>
      <c r="G151" s="261" t="n">
        <f aca="false">G145/2</f>
        <v>556.32281375</v>
      </c>
    </row>
    <row r="152" customFormat="false" ht="15" hidden="false" customHeight="true" outlineLevel="0" collapsed="false">
      <c r="A152" s="262" t="s">
        <v>413</v>
      </c>
      <c r="B152" s="263" t="s">
        <v>406</v>
      </c>
      <c r="C152" s="264"/>
      <c r="D152" s="264" t="n">
        <f aca="false">D140/220</f>
        <v>3.67111905681818</v>
      </c>
      <c r="E152" s="264" t="n">
        <f aca="false">E140/220</f>
        <v>3.67111905681818</v>
      </c>
      <c r="F152" s="264"/>
      <c r="G152" s="265"/>
    </row>
    <row r="153" customFormat="false" ht="15" hidden="false" customHeight="true" outlineLevel="0" collapsed="false">
      <c r="A153" s="262"/>
      <c r="B153" s="266" t="s">
        <v>407</v>
      </c>
      <c r="C153" s="267"/>
      <c r="D153" s="267" t="n">
        <f aca="false">D141/220</f>
        <v>3.69070996590909</v>
      </c>
      <c r="E153" s="267" t="n">
        <f aca="false">E141/220</f>
        <v>3.69070996590909</v>
      </c>
      <c r="F153" s="267"/>
      <c r="G153" s="268"/>
    </row>
    <row r="154" customFormat="false" ht="12.75" hidden="false" customHeight="false" outlineLevel="0" collapsed="false">
      <c r="A154" s="262"/>
      <c r="B154" s="266" t="s">
        <v>408</v>
      </c>
      <c r="C154" s="269"/>
      <c r="D154" s="267" t="n">
        <f aca="false">D142/220</f>
        <v>3.71043723863636</v>
      </c>
      <c r="E154" s="267" t="n">
        <f aca="false">E142/220</f>
        <v>3.71043723863636</v>
      </c>
      <c r="F154" s="269"/>
      <c r="G154" s="270"/>
    </row>
    <row r="155" customFormat="false" ht="12.75" hidden="false" customHeight="false" outlineLevel="0" collapsed="false">
      <c r="A155" s="262"/>
      <c r="B155" s="266" t="s">
        <v>409</v>
      </c>
      <c r="C155" s="269"/>
      <c r="D155" s="267" t="n">
        <f aca="false">D143/220</f>
        <v>3.73043723863636</v>
      </c>
      <c r="E155" s="267" t="n">
        <f aca="false">E143/220</f>
        <v>3.73043723863636</v>
      </c>
      <c r="F155" s="269"/>
      <c r="G155" s="270"/>
    </row>
    <row r="156" customFormat="false" ht="12.75" hidden="false" customHeight="false" outlineLevel="0" collapsed="false">
      <c r="A156" s="262"/>
      <c r="B156" s="266" t="s">
        <v>410</v>
      </c>
      <c r="C156" s="269"/>
      <c r="D156" s="267" t="n">
        <f aca="false">D144/220</f>
        <v>3.75066451136364</v>
      </c>
      <c r="E156" s="267" t="n">
        <f aca="false">E144/220</f>
        <v>3.75066451136364</v>
      </c>
      <c r="F156" s="269"/>
      <c r="G156" s="270"/>
    </row>
    <row r="157" customFormat="false" ht="12.75" hidden="false" customHeight="false" outlineLevel="0" collapsed="false">
      <c r="A157" s="262"/>
      <c r="B157" s="271" t="s">
        <v>411</v>
      </c>
      <c r="C157" s="272"/>
      <c r="D157" s="273" t="n">
        <f aca="false">D145/220</f>
        <v>3.79170996590909</v>
      </c>
      <c r="E157" s="273" t="n">
        <f aca="false">E145/220</f>
        <v>3.79170996590909</v>
      </c>
      <c r="F157" s="272"/>
      <c r="G157" s="274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294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65911"/>
    <pageSetUpPr fitToPage="false"/>
  </sheetPr>
  <dimension ref="A1:G30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28" activePane="bottomLeft" state="frozen"/>
      <selection pane="topLeft" activeCell="A1" activeCellId="0" sqref="A1"/>
      <selection pane="bottomLeft" activeCell="B44" activeCellId="0" sqref="B44"/>
    </sheetView>
  </sheetViews>
  <sheetFormatPr defaultRowHeight="12.75"/>
  <cols>
    <col collapsed="false" hidden="false" max="1" min="1" style="120" width="59.2908163265306"/>
    <col collapsed="false" hidden="false" max="7" min="2" style="120" width="18.7091836734694"/>
    <col collapsed="false" hidden="false" max="1025" min="8" style="120" width="9.14285714285714"/>
  </cols>
  <sheetData>
    <row r="1" customFormat="false" ht="17.35" hidden="false" customHeight="false" outlineLevel="0" collapsed="false">
      <c r="A1" s="121" t="s">
        <v>430</v>
      </c>
      <c r="B1" s="121"/>
      <c r="C1" s="121"/>
      <c r="D1" s="121"/>
      <c r="E1" s="121"/>
      <c r="F1" s="121"/>
      <c r="G1" s="121"/>
    </row>
    <row r="2" customFormat="false" ht="12.75" hidden="false" customHeight="false" outlineLevel="0" collapsed="false">
      <c r="A2" s="122" t="s">
        <v>296</v>
      </c>
      <c r="B2" s="122"/>
      <c r="C2" s="122"/>
      <c r="D2" s="122"/>
      <c r="E2" s="122"/>
      <c r="F2" s="122"/>
      <c r="G2" s="122"/>
    </row>
    <row r="3" customFormat="false" ht="12.75" hidden="false" customHeight="false" outlineLevel="0" collapsed="false">
      <c r="A3" s="122" t="s">
        <v>431</v>
      </c>
      <c r="B3" s="122"/>
      <c r="C3" s="122"/>
      <c r="D3" s="122"/>
      <c r="E3" s="122"/>
      <c r="F3" s="122"/>
      <c r="G3" s="122"/>
    </row>
    <row r="4" customFormat="false" ht="15" hidden="false" customHeight="true" outlineLevel="0" collapsed="false">
      <c r="A4" s="123" t="s">
        <v>298</v>
      </c>
      <c r="B4" s="123"/>
      <c r="C4" s="280" t="n">
        <f aca="false">D4/44*30</f>
        <v>0</v>
      </c>
      <c r="D4" s="125" t="n">
        <v>0</v>
      </c>
      <c r="E4" s="126" t="n">
        <f aca="false">$D4</f>
        <v>0</v>
      </c>
      <c r="F4" s="126" t="n">
        <f aca="false">$D4</f>
        <v>0</v>
      </c>
      <c r="G4" s="126" t="n">
        <f aca="false">$D4</f>
        <v>0</v>
      </c>
    </row>
    <row r="5" customFormat="false" ht="15" hidden="false" customHeight="true" outlineLevel="0" collapsed="false">
      <c r="A5" s="127" t="s">
        <v>299</v>
      </c>
      <c r="B5" s="127"/>
      <c r="C5" s="128" t="n">
        <v>44228</v>
      </c>
      <c r="D5" s="129" t="n">
        <f aca="false">$C5</f>
        <v>44228</v>
      </c>
      <c r="E5" s="129" t="n">
        <f aca="false">$C5</f>
        <v>44228</v>
      </c>
      <c r="F5" s="129" t="n">
        <f aca="false">$C5</f>
        <v>44228</v>
      </c>
      <c r="G5" s="129" t="n">
        <f aca="false">$C5</f>
        <v>44228</v>
      </c>
    </row>
    <row r="6" customFormat="false" ht="15" hidden="false" customHeight="true" outlineLevel="0" collapsed="false">
      <c r="A6" s="130" t="s">
        <v>300</v>
      </c>
      <c r="B6" s="130"/>
      <c r="C6" s="131" t="s">
        <v>432</v>
      </c>
      <c r="D6" s="132" t="str">
        <f aca="false">$C6</f>
        <v>SC000294/2021</v>
      </c>
      <c r="E6" s="132" t="str">
        <f aca="false">$C6</f>
        <v>SC000294/2021</v>
      </c>
      <c r="F6" s="132" t="str">
        <f aca="false">$C6</f>
        <v>SC000294/2021</v>
      </c>
      <c r="G6" s="132" t="str">
        <f aca="false">$C6</f>
        <v>SC000294/2021</v>
      </c>
    </row>
    <row r="7" customFormat="false" ht="15" hidden="false" customHeight="true" outlineLevel="0" collapsed="false">
      <c r="A7" s="133" t="s">
        <v>302</v>
      </c>
      <c r="B7" s="133"/>
      <c r="C7" s="134" t="s">
        <v>303</v>
      </c>
      <c r="D7" s="135" t="s">
        <v>303</v>
      </c>
      <c r="E7" s="135" t="s">
        <v>303</v>
      </c>
      <c r="F7" s="135" t="s">
        <v>303</v>
      </c>
      <c r="G7" s="136" t="s">
        <v>303</v>
      </c>
    </row>
    <row r="8" customFormat="false" ht="3.75" hidden="false" customHeight="true" outlineLevel="0" collapsed="false">
      <c r="A8" s="137"/>
      <c r="B8" s="138"/>
      <c r="C8" s="138"/>
      <c r="D8" s="138"/>
      <c r="E8" s="138"/>
      <c r="F8" s="138"/>
      <c r="G8" s="139"/>
    </row>
    <row r="9" customFormat="false" ht="47.25" hidden="false" customHeight="true" outlineLevel="0" collapsed="false">
      <c r="A9" s="140" t="s">
        <v>304</v>
      </c>
      <c r="B9" s="141" t="s">
        <v>305</v>
      </c>
      <c r="C9" s="142" t="s">
        <v>306</v>
      </c>
      <c r="D9" s="142" t="s">
        <v>307</v>
      </c>
      <c r="E9" s="142" t="s">
        <v>308</v>
      </c>
      <c r="F9" s="142" t="s">
        <v>309</v>
      </c>
      <c r="G9" s="143" t="s">
        <v>310</v>
      </c>
    </row>
    <row r="10" customFormat="false" ht="12.75" hidden="false" customHeight="false" outlineLevel="0" collapsed="false">
      <c r="A10" s="144" t="s">
        <v>311</v>
      </c>
      <c r="B10" s="144"/>
      <c r="C10" s="144"/>
      <c r="D10" s="144"/>
      <c r="E10" s="144"/>
      <c r="F10" s="144"/>
      <c r="G10" s="144"/>
    </row>
    <row r="11" customFormat="false" ht="12.75" hidden="false" customHeight="false" outlineLevel="0" collapsed="false">
      <c r="A11" s="145" t="s">
        <v>312</v>
      </c>
      <c r="B11" s="146" t="s">
        <v>313</v>
      </c>
      <c r="C11" s="146" t="s">
        <v>314</v>
      </c>
      <c r="D11" s="146" t="s">
        <v>314</v>
      </c>
      <c r="E11" s="146" t="s">
        <v>314</v>
      </c>
      <c r="F11" s="146" t="s">
        <v>314</v>
      </c>
      <c r="G11" s="147" t="s">
        <v>314</v>
      </c>
    </row>
    <row r="12" customFormat="false" ht="12.75" hidden="false" customHeight="false" outlineLevel="0" collapsed="false">
      <c r="A12" s="148" t="s">
        <v>315</v>
      </c>
      <c r="B12" s="149"/>
      <c r="C12" s="150" t="n">
        <f aca="false">C4</f>
        <v>0</v>
      </c>
      <c r="D12" s="150" t="n">
        <f aca="false">D4</f>
        <v>0</v>
      </c>
      <c r="E12" s="150" t="n">
        <f aca="false">E4</f>
        <v>0</v>
      </c>
      <c r="F12" s="151" t="n">
        <f aca="false">F4*2</f>
        <v>0</v>
      </c>
      <c r="G12" s="152" t="n">
        <f aca="false">G4*2</f>
        <v>0</v>
      </c>
    </row>
    <row r="13" customFormat="false" ht="12.75" hidden="false" customHeight="false" outlineLevel="0" collapsed="false">
      <c r="A13" s="148" t="s">
        <v>316</v>
      </c>
      <c r="B13" s="149" t="n">
        <v>0.3</v>
      </c>
      <c r="C13" s="150" t="n">
        <f aca="false">C12*B13</f>
        <v>0</v>
      </c>
      <c r="D13" s="150" t="n">
        <f aca="false">D12*B13</f>
        <v>0</v>
      </c>
      <c r="E13" s="150" t="n">
        <f aca="false">E12*B13</f>
        <v>0</v>
      </c>
      <c r="F13" s="151" t="n">
        <f aca="false">F12*B13</f>
        <v>0</v>
      </c>
      <c r="G13" s="152" t="n">
        <f aca="false">G12*B13</f>
        <v>0</v>
      </c>
    </row>
    <row r="14" customFormat="false" ht="12.75" hidden="false" customHeight="false" outlineLevel="0" collapsed="false">
      <c r="A14" s="148" t="s">
        <v>317</v>
      </c>
      <c r="B14" s="149"/>
      <c r="C14" s="150"/>
      <c r="D14" s="150"/>
      <c r="E14" s="150"/>
      <c r="F14" s="151"/>
      <c r="G14" s="152"/>
    </row>
    <row r="15" customFormat="false" ht="12.75" hidden="false" customHeight="false" outlineLevel="0" collapsed="false">
      <c r="A15" s="148" t="s">
        <v>318</v>
      </c>
      <c r="B15" s="149" t="n">
        <v>0.2</v>
      </c>
      <c r="C15" s="150"/>
      <c r="D15" s="150"/>
      <c r="E15" s="150" t="n">
        <f aca="false">((E12+E13)*(7/12))*$B15</f>
        <v>0</v>
      </c>
      <c r="F15" s="151"/>
      <c r="G15" s="152" t="n">
        <f aca="false">((G12+G13)*(7/12))*$B15</f>
        <v>0</v>
      </c>
    </row>
    <row r="16" customFormat="false" ht="12.75" hidden="false" customHeight="false" outlineLevel="0" collapsed="false">
      <c r="A16" s="148" t="s">
        <v>319</v>
      </c>
      <c r="B16" s="149"/>
      <c r="C16" s="150"/>
      <c r="D16" s="150"/>
      <c r="E16" s="150" t="n">
        <f aca="false">((E12+E13)*(1/12))*1.2</f>
        <v>0</v>
      </c>
      <c r="F16" s="151"/>
      <c r="G16" s="152" t="n">
        <f aca="false">((G12+G13)*(1/12))*1.2</f>
        <v>0</v>
      </c>
    </row>
    <row r="17" customFormat="false" ht="12.8" hidden="false" customHeight="false" outlineLevel="0" collapsed="false">
      <c r="A17" s="148" t="s">
        <v>320</v>
      </c>
      <c r="B17" s="149"/>
      <c r="C17" s="150"/>
      <c r="D17" s="150"/>
      <c r="E17" s="150"/>
      <c r="F17" s="153"/>
      <c r="G17" s="152"/>
    </row>
    <row r="18" customFormat="false" ht="12.8" hidden="false" customHeight="false" outlineLevel="0" collapsed="false">
      <c r="A18" s="148" t="s">
        <v>321</v>
      </c>
      <c r="B18" s="149"/>
      <c r="C18" s="150"/>
      <c r="D18" s="150"/>
      <c r="E18" s="150"/>
      <c r="F18" s="151"/>
      <c r="G18" s="152"/>
    </row>
    <row r="19" customFormat="false" ht="12.8" hidden="false" customHeight="false" outlineLevel="0" collapsed="false">
      <c r="A19" s="154" t="s">
        <v>5</v>
      </c>
      <c r="B19" s="155"/>
      <c r="C19" s="156" t="n">
        <f aca="false">SUM(C12:C18)</f>
        <v>0</v>
      </c>
      <c r="D19" s="156" t="n">
        <f aca="false">SUM(D12:D18)</f>
        <v>0</v>
      </c>
      <c r="E19" s="156" t="n">
        <f aca="false">SUM(E12:E18)</f>
        <v>0</v>
      </c>
      <c r="F19" s="156" t="n">
        <f aca="false">SUM(F12:F18)</f>
        <v>0</v>
      </c>
      <c r="G19" s="157" t="n">
        <f aca="false">SUM(G12:G18)</f>
        <v>0</v>
      </c>
    </row>
    <row r="20" customFormat="false" ht="4.5" hidden="false" customHeight="true" outlineLevel="0" collapsed="false">
      <c r="A20" s="148"/>
      <c r="B20" s="158"/>
      <c r="C20" s="158"/>
      <c r="D20" s="158"/>
      <c r="E20" s="158"/>
      <c r="F20" s="159"/>
      <c r="G20" s="160"/>
    </row>
    <row r="21" customFormat="false" ht="12.8" hidden="false" customHeight="false" outlineLevel="0" collapsed="false">
      <c r="A21" s="161" t="s">
        <v>322</v>
      </c>
      <c r="B21" s="161"/>
      <c r="C21" s="161"/>
      <c r="D21" s="161"/>
      <c r="E21" s="161"/>
      <c r="F21" s="161"/>
      <c r="G21" s="161"/>
    </row>
    <row r="22" customFormat="false" ht="12.8" hidden="false" customHeight="false" outlineLevel="0" collapsed="false">
      <c r="A22" s="162" t="s">
        <v>323</v>
      </c>
      <c r="B22" s="163" t="s">
        <v>313</v>
      </c>
      <c r="C22" s="163" t="s">
        <v>314</v>
      </c>
      <c r="D22" s="163" t="s">
        <v>314</v>
      </c>
      <c r="E22" s="163" t="s">
        <v>314</v>
      </c>
      <c r="F22" s="163" t="s">
        <v>314</v>
      </c>
      <c r="G22" s="164" t="s">
        <v>314</v>
      </c>
    </row>
    <row r="23" customFormat="false" ht="12.8" hidden="false" customHeight="false" outlineLevel="0" collapsed="false">
      <c r="A23" s="148" t="s">
        <v>324</v>
      </c>
      <c r="B23" s="165" t="n">
        <f aca="false">1/12</f>
        <v>0.0833333333333333</v>
      </c>
      <c r="C23" s="150" t="n">
        <f aca="false">ROUND(C$19*$B23,2)</f>
        <v>0</v>
      </c>
      <c r="D23" s="150" t="n">
        <f aca="false">ROUND(D$19*$B23,2)</f>
        <v>0</v>
      </c>
      <c r="E23" s="150" t="n">
        <f aca="false">ROUND(E$19*$B23,2)</f>
        <v>0</v>
      </c>
      <c r="F23" s="150" t="n">
        <f aca="false">ROUND(F$19*$B23,2)</f>
        <v>0</v>
      </c>
      <c r="G23" s="152" t="n">
        <f aca="false">ROUND(G$19*$B23,2)</f>
        <v>0</v>
      </c>
    </row>
    <row r="24" customFormat="false" ht="12.8" hidden="false" customHeight="false" outlineLevel="0" collapsed="false">
      <c r="A24" s="148" t="s">
        <v>325</v>
      </c>
      <c r="B24" s="165" t="n">
        <v>0</v>
      </c>
      <c r="C24" s="150" t="n">
        <f aca="false">ROUND(C$19*$B24,2)</f>
        <v>0</v>
      </c>
      <c r="D24" s="150" t="n">
        <f aca="false">ROUND(D$19*$B24,2)</f>
        <v>0</v>
      </c>
      <c r="E24" s="150" t="n">
        <f aca="false">ROUND(E$19*$B24,2)</f>
        <v>0</v>
      </c>
      <c r="F24" s="150" t="n">
        <f aca="false">ROUND(F$19*$B24,2)</f>
        <v>0</v>
      </c>
      <c r="G24" s="152" t="n">
        <f aca="false">ROUND(G$19*$B24,2)</f>
        <v>0</v>
      </c>
    </row>
    <row r="25" customFormat="false" ht="12.8" hidden="false" customHeight="false" outlineLevel="0" collapsed="false">
      <c r="A25" s="148" t="s">
        <v>326</v>
      </c>
      <c r="B25" s="165" t="n">
        <f aca="false">1/12/3</f>
        <v>0.0277777777777778</v>
      </c>
      <c r="C25" s="150" t="n">
        <f aca="false">ROUND(C$19*$B25,2)</f>
        <v>0</v>
      </c>
      <c r="D25" s="150" t="n">
        <f aca="false">ROUND(D$19*$B25,2)</f>
        <v>0</v>
      </c>
      <c r="E25" s="150" t="n">
        <f aca="false">ROUND(E$19*$B25,2)</f>
        <v>0</v>
      </c>
      <c r="F25" s="150" t="n">
        <f aca="false">ROUND(F$19*$B25,2)</f>
        <v>0</v>
      </c>
      <c r="G25" s="152" t="n">
        <f aca="false">ROUND(G$19*$B25,2)</f>
        <v>0</v>
      </c>
    </row>
    <row r="26" customFormat="false" ht="12.75" hidden="false" customHeight="false" outlineLevel="0" collapsed="false">
      <c r="A26" s="154" t="s">
        <v>5</v>
      </c>
      <c r="B26" s="166" t="n">
        <f aca="false">SUM(B23:B25)</f>
        <v>0.111111111111111</v>
      </c>
      <c r="C26" s="156" t="n">
        <f aca="false">SUM(C23:C25)</f>
        <v>0</v>
      </c>
      <c r="D26" s="156" t="n">
        <f aca="false">SUM(D23:D25)</f>
        <v>0</v>
      </c>
      <c r="E26" s="156" t="n">
        <f aca="false">SUM(E23:E25)</f>
        <v>0</v>
      </c>
      <c r="F26" s="156" t="n">
        <f aca="false">SUM(F23:F25)</f>
        <v>0</v>
      </c>
      <c r="G26" s="157" t="n">
        <f aca="false">SUM(G23:G25)</f>
        <v>0</v>
      </c>
    </row>
    <row r="27" customFormat="false" ht="12.75" hidden="false" customHeight="false" outlineLevel="0" collapsed="false">
      <c r="A27" s="162" t="s">
        <v>327</v>
      </c>
      <c r="B27" s="163" t="s">
        <v>313</v>
      </c>
      <c r="C27" s="163" t="s">
        <v>314</v>
      </c>
      <c r="D27" s="163" t="s">
        <v>314</v>
      </c>
      <c r="E27" s="163" t="s">
        <v>314</v>
      </c>
      <c r="F27" s="163" t="s">
        <v>314</v>
      </c>
      <c r="G27" s="164" t="s">
        <v>314</v>
      </c>
    </row>
    <row r="28" customFormat="false" ht="12.75" hidden="false" customHeight="false" outlineLevel="0" collapsed="false">
      <c r="A28" s="162" t="s">
        <v>328</v>
      </c>
      <c r="B28" s="163"/>
      <c r="C28" s="163"/>
      <c r="D28" s="163"/>
      <c r="E28" s="163"/>
      <c r="F28" s="167"/>
      <c r="G28" s="164"/>
    </row>
    <row r="29" customFormat="false" ht="12.75" hidden="false" customHeight="false" outlineLevel="0" collapsed="false">
      <c r="A29" s="148" t="s">
        <v>329</v>
      </c>
      <c r="B29" s="149" t="n">
        <v>0.2</v>
      </c>
      <c r="C29" s="150" t="n">
        <f aca="false">ROUND((C$19+C$26)*$B29,2)</f>
        <v>0</v>
      </c>
      <c r="D29" s="150" t="n">
        <f aca="false">ROUND((D$19+D$26)*$B29,2)</f>
        <v>0</v>
      </c>
      <c r="E29" s="150" t="n">
        <f aca="false">ROUND((E$19+E$26)*$B29,2)</f>
        <v>0</v>
      </c>
      <c r="F29" s="150" t="n">
        <f aca="false">ROUND((F$19+F$26)*$B29,2)</f>
        <v>0</v>
      </c>
      <c r="G29" s="152" t="n">
        <f aca="false">ROUND((G$19+G$26)*$B29,2)</f>
        <v>0</v>
      </c>
    </row>
    <row r="30" customFormat="false" ht="12.75" hidden="false" customHeight="false" outlineLevel="0" collapsed="false">
      <c r="A30" s="148" t="s">
        <v>330</v>
      </c>
      <c r="B30" s="168" t="n">
        <v>0.025</v>
      </c>
      <c r="C30" s="150" t="n">
        <f aca="false">ROUND((C$19+C$26)*$B30,2)</f>
        <v>0</v>
      </c>
      <c r="D30" s="150" t="n">
        <f aca="false">ROUND((D$19+D$26)*$B30,2)</f>
        <v>0</v>
      </c>
      <c r="E30" s="150" t="n">
        <f aca="false">ROUND((E$19+E$26)*$B30,2)</f>
        <v>0</v>
      </c>
      <c r="F30" s="150" t="n">
        <f aca="false">ROUND((F$19+F$26)*$B30,2)</f>
        <v>0</v>
      </c>
      <c r="G30" s="152" t="n">
        <f aca="false">ROUND((G$19+G$26)*$B30,2)</f>
        <v>0</v>
      </c>
    </row>
    <row r="31" customFormat="false" ht="12.8" hidden="false" customHeight="false" outlineLevel="0" collapsed="false">
      <c r="A31" s="148" t="s">
        <v>331</v>
      </c>
      <c r="B31" s="165" t="n">
        <v>0.03</v>
      </c>
      <c r="C31" s="150" t="n">
        <f aca="false">ROUND((C$19+C$26)*$B31,2)</f>
        <v>0</v>
      </c>
      <c r="D31" s="150" t="n">
        <f aca="false">ROUND((D$19+D$26)*$B31,2)</f>
        <v>0</v>
      </c>
      <c r="E31" s="150" t="n">
        <f aca="false">ROUND((E$19+E$26)*$B31,2)</f>
        <v>0</v>
      </c>
      <c r="F31" s="150" t="n">
        <f aca="false">ROUND((F$19+F$26)*$B31,2)</f>
        <v>0</v>
      </c>
      <c r="G31" s="152" t="n">
        <f aca="false">ROUND((G$19+G$26)*$B31,2)</f>
        <v>0</v>
      </c>
    </row>
    <row r="32" customFormat="false" ht="12.75" hidden="false" customHeight="false" outlineLevel="0" collapsed="false">
      <c r="A32" s="148" t="s">
        <v>332</v>
      </c>
      <c r="B32" s="168" t="n">
        <v>0.015</v>
      </c>
      <c r="C32" s="150" t="n">
        <f aca="false">ROUND((C$19+C$26)*$B32,2)</f>
        <v>0</v>
      </c>
      <c r="D32" s="150" t="n">
        <f aca="false">ROUND((D$19+D$26)*$B32,2)</f>
        <v>0</v>
      </c>
      <c r="E32" s="150" t="n">
        <f aca="false">ROUND((E$19+E$26)*$B32,2)</f>
        <v>0</v>
      </c>
      <c r="F32" s="150" t="n">
        <f aca="false">ROUND((F$19+F$26)*$B32,2)</f>
        <v>0</v>
      </c>
      <c r="G32" s="152" t="n">
        <f aca="false">ROUND((G$19+G$26)*$B32,2)</f>
        <v>0</v>
      </c>
    </row>
    <row r="33" customFormat="false" ht="12.75" hidden="false" customHeight="false" outlineLevel="0" collapsed="false">
      <c r="A33" s="148" t="s">
        <v>333</v>
      </c>
      <c r="B33" s="168" t="n">
        <v>0.01</v>
      </c>
      <c r="C33" s="150" t="n">
        <f aca="false">ROUND((C$19+C$26)*$B33,2)</f>
        <v>0</v>
      </c>
      <c r="D33" s="150" t="n">
        <f aca="false">ROUND((D$19+D$26)*$B33,2)</f>
        <v>0</v>
      </c>
      <c r="E33" s="150" t="n">
        <f aca="false">ROUND((E$19+E$26)*$B33,2)</f>
        <v>0</v>
      </c>
      <c r="F33" s="150" t="n">
        <f aca="false">ROUND((F$19+F$26)*$B33,2)</f>
        <v>0</v>
      </c>
      <c r="G33" s="152" t="n">
        <f aca="false">ROUND((G$19+G$26)*$B33,2)</f>
        <v>0</v>
      </c>
    </row>
    <row r="34" customFormat="false" ht="12.75" hidden="false" customHeight="false" outlineLevel="0" collapsed="false">
      <c r="A34" s="148" t="s">
        <v>334</v>
      </c>
      <c r="B34" s="168" t="n">
        <v>0.006</v>
      </c>
      <c r="C34" s="150" t="n">
        <f aca="false">ROUND((C$19+C$26)*$B34,2)</f>
        <v>0</v>
      </c>
      <c r="D34" s="150" t="n">
        <f aca="false">ROUND((D$19+D$26)*$B34,2)</f>
        <v>0</v>
      </c>
      <c r="E34" s="150" t="n">
        <f aca="false">ROUND((E$19+E$26)*$B34,2)</f>
        <v>0</v>
      </c>
      <c r="F34" s="150" t="n">
        <f aca="false">ROUND((F$19+F$26)*$B34,2)</f>
        <v>0</v>
      </c>
      <c r="G34" s="152" t="n">
        <f aca="false">ROUND((G$19+G$26)*$B34,2)</f>
        <v>0</v>
      </c>
    </row>
    <row r="35" customFormat="false" ht="12.75" hidden="false" customHeight="false" outlineLevel="0" collapsed="false">
      <c r="A35" s="148" t="s">
        <v>335</v>
      </c>
      <c r="B35" s="168" t="n">
        <v>0.002</v>
      </c>
      <c r="C35" s="150" t="n">
        <f aca="false">ROUND((C$19+C$26)*$B35,2)</f>
        <v>0</v>
      </c>
      <c r="D35" s="150" t="n">
        <f aca="false">ROUND((D$19+D$26)*$B35,2)</f>
        <v>0</v>
      </c>
      <c r="E35" s="150" t="n">
        <f aca="false">ROUND((E$19+E$26)*$B35,2)</f>
        <v>0</v>
      </c>
      <c r="F35" s="150" t="n">
        <f aca="false">ROUND((F$19+F$26)*$B35,2)</f>
        <v>0</v>
      </c>
      <c r="G35" s="152" t="n">
        <f aca="false">ROUND((G$19+G$26)*$B35,2)</f>
        <v>0</v>
      </c>
    </row>
    <row r="36" customFormat="false" ht="12.75" hidden="false" customHeight="false" outlineLevel="0" collapsed="false">
      <c r="A36" s="162" t="s">
        <v>336</v>
      </c>
      <c r="B36" s="163"/>
      <c r="C36" s="169"/>
      <c r="D36" s="169"/>
      <c r="E36" s="169"/>
      <c r="F36" s="170"/>
      <c r="G36" s="171"/>
    </row>
    <row r="37" customFormat="false" ht="12.75" hidden="false" customHeight="false" outlineLevel="0" collapsed="false">
      <c r="A37" s="148" t="s">
        <v>337</v>
      </c>
      <c r="B37" s="168" t="n">
        <v>0.08</v>
      </c>
      <c r="C37" s="150" t="n">
        <f aca="false">ROUND((C$19+C$26)*$B37,2)</f>
        <v>0</v>
      </c>
      <c r="D37" s="150" t="n">
        <f aca="false">ROUND((D$19+D$26)*$B37,2)</f>
        <v>0</v>
      </c>
      <c r="E37" s="150" t="n">
        <f aca="false">ROUND((E$19+E$26)*$B37,2)</f>
        <v>0</v>
      </c>
      <c r="F37" s="150" t="n">
        <f aca="false">ROUND((F$19+F$26)*$B37,2)</f>
        <v>0</v>
      </c>
      <c r="G37" s="152" t="n">
        <f aca="false">ROUND((G$19+G$26)*$B37,2)</f>
        <v>0</v>
      </c>
    </row>
    <row r="38" customFormat="false" ht="12.75" hidden="false" customHeight="false" outlineLevel="0" collapsed="false">
      <c r="A38" s="154" t="s">
        <v>5</v>
      </c>
      <c r="B38" s="166" t="n">
        <f aca="false">SUM(B29:B37)</f>
        <v>0.368</v>
      </c>
      <c r="C38" s="156" t="n">
        <f aca="false">SUM(C29:C37)</f>
        <v>0</v>
      </c>
      <c r="D38" s="156" t="n">
        <f aca="false">SUM(D29:D37)</f>
        <v>0</v>
      </c>
      <c r="E38" s="156" t="n">
        <f aca="false">SUM(E29:E37)</f>
        <v>0</v>
      </c>
      <c r="F38" s="156" t="n">
        <f aca="false">SUM(F29:F37)</f>
        <v>0</v>
      </c>
      <c r="G38" s="157" t="n">
        <f aca="false">SUM(G29:G37)</f>
        <v>0</v>
      </c>
    </row>
    <row r="39" customFormat="false" ht="12.75" hidden="false" customHeight="false" outlineLevel="0" collapsed="false">
      <c r="A39" s="162" t="s">
        <v>338</v>
      </c>
      <c r="B39" s="163" t="s">
        <v>314</v>
      </c>
      <c r="C39" s="163" t="s">
        <v>314</v>
      </c>
      <c r="D39" s="163" t="s">
        <v>314</v>
      </c>
      <c r="E39" s="163" t="s">
        <v>314</v>
      </c>
      <c r="F39" s="163" t="s">
        <v>314</v>
      </c>
      <c r="G39" s="164" t="s">
        <v>314</v>
      </c>
    </row>
    <row r="40" customFormat="false" ht="12.75" hidden="false" customHeight="false" outlineLevel="0" collapsed="false">
      <c r="A40" s="148" t="s">
        <v>339</v>
      </c>
      <c r="B40" s="172" t="n">
        <f aca="false">VT!E210</f>
        <v>4.22788461538462</v>
      </c>
      <c r="C40" s="150" t="n">
        <f aca="false">ROUND(((2*22*$B$40)-0.06*C4),2)</f>
        <v>186.03</v>
      </c>
      <c r="D40" s="150" t="n">
        <f aca="false">ROUND(((2*22*$B$40)-0.06*D4),2)</f>
        <v>186.03</v>
      </c>
      <c r="E40" s="150" t="n">
        <f aca="false">ROUND(((2*22*$B$40)-0.06*E4),2)</f>
        <v>186.03</v>
      </c>
      <c r="F40" s="150" t="n">
        <f aca="false">ROUND(((2*15*$B$40)-0.06*0.5*F$4)*2,2)</f>
        <v>253.67</v>
      </c>
      <c r="G40" s="152" t="n">
        <f aca="false">ROUND(((2*15*$B$40)-0.06*0.5*G4)*2,2)</f>
        <v>253.67</v>
      </c>
    </row>
    <row r="41" customFormat="false" ht="12.8" hidden="false" customHeight="false" outlineLevel="0" collapsed="false">
      <c r="A41" s="148" t="s">
        <v>433</v>
      </c>
      <c r="B41" s="173" t="n">
        <v>24.96</v>
      </c>
      <c r="C41" s="150" t="n">
        <f aca="false">ROUND(($B$41*(1-0.2)*22),2)</f>
        <v>439.3</v>
      </c>
      <c r="D41" s="150" t="n">
        <f aca="false">ROUND(($B$41*(1-0.2)*22),2)</f>
        <v>439.3</v>
      </c>
      <c r="E41" s="150" t="n">
        <f aca="false">ROUND(($B$41*(1-0.2)*22),2)</f>
        <v>439.3</v>
      </c>
      <c r="F41" s="150" t="n">
        <f aca="false">ROUND(($B$41*(1-0.2)*15*2),2)</f>
        <v>599.04</v>
      </c>
      <c r="G41" s="152" t="n">
        <f aca="false">ROUND(($B$41*(1-0.2)*15*2),2)</f>
        <v>599.04</v>
      </c>
    </row>
    <row r="42" customFormat="false" ht="12.8" hidden="false" customHeight="false" outlineLevel="0" collapsed="false">
      <c r="A42" s="148" t="s">
        <v>434</v>
      </c>
      <c r="B42" s="173" t="n">
        <v>0</v>
      </c>
      <c r="C42" s="150" t="n">
        <f aca="false">B42</f>
        <v>0</v>
      </c>
      <c r="D42" s="150" t="n">
        <f aca="false">B42</f>
        <v>0</v>
      </c>
      <c r="E42" s="150" t="n">
        <f aca="false">B42</f>
        <v>0</v>
      </c>
      <c r="F42" s="150" t="n">
        <f aca="false">B42*2</f>
        <v>0</v>
      </c>
      <c r="G42" s="152" t="n">
        <f aca="false">B42*2</f>
        <v>0</v>
      </c>
    </row>
    <row r="43" customFormat="false" ht="12.8" hidden="false" customHeight="false" outlineLevel="0" collapsed="false">
      <c r="A43" s="148" t="s">
        <v>435</v>
      </c>
      <c r="B43" s="173" t="n">
        <v>0</v>
      </c>
      <c r="C43" s="150" t="n">
        <f aca="false">B43</f>
        <v>0</v>
      </c>
      <c r="D43" s="150" t="n">
        <f aca="false">B43</f>
        <v>0</v>
      </c>
      <c r="E43" s="150" t="n">
        <f aca="false">B43</f>
        <v>0</v>
      </c>
      <c r="F43" s="151" t="n">
        <f aca="false">B43*2</f>
        <v>0</v>
      </c>
      <c r="G43" s="152" t="n">
        <f aca="false">B43*2</f>
        <v>0</v>
      </c>
    </row>
    <row r="44" customFormat="false" ht="12.8" hidden="false" customHeight="false" outlineLevel="0" collapsed="false">
      <c r="A44" s="148" t="s">
        <v>436</v>
      </c>
      <c r="B44" s="281" t="n">
        <v>0.05</v>
      </c>
      <c r="C44" s="150" t="n">
        <f aca="false">C19*$B$44</f>
        <v>0</v>
      </c>
      <c r="D44" s="150" t="n">
        <f aca="false">D19*$B$44</f>
        <v>0</v>
      </c>
      <c r="E44" s="150" t="n">
        <f aca="false">E19*$B$44</f>
        <v>0</v>
      </c>
      <c r="F44" s="150" t="n">
        <f aca="false">F19*$B$44</f>
        <v>0</v>
      </c>
      <c r="G44" s="152" t="n">
        <f aca="false">G19*B44</f>
        <v>0</v>
      </c>
    </row>
    <row r="45" customFormat="false" ht="12.75" hidden="false" customHeight="false" outlineLevel="0" collapsed="false">
      <c r="A45" s="148" t="s">
        <v>420</v>
      </c>
      <c r="B45" s="172"/>
      <c r="C45" s="150"/>
      <c r="D45" s="150"/>
      <c r="E45" s="150"/>
      <c r="F45" s="151"/>
      <c r="G45" s="152"/>
    </row>
    <row r="46" customFormat="false" ht="12.75" hidden="false" customHeight="false" outlineLevel="0" collapsed="false">
      <c r="A46" s="174" t="s">
        <v>5</v>
      </c>
      <c r="B46" s="163"/>
      <c r="C46" s="175" t="n">
        <f aca="false">SUM(C40:C44)</f>
        <v>625.33</v>
      </c>
      <c r="D46" s="175" t="n">
        <f aca="false">SUM(D40:D44)</f>
        <v>625.33</v>
      </c>
      <c r="E46" s="175" t="n">
        <f aca="false">SUM(E40:E44)</f>
        <v>625.33</v>
      </c>
      <c r="F46" s="175" t="n">
        <f aca="false">SUM(F40:F44)</f>
        <v>852.71</v>
      </c>
      <c r="G46" s="176" t="n">
        <f aca="false">SUM(G40:G44)</f>
        <v>852.71</v>
      </c>
    </row>
    <row r="47" customFormat="false" ht="12.75" hidden="false" customHeight="false" outlineLevel="0" collapsed="false">
      <c r="A47" s="145" t="s">
        <v>344</v>
      </c>
      <c r="B47" s="146" t="s">
        <v>313</v>
      </c>
      <c r="C47" s="146" t="s">
        <v>314</v>
      </c>
      <c r="D47" s="146" t="s">
        <v>314</v>
      </c>
      <c r="E47" s="146" t="s">
        <v>314</v>
      </c>
      <c r="F47" s="146" t="s">
        <v>314</v>
      </c>
      <c r="G47" s="147" t="s">
        <v>314</v>
      </c>
    </row>
    <row r="48" customFormat="false" ht="12.75" hidden="false" customHeight="false" outlineLevel="0" collapsed="false">
      <c r="A48" s="148" t="s">
        <v>323</v>
      </c>
      <c r="B48" s="168" t="n">
        <f aca="false">B26</f>
        <v>0.111111111111111</v>
      </c>
      <c r="C48" s="150" t="n">
        <f aca="false">C26</f>
        <v>0</v>
      </c>
      <c r="D48" s="150" t="n">
        <f aca="false">D26</f>
        <v>0</v>
      </c>
      <c r="E48" s="150" t="n">
        <f aca="false">E26</f>
        <v>0</v>
      </c>
      <c r="F48" s="150" t="n">
        <f aca="false">F26</f>
        <v>0</v>
      </c>
      <c r="G48" s="152" t="n">
        <f aca="false">G26</f>
        <v>0</v>
      </c>
    </row>
    <row r="49" customFormat="false" ht="12.75" hidden="false" customHeight="false" outlineLevel="0" collapsed="false">
      <c r="A49" s="148" t="s">
        <v>345</v>
      </c>
      <c r="B49" s="168" t="n">
        <f aca="false">B38</f>
        <v>0.368</v>
      </c>
      <c r="C49" s="150" t="n">
        <f aca="false">C38</f>
        <v>0</v>
      </c>
      <c r="D49" s="150" t="n">
        <f aca="false">D38</f>
        <v>0</v>
      </c>
      <c r="E49" s="150" t="n">
        <f aca="false">E38</f>
        <v>0</v>
      </c>
      <c r="F49" s="150" t="n">
        <f aca="false">F38</f>
        <v>0</v>
      </c>
      <c r="G49" s="152" t="n">
        <f aca="false">G38</f>
        <v>0</v>
      </c>
    </row>
    <row r="50" customFormat="false" ht="12.75" hidden="false" customHeight="false" outlineLevel="0" collapsed="false">
      <c r="A50" s="148" t="s">
        <v>338</v>
      </c>
      <c r="B50" s="177" t="s">
        <v>20</v>
      </c>
      <c r="C50" s="150" t="n">
        <f aca="false">C46</f>
        <v>625.33</v>
      </c>
      <c r="D50" s="150" t="n">
        <f aca="false">D46</f>
        <v>625.33</v>
      </c>
      <c r="E50" s="150" t="n">
        <f aca="false">E46</f>
        <v>625.33</v>
      </c>
      <c r="F50" s="150" t="n">
        <f aca="false">F46</f>
        <v>852.71</v>
      </c>
      <c r="G50" s="152" t="n">
        <f aca="false">G46</f>
        <v>852.71</v>
      </c>
    </row>
    <row r="51" customFormat="false" ht="12.75" hidden="false" customHeight="false" outlineLevel="0" collapsed="false">
      <c r="A51" s="154" t="s">
        <v>5</v>
      </c>
      <c r="B51" s="178"/>
      <c r="C51" s="156" t="n">
        <f aca="false">SUM(C48:C50)</f>
        <v>625.33</v>
      </c>
      <c r="D51" s="156" t="n">
        <f aca="false">D48+D49+D50</f>
        <v>625.33</v>
      </c>
      <c r="E51" s="156" t="n">
        <f aca="false">E48+E49+E50</f>
        <v>625.33</v>
      </c>
      <c r="F51" s="156" t="n">
        <f aca="false">F48+F49+F50</f>
        <v>852.71</v>
      </c>
      <c r="G51" s="157" t="n">
        <f aca="false">G48+G49+G50</f>
        <v>852.71</v>
      </c>
    </row>
    <row r="52" customFormat="false" ht="6" hidden="false" customHeight="true" outlineLevel="0" collapsed="false">
      <c r="A52" s="148"/>
      <c r="B52" s="158"/>
      <c r="C52" s="158"/>
      <c r="D52" s="158"/>
      <c r="E52" s="158"/>
      <c r="F52" s="159"/>
      <c r="G52" s="160"/>
    </row>
    <row r="53" customFormat="false" ht="12.75" hidden="false" customHeight="false" outlineLevel="0" collapsed="false">
      <c r="A53" s="161" t="s">
        <v>346</v>
      </c>
      <c r="B53" s="161"/>
      <c r="C53" s="161"/>
      <c r="D53" s="161"/>
      <c r="E53" s="161"/>
      <c r="F53" s="161"/>
      <c r="G53" s="161"/>
    </row>
    <row r="54" customFormat="false" ht="12.75" hidden="false" customHeight="false" outlineLevel="0" collapsed="false">
      <c r="A54" s="162" t="s">
        <v>347</v>
      </c>
      <c r="B54" s="163" t="s">
        <v>313</v>
      </c>
      <c r="C54" s="163" t="s">
        <v>314</v>
      </c>
      <c r="D54" s="163" t="s">
        <v>314</v>
      </c>
      <c r="E54" s="163" t="s">
        <v>314</v>
      </c>
      <c r="F54" s="163" t="s">
        <v>314</v>
      </c>
      <c r="G54" s="164" t="s">
        <v>314</v>
      </c>
    </row>
    <row r="55" customFormat="false" ht="12.8" hidden="false" customHeight="false" outlineLevel="0" collapsed="false">
      <c r="A55" s="148" t="s">
        <v>348</v>
      </c>
      <c r="B55" s="165" t="n">
        <f aca="false">1/12*0.5121</f>
        <v>0.042675</v>
      </c>
      <c r="C55" s="179" t="n">
        <f aca="false">(C$19+C$26+C$37+C$46)*$B55</f>
        <v>26.68595775</v>
      </c>
      <c r="D55" s="179" t="n">
        <f aca="false">(D$19+D$26+D$37+D$46)*$B55</f>
        <v>26.68595775</v>
      </c>
      <c r="E55" s="179" t="n">
        <f aca="false">(E$19+E$26+E$37+E$46)*$B55</f>
        <v>26.68595775</v>
      </c>
      <c r="F55" s="179" t="n">
        <f aca="false">(F$19+F$26+F$37+F$46)*$B55</f>
        <v>36.38939925</v>
      </c>
      <c r="G55" s="180" t="n">
        <f aca="false">(G$19+G$26+G$37+G$46)*$B55</f>
        <v>36.38939925</v>
      </c>
    </row>
    <row r="56" customFormat="false" ht="12.8" hidden="false" customHeight="false" outlineLevel="0" collapsed="false">
      <c r="A56" s="148" t="s">
        <v>349</v>
      </c>
      <c r="B56" s="165" t="n">
        <f aca="false">0.4*0.5121</f>
        <v>0.20484</v>
      </c>
      <c r="C56" s="179" t="n">
        <f aca="false">C37*$B56</f>
        <v>0</v>
      </c>
      <c r="D56" s="179" t="n">
        <f aca="false">D37*$B56</f>
        <v>0</v>
      </c>
      <c r="E56" s="179" t="n">
        <f aca="false">E37*$B56</f>
        <v>0</v>
      </c>
      <c r="F56" s="179" t="n">
        <f aca="false">F37*$B56</f>
        <v>0</v>
      </c>
      <c r="G56" s="180" t="n">
        <f aca="false">G37*$B56</f>
        <v>0</v>
      </c>
    </row>
    <row r="57" customFormat="false" ht="12.8" hidden="false" customHeight="false" outlineLevel="0" collapsed="false">
      <c r="A57" s="154" t="s">
        <v>5</v>
      </c>
      <c r="B57" s="181"/>
      <c r="C57" s="182" t="n">
        <f aca="false">SUM(C55:C56)</f>
        <v>26.68595775</v>
      </c>
      <c r="D57" s="182" t="n">
        <f aca="false">SUM(D55:D56)</f>
        <v>26.68595775</v>
      </c>
      <c r="E57" s="182" t="n">
        <f aca="false">SUM(E55:E56)</f>
        <v>26.68595775</v>
      </c>
      <c r="F57" s="182" t="n">
        <f aca="false">SUM(F55:F56)</f>
        <v>36.38939925</v>
      </c>
      <c r="G57" s="183" t="n">
        <f aca="false">SUM(G55:G56)</f>
        <v>36.38939925</v>
      </c>
    </row>
    <row r="58" customFormat="false" ht="12.8" hidden="false" customHeight="false" outlineLevel="0" collapsed="false">
      <c r="A58" s="162" t="s">
        <v>350</v>
      </c>
      <c r="B58" s="163" t="s">
        <v>313</v>
      </c>
      <c r="C58" s="163" t="s">
        <v>314</v>
      </c>
      <c r="D58" s="163" t="s">
        <v>314</v>
      </c>
      <c r="E58" s="163" t="s">
        <v>314</v>
      </c>
      <c r="F58" s="167" t="s">
        <v>314</v>
      </c>
      <c r="G58" s="164" t="s">
        <v>314</v>
      </c>
    </row>
    <row r="59" customFormat="false" ht="12.8" hidden="false" customHeight="false" outlineLevel="0" collapsed="false">
      <c r="A59" s="148" t="s">
        <v>351</v>
      </c>
      <c r="B59" s="165" t="n">
        <f aca="false">1/12*0.0569</f>
        <v>0.00474166666666667</v>
      </c>
      <c r="C59" s="184" t="n">
        <f aca="false">(C19+C51)*$B59</f>
        <v>2.96510641666667</v>
      </c>
      <c r="D59" s="184" t="n">
        <f aca="false">(D19+D51)*$B59</f>
        <v>2.96510641666667</v>
      </c>
      <c r="E59" s="184" t="n">
        <f aca="false">(E19+E51)*$B59</f>
        <v>2.96510641666667</v>
      </c>
      <c r="F59" s="184" t="n">
        <f aca="false">(F19+F51)*$B59</f>
        <v>4.04326658333334</v>
      </c>
      <c r="G59" s="185" t="n">
        <f aca="false">(G19+G51)*$B59</f>
        <v>4.04326658333334</v>
      </c>
    </row>
    <row r="60" customFormat="false" ht="12.8" hidden="false" customHeight="false" outlineLevel="0" collapsed="false">
      <c r="A60" s="148" t="s">
        <v>352</v>
      </c>
      <c r="B60" s="165" t="n">
        <f aca="false">0.4*0.0569</f>
        <v>0.02276</v>
      </c>
      <c r="C60" s="184" t="n">
        <f aca="false">$B60*C37</f>
        <v>0</v>
      </c>
      <c r="D60" s="184" t="n">
        <f aca="false">$B60*D37</f>
        <v>0</v>
      </c>
      <c r="E60" s="184" t="n">
        <f aca="false">$B60*E37</f>
        <v>0</v>
      </c>
      <c r="F60" s="184" t="n">
        <f aca="false">$B60*F37</f>
        <v>0</v>
      </c>
      <c r="G60" s="185" t="n">
        <f aca="false">$B60*G37</f>
        <v>0</v>
      </c>
    </row>
    <row r="61" customFormat="false" ht="12.8" hidden="false" customHeight="false" outlineLevel="0" collapsed="false">
      <c r="A61" s="154" t="s">
        <v>5</v>
      </c>
      <c r="B61" s="181"/>
      <c r="C61" s="156" t="n">
        <f aca="false">SUM(C59:C60)</f>
        <v>2.96510641666667</v>
      </c>
      <c r="D61" s="156" t="n">
        <f aca="false">SUM(D59:D60)</f>
        <v>2.96510641666667</v>
      </c>
      <c r="E61" s="156" t="n">
        <f aca="false">SUM(E59:E60)</f>
        <v>2.96510641666667</v>
      </c>
      <c r="F61" s="156" t="n">
        <f aca="false">SUM(F59:F60)</f>
        <v>4.04326658333334</v>
      </c>
      <c r="G61" s="157" t="n">
        <f aca="false">SUM(G59:G60)</f>
        <v>4.04326658333334</v>
      </c>
    </row>
    <row r="62" customFormat="false" ht="12.8" hidden="false" customHeight="false" outlineLevel="0" collapsed="false">
      <c r="A62" s="162" t="s">
        <v>353</v>
      </c>
      <c r="B62" s="163" t="s">
        <v>313</v>
      </c>
      <c r="C62" s="163" t="s">
        <v>314</v>
      </c>
      <c r="D62" s="163" t="s">
        <v>314</v>
      </c>
      <c r="E62" s="163" t="s">
        <v>314</v>
      </c>
      <c r="F62" s="167" t="s">
        <v>314</v>
      </c>
      <c r="G62" s="164" t="s">
        <v>314</v>
      </c>
    </row>
    <row r="63" customFormat="false" ht="12.8" hidden="false" customHeight="false" outlineLevel="0" collapsed="false">
      <c r="A63" s="148" t="s">
        <v>354</v>
      </c>
      <c r="B63" s="165" t="n">
        <v>0.0388</v>
      </c>
      <c r="C63" s="184" t="n">
        <f aca="false">(C23*$B$63)*-1</f>
        <v>-0</v>
      </c>
      <c r="D63" s="184" t="n">
        <f aca="false">(D23*$B$63)*-1</f>
        <v>-0</v>
      </c>
      <c r="E63" s="184" t="n">
        <f aca="false">(E23*$B$63)*-1</f>
        <v>-0</v>
      </c>
      <c r="F63" s="184" t="n">
        <f aca="false">(F23*$B$63)*-1</f>
        <v>-0</v>
      </c>
      <c r="G63" s="185" t="n">
        <f aca="false">(G23*$B$63)*-1</f>
        <v>-0</v>
      </c>
    </row>
    <row r="64" customFormat="false" ht="12.8" hidden="false" customHeight="false" outlineLevel="0" collapsed="false">
      <c r="A64" s="148" t="s">
        <v>355</v>
      </c>
      <c r="B64" s="165" t="n">
        <v>0.0388</v>
      </c>
      <c r="C64" s="184" t="n">
        <f aca="false">(C24*$B$64)*-1</f>
        <v>-0</v>
      </c>
      <c r="D64" s="184" t="n">
        <f aca="false">(D24*$B$64)*-1</f>
        <v>-0</v>
      </c>
      <c r="E64" s="184" t="n">
        <f aca="false">(E24*$B$64)*-1</f>
        <v>-0</v>
      </c>
      <c r="F64" s="184" t="n">
        <f aca="false">(F24*$B$64)*-1</f>
        <v>-0</v>
      </c>
      <c r="G64" s="185" t="n">
        <f aca="false">(G24*$B$64)*-1</f>
        <v>-0</v>
      </c>
    </row>
    <row r="65" customFormat="false" ht="12.8" hidden="false" customHeight="false" outlineLevel="0" collapsed="false">
      <c r="A65" s="148" t="s">
        <v>356</v>
      </c>
      <c r="B65" s="165" t="n">
        <v>0.0388</v>
      </c>
      <c r="C65" s="184" t="n">
        <f aca="false">(C25*$B$65)*-1</f>
        <v>-0</v>
      </c>
      <c r="D65" s="184" t="n">
        <f aca="false">(D25*$B$65)*-1</f>
        <v>-0</v>
      </c>
      <c r="E65" s="184" t="n">
        <f aca="false">(E25*$B$65)*-1</f>
        <v>-0</v>
      </c>
      <c r="F65" s="184" t="n">
        <f aca="false">(F25*$B$65)*-1</f>
        <v>-0</v>
      </c>
      <c r="G65" s="185" t="n">
        <f aca="false">(G25*$B$65)*-1</f>
        <v>-0</v>
      </c>
    </row>
    <row r="66" customFormat="false" ht="12.75" hidden="false" customHeight="false" outlineLevel="0" collapsed="false">
      <c r="A66" s="154" t="s">
        <v>5</v>
      </c>
      <c r="B66" s="181"/>
      <c r="C66" s="156" t="n">
        <f aca="false">SUM(C63:C65)</f>
        <v>0</v>
      </c>
      <c r="D66" s="156" t="n">
        <f aca="false">SUM(D63:D65)</f>
        <v>0</v>
      </c>
      <c r="E66" s="156" t="n">
        <f aca="false">SUM(E63:E65)</f>
        <v>0</v>
      </c>
      <c r="F66" s="156" t="n">
        <f aca="false">SUM(F63:F65)</f>
        <v>0</v>
      </c>
      <c r="G66" s="157" t="n">
        <f aca="false">SUM(G63:G65)</f>
        <v>0</v>
      </c>
    </row>
    <row r="67" customFormat="false" ht="12.75" hidden="false" customHeight="false" outlineLevel="0" collapsed="false">
      <c r="A67" s="145" t="s">
        <v>357</v>
      </c>
      <c r="B67" s="146" t="s">
        <v>313</v>
      </c>
      <c r="C67" s="146" t="s">
        <v>314</v>
      </c>
      <c r="D67" s="146" t="s">
        <v>314</v>
      </c>
      <c r="E67" s="146" t="s">
        <v>314</v>
      </c>
      <c r="F67" s="186" t="s">
        <v>314</v>
      </c>
      <c r="G67" s="147" t="s">
        <v>314</v>
      </c>
    </row>
    <row r="68" customFormat="false" ht="12.75" hidden="false" customHeight="false" outlineLevel="0" collapsed="false">
      <c r="A68" s="148" t="s">
        <v>348</v>
      </c>
      <c r="B68" s="187"/>
      <c r="C68" s="184" t="n">
        <f aca="false">C57</f>
        <v>26.68595775</v>
      </c>
      <c r="D68" s="184" t="n">
        <f aca="false">D57</f>
        <v>26.68595775</v>
      </c>
      <c r="E68" s="184" t="n">
        <f aca="false">E57</f>
        <v>26.68595775</v>
      </c>
      <c r="F68" s="184" t="n">
        <f aca="false">F57</f>
        <v>36.38939925</v>
      </c>
      <c r="G68" s="185" t="n">
        <f aca="false">G57</f>
        <v>36.38939925</v>
      </c>
    </row>
    <row r="69" customFormat="false" ht="12.75" hidden="false" customHeight="false" outlineLevel="0" collapsed="false">
      <c r="A69" s="148" t="s">
        <v>358</v>
      </c>
      <c r="B69" s="187"/>
      <c r="C69" s="184" t="n">
        <f aca="false">C61</f>
        <v>2.96510641666667</v>
      </c>
      <c r="D69" s="184" t="n">
        <f aca="false">D61</f>
        <v>2.96510641666667</v>
      </c>
      <c r="E69" s="184" t="n">
        <f aca="false">E61</f>
        <v>2.96510641666667</v>
      </c>
      <c r="F69" s="184" t="n">
        <f aca="false">F61</f>
        <v>4.04326658333334</v>
      </c>
      <c r="G69" s="185" t="n">
        <f aca="false">G61</f>
        <v>4.04326658333334</v>
      </c>
    </row>
    <row r="70" customFormat="false" ht="12.75" hidden="false" customHeight="false" outlineLevel="0" collapsed="false">
      <c r="A70" s="148" t="s">
        <v>359</v>
      </c>
      <c r="B70" s="187"/>
      <c r="C70" s="184" t="n">
        <f aca="false">C66</f>
        <v>0</v>
      </c>
      <c r="D70" s="184" t="n">
        <f aca="false">D66</f>
        <v>0</v>
      </c>
      <c r="E70" s="184" t="n">
        <f aca="false">E66</f>
        <v>0</v>
      </c>
      <c r="F70" s="184" t="n">
        <f aca="false">F66</f>
        <v>0</v>
      </c>
      <c r="G70" s="185" t="n">
        <f aca="false">G66</f>
        <v>0</v>
      </c>
    </row>
    <row r="71" customFormat="false" ht="12.75" hidden="false" customHeight="false" outlineLevel="0" collapsed="false">
      <c r="A71" s="154" t="s">
        <v>5</v>
      </c>
      <c r="B71" s="166"/>
      <c r="C71" s="156" t="n">
        <f aca="false">SUM(C68:C70)</f>
        <v>29.6510641666667</v>
      </c>
      <c r="D71" s="156" t="n">
        <f aca="false">SUM(D68:D70)</f>
        <v>29.6510641666667</v>
      </c>
      <c r="E71" s="156" t="n">
        <f aca="false">SUM(E68:E70)</f>
        <v>29.6510641666667</v>
      </c>
      <c r="F71" s="156" t="n">
        <f aca="false">SUM(F68:F70)</f>
        <v>40.4326658333333</v>
      </c>
      <c r="G71" s="157" t="n">
        <f aca="false">SUM(G68:G70)</f>
        <v>40.4326658333333</v>
      </c>
    </row>
    <row r="72" customFormat="false" ht="7.5" hidden="false" customHeight="true" outlineLevel="0" collapsed="false">
      <c r="A72" s="188"/>
      <c r="B72" s="189"/>
      <c r="C72" s="190"/>
      <c r="D72" s="190"/>
      <c r="E72" s="190"/>
      <c r="F72" s="190"/>
      <c r="G72" s="191"/>
    </row>
    <row r="73" customFormat="false" ht="12.75" hidden="false" customHeight="false" outlineLevel="0" collapsed="false">
      <c r="A73" s="192" t="s">
        <v>360</v>
      </c>
      <c r="B73" s="192"/>
      <c r="C73" s="192"/>
      <c r="D73" s="192"/>
      <c r="E73" s="192"/>
      <c r="F73" s="192"/>
      <c r="G73" s="192"/>
    </row>
    <row r="74" customFormat="false" ht="12.75" hidden="false" customHeight="false" outlineLevel="0" collapsed="false">
      <c r="A74" s="193" t="s">
        <v>361</v>
      </c>
      <c r="B74" s="194" t="s">
        <v>313</v>
      </c>
      <c r="C74" s="194" t="s">
        <v>314</v>
      </c>
      <c r="D74" s="194" t="s">
        <v>314</v>
      </c>
      <c r="E74" s="194" t="s">
        <v>314</v>
      </c>
      <c r="F74" s="194" t="s">
        <v>314</v>
      </c>
      <c r="G74" s="195" t="s">
        <v>314</v>
      </c>
    </row>
    <row r="75" customFormat="false" ht="12.8" hidden="false" customHeight="false" outlineLevel="0" collapsed="false">
      <c r="A75" s="148" t="s">
        <v>362</v>
      </c>
      <c r="B75" s="168"/>
      <c r="C75" s="196" t="n">
        <f aca="false">ROUND(20.7945/30/12*(C$19+C$51+C$71),2)</f>
        <v>37.83</v>
      </c>
      <c r="D75" s="196" t="n">
        <f aca="false">ROUND(20.7945/30/12*(D$19+D$51+D$71),2)</f>
        <v>37.83</v>
      </c>
      <c r="E75" s="196" t="n">
        <f aca="false">ROUND(20.7945/30/12*(E$19+E$51+E$71),2)</f>
        <v>37.83</v>
      </c>
      <c r="F75" s="196" t="n">
        <f aca="false">ROUND(15/30/12*(F$19+F$51+F$71),2)</f>
        <v>37.21</v>
      </c>
      <c r="G75" s="196" t="n">
        <f aca="false">ROUND(15/30/12*(G$19+G$51+G$71),2)</f>
        <v>37.21</v>
      </c>
    </row>
    <row r="76" customFormat="false" ht="12.8" hidden="false" customHeight="false" outlineLevel="0" collapsed="false">
      <c r="A76" s="148" t="s">
        <v>363</v>
      </c>
      <c r="B76" s="168"/>
      <c r="C76" s="196" t="n">
        <f aca="false">ROUND(7.681/30/12*(C$19+C$51+C$71),2)</f>
        <v>13.97</v>
      </c>
      <c r="D76" s="196" t="n">
        <f aca="false">ROUND(7.681/30/12*(D$19+D$51+D$71),2)</f>
        <v>13.97</v>
      </c>
      <c r="E76" s="196" t="n">
        <f aca="false">ROUND(7.681/30/12*(E$19+E$51+E$71),2)</f>
        <v>13.97</v>
      </c>
      <c r="F76" s="196" t="n">
        <f aca="false">ROUND(5.3399/30/12*(F$19+F$51+F$71),2)</f>
        <v>13.25</v>
      </c>
      <c r="G76" s="196" t="n">
        <f aca="false">ROUND(5.3399/30/12*(G$19+G$51+G$71),2)</f>
        <v>13.25</v>
      </c>
    </row>
    <row r="77" customFormat="false" ht="12.8" hidden="false" customHeight="false" outlineLevel="0" collapsed="false">
      <c r="A77" s="148" t="s">
        <v>364</v>
      </c>
      <c r="B77" s="168"/>
      <c r="C77" s="196" t="n">
        <f aca="false">ROUND(0.4505/30/12*(C$19+C$51+C$71),2)</f>
        <v>0.82</v>
      </c>
      <c r="D77" s="196" t="n">
        <f aca="false">ROUND(0.4505/30/12*(D$19+D$51+D$71),2)</f>
        <v>0.82</v>
      </c>
      <c r="E77" s="196" t="n">
        <f aca="false">ROUND(0.4505/30/12*(E$19+E$51+E$71),2)</f>
        <v>0.82</v>
      </c>
      <c r="F77" s="196" t="n">
        <f aca="false">ROUND(0.325/30/12*(F$19+F$51+F$71),2)</f>
        <v>0.81</v>
      </c>
      <c r="G77" s="196" t="n">
        <f aca="false">ROUND(0.325/30/12*(G$19+G$51+G$71),2)</f>
        <v>0.81</v>
      </c>
    </row>
    <row r="78" customFormat="false" ht="12.8" hidden="false" customHeight="false" outlineLevel="0" collapsed="false">
      <c r="A78" s="148" t="s">
        <v>365</v>
      </c>
      <c r="B78" s="168"/>
      <c r="C78" s="196" t="n">
        <f aca="false">ROUND(0.9583/30/12*(C$19+C$51+C$71),2)</f>
        <v>1.74</v>
      </c>
      <c r="D78" s="196" t="n">
        <f aca="false">ROUND(0.9583/30/12*(D$19+D$51+D$71),2)</f>
        <v>1.74</v>
      </c>
      <c r="E78" s="196" t="n">
        <f aca="false">ROUND(0.9583/30/12*(E$19+E$51+E$71),2)</f>
        <v>1.74</v>
      </c>
      <c r="F78" s="196" t="n">
        <f aca="false">ROUND(0.6913/30/12*(F$19+F$51+F$71),2)</f>
        <v>1.72</v>
      </c>
      <c r="G78" s="196" t="n">
        <f aca="false">ROUND(0.6913/30/12*(G$19+G$51+G$71),2)</f>
        <v>1.72</v>
      </c>
    </row>
    <row r="79" customFormat="false" ht="12.75" hidden="false" customHeight="false" outlineLevel="0" collapsed="false">
      <c r="A79" s="148" t="s">
        <v>366</v>
      </c>
      <c r="B79" s="168"/>
      <c r="C79" s="150"/>
      <c r="D79" s="150"/>
      <c r="E79" s="150"/>
      <c r="F79" s="151"/>
      <c r="G79" s="152"/>
    </row>
    <row r="80" customFormat="false" ht="12.75" hidden="false" customHeight="false" outlineLevel="0" collapsed="false">
      <c r="A80" s="154" t="s">
        <v>5</v>
      </c>
      <c r="B80" s="166" t="n">
        <f aca="false">SUM(B75:B79)</f>
        <v>0</v>
      </c>
      <c r="C80" s="156" t="n">
        <f aca="false">SUM(C75:C79)</f>
        <v>54.36</v>
      </c>
      <c r="D80" s="156" t="n">
        <f aca="false">SUM(D75:D79)</f>
        <v>54.36</v>
      </c>
      <c r="E80" s="156" t="n">
        <f aca="false">SUM(E75:E79)</f>
        <v>54.36</v>
      </c>
      <c r="F80" s="156" t="n">
        <f aca="false">SUM(F75:F79)</f>
        <v>52.99</v>
      </c>
      <c r="G80" s="157" t="n">
        <f aca="false">SUM(G75:G79)</f>
        <v>52.99</v>
      </c>
    </row>
    <row r="81" customFormat="false" ht="12.75" hidden="false" customHeight="false" outlineLevel="0" collapsed="false">
      <c r="A81" s="162" t="s">
        <v>367</v>
      </c>
      <c r="B81" s="163"/>
      <c r="C81" s="163" t="s">
        <v>314</v>
      </c>
      <c r="D81" s="163" t="s">
        <v>314</v>
      </c>
      <c r="E81" s="163" t="s">
        <v>314</v>
      </c>
      <c r="F81" s="163" t="s">
        <v>314</v>
      </c>
      <c r="G81" s="164" t="s">
        <v>314</v>
      </c>
    </row>
    <row r="82" customFormat="false" ht="12.75" hidden="false" customHeight="false" outlineLevel="0" collapsed="false">
      <c r="A82" s="148" t="s">
        <v>368</v>
      </c>
      <c r="B82" s="168" t="n">
        <v>0.5</v>
      </c>
      <c r="C82" s="197"/>
      <c r="D82" s="197"/>
      <c r="E82" s="197"/>
      <c r="F82" s="197" t="n">
        <f aca="false">ROUND(F$12/220*15*(1+$B82),2)</f>
        <v>0</v>
      </c>
      <c r="G82" s="197" t="n">
        <f aca="false">ROUND(G$12/220*15*(1+$B82),2)</f>
        <v>0</v>
      </c>
    </row>
    <row r="83" customFormat="false" ht="12.75" hidden="false" customHeight="false" outlineLevel="0" collapsed="false">
      <c r="A83" s="154"/>
      <c r="B83" s="166"/>
      <c r="C83" s="198"/>
      <c r="D83" s="198"/>
      <c r="E83" s="198"/>
      <c r="F83" s="199"/>
      <c r="G83" s="200"/>
    </row>
    <row r="84" customFormat="false" ht="12.75" hidden="false" customHeight="false" outlineLevel="0" collapsed="false">
      <c r="A84" s="145" t="s">
        <v>369</v>
      </c>
      <c r="B84" s="146" t="s">
        <v>313</v>
      </c>
      <c r="C84" s="146" t="s">
        <v>314</v>
      </c>
      <c r="D84" s="146" t="s">
        <v>314</v>
      </c>
      <c r="E84" s="146" t="s">
        <v>314</v>
      </c>
      <c r="F84" s="146" t="s">
        <v>314</v>
      </c>
      <c r="G84" s="147" t="s">
        <v>314</v>
      </c>
    </row>
    <row r="85" customFormat="false" ht="12.75" hidden="false" customHeight="false" outlineLevel="0" collapsed="false">
      <c r="A85" s="148" t="s">
        <v>370</v>
      </c>
      <c r="B85" s="168" t="n">
        <f aca="false">B80</f>
        <v>0</v>
      </c>
      <c r="C85" s="150" t="n">
        <f aca="false">C80</f>
        <v>54.36</v>
      </c>
      <c r="D85" s="150" t="n">
        <f aca="false">D80</f>
        <v>54.36</v>
      </c>
      <c r="E85" s="150" t="n">
        <f aca="false">E80</f>
        <v>54.36</v>
      </c>
      <c r="F85" s="150" t="n">
        <f aca="false">F80</f>
        <v>52.99</v>
      </c>
      <c r="G85" s="152" t="n">
        <f aca="false">G80</f>
        <v>52.99</v>
      </c>
    </row>
    <row r="86" customFormat="false" ht="12.75" hidden="false" customHeight="false" outlineLevel="0" collapsed="false">
      <c r="A86" s="148" t="s">
        <v>421</v>
      </c>
      <c r="B86" s="168" t="n">
        <f aca="false">B82</f>
        <v>0.5</v>
      </c>
      <c r="C86" s="150" t="n">
        <f aca="false">C82</f>
        <v>0</v>
      </c>
      <c r="D86" s="150" t="n">
        <f aca="false">D82</f>
        <v>0</v>
      </c>
      <c r="E86" s="150" t="n">
        <f aca="false">E82</f>
        <v>0</v>
      </c>
      <c r="F86" s="150" t="n">
        <f aca="false">F82</f>
        <v>0</v>
      </c>
      <c r="G86" s="152" t="n">
        <f aca="false">G82</f>
        <v>0</v>
      </c>
    </row>
    <row r="87" customFormat="false" ht="12.75" hidden="false" customHeight="false" outlineLevel="0" collapsed="false">
      <c r="A87" s="154" t="s">
        <v>5</v>
      </c>
      <c r="B87" s="166" t="n">
        <f aca="false">SUM(B85:B86)</f>
        <v>0.5</v>
      </c>
      <c r="C87" s="156" t="n">
        <f aca="false">SUM(C85:C86)</f>
        <v>54.36</v>
      </c>
      <c r="D87" s="156" t="n">
        <f aca="false">SUM(D85:D86)</f>
        <v>54.36</v>
      </c>
      <c r="E87" s="156" t="n">
        <f aca="false">SUM(E85:E86)</f>
        <v>54.36</v>
      </c>
      <c r="F87" s="156" t="n">
        <f aca="false">SUM(F85:F86)</f>
        <v>52.99</v>
      </c>
      <c r="G87" s="157" t="n">
        <f aca="false">SUM(G85:G86)</f>
        <v>52.99</v>
      </c>
    </row>
    <row r="88" customFormat="false" ht="4.5" hidden="false" customHeight="true" outlineLevel="0" collapsed="false">
      <c r="A88" s="148"/>
      <c r="B88" s="158"/>
      <c r="C88" s="158"/>
      <c r="D88" s="158"/>
      <c r="E88" s="158"/>
      <c r="F88" s="159"/>
      <c r="G88" s="160"/>
    </row>
    <row r="89" customFormat="false" ht="12.75" hidden="false" customHeight="false" outlineLevel="0" collapsed="false">
      <c r="A89" s="161" t="s">
        <v>372</v>
      </c>
      <c r="B89" s="161"/>
      <c r="C89" s="161"/>
      <c r="D89" s="161"/>
      <c r="E89" s="161"/>
      <c r="F89" s="161"/>
      <c r="G89" s="161"/>
    </row>
    <row r="90" customFormat="false" ht="12.75" hidden="false" customHeight="false" outlineLevel="0" collapsed="false">
      <c r="A90" s="145" t="s">
        <v>373</v>
      </c>
      <c r="B90" s="146" t="s">
        <v>20</v>
      </c>
      <c r="C90" s="146" t="s">
        <v>314</v>
      </c>
      <c r="D90" s="146" t="s">
        <v>314</v>
      </c>
      <c r="E90" s="146" t="s">
        <v>314</v>
      </c>
      <c r="F90" s="146" t="s">
        <v>314</v>
      </c>
      <c r="G90" s="147" t="s">
        <v>314</v>
      </c>
    </row>
    <row r="91" customFormat="false" ht="12.75" hidden="false" customHeight="false" outlineLevel="0" collapsed="false">
      <c r="A91" s="279" t="s">
        <v>374</v>
      </c>
      <c r="B91" s="179" t="n">
        <f aca="false">Insumos!L11</f>
        <v>0</v>
      </c>
      <c r="C91" s="179" t="n">
        <f aca="false">B91</f>
        <v>0</v>
      </c>
      <c r="D91" s="179" t="n">
        <f aca="false">B91</f>
        <v>0</v>
      </c>
      <c r="E91" s="179" t="n">
        <f aca="false">B91</f>
        <v>0</v>
      </c>
      <c r="F91" s="201" t="n">
        <f aca="false">B91*2</f>
        <v>0</v>
      </c>
      <c r="G91" s="180" t="n">
        <f aca="false">B91*2</f>
        <v>0</v>
      </c>
    </row>
    <row r="92" customFormat="false" ht="12.75" hidden="false" customHeight="false" outlineLevel="0" collapsed="false">
      <c r="A92" s="279" t="s">
        <v>375</v>
      </c>
      <c r="B92" s="179" t="n">
        <f aca="false">Insumos!J25</f>
        <v>0</v>
      </c>
      <c r="C92" s="179" t="n">
        <f aca="false">B92</f>
        <v>0</v>
      </c>
      <c r="D92" s="179" t="n">
        <f aca="false">B92</f>
        <v>0</v>
      </c>
      <c r="E92" s="179" t="n">
        <f aca="false">B92</f>
        <v>0</v>
      </c>
      <c r="F92" s="201" t="n">
        <f aca="false">B92*2</f>
        <v>0</v>
      </c>
      <c r="G92" s="180" t="n">
        <f aca="false">B92*2</f>
        <v>0</v>
      </c>
    </row>
    <row r="93" customFormat="false" ht="12.75" hidden="false" customHeight="false" outlineLevel="0" collapsed="false">
      <c r="A93" s="279" t="s">
        <v>376</v>
      </c>
      <c r="B93" s="179"/>
      <c r="C93" s="179" t="n">
        <f aca="false">Insumos!J36</f>
        <v>0</v>
      </c>
      <c r="D93" s="179" t="n">
        <f aca="false">Insumos!J37</f>
        <v>0</v>
      </c>
      <c r="E93" s="179" t="n">
        <f aca="false">Insumos!J37</f>
        <v>0</v>
      </c>
      <c r="F93" s="201" t="n">
        <f aca="false">Insumos!J38</f>
        <v>0</v>
      </c>
      <c r="G93" s="180" t="n">
        <f aca="false">Insumos!J38</f>
        <v>0</v>
      </c>
    </row>
    <row r="94" customFormat="false" ht="12.75" hidden="false" customHeight="false" outlineLevel="0" collapsed="false">
      <c r="A94" s="279" t="s">
        <v>377</v>
      </c>
      <c r="B94" s="179"/>
      <c r="C94" s="197"/>
      <c r="D94" s="197"/>
      <c r="E94" s="197"/>
      <c r="F94" s="202"/>
      <c r="G94" s="203"/>
    </row>
    <row r="95" customFormat="false" ht="12.75" hidden="false" customHeight="false" outlineLevel="0" collapsed="false">
      <c r="A95" s="154" t="s">
        <v>5</v>
      </c>
      <c r="B95" s="182" t="n">
        <f aca="false">SUM(B91:B94)</f>
        <v>0</v>
      </c>
      <c r="C95" s="182" t="n">
        <f aca="false">SUM(C91:C94)</f>
        <v>0</v>
      </c>
      <c r="D95" s="182" t="n">
        <f aca="false">SUM(D91:D94)</f>
        <v>0</v>
      </c>
      <c r="E95" s="182" t="n">
        <f aca="false">SUM(E91:E94)</f>
        <v>0</v>
      </c>
      <c r="F95" s="182" t="n">
        <f aca="false">SUM(F91:F94)</f>
        <v>0</v>
      </c>
      <c r="G95" s="183" t="n">
        <f aca="false">SUM(G91:G94)</f>
        <v>0</v>
      </c>
    </row>
    <row r="96" customFormat="false" ht="3.75" hidden="false" customHeight="true" outlineLevel="0" collapsed="false">
      <c r="A96" s="148"/>
      <c r="B96" s="158"/>
      <c r="C96" s="158"/>
      <c r="D96" s="158"/>
      <c r="E96" s="158"/>
      <c r="F96" s="159"/>
      <c r="G96" s="160"/>
    </row>
    <row r="97" customFormat="false" ht="12.75" hidden="false" customHeight="false" outlineLevel="0" collapsed="false">
      <c r="A97" s="161" t="s">
        <v>378</v>
      </c>
      <c r="B97" s="161"/>
      <c r="C97" s="161"/>
      <c r="D97" s="161"/>
      <c r="E97" s="161"/>
      <c r="F97" s="161"/>
      <c r="G97" s="161"/>
    </row>
    <row r="98" customFormat="false" ht="12.75" hidden="false" customHeight="false" outlineLevel="0" collapsed="false">
      <c r="A98" s="145" t="s">
        <v>379</v>
      </c>
      <c r="B98" s="146" t="s">
        <v>313</v>
      </c>
      <c r="C98" s="146" t="s">
        <v>314</v>
      </c>
      <c r="D98" s="146" t="s">
        <v>314</v>
      </c>
      <c r="E98" s="146" t="s">
        <v>314</v>
      </c>
      <c r="F98" s="146" t="s">
        <v>314</v>
      </c>
      <c r="G98" s="147" t="s">
        <v>314</v>
      </c>
    </row>
    <row r="99" customFormat="false" ht="12.8" hidden="false" customHeight="false" outlineLevel="0" collapsed="false">
      <c r="A99" s="204" t="s">
        <v>380</v>
      </c>
      <c r="B99" s="165" t="n">
        <v>0.06</v>
      </c>
      <c r="C99" s="205" t="n">
        <f aca="false">ROUND((C$19+C$51+C$71+C$87+C$95)*$B99,2)</f>
        <v>42.56</v>
      </c>
      <c r="D99" s="205" t="n">
        <f aca="false">ROUND((D$19+D$51+D$71+D$87+D$95)*$B99,2)</f>
        <v>42.56</v>
      </c>
      <c r="E99" s="205" t="n">
        <f aca="false">ROUND((E$19+E$51+E$71+E$87+E$95)*$B99,2)</f>
        <v>42.56</v>
      </c>
      <c r="F99" s="205" t="n">
        <f aca="false">ROUND((F$19+F$51+F$71+F$87+F$95)*$B99,2)</f>
        <v>56.77</v>
      </c>
      <c r="G99" s="206" t="n">
        <f aca="false">ROUND((G$19+G$51+G$71+G$87+G$95)*$B99,2)</f>
        <v>56.77</v>
      </c>
    </row>
    <row r="100" customFormat="false" ht="12.8" hidden="false" customHeight="false" outlineLevel="0" collapsed="false">
      <c r="A100" s="204" t="s">
        <v>381</v>
      </c>
      <c r="B100" s="165" t="n">
        <v>0.0679</v>
      </c>
      <c r="C100" s="207" t="n">
        <f aca="false">ROUND((C$19+C$51+C$71+C$87+C$95+C$99)*$B100,2)</f>
        <v>51.05</v>
      </c>
      <c r="D100" s="207" t="n">
        <f aca="false">ROUND((D$19+D$51+D$71+D$87+D$95+D$99)*$B100,2)</f>
        <v>51.05</v>
      </c>
      <c r="E100" s="207" t="n">
        <f aca="false">ROUND((E$19+E$51+E$71+E$87+E$95+E$99)*$B100,2)</f>
        <v>51.05</v>
      </c>
      <c r="F100" s="207" t="n">
        <f aca="false">ROUND((F$19+F$51+F$71+F$87+F$95+F$99)*$B100,2)</f>
        <v>68.1</v>
      </c>
      <c r="G100" s="208" t="n">
        <f aca="false">ROUND((G$19+G$51+G$71+G$87+G$95+G$99)*$B100,2)</f>
        <v>68.1</v>
      </c>
    </row>
    <row r="101" customFormat="false" ht="12.75" hidden="false" customHeight="false" outlineLevel="0" collapsed="false">
      <c r="A101" s="162" t="s">
        <v>382</v>
      </c>
      <c r="B101" s="209" t="n">
        <f aca="false">B102+B103</f>
        <v>0.0565</v>
      </c>
      <c r="C101" s="210" t="n">
        <f aca="false">SUM(C102:C103)</f>
        <v>48.08</v>
      </c>
      <c r="D101" s="210" t="n">
        <f aca="false">SUM(D102:D103)</f>
        <v>48.08</v>
      </c>
      <c r="E101" s="210" t="n">
        <f aca="false">SUM(E102:E103)</f>
        <v>48.08</v>
      </c>
      <c r="F101" s="210" t="n">
        <f aca="false">SUM(F102:F103)</f>
        <v>64.13</v>
      </c>
      <c r="G101" s="211" t="n">
        <f aca="false">SUM(G102:G103)</f>
        <v>64.13</v>
      </c>
    </row>
    <row r="102" customFormat="false" ht="12.75" hidden="false" customHeight="false" outlineLevel="0" collapsed="false">
      <c r="A102" s="148" t="s">
        <v>383</v>
      </c>
      <c r="B102" s="168" t="n">
        <v>0.0365</v>
      </c>
      <c r="C102" s="179" t="n">
        <f aca="false">ROUND((($C$19+$C$51+$C$71+$C$87+$C$95+$C$100+$C$99)/(1-($B$101)))*$B$102,2)</f>
        <v>31.06</v>
      </c>
      <c r="D102" s="179" t="n">
        <f aca="false">ROUND((($D$19+$D$51+$D$71+$D$87+$D$95+$D$100+$D$99)/(1-($B$101)))*$B102,2)</f>
        <v>31.06</v>
      </c>
      <c r="E102" s="179" t="n">
        <f aca="false">ROUND((($E$19+$E$51+$E$71+$E$87+$E$95+$E$100+$E$99)/(1-($B$101)))*$B102,2)</f>
        <v>31.06</v>
      </c>
      <c r="F102" s="179" t="n">
        <f aca="false">ROUND(((F$19+F$51+F$71+F$87+F$95+F$100+F$99)/(1-($B$101)))*B102,2)</f>
        <v>41.43</v>
      </c>
      <c r="G102" s="180" t="n">
        <f aca="false">ROUND(((G$19+G$51+G$71+G$87+G$95+G$100+G$99)/(1-($B$101)))*$B102,2)</f>
        <v>41.43</v>
      </c>
    </row>
    <row r="103" customFormat="false" ht="12.75" hidden="false" customHeight="false" outlineLevel="0" collapsed="false">
      <c r="A103" s="148" t="s">
        <v>384</v>
      </c>
      <c r="B103" s="168" t="n">
        <v>0.02</v>
      </c>
      <c r="C103" s="197" t="n">
        <f aca="false">ROUND((($C$19+$C$51+$C$71+$C$87+$C$95+$C$99+$C$100)/(1-($B$101)))*$B$103,2)</f>
        <v>17.02</v>
      </c>
      <c r="D103" s="197" t="n">
        <f aca="false">ROUND((($D$19+$D$51+$D$71+$D$87+$D$95+$D$99+$D$100)/(1-($B$101)))*$B103,2)</f>
        <v>17.02</v>
      </c>
      <c r="E103" s="197" t="n">
        <f aca="false">ROUND((($E$19+$E$51+$E$71+$E$87+$E$95+$E$99+$E$100)/(1-($B$101)))*$B103,2)</f>
        <v>17.02</v>
      </c>
      <c r="F103" s="197" t="n">
        <f aca="false">ROUND((($F$19+$F$51+$F$71+$F$87+$F$95+$F$99+$F$100)/(1-($B$101)))*B103,2)</f>
        <v>22.7</v>
      </c>
      <c r="G103" s="203" t="n">
        <f aca="false">ROUND((($G$19+$G$51+$G$71+$G$87+$G$95+$G$99+$G$100)/(1-($B$101)))*$B103,2)</f>
        <v>22.7</v>
      </c>
    </row>
    <row r="104" customFormat="false" ht="12.75" hidden="false" customHeight="false" outlineLevel="0" collapsed="false">
      <c r="A104" s="162" t="s">
        <v>385</v>
      </c>
      <c r="B104" s="209" t="n">
        <f aca="false">B105+B106</f>
        <v>0.0615</v>
      </c>
      <c r="C104" s="163" t="n">
        <f aca="false">SUM(C105:C106)</f>
        <v>52.62</v>
      </c>
      <c r="D104" s="163" t="n">
        <f aca="false">SUM(D105:D106)</f>
        <v>52.62</v>
      </c>
      <c r="E104" s="163" t="n">
        <f aca="false">SUM(E105:E106)</f>
        <v>52.62</v>
      </c>
      <c r="F104" s="163" t="n">
        <f aca="false">SUM(F105:F106)</f>
        <v>70.18</v>
      </c>
      <c r="G104" s="164" t="n">
        <f aca="false">SUM(G105:G106)</f>
        <v>70.18</v>
      </c>
    </row>
    <row r="105" customFormat="false" ht="12.75" hidden="false" customHeight="false" outlineLevel="0" collapsed="false">
      <c r="A105" s="148" t="s">
        <v>383</v>
      </c>
      <c r="B105" s="168" t="n">
        <v>0.0365</v>
      </c>
      <c r="C105" s="197" t="n">
        <f aca="false">ROUND((($C$19+$C$51+$C$71+$C$87+$C$95+$C$100+$C$99)/(1-($B$104)))*$B$105,2)</f>
        <v>31.23</v>
      </c>
      <c r="D105" s="197" t="n">
        <f aca="false">ROUND((($D$19+$D$51+$D$71+$D$87+$D$95+$D$100+$D$99)/(1-($B$104)))*$B105,2)</f>
        <v>31.23</v>
      </c>
      <c r="E105" s="197" t="n">
        <f aca="false">ROUND((($E$19+$E$51+$E$71+$E$87+$E$95+$E$100+$E$99)/(1-($B$104)))*$B105,2)</f>
        <v>31.23</v>
      </c>
      <c r="F105" s="197" t="n">
        <f aca="false">ROUND(((F$19+F$51+F$71+F$87+F$95+F$100+F$99)/(1-($B$104)))*B105,2)</f>
        <v>41.65</v>
      </c>
      <c r="G105" s="203" t="n">
        <f aca="false">ROUND(((G$19+G$51+G$71+G$87+G$95+G$100+G$99)/(1-($B$104)))*$B105,2)</f>
        <v>41.65</v>
      </c>
    </row>
    <row r="106" customFormat="false" ht="12.75" hidden="false" customHeight="false" outlineLevel="0" collapsed="false">
      <c r="A106" s="148" t="s">
        <v>384</v>
      </c>
      <c r="B106" s="168" t="n">
        <v>0.025</v>
      </c>
      <c r="C106" s="197" t="n">
        <f aca="false">ROUND((($C$19+$C$51+$C$71+$C$87+$C$95+$C$99+$C$100)/(1-($B$104)))*$B$106,2)</f>
        <v>21.39</v>
      </c>
      <c r="D106" s="197" t="n">
        <f aca="false">ROUND((($D$19+$D$51+$D$71+$D$87+$D$95+$D$99+$D$100)/(1-($B$104)))*$B106,2)</f>
        <v>21.39</v>
      </c>
      <c r="E106" s="197" t="n">
        <f aca="false">ROUND((($E$19+$E$51+$E$71+$E$87+$E$95+$E$99+$E$100)/(1-($B$104)))*$B106,2)</f>
        <v>21.39</v>
      </c>
      <c r="F106" s="197" t="n">
        <f aca="false">ROUND((($F$19+$F$51+$F$71+$F$87+$F$95+$F$99+$F$100)/(1-($B$104)))*B106,2)</f>
        <v>28.53</v>
      </c>
      <c r="G106" s="203" t="n">
        <f aca="false">ROUND((($G$19+$G$51+$G$71+$G$87+$G$95+$G$99+$G$100)/(1-($B$104)))*$B106,2)</f>
        <v>28.53</v>
      </c>
    </row>
    <row r="107" customFormat="false" ht="12.75" hidden="false" customHeight="false" outlineLevel="0" collapsed="false">
      <c r="A107" s="162" t="s">
        <v>386</v>
      </c>
      <c r="B107" s="209" t="n">
        <f aca="false">B108+B109</f>
        <v>0.0665</v>
      </c>
      <c r="C107" s="163" t="n">
        <f aca="false">SUM(C108:C109)</f>
        <v>57.2</v>
      </c>
      <c r="D107" s="163" t="n">
        <f aca="false">SUM(D108:D109)</f>
        <v>57.2</v>
      </c>
      <c r="E107" s="163" t="n">
        <f aca="false">SUM(E108:E109)</f>
        <v>57.2</v>
      </c>
      <c r="F107" s="163" t="n">
        <f aca="false">SUM(F108:F109)</f>
        <v>76.3</v>
      </c>
      <c r="G107" s="164" t="n">
        <f aca="false">SUM(G108:G109)</f>
        <v>76.3</v>
      </c>
    </row>
    <row r="108" customFormat="false" ht="12.75" hidden="false" customHeight="false" outlineLevel="0" collapsed="false">
      <c r="A108" s="148" t="s">
        <v>383</v>
      </c>
      <c r="B108" s="168" t="n">
        <v>0.0365</v>
      </c>
      <c r="C108" s="197" t="n">
        <f aca="false">ROUND((($C$19+$C$51+$C$71+$C$87+$C$95+$C$100+$C$99)/(1-($B$107)))*$B$108,2)</f>
        <v>31.4</v>
      </c>
      <c r="D108" s="197" t="n">
        <f aca="false">ROUND((($D$19+$D$51+$D$71+$D$87+$D$95+$D$100+$D$99)/(1-($B$107)))*$B108,2)</f>
        <v>31.4</v>
      </c>
      <c r="E108" s="197" t="n">
        <f aca="false">ROUND((($E$19+$E$51+$E$71+$E$87+$E$95+$E$100+$E$99)/(1-($B$107)))*$B108,2)</f>
        <v>31.4</v>
      </c>
      <c r="F108" s="197" t="n">
        <f aca="false">ROUND(((F$19+F$51+F$71+F$87+F$95+F$100+F$99)/(1-($B$107)))*B108,2)</f>
        <v>41.88</v>
      </c>
      <c r="G108" s="203" t="n">
        <f aca="false">ROUND(((G$19+G$51+G$71+G$87+G$95+G$100+G$99)/(1-($B$107)))*$B108,2)</f>
        <v>41.88</v>
      </c>
    </row>
    <row r="109" customFormat="false" ht="12.75" hidden="false" customHeight="false" outlineLevel="0" collapsed="false">
      <c r="A109" s="148" t="s">
        <v>384</v>
      </c>
      <c r="B109" s="168" t="n">
        <v>0.03</v>
      </c>
      <c r="C109" s="197" t="n">
        <f aca="false">ROUND((($C$19+$C$51+$C$71+$C$87+$C$95+$C$99+$C$100)/(1-($B$107)))*B109,2)</f>
        <v>25.8</v>
      </c>
      <c r="D109" s="197" t="n">
        <f aca="false">ROUND((($D$19+$D$51+$D$71+$D$87+$D$95+$D$99+$D$100)/(1-($B$107)))*$B109,2)</f>
        <v>25.8</v>
      </c>
      <c r="E109" s="197" t="n">
        <f aca="false">ROUND((($E$19+$E$51+$E$71+$E$87+$E$95+$E$99+$E$100)/(1-($B$107)))*$B109,2)</f>
        <v>25.8</v>
      </c>
      <c r="F109" s="202" t="n">
        <f aca="false">ROUND((($F$19+$F$51+$F$71+$F$87+$F$95+$F$99+$F$100)/(1-($B$107)))*B109,2)</f>
        <v>34.42</v>
      </c>
      <c r="G109" s="203" t="n">
        <f aca="false">ROUND((($G$19+$G$51+$G$71+$G$87+$G$95+$G$99+$G$100)/(1-($B$107)))*$B109,2)</f>
        <v>34.42</v>
      </c>
    </row>
    <row r="110" customFormat="false" ht="12.75" hidden="false" customHeight="false" outlineLevel="0" collapsed="false">
      <c r="A110" s="162" t="s">
        <v>387</v>
      </c>
      <c r="B110" s="209" t="n">
        <f aca="false">B111+B112</f>
        <v>0.0715</v>
      </c>
      <c r="C110" s="163" t="n">
        <f aca="false">SUM(C111:C112)</f>
        <v>61.83</v>
      </c>
      <c r="D110" s="163" t="n">
        <f aca="false">SUM(D111:D112)</f>
        <v>61.83</v>
      </c>
      <c r="E110" s="163" t="n">
        <f aca="false">SUM(E111:E112)</f>
        <v>61.83</v>
      </c>
      <c r="F110" s="163" t="n">
        <f aca="false">SUM(F111:F112)</f>
        <v>82.47</v>
      </c>
      <c r="G110" s="164" t="n">
        <f aca="false">SUM(G111:G112)</f>
        <v>82.47</v>
      </c>
    </row>
    <row r="111" customFormat="false" ht="12.75" hidden="false" customHeight="false" outlineLevel="0" collapsed="false">
      <c r="A111" s="148" t="s">
        <v>383</v>
      </c>
      <c r="B111" s="168" t="n">
        <v>0.0365</v>
      </c>
      <c r="C111" s="197" t="n">
        <f aca="false">ROUND((($C$19+$C$51+$C$71+$C$87+$C$95+$C$100+$C$99)/(1-($B$110)))*B111,2)</f>
        <v>31.56</v>
      </c>
      <c r="D111" s="197" t="n">
        <f aca="false">ROUND((($D$19+$D$51+$D$71+$D$87+$D$95+$D$100+$D$99)/(1-($B$110)))*$B111,2)</f>
        <v>31.56</v>
      </c>
      <c r="E111" s="197" t="n">
        <f aca="false">ROUND((($E$19+$E$51+$E$71+$E$87+$E$95+$E$100+$E$99)/(1-($B$110)))*$B111,2)</f>
        <v>31.56</v>
      </c>
      <c r="F111" s="202" t="n">
        <f aca="false">ROUND(((F$19+F$51+F$71+F$87+F$95+F$100+F$99)/(1-($B$110)))*B111,2)</f>
        <v>42.1</v>
      </c>
      <c r="G111" s="180" t="n">
        <f aca="false">ROUND(((G$19+G$51+G$71+G$87+G$95+G$100+G$99)/(1-($B$110)))*$B111,2)</f>
        <v>42.1</v>
      </c>
    </row>
    <row r="112" customFormat="false" ht="12.75" hidden="false" customHeight="false" outlineLevel="0" collapsed="false">
      <c r="A112" s="148" t="s">
        <v>384</v>
      </c>
      <c r="B112" s="168" t="n">
        <v>0.035</v>
      </c>
      <c r="C112" s="197" t="n">
        <f aca="false">ROUND((($C$19+$C$51+$C$71+$C$87+$C$95+$C$99+$C$100)/(1-($B$110)))*B112,2)</f>
        <v>30.27</v>
      </c>
      <c r="D112" s="197" t="n">
        <f aca="false">ROUND((($D$19+$D$51+$D$71+$D$87+$D$95+$D$99+$D$100)/(1-($B$110)))*$B112,2)</f>
        <v>30.27</v>
      </c>
      <c r="E112" s="197" t="n">
        <f aca="false">ROUND((($E$19+$E$51+$E$71+$E$87+$E$95+$E$99+$E$100)/(1-($B$110)))*$B112,2)</f>
        <v>30.27</v>
      </c>
      <c r="F112" s="201" t="n">
        <f aca="false">ROUND((($F$19+$F$51+$F$71+$F$87+$F$95+$F$99+$F$100)/(1-($B$110)))*B112,2)</f>
        <v>40.37</v>
      </c>
      <c r="G112" s="203" t="n">
        <f aca="false">ROUND((($G$19+$G$51+$G$71+$G$87+$G$95+$G$99+$G$100)/(1-($B$110)))*$B112,2)</f>
        <v>40.37</v>
      </c>
    </row>
    <row r="113" customFormat="false" ht="12.75" hidden="false" customHeight="false" outlineLevel="0" collapsed="false">
      <c r="A113" s="162" t="s">
        <v>388</v>
      </c>
      <c r="B113" s="209" t="n">
        <f aca="false">B114+B115</f>
        <v>0.0765</v>
      </c>
      <c r="C113" s="163" t="n">
        <f aca="false">SUM(C114:C115)</f>
        <v>66.52</v>
      </c>
      <c r="D113" s="163" t="n">
        <f aca="false">SUM(D114:D115)</f>
        <v>66.52</v>
      </c>
      <c r="E113" s="163" t="n">
        <f aca="false">SUM(E114:E115)</f>
        <v>66.52</v>
      </c>
      <c r="F113" s="163" t="n">
        <f aca="false">SUM(F114:F115)</f>
        <v>88.72</v>
      </c>
      <c r="G113" s="164" t="n">
        <f aca="false">SUM(G114:G115)</f>
        <v>88.72</v>
      </c>
    </row>
    <row r="114" customFormat="false" ht="12.75" hidden="false" customHeight="false" outlineLevel="0" collapsed="false">
      <c r="A114" s="148" t="s">
        <v>383</v>
      </c>
      <c r="B114" s="168" t="n">
        <v>0.0365</v>
      </c>
      <c r="C114" s="197" t="n">
        <f aca="false">ROUND((($C$19+$C$51+$C$71+$C$87+$C$95+$C$100+$C$99)/(1-($B$113)))*B114,2)</f>
        <v>31.74</v>
      </c>
      <c r="D114" s="197" t="n">
        <f aca="false">ROUND((($D$19+$D$51+$D$71+$D$87+$D$95+$D$100+$D$99)/(1-($B$113)))*$B114,2)</f>
        <v>31.74</v>
      </c>
      <c r="E114" s="197" t="n">
        <f aca="false">ROUND((($E$19+$E$51+$E$71+$E$87+$E$95+$E$100+$E$99)/(1-($B$113)))*$B114,2)</f>
        <v>31.74</v>
      </c>
      <c r="F114" s="202" t="n">
        <f aca="false">ROUND(((F$19+F$51+F$71+F$87+F$95+F$100+F$99)/(1-($B$113)))*B114,2)</f>
        <v>42.33</v>
      </c>
      <c r="G114" s="203" t="n">
        <f aca="false">ROUND(((G$19+G$51+G$71+G$87+G$95+G$100+G$99)/(1-($B$113)))*$B114,2)</f>
        <v>42.33</v>
      </c>
    </row>
    <row r="115" customFormat="false" ht="12.75" hidden="false" customHeight="false" outlineLevel="0" collapsed="false">
      <c r="A115" s="148" t="s">
        <v>384</v>
      </c>
      <c r="B115" s="168" t="n">
        <v>0.04</v>
      </c>
      <c r="C115" s="197" t="n">
        <f aca="false">ROUND((($C$19+$C$51+$C$71+$C$87+$C$95+$C$99+$C$100)/(1-($B$113)))*B115,2)</f>
        <v>34.78</v>
      </c>
      <c r="D115" s="197" t="n">
        <f aca="false">ROUND((($D$19+$D$51+$D$71+$D$87+$D$95+$D$99+$D$100)/(1-($B$113)))*$B115,2)</f>
        <v>34.78</v>
      </c>
      <c r="E115" s="197" t="n">
        <f aca="false">ROUND((($E$19+$E$51+$E$71+$E$87+$E$95+$E$99+$E$100)/(1-($B$113)))*$B115,2)</f>
        <v>34.78</v>
      </c>
      <c r="F115" s="202" t="n">
        <f aca="false">ROUND((($F$19+$F$51+$F$71+$F$87+$F$95+$F$99+$F$100)/(1-($B$113)))*B115,2)</f>
        <v>46.39</v>
      </c>
      <c r="G115" s="203" t="n">
        <f aca="false">ROUND((($G$19+$G$51+$G$71+$G$87+$G$95+$G$99+$G$100)/(1-($B$113)))*$B115,2)</f>
        <v>46.39</v>
      </c>
    </row>
    <row r="116" customFormat="false" ht="12.75" hidden="false" customHeight="false" outlineLevel="0" collapsed="false">
      <c r="A116" s="162" t="s">
        <v>389</v>
      </c>
      <c r="B116" s="209" t="n">
        <f aca="false">B117+B118</f>
        <v>0.0865</v>
      </c>
      <c r="C116" s="163" t="n">
        <f aca="false">SUM(C117:C118)</f>
        <v>76.03</v>
      </c>
      <c r="D116" s="163" t="n">
        <f aca="false">SUM(D117:D118)</f>
        <v>76.03</v>
      </c>
      <c r="E116" s="163" t="n">
        <f aca="false">SUM(E117:E118)</f>
        <v>76.03</v>
      </c>
      <c r="F116" s="163" t="n">
        <f aca="false">SUM(F117:F118)</f>
        <v>101.41</v>
      </c>
      <c r="G116" s="164" t="n">
        <f aca="false">SUM(G117:G118)</f>
        <v>101.41</v>
      </c>
    </row>
    <row r="117" customFormat="false" ht="12.75" hidden="false" customHeight="false" outlineLevel="0" collapsed="false">
      <c r="A117" s="148" t="s">
        <v>383</v>
      </c>
      <c r="B117" s="168" t="n">
        <v>0.0365</v>
      </c>
      <c r="C117" s="197" t="n">
        <f aca="false">ROUND((($C$19+$C$51+$C$71+$C$87+$C$95+$C$100+$C$99)/(1-($B$116)))*B117,2)</f>
        <v>32.08</v>
      </c>
      <c r="D117" s="197" t="n">
        <f aca="false">ROUND((($D$19+$D$51+$D$71+$D$87+$D$95+$D$100+$D$99)/(1-($B$116)))*$B117,2)</f>
        <v>32.08</v>
      </c>
      <c r="E117" s="197" t="n">
        <f aca="false">ROUND((($E$19+$E$51+$E$71+$E$87+$E$95+$E$100+$E$99)/(1-($B$116)))*$B117,2)</f>
        <v>32.08</v>
      </c>
      <c r="F117" s="202" t="n">
        <f aca="false">ROUND(((F$19+F$51+F$71+F$87+F$95+F$100+F$99)/(1-($B$116)))*B117,2)</f>
        <v>42.79</v>
      </c>
      <c r="G117" s="203" t="n">
        <f aca="false">ROUND(((G$19+G$51+G$71+G$87+G$95+G$100+G$99)/(1-($B$116)))*$B117,2)</f>
        <v>42.79</v>
      </c>
    </row>
    <row r="118" customFormat="false" ht="12.75" hidden="false" customHeight="false" outlineLevel="0" collapsed="false">
      <c r="A118" s="212" t="s">
        <v>384</v>
      </c>
      <c r="B118" s="213" t="n">
        <v>0.05</v>
      </c>
      <c r="C118" s="214" t="n">
        <f aca="false">ROUND((($C$19+$C$51+$C$71+$C$87+$C$95+$C$99+$C$100)/(1-($B$116)))*B118,2)</f>
        <v>43.95</v>
      </c>
      <c r="D118" s="214" t="n">
        <f aca="false">ROUND((($D$19+$D$51+$D$71+$D$87+$D$95+$D$99+$D$100)/(1-($B$116)))*$B118,2)</f>
        <v>43.95</v>
      </c>
      <c r="E118" s="214" t="n">
        <f aca="false">ROUND((($E$19+$E$51+$E$71+$E$87+$E$95+$E$99+$E$100)/(1-($B$116)))*$B118,2)</f>
        <v>43.95</v>
      </c>
      <c r="F118" s="215" t="n">
        <f aca="false">ROUND((($F$19+$F$51+$F$71+$F$87+$F$95+$F$99+$F$100)/(1-($B$116)))*B118,2)</f>
        <v>58.62</v>
      </c>
      <c r="G118" s="216" t="n">
        <f aca="false">ROUND((($G$19+$G$51+$G$71+$G$87+$G$95+$G$99+$G$100)/(1-($B$116)))*$B118,2)</f>
        <v>58.62</v>
      </c>
    </row>
    <row r="119" customFormat="false" ht="12.75" hidden="false" customHeight="false" outlineLevel="0" collapsed="false">
      <c r="A119" s="217" t="s">
        <v>390</v>
      </c>
      <c r="B119" s="218" t="n">
        <v>0.02</v>
      </c>
      <c r="C119" s="219" t="n">
        <f aca="false">SUM(C99:C101)</f>
        <v>141.69</v>
      </c>
      <c r="D119" s="219" t="n">
        <f aca="false">SUM(D99:D101)</f>
        <v>141.69</v>
      </c>
      <c r="E119" s="219" t="n">
        <f aca="false">SUM(E99:E101)</f>
        <v>141.69</v>
      </c>
      <c r="F119" s="219" t="n">
        <f aca="false">SUM(F99:F101)</f>
        <v>189</v>
      </c>
      <c r="G119" s="220" t="n">
        <f aca="false">SUM(G99:G101)</f>
        <v>189</v>
      </c>
    </row>
    <row r="120" customFormat="false" ht="12.75" hidden="false" customHeight="false" outlineLevel="0" collapsed="false">
      <c r="A120" s="217"/>
      <c r="B120" s="166" t="n">
        <v>0.025</v>
      </c>
      <c r="C120" s="156" t="n">
        <f aca="false">SUM(C99:C100,C104)</f>
        <v>146.23</v>
      </c>
      <c r="D120" s="156" t="n">
        <f aca="false">SUM(D99:D100,D104)</f>
        <v>146.23</v>
      </c>
      <c r="E120" s="156" t="n">
        <f aca="false">SUM(E99:E100,E104)</f>
        <v>146.23</v>
      </c>
      <c r="F120" s="156" t="n">
        <f aca="false">SUM(F99:F100,F104)</f>
        <v>195.05</v>
      </c>
      <c r="G120" s="157" t="n">
        <f aca="false">SUM(G99:G100,G104)</f>
        <v>195.05</v>
      </c>
    </row>
    <row r="121" customFormat="false" ht="12.75" hidden="false" customHeight="false" outlineLevel="0" collapsed="false">
      <c r="A121" s="217"/>
      <c r="B121" s="166" t="n">
        <v>0.03</v>
      </c>
      <c r="C121" s="156" t="n">
        <f aca="false">SUM(C99:C100,C107)</f>
        <v>150.81</v>
      </c>
      <c r="D121" s="156" t="n">
        <f aca="false">SUM(D99:D100,D107)</f>
        <v>150.81</v>
      </c>
      <c r="E121" s="156" t="n">
        <f aca="false">SUM(E99:E100,E107)</f>
        <v>150.81</v>
      </c>
      <c r="F121" s="156" t="n">
        <f aca="false">SUM(F99:F100,F107)</f>
        <v>201.17</v>
      </c>
      <c r="G121" s="157" t="n">
        <f aca="false">SUM(G99:G100,G107)</f>
        <v>201.17</v>
      </c>
    </row>
    <row r="122" customFormat="false" ht="12.75" hidden="false" customHeight="false" outlineLevel="0" collapsed="false">
      <c r="A122" s="217"/>
      <c r="B122" s="166" t="n">
        <v>0.035</v>
      </c>
      <c r="C122" s="156" t="n">
        <f aca="false">SUM(C99:C100,C110)</f>
        <v>155.44</v>
      </c>
      <c r="D122" s="156" t="n">
        <f aca="false">SUM(D99:D100,D110)</f>
        <v>155.44</v>
      </c>
      <c r="E122" s="156" t="n">
        <f aca="false">SUM(E99:E100,E110)</f>
        <v>155.44</v>
      </c>
      <c r="F122" s="156" t="n">
        <f aca="false">SUM(F99:F100,F110)</f>
        <v>207.34</v>
      </c>
      <c r="G122" s="157" t="n">
        <f aca="false">SUM(G99:G100,G110)</f>
        <v>207.34</v>
      </c>
    </row>
    <row r="123" customFormat="false" ht="12.75" hidden="false" customHeight="false" outlineLevel="0" collapsed="false">
      <c r="A123" s="217"/>
      <c r="B123" s="166" t="n">
        <v>0.04</v>
      </c>
      <c r="C123" s="156" t="n">
        <f aca="false">SUM(C99:C100,C113)</f>
        <v>160.13</v>
      </c>
      <c r="D123" s="156" t="n">
        <f aca="false">SUM(D99:D100,D113)</f>
        <v>160.13</v>
      </c>
      <c r="E123" s="156" t="n">
        <f aca="false">SUM(E99:E100,E113)</f>
        <v>160.13</v>
      </c>
      <c r="F123" s="156" t="n">
        <f aca="false">SUM(F99:F100,F113)</f>
        <v>213.59</v>
      </c>
      <c r="G123" s="157" t="n">
        <f aca="false">SUM(G99:G100,G113)</f>
        <v>213.59</v>
      </c>
    </row>
    <row r="124" customFormat="false" ht="12.75" hidden="false" customHeight="false" outlineLevel="0" collapsed="false">
      <c r="A124" s="217"/>
      <c r="B124" s="221" t="n">
        <v>0.05</v>
      </c>
      <c r="C124" s="222" t="n">
        <f aca="false">SUM(C99:C100,C116)</f>
        <v>169.64</v>
      </c>
      <c r="D124" s="222" t="n">
        <f aca="false">SUM(D99:D100,D116)</f>
        <v>169.64</v>
      </c>
      <c r="E124" s="222" t="n">
        <f aca="false">SUM(E99:E100,E116)</f>
        <v>169.64</v>
      </c>
      <c r="F124" s="222" t="n">
        <f aca="false">SUM(F99:F100,F116)</f>
        <v>226.28</v>
      </c>
      <c r="G124" s="223" t="n">
        <f aca="false">SUM(G99:G100,G116)</f>
        <v>226.28</v>
      </c>
    </row>
    <row r="125" customFormat="false" ht="12.75" hidden="false" customHeight="false" outlineLevel="0" collapsed="false">
      <c r="A125" s="224"/>
      <c r="B125" s="0"/>
      <c r="C125" s="0"/>
      <c r="D125" s="0"/>
      <c r="E125" s="0"/>
      <c r="F125" s="0"/>
      <c r="G125" s="225"/>
    </row>
    <row r="126" customFormat="false" ht="12.75" hidden="false" customHeight="false" outlineLevel="0" collapsed="false">
      <c r="A126" s="224"/>
      <c r="B126" s="0"/>
      <c r="C126" s="0"/>
      <c r="D126" s="0"/>
      <c r="E126" s="0"/>
      <c r="F126" s="0"/>
      <c r="G126" s="225"/>
    </row>
    <row r="127" customFormat="false" ht="12.75" hidden="false" customHeight="false" outlineLevel="0" collapsed="false">
      <c r="A127" s="226" t="s">
        <v>391</v>
      </c>
      <c r="B127" s="226"/>
      <c r="C127" s="226"/>
      <c r="D127" s="226"/>
      <c r="E127" s="226"/>
      <c r="F127" s="226"/>
      <c r="G127" s="226"/>
    </row>
    <row r="128" customFormat="false" ht="12.75" hidden="false" customHeight="false" outlineLevel="0" collapsed="false">
      <c r="A128" s="227" t="s">
        <v>392</v>
      </c>
      <c r="B128" s="227"/>
      <c r="C128" s="227"/>
      <c r="D128" s="227"/>
      <c r="E128" s="227"/>
      <c r="F128" s="227"/>
      <c r="G128" s="227"/>
    </row>
    <row r="129" customFormat="false" ht="12.75" hidden="false" customHeight="false" outlineLevel="0" collapsed="false">
      <c r="A129" s="228" t="s">
        <v>393</v>
      </c>
      <c r="B129" s="228"/>
      <c r="C129" s="229" t="n">
        <f aca="false">C19</f>
        <v>0</v>
      </c>
      <c r="D129" s="229" t="n">
        <f aca="false">D19</f>
        <v>0</v>
      </c>
      <c r="E129" s="229" t="n">
        <f aca="false">E19</f>
        <v>0</v>
      </c>
      <c r="F129" s="229" t="n">
        <f aca="false">F19</f>
        <v>0</v>
      </c>
      <c r="G129" s="230" t="n">
        <f aca="false">G19</f>
        <v>0</v>
      </c>
    </row>
    <row r="130" customFormat="false" ht="12.75" hidden="false" customHeight="false" outlineLevel="0" collapsed="false">
      <c r="A130" s="231" t="s">
        <v>394</v>
      </c>
      <c r="B130" s="231"/>
      <c r="C130" s="150" t="n">
        <f aca="false">C51</f>
        <v>625.33</v>
      </c>
      <c r="D130" s="150" t="n">
        <f aca="false">D51</f>
        <v>625.33</v>
      </c>
      <c r="E130" s="150" t="n">
        <f aca="false">E51</f>
        <v>625.33</v>
      </c>
      <c r="F130" s="150" t="n">
        <f aca="false">F51</f>
        <v>852.71</v>
      </c>
      <c r="G130" s="152" t="n">
        <f aca="false">G51</f>
        <v>852.71</v>
      </c>
    </row>
    <row r="131" customFormat="false" ht="12.75" hidden="false" customHeight="false" outlineLevel="0" collapsed="false">
      <c r="A131" s="231" t="s">
        <v>395</v>
      </c>
      <c r="B131" s="231"/>
      <c r="C131" s="150" t="n">
        <f aca="false">C71</f>
        <v>29.6510641666667</v>
      </c>
      <c r="D131" s="150" t="n">
        <f aca="false">D71</f>
        <v>29.6510641666667</v>
      </c>
      <c r="E131" s="150" t="n">
        <f aca="false">E71</f>
        <v>29.6510641666667</v>
      </c>
      <c r="F131" s="150" t="n">
        <f aca="false">F71</f>
        <v>40.4326658333333</v>
      </c>
      <c r="G131" s="152" t="n">
        <f aca="false">G71</f>
        <v>40.4326658333333</v>
      </c>
    </row>
    <row r="132" customFormat="false" ht="12.75" hidden="false" customHeight="false" outlineLevel="0" collapsed="false">
      <c r="A132" s="231" t="s">
        <v>396</v>
      </c>
      <c r="B132" s="231"/>
      <c r="C132" s="150" t="n">
        <f aca="false">C87</f>
        <v>54.36</v>
      </c>
      <c r="D132" s="150" t="n">
        <f aca="false">D87</f>
        <v>54.36</v>
      </c>
      <c r="E132" s="150" t="n">
        <f aca="false">E87</f>
        <v>54.36</v>
      </c>
      <c r="F132" s="150" t="n">
        <f aca="false">F87</f>
        <v>52.99</v>
      </c>
      <c r="G132" s="152" t="n">
        <f aca="false">G87</f>
        <v>52.99</v>
      </c>
    </row>
    <row r="133" customFormat="false" ht="12.75" hidden="false" customHeight="false" outlineLevel="0" collapsed="false">
      <c r="A133" s="232" t="s">
        <v>397</v>
      </c>
      <c r="B133" s="232"/>
      <c r="C133" s="233" t="n">
        <f aca="false">C95</f>
        <v>0</v>
      </c>
      <c r="D133" s="233" t="n">
        <f aca="false">D95</f>
        <v>0</v>
      </c>
      <c r="E133" s="233" t="n">
        <f aca="false">E95</f>
        <v>0</v>
      </c>
      <c r="F133" s="233" t="n">
        <f aca="false">F95</f>
        <v>0</v>
      </c>
      <c r="G133" s="234" t="n">
        <f aca="false">G95</f>
        <v>0</v>
      </c>
    </row>
    <row r="134" customFormat="false" ht="12.75" hidden="false" customHeight="false" outlineLevel="0" collapsed="false">
      <c r="A134" s="235" t="s">
        <v>398</v>
      </c>
      <c r="B134" s="235"/>
      <c r="C134" s="236" t="n">
        <f aca="false">SUM(C129:C133)</f>
        <v>709.341064166667</v>
      </c>
      <c r="D134" s="236" t="n">
        <f aca="false">SUM(D129:D133)</f>
        <v>709.341064166667</v>
      </c>
      <c r="E134" s="236" t="n">
        <f aca="false">SUM(E129:E133)</f>
        <v>709.341064166667</v>
      </c>
      <c r="F134" s="236" t="n">
        <f aca="false">SUM(F129:F133)</f>
        <v>946.132665833333</v>
      </c>
      <c r="G134" s="237" t="n">
        <f aca="false">SUM(G129:G133)</f>
        <v>946.132665833333</v>
      </c>
    </row>
    <row r="135" customFormat="false" ht="12.75" hidden="false" customHeight="false" outlineLevel="0" collapsed="false">
      <c r="A135" s="228" t="s">
        <v>399</v>
      </c>
      <c r="B135" s="228"/>
      <c r="C135" s="229" t="n">
        <f aca="false">C119</f>
        <v>141.69</v>
      </c>
      <c r="D135" s="229" t="n">
        <f aca="false">D119</f>
        <v>141.69</v>
      </c>
      <c r="E135" s="229" t="n">
        <f aca="false">E119</f>
        <v>141.69</v>
      </c>
      <c r="F135" s="229" t="n">
        <f aca="false">F119</f>
        <v>189</v>
      </c>
      <c r="G135" s="230" t="n">
        <f aca="false">G119</f>
        <v>189</v>
      </c>
    </row>
    <row r="136" customFormat="false" ht="12.75" hidden="false" customHeight="false" outlineLevel="0" collapsed="false">
      <c r="A136" s="231" t="s">
        <v>400</v>
      </c>
      <c r="B136" s="231"/>
      <c r="C136" s="150" t="n">
        <f aca="false">C120</f>
        <v>146.23</v>
      </c>
      <c r="D136" s="150" t="n">
        <f aca="false">D120</f>
        <v>146.23</v>
      </c>
      <c r="E136" s="150" t="n">
        <f aca="false">E120</f>
        <v>146.23</v>
      </c>
      <c r="F136" s="150" t="n">
        <f aca="false">F120</f>
        <v>195.05</v>
      </c>
      <c r="G136" s="152" t="n">
        <f aca="false">G120</f>
        <v>195.05</v>
      </c>
    </row>
    <row r="137" customFormat="false" ht="12.75" hidden="false" customHeight="false" outlineLevel="0" collapsed="false">
      <c r="A137" s="231" t="s">
        <v>401</v>
      </c>
      <c r="B137" s="231"/>
      <c r="C137" s="150" t="n">
        <f aca="false">C121</f>
        <v>150.81</v>
      </c>
      <c r="D137" s="150" t="n">
        <f aca="false">D121</f>
        <v>150.81</v>
      </c>
      <c r="E137" s="150" t="n">
        <f aca="false">E121</f>
        <v>150.81</v>
      </c>
      <c r="F137" s="150" t="n">
        <f aca="false">F121</f>
        <v>201.17</v>
      </c>
      <c r="G137" s="152" t="n">
        <f aca="false">G121</f>
        <v>201.17</v>
      </c>
    </row>
    <row r="138" customFormat="false" ht="12.75" hidden="false" customHeight="false" outlineLevel="0" collapsed="false">
      <c r="A138" s="231" t="s">
        <v>402</v>
      </c>
      <c r="B138" s="231"/>
      <c r="C138" s="150" t="n">
        <f aca="false">C122</f>
        <v>155.44</v>
      </c>
      <c r="D138" s="150" t="n">
        <f aca="false">D122</f>
        <v>155.44</v>
      </c>
      <c r="E138" s="150" t="n">
        <f aca="false">E122</f>
        <v>155.44</v>
      </c>
      <c r="F138" s="150" t="n">
        <f aca="false">F122</f>
        <v>207.34</v>
      </c>
      <c r="G138" s="152" t="n">
        <f aca="false">G122</f>
        <v>207.34</v>
      </c>
    </row>
    <row r="139" customFormat="false" ht="12.75" hidden="false" customHeight="false" outlineLevel="0" collapsed="false">
      <c r="A139" s="231" t="s">
        <v>403</v>
      </c>
      <c r="B139" s="231"/>
      <c r="C139" s="150" t="n">
        <f aca="false">C123</f>
        <v>160.13</v>
      </c>
      <c r="D139" s="150" t="n">
        <f aca="false">D123</f>
        <v>160.13</v>
      </c>
      <c r="E139" s="150" t="n">
        <f aca="false">E123</f>
        <v>160.13</v>
      </c>
      <c r="F139" s="150" t="n">
        <f aca="false">F123</f>
        <v>213.59</v>
      </c>
      <c r="G139" s="152" t="n">
        <f aca="false">G123</f>
        <v>213.59</v>
      </c>
    </row>
    <row r="140" customFormat="false" ht="12.75" hidden="false" customHeight="false" outlineLevel="0" collapsed="false">
      <c r="A140" s="238" t="s">
        <v>404</v>
      </c>
      <c r="B140" s="238"/>
      <c r="C140" s="233" t="n">
        <f aca="false">C124</f>
        <v>169.64</v>
      </c>
      <c r="D140" s="233" t="n">
        <f aca="false">D124</f>
        <v>169.64</v>
      </c>
      <c r="E140" s="233" t="n">
        <f aca="false">E124</f>
        <v>169.64</v>
      </c>
      <c r="F140" s="233" t="n">
        <f aca="false">F124</f>
        <v>226.28</v>
      </c>
      <c r="G140" s="234" t="n">
        <f aca="false">G124</f>
        <v>226.28</v>
      </c>
    </row>
    <row r="141" customFormat="false" ht="12.75" hidden="false" customHeight="false" outlineLevel="0" collapsed="false">
      <c r="A141" s="239" t="s">
        <v>405</v>
      </c>
      <c r="B141" s="240" t="s">
        <v>406</v>
      </c>
      <c r="C141" s="241" t="n">
        <f aca="false">C134+C135</f>
        <v>851.031064166667</v>
      </c>
      <c r="D141" s="241" t="n">
        <f aca="false">D134+D135</f>
        <v>851.031064166667</v>
      </c>
      <c r="E141" s="241" t="n">
        <f aca="false">E134+E135</f>
        <v>851.031064166667</v>
      </c>
      <c r="F141" s="241" t="n">
        <f aca="false">F134+F135</f>
        <v>1135.13266583333</v>
      </c>
      <c r="G141" s="242" t="n">
        <f aca="false">G134+G135</f>
        <v>1135.13266583333</v>
      </c>
    </row>
    <row r="142" customFormat="false" ht="12.75" hidden="false" customHeight="false" outlineLevel="0" collapsed="false">
      <c r="A142" s="239"/>
      <c r="B142" s="243" t="s">
        <v>407</v>
      </c>
      <c r="C142" s="244" t="n">
        <f aca="false">C134+C136</f>
        <v>855.571064166667</v>
      </c>
      <c r="D142" s="244" t="n">
        <f aca="false">D134+D136</f>
        <v>855.571064166667</v>
      </c>
      <c r="E142" s="244" t="n">
        <f aca="false">E134+E136</f>
        <v>855.571064166667</v>
      </c>
      <c r="F142" s="244" t="n">
        <f aca="false">F134+F136</f>
        <v>1141.18266583333</v>
      </c>
      <c r="G142" s="245" t="n">
        <f aca="false">G134+G136</f>
        <v>1141.18266583333</v>
      </c>
    </row>
    <row r="143" customFormat="false" ht="12.75" hidden="false" customHeight="false" outlineLevel="0" collapsed="false">
      <c r="A143" s="239"/>
      <c r="B143" s="243" t="s">
        <v>408</v>
      </c>
      <c r="C143" s="244" t="n">
        <f aca="false">C134+C137</f>
        <v>860.151064166667</v>
      </c>
      <c r="D143" s="244" t="n">
        <f aca="false">D134+D137</f>
        <v>860.151064166667</v>
      </c>
      <c r="E143" s="244" t="n">
        <f aca="false">E134+E137</f>
        <v>860.151064166667</v>
      </c>
      <c r="F143" s="244" t="n">
        <f aca="false">F134+F137</f>
        <v>1147.30266583333</v>
      </c>
      <c r="G143" s="245" t="n">
        <f aca="false">G134+G137</f>
        <v>1147.30266583333</v>
      </c>
    </row>
    <row r="144" customFormat="false" ht="12.75" hidden="false" customHeight="false" outlineLevel="0" collapsed="false">
      <c r="A144" s="239"/>
      <c r="B144" s="243" t="s">
        <v>409</v>
      </c>
      <c r="C144" s="244" t="n">
        <f aca="false">C134+C138</f>
        <v>864.781064166667</v>
      </c>
      <c r="D144" s="244" t="n">
        <f aca="false">D134+D138</f>
        <v>864.781064166667</v>
      </c>
      <c r="E144" s="244" t="n">
        <f aca="false">E134+E138</f>
        <v>864.781064166667</v>
      </c>
      <c r="F144" s="244" t="n">
        <f aca="false">F134+F138</f>
        <v>1153.47266583333</v>
      </c>
      <c r="G144" s="245" t="n">
        <f aca="false">G134+G138</f>
        <v>1153.47266583333</v>
      </c>
    </row>
    <row r="145" customFormat="false" ht="12.75" hidden="false" customHeight="false" outlineLevel="0" collapsed="false">
      <c r="A145" s="239"/>
      <c r="B145" s="243" t="s">
        <v>410</v>
      </c>
      <c r="C145" s="244" t="n">
        <f aca="false">C134+C139</f>
        <v>869.471064166667</v>
      </c>
      <c r="D145" s="244" t="n">
        <f aca="false">D134+D139</f>
        <v>869.471064166667</v>
      </c>
      <c r="E145" s="244" t="n">
        <f aca="false">E134+E139</f>
        <v>869.471064166667</v>
      </c>
      <c r="F145" s="244" t="n">
        <f aca="false">F134+F139</f>
        <v>1159.72266583333</v>
      </c>
      <c r="G145" s="245" t="n">
        <f aca="false">G134+G139</f>
        <v>1159.72266583333</v>
      </c>
    </row>
    <row r="146" customFormat="false" ht="12.75" hidden="false" customHeight="false" outlineLevel="0" collapsed="false">
      <c r="A146" s="239"/>
      <c r="B146" s="246" t="s">
        <v>411</v>
      </c>
      <c r="C146" s="247" t="n">
        <f aca="false">C134+C140</f>
        <v>878.981064166667</v>
      </c>
      <c r="D146" s="247" t="n">
        <f aca="false">D134+D140</f>
        <v>878.981064166667</v>
      </c>
      <c r="E146" s="247" t="n">
        <f aca="false">E134+E140</f>
        <v>878.981064166667</v>
      </c>
      <c r="F146" s="247" t="n">
        <f aca="false">F134+F140</f>
        <v>1172.41266583333</v>
      </c>
      <c r="G146" s="248" t="n">
        <f aca="false">G134+G140</f>
        <v>1172.41266583333</v>
      </c>
    </row>
    <row r="147" customFormat="false" ht="12.75" hidden="false" customHeight="false" outlineLevel="0" collapsed="false">
      <c r="A147" s="249" t="s">
        <v>412</v>
      </c>
      <c r="B147" s="250" t="s">
        <v>406</v>
      </c>
      <c r="C147" s="251" t="n">
        <f aca="false">C141</f>
        <v>851.031064166667</v>
      </c>
      <c r="D147" s="251" t="n">
        <f aca="false">D141</f>
        <v>851.031064166667</v>
      </c>
      <c r="E147" s="251" t="n">
        <f aca="false">E141</f>
        <v>851.031064166667</v>
      </c>
      <c r="F147" s="252" t="n">
        <f aca="false">F141/2</f>
        <v>567.566332916667</v>
      </c>
      <c r="G147" s="253" t="n">
        <f aca="false">G141/2</f>
        <v>567.566332916667</v>
      </c>
    </row>
    <row r="148" customFormat="false" ht="12.75" hidden="false" customHeight="false" outlineLevel="0" collapsed="false">
      <c r="A148" s="249"/>
      <c r="B148" s="254" t="s">
        <v>407</v>
      </c>
      <c r="C148" s="255" t="n">
        <f aca="false">C142</f>
        <v>855.571064166667</v>
      </c>
      <c r="D148" s="255" t="n">
        <f aca="false">D142</f>
        <v>855.571064166667</v>
      </c>
      <c r="E148" s="255" t="n">
        <f aca="false">E142</f>
        <v>855.571064166667</v>
      </c>
      <c r="F148" s="256" t="n">
        <f aca="false">F142/2</f>
        <v>570.591332916667</v>
      </c>
      <c r="G148" s="257" t="n">
        <f aca="false">G142/2</f>
        <v>570.591332916667</v>
      </c>
    </row>
    <row r="149" customFormat="false" ht="12.75" hidden="false" customHeight="false" outlineLevel="0" collapsed="false">
      <c r="A149" s="249"/>
      <c r="B149" s="254" t="s">
        <v>408</v>
      </c>
      <c r="C149" s="255" t="n">
        <f aca="false">C143</f>
        <v>860.151064166667</v>
      </c>
      <c r="D149" s="255" t="n">
        <f aca="false">D143</f>
        <v>860.151064166667</v>
      </c>
      <c r="E149" s="255" t="n">
        <f aca="false">E143</f>
        <v>860.151064166667</v>
      </c>
      <c r="F149" s="256" t="n">
        <f aca="false">F143/2</f>
        <v>573.651332916667</v>
      </c>
      <c r="G149" s="257" t="n">
        <f aca="false">G143/2</f>
        <v>573.651332916667</v>
      </c>
    </row>
    <row r="150" customFormat="false" ht="12.75" hidden="false" customHeight="false" outlineLevel="0" collapsed="false">
      <c r="A150" s="249"/>
      <c r="B150" s="254" t="s">
        <v>409</v>
      </c>
      <c r="C150" s="255" t="n">
        <f aca="false">C144</f>
        <v>864.781064166667</v>
      </c>
      <c r="D150" s="255" t="n">
        <f aca="false">D144</f>
        <v>864.781064166667</v>
      </c>
      <c r="E150" s="255" t="n">
        <f aca="false">E144</f>
        <v>864.781064166667</v>
      </c>
      <c r="F150" s="256" t="n">
        <f aca="false">F144/2</f>
        <v>576.736332916667</v>
      </c>
      <c r="G150" s="257" t="n">
        <f aca="false">G144/2</f>
        <v>576.736332916667</v>
      </c>
    </row>
    <row r="151" customFormat="false" ht="12.75" hidden="false" customHeight="false" outlineLevel="0" collapsed="false">
      <c r="A151" s="249"/>
      <c r="B151" s="254" t="s">
        <v>410</v>
      </c>
      <c r="C151" s="255" t="n">
        <f aca="false">C145</f>
        <v>869.471064166667</v>
      </c>
      <c r="D151" s="255" t="n">
        <f aca="false">D145</f>
        <v>869.471064166667</v>
      </c>
      <c r="E151" s="255" t="n">
        <f aca="false">E145</f>
        <v>869.471064166667</v>
      </c>
      <c r="F151" s="256" t="n">
        <f aca="false">F145/2</f>
        <v>579.861332916667</v>
      </c>
      <c r="G151" s="257" t="n">
        <f aca="false">G145/2</f>
        <v>579.861332916667</v>
      </c>
    </row>
    <row r="152" customFormat="false" ht="12.75" hidden="false" customHeight="false" outlineLevel="0" collapsed="false">
      <c r="A152" s="249"/>
      <c r="B152" s="258" t="s">
        <v>411</v>
      </c>
      <c r="C152" s="259" t="n">
        <f aca="false">C146</f>
        <v>878.981064166667</v>
      </c>
      <c r="D152" s="259" t="n">
        <f aca="false">D146</f>
        <v>878.981064166667</v>
      </c>
      <c r="E152" s="259" t="n">
        <f aca="false">E146</f>
        <v>878.981064166667</v>
      </c>
      <c r="F152" s="260" t="n">
        <f aca="false">F146/2</f>
        <v>586.206332916667</v>
      </c>
      <c r="G152" s="261" t="n">
        <f aca="false">G146/2</f>
        <v>586.206332916667</v>
      </c>
    </row>
    <row r="153" customFormat="false" ht="15" hidden="false" customHeight="true" outlineLevel="0" collapsed="false">
      <c r="A153" s="262" t="s">
        <v>413</v>
      </c>
      <c r="B153" s="263" t="s">
        <v>406</v>
      </c>
      <c r="C153" s="264"/>
      <c r="D153" s="264" t="n">
        <f aca="false">D141/220</f>
        <v>3.86832301893939</v>
      </c>
      <c r="E153" s="264" t="n">
        <f aca="false">E141/220</f>
        <v>3.86832301893939</v>
      </c>
      <c r="F153" s="264"/>
      <c r="G153" s="265"/>
    </row>
    <row r="154" customFormat="false" ht="15" hidden="false" customHeight="true" outlineLevel="0" collapsed="false">
      <c r="A154" s="262"/>
      <c r="B154" s="266" t="s">
        <v>407</v>
      </c>
      <c r="C154" s="267"/>
      <c r="D154" s="267" t="n">
        <f aca="false">D142/220</f>
        <v>3.88895938257576</v>
      </c>
      <c r="E154" s="267" t="n">
        <f aca="false">E142/220</f>
        <v>3.88895938257576</v>
      </c>
      <c r="F154" s="267"/>
      <c r="G154" s="268"/>
    </row>
    <row r="155" customFormat="false" ht="12.75" hidden="false" customHeight="false" outlineLevel="0" collapsed="false">
      <c r="A155" s="262"/>
      <c r="B155" s="266" t="s">
        <v>408</v>
      </c>
      <c r="C155" s="269"/>
      <c r="D155" s="267" t="n">
        <f aca="false">D143/220</f>
        <v>3.90977756439394</v>
      </c>
      <c r="E155" s="267" t="n">
        <f aca="false">E143/220</f>
        <v>3.90977756439394</v>
      </c>
      <c r="F155" s="269"/>
      <c r="G155" s="270"/>
    </row>
    <row r="156" customFormat="false" ht="12.75" hidden="false" customHeight="false" outlineLevel="0" collapsed="false">
      <c r="A156" s="262"/>
      <c r="B156" s="266" t="s">
        <v>409</v>
      </c>
      <c r="C156" s="269"/>
      <c r="D156" s="267" t="n">
        <f aca="false">D144/220</f>
        <v>3.93082301893939</v>
      </c>
      <c r="E156" s="267" t="n">
        <f aca="false">E144/220</f>
        <v>3.93082301893939</v>
      </c>
      <c r="F156" s="269"/>
      <c r="G156" s="270"/>
    </row>
    <row r="157" customFormat="false" ht="12.75" hidden="false" customHeight="false" outlineLevel="0" collapsed="false">
      <c r="A157" s="262"/>
      <c r="B157" s="266" t="s">
        <v>410</v>
      </c>
      <c r="C157" s="269"/>
      <c r="D157" s="267" t="n">
        <f aca="false">D145/220</f>
        <v>3.95214120075758</v>
      </c>
      <c r="E157" s="267" t="n">
        <f aca="false">E145/220</f>
        <v>3.95214120075758</v>
      </c>
      <c r="F157" s="269"/>
      <c r="G157" s="270"/>
    </row>
    <row r="158" customFormat="false" ht="12.75" hidden="false" customHeight="false" outlineLevel="0" collapsed="false">
      <c r="A158" s="262"/>
      <c r="B158" s="271" t="s">
        <v>411</v>
      </c>
      <c r="C158" s="272"/>
      <c r="D158" s="273" t="n">
        <f aca="false">D146/220</f>
        <v>3.99536847348485</v>
      </c>
      <c r="E158" s="273" t="n">
        <f aca="false">E146/220</f>
        <v>3.99536847348485</v>
      </c>
      <c r="F158" s="272"/>
      <c r="G158" s="274"/>
    </row>
    <row r="159" customFormat="false" ht="12.75" hidden="false" customHeight="false" outlineLevel="0" collapsed="false">
      <c r="A159" s="0"/>
    </row>
    <row r="160" customFormat="false" ht="14.9" hidden="false" customHeight="false" outlineLevel="0" collapsed="false">
      <c r="A160" s="0" t="s">
        <v>294</v>
      </c>
    </row>
    <row r="301" customFormat="false" ht="12.8" hidden="false" customHeight="false" outlineLevel="0" collapsed="false"/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3:G53"/>
    <mergeCell ref="A73:G73"/>
    <mergeCell ref="A89:G89"/>
    <mergeCell ref="A97:G97"/>
    <mergeCell ref="A119:A124"/>
    <mergeCell ref="A127:G127"/>
    <mergeCell ref="A128:G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A146"/>
    <mergeCell ref="A147:A152"/>
    <mergeCell ref="A153:A1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B7B7B"/>
    <pageSetUpPr fitToPage="false"/>
  </sheetPr>
  <dimension ref="A1:L4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H27" activeCellId="0" sqref="H27"/>
    </sheetView>
  </sheetViews>
  <sheetFormatPr defaultRowHeight="13.8"/>
  <cols>
    <col collapsed="false" hidden="false" max="1" min="1" style="0" width="8.6734693877551"/>
    <col collapsed="false" hidden="false" max="2" min="2" style="0" width="39.5714285714286"/>
    <col collapsed="false" hidden="false" max="1025" min="3" style="0" width="8.6734693877551"/>
  </cols>
  <sheetData>
    <row r="1" customFormat="false" ht="14.25" hidden="false" customHeight="true" outlineLevel="0" collapsed="false">
      <c r="A1" s="282" t="s">
        <v>437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customFormat="false" ht="14.25" hidden="false" customHeight="true" outlineLevel="0" collapsed="false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customFormat="false" ht="14.25" hidden="false" customHeight="true" outlineLevel="0" collapsed="false">
      <c r="A3" s="285" t="s">
        <v>438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customFormat="false" ht="14.25" hidden="false" customHeight="true" outlineLevel="0" collapsed="false">
      <c r="A4" s="286" t="s">
        <v>439</v>
      </c>
      <c r="B4" s="287" t="s">
        <v>440</v>
      </c>
      <c r="C4" s="287" t="s">
        <v>1</v>
      </c>
      <c r="D4" s="288" t="s">
        <v>441</v>
      </c>
      <c r="E4" s="288"/>
      <c r="F4" s="288"/>
      <c r="G4" s="288"/>
      <c r="H4" s="289" t="s">
        <v>442</v>
      </c>
      <c r="I4" s="289"/>
      <c r="J4" s="290" t="s">
        <v>443</v>
      </c>
      <c r="K4" s="290"/>
      <c r="L4" s="290"/>
    </row>
    <row r="5" customFormat="false" ht="14.25" hidden="false" customHeight="true" outlineLevel="0" collapsed="false">
      <c r="A5" s="291" t="n">
        <v>1</v>
      </c>
      <c r="B5" s="292" t="s">
        <v>444</v>
      </c>
      <c r="C5" s="292" t="s">
        <v>1</v>
      </c>
      <c r="D5" s="293" t="n">
        <v>4</v>
      </c>
      <c r="E5" s="293"/>
      <c r="F5" s="293"/>
      <c r="G5" s="293"/>
      <c r="H5" s="294" t="n">
        <v>0</v>
      </c>
      <c r="I5" s="294"/>
      <c r="J5" s="295" t="n">
        <f aca="false">D5*H5</f>
        <v>0</v>
      </c>
      <c r="K5" s="295"/>
      <c r="L5" s="295"/>
    </row>
    <row r="6" customFormat="false" ht="14.25" hidden="false" customHeight="true" outlineLevel="0" collapsed="false">
      <c r="A6" s="296" t="n">
        <v>2</v>
      </c>
      <c r="B6" s="297" t="s">
        <v>445</v>
      </c>
      <c r="C6" s="297" t="s">
        <v>1</v>
      </c>
      <c r="D6" s="298" t="n">
        <v>2</v>
      </c>
      <c r="E6" s="298"/>
      <c r="F6" s="298"/>
      <c r="G6" s="298"/>
      <c r="H6" s="294" t="n">
        <v>0</v>
      </c>
      <c r="I6" s="294"/>
      <c r="J6" s="295" t="n">
        <f aca="false">D6*H6</f>
        <v>0</v>
      </c>
      <c r="K6" s="295"/>
      <c r="L6" s="295"/>
    </row>
    <row r="7" customFormat="false" ht="14.25" hidden="false" customHeight="true" outlineLevel="0" collapsed="false">
      <c r="A7" s="296" t="n">
        <v>3</v>
      </c>
      <c r="B7" s="297" t="s">
        <v>446</v>
      </c>
      <c r="C7" s="297" t="s">
        <v>1</v>
      </c>
      <c r="D7" s="298" t="n">
        <v>1</v>
      </c>
      <c r="E7" s="298"/>
      <c r="F7" s="298"/>
      <c r="G7" s="298"/>
      <c r="H7" s="294" t="n">
        <v>0</v>
      </c>
      <c r="I7" s="294"/>
      <c r="J7" s="295" t="n">
        <f aca="false">D7*H7</f>
        <v>0</v>
      </c>
      <c r="K7" s="295"/>
      <c r="L7" s="295"/>
    </row>
    <row r="8" customFormat="false" ht="14.25" hidden="false" customHeight="true" outlineLevel="0" collapsed="false">
      <c r="A8" s="296" t="n">
        <v>4</v>
      </c>
      <c r="B8" s="297" t="s">
        <v>447</v>
      </c>
      <c r="C8" s="297" t="s">
        <v>1</v>
      </c>
      <c r="D8" s="298" t="n">
        <v>1</v>
      </c>
      <c r="E8" s="298"/>
      <c r="F8" s="298"/>
      <c r="G8" s="298"/>
      <c r="H8" s="294" t="n">
        <v>0</v>
      </c>
      <c r="I8" s="294"/>
      <c r="J8" s="295" t="n">
        <f aca="false">D8*H8</f>
        <v>0</v>
      </c>
      <c r="K8" s="295"/>
      <c r="L8" s="295"/>
    </row>
    <row r="9" customFormat="false" ht="14.25" hidden="false" customHeight="true" outlineLevel="0" collapsed="false">
      <c r="A9" s="299" t="n">
        <v>5</v>
      </c>
      <c r="B9" s="300" t="s">
        <v>448</v>
      </c>
      <c r="C9" s="300" t="s">
        <v>449</v>
      </c>
      <c r="D9" s="301" t="n">
        <v>1</v>
      </c>
      <c r="E9" s="301"/>
      <c r="F9" s="301"/>
      <c r="G9" s="301"/>
      <c r="H9" s="294" t="n">
        <v>0</v>
      </c>
      <c r="I9" s="294"/>
      <c r="J9" s="295" t="n">
        <f aca="false">D9*H9</f>
        <v>0</v>
      </c>
      <c r="K9" s="295"/>
      <c r="L9" s="295"/>
    </row>
    <row r="10" customFormat="false" ht="14.25" hidden="false" customHeight="true" outlineLevel="0" collapsed="false">
      <c r="A10" s="302" t="s">
        <v>450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3" t="n">
        <f aca="false">SUM(J5:J9)</f>
        <v>0</v>
      </c>
    </row>
    <row r="11" customFormat="false" ht="14.25" hidden="false" customHeight="true" outlineLevel="0" collapsed="false">
      <c r="A11" s="304" t="s">
        <v>451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 t="n">
        <f aca="false">L10/12</f>
        <v>0</v>
      </c>
    </row>
    <row r="12" customFormat="false" ht="14.25" hidden="false" customHeight="true" outlineLevel="0" collapsed="false">
      <c r="A12" s="283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</row>
    <row r="13" customFormat="false" ht="14.25" hidden="false" customHeight="true" outlineLevel="0" collapsed="false">
      <c r="A13" s="283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14" customFormat="false" ht="14.25" hidden="false" customHeight="true" outlineLevel="0" collapsed="false">
      <c r="A14" s="306" t="s">
        <v>452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</row>
    <row r="15" customFormat="false" ht="14.25" hidden="false" customHeight="true" outlineLevel="0" collapsed="false">
      <c r="A15" s="307" t="s">
        <v>439</v>
      </c>
      <c r="B15" s="308" t="s">
        <v>440</v>
      </c>
      <c r="C15" s="309" t="s">
        <v>1</v>
      </c>
      <c r="D15" s="310" t="s">
        <v>441</v>
      </c>
      <c r="E15" s="310"/>
      <c r="F15" s="310"/>
      <c r="G15" s="310"/>
      <c r="H15" s="311" t="s">
        <v>442</v>
      </c>
      <c r="I15" s="310" t="s">
        <v>453</v>
      </c>
      <c r="J15" s="310"/>
      <c r="K15" s="310"/>
      <c r="L15" s="310"/>
    </row>
    <row r="16" customFormat="false" ht="14.25" hidden="false" customHeight="true" outlineLevel="0" collapsed="false">
      <c r="A16" s="307"/>
      <c r="B16" s="308"/>
      <c r="C16" s="309"/>
      <c r="D16" s="290" t="s">
        <v>454</v>
      </c>
      <c r="E16" s="290" t="s">
        <v>455</v>
      </c>
      <c r="F16" s="290" t="s">
        <v>456</v>
      </c>
      <c r="G16" s="290" t="s">
        <v>457</v>
      </c>
      <c r="H16" s="311"/>
      <c r="I16" s="312" t="s">
        <v>454</v>
      </c>
      <c r="J16" s="290" t="s">
        <v>455</v>
      </c>
      <c r="K16" s="290" t="s">
        <v>456</v>
      </c>
      <c r="L16" s="290" t="s">
        <v>457</v>
      </c>
    </row>
    <row r="17" customFormat="false" ht="14.25" hidden="false" customHeight="true" outlineLevel="0" collapsed="false">
      <c r="A17" s="291" t="n">
        <v>1</v>
      </c>
      <c r="B17" s="292" t="s">
        <v>458</v>
      </c>
      <c r="C17" s="313" t="s">
        <v>1</v>
      </c>
      <c r="D17" s="313" t="n">
        <f aca="false">(RESUMO!C$276+RESUMO!D$276)*2+(RESUMO!E$276+RESUMO!F$276)</f>
        <v>224</v>
      </c>
      <c r="E17" s="313" t="n">
        <f aca="false">(RESUMO!C$291+RESUMO!D$291)*2+(RESUMO!E$291+RESUMO!F$291)</f>
        <v>212</v>
      </c>
      <c r="F17" s="313" t="n">
        <f aca="false">(RESUMO!C$281+RESUMO!D$281)*2+(RESUMO!E$281+RESUMO!F$281)</f>
        <v>229</v>
      </c>
      <c r="G17" s="313" t="n">
        <f aca="false">(RESUMO!C$286+RESUMO!D$286)*2+(RESUMO!E$286+RESUMO!F$286)</f>
        <v>126</v>
      </c>
      <c r="H17" s="314" t="n">
        <v>0</v>
      </c>
      <c r="I17" s="315" t="n">
        <f aca="false">((($H17*D17)*0.2)/D17)/12</f>
        <v>0</v>
      </c>
      <c r="J17" s="315" t="n">
        <f aca="false">((($H17*E17)*0.2)/E17)/12</f>
        <v>0</v>
      </c>
      <c r="K17" s="315" t="n">
        <f aca="false">((($H17*F17)*0.2)/F17)/12</f>
        <v>0</v>
      </c>
      <c r="L17" s="315" t="n">
        <f aca="false">((($H17*G17)*0.2)/G17)/12</f>
        <v>0</v>
      </c>
    </row>
    <row r="18" customFormat="false" ht="14.25" hidden="false" customHeight="true" outlineLevel="0" collapsed="false">
      <c r="A18" s="296" t="n">
        <v>2</v>
      </c>
      <c r="B18" s="297" t="s">
        <v>459</v>
      </c>
      <c r="C18" s="316" t="s">
        <v>1</v>
      </c>
      <c r="D18" s="313" t="n">
        <f aca="false">(RESUMO!C$276+RESUMO!D$276)*2+(RESUMO!E$276+RESUMO!F$276)</f>
        <v>224</v>
      </c>
      <c r="E18" s="313" t="n">
        <f aca="false">(RESUMO!C$291+RESUMO!D$291)*2+(RESUMO!E$291+RESUMO!F$291)</f>
        <v>212</v>
      </c>
      <c r="F18" s="313" t="n">
        <f aca="false">(RESUMO!C$281+RESUMO!D$281)*2+(RESUMO!E$281+RESUMO!F$281)</f>
        <v>229</v>
      </c>
      <c r="G18" s="313" t="n">
        <f aca="false">(RESUMO!C$286+RESUMO!D$286)*2+(RESUMO!E$286+RESUMO!F$286)</f>
        <v>126</v>
      </c>
      <c r="H18" s="314" t="n">
        <v>0</v>
      </c>
      <c r="I18" s="315" t="n">
        <f aca="false">((($H18*D18)*0.2)/D18)/12</f>
        <v>0</v>
      </c>
      <c r="J18" s="315" t="n">
        <f aca="false">((($H18*E18)*0.2)/E18)/12</f>
        <v>0</v>
      </c>
      <c r="K18" s="315" t="n">
        <f aca="false">((($H18*F18)*0.2)/F18)/12</f>
        <v>0</v>
      </c>
      <c r="L18" s="315" t="n">
        <f aca="false">((($H18*G18)*0.2)/G18)/12</f>
        <v>0</v>
      </c>
    </row>
    <row r="19" customFormat="false" ht="14.25" hidden="false" customHeight="true" outlineLevel="0" collapsed="false">
      <c r="A19" s="296" t="n">
        <v>3</v>
      </c>
      <c r="B19" s="297" t="s">
        <v>460</v>
      </c>
      <c r="C19" s="316" t="s">
        <v>1</v>
      </c>
      <c r="D19" s="313" t="n">
        <f aca="false">(RESUMO!C$276+RESUMO!D$276)*2+(RESUMO!E$276+RESUMO!F$276)</f>
        <v>224</v>
      </c>
      <c r="E19" s="313" t="n">
        <f aca="false">(RESUMO!C$291+RESUMO!D$291)*2+(RESUMO!E$291+RESUMO!F$291)</f>
        <v>212</v>
      </c>
      <c r="F19" s="313" t="n">
        <f aca="false">(RESUMO!C$281+RESUMO!D$281)*2+(RESUMO!E$281+RESUMO!F$281)</f>
        <v>229</v>
      </c>
      <c r="G19" s="313" t="n">
        <f aca="false">(RESUMO!C$286+RESUMO!D$286)*2+(RESUMO!E$286+RESUMO!F$286)</f>
        <v>126</v>
      </c>
      <c r="H19" s="314" t="n">
        <v>0</v>
      </c>
      <c r="I19" s="315" t="n">
        <f aca="false">((($H19*D19)*0.2)/D19)/12</f>
        <v>0</v>
      </c>
      <c r="J19" s="315" t="n">
        <f aca="false">((($H19*E19)*0.2)/E19)/12</f>
        <v>0</v>
      </c>
      <c r="K19" s="315" t="n">
        <f aca="false">((($H19*F19)*0.2)/F19)/12</f>
        <v>0</v>
      </c>
      <c r="L19" s="315" t="n">
        <f aca="false">((($H19*G19)*0.2)/G19)/12</f>
        <v>0</v>
      </c>
    </row>
    <row r="20" customFormat="false" ht="14.25" hidden="false" customHeight="true" outlineLevel="0" collapsed="false">
      <c r="A20" s="296" t="n">
        <v>4</v>
      </c>
      <c r="B20" s="297" t="s">
        <v>461</v>
      </c>
      <c r="C20" s="316" t="s">
        <v>1</v>
      </c>
      <c r="D20" s="313" t="n">
        <f aca="false">(RESUMO!C$276+RESUMO!D$276)*2+(RESUMO!E$276+RESUMO!F$276)</f>
        <v>224</v>
      </c>
      <c r="E20" s="313" t="n">
        <f aca="false">(RESUMO!C$291+RESUMO!D$291)*2+(RESUMO!E$291+RESUMO!F$291)</f>
        <v>212</v>
      </c>
      <c r="F20" s="313" t="n">
        <f aca="false">(RESUMO!C$281+RESUMO!D$281)*2+(RESUMO!E$281+RESUMO!F$281)</f>
        <v>229</v>
      </c>
      <c r="G20" s="313" t="n">
        <f aca="false">(RESUMO!C$286+RESUMO!D$286)*2+(RESUMO!E$286+RESUMO!F$286)</f>
        <v>126</v>
      </c>
      <c r="H20" s="314" t="n">
        <v>0</v>
      </c>
      <c r="I20" s="315" t="n">
        <f aca="false">((($H20*D20)*0.2)/D20)/12</f>
        <v>0</v>
      </c>
      <c r="J20" s="315" t="n">
        <f aca="false">((($H20*E20)*0.2)/E20)/12</f>
        <v>0</v>
      </c>
      <c r="K20" s="315" t="n">
        <f aca="false">((($H20*F20)*0.2)/F20)/12</f>
        <v>0</v>
      </c>
      <c r="L20" s="315" t="n">
        <f aca="false">((($H20*G20)*0.2)/G20)/12</f>
        <v>0</v>
      </c>
    </row>
    <row r="21" customFormat="false" ht="14.25" hidden="false" customHeight="true" outlineLevel="0" collapsed="false">
      <c r="A21" s="296" t="n">
        <v>5</v>
      </c>
      <c r="B21" s="297" t="s">
        <v>462</v>
      </c>
      <c r="C21" s="316" t="s">
        <v>1</v>
      </c>
      <c r="D21" s="313" t="n">
        <f aca="false">(RESUMO!C$276+RESUMO!D$276)*2+(RESUMO!E$276+RESUMO!F$276)</f>
        <v>224</v>
      </c>
      <c r="E21" s="313" t="n">
        <f aca="false">(RESUMO!C$291+RESUMO!D$291)*2+(RESUMO!E$291+RESUMO!F$291)</f>
        <v>212</v>
      </c>
      <c r="F21" s="313" t="n">
        <f aca="false">(RESUMO!C$281+RESUMO!D$281)*2+(RESUMO!E$281+RESUMO!F$281)</f>
        <v>229</v>
      </c>
      <c r="G21" s="313" t="n">
        <f aca="false">(RESUMO!C$286+RESUMO!D$286)*2+(RESUMO!E$286+RESUMO!F$286)</f>
        <v>126</v>
      </c>
      <c r="H21" s="314" t="n">
        <v>0</v>
      </c>
      <c r="I21" s="315" t="n">
        <f aca="false">((($H21*D21)*0.2)/D21)/12</f>
        <v>0</v>
      </c>
      <c r="J21" s="315" t="n">
        <f aca="false">((($H21*E21)*0.2)/E21)/12</f>
        <v>0</v>
      </c>
      <c r="K21" s="315" t="n">
        <f aca="false">((($H21*F21)*0.2)/F21)/12</f>
        <v>0</v>
      </c>
      <c r="L21" s="315" t="n">
        <f aca="false">((($H21*G21)*0.2)/G21)/12</f>
        <v>0</v>
      </c>
    </row>
    <row r="22" customFormat="false" ht="14.25" hidden="false" customHeight="true" outlineLevel="0" collapsed="false">
      <c r="A22" s="296" t="n">
        <v>6</v>
      </c>
      <c r="B22" s="297" t="s">
        <v>463</v>
      </c>
      <c r="C22" s="316" t="s">
        <v>1</v>
      </c>
      <c r="D22" s="316" t="n">
        <f aca="false">RESUMO!A$87-3</f>
        <v>80</v>
      </c>
      <c r="E22" s="316" t="n">
        <f aca="false">RESUMO!A$272-1</f>
        <v>65</v>
      </c>
      <c r="F22" s="316" t="n">
        <f aca="false">RESUMO!A$151</f>
        <v>63</v>
      </c>
      <c r="G22" s="316" t="n">
        <f aca="false">RESUMO!A$205</f>
        <v>53</v>
      </c>
      <c r="H22" s="314" t="n">
        <v>0</v>
      </c>
      <c r="I22" s="315" t="n">
        <f aca="false">((($H22*D22)*0.2)/D22)/12</f>
        <v>0</v>
      </c>
      <c r="J22" s="315" t="n">
        <f aca="false">((($H22*E22)*0.2)/E22)/12</f>
        <v>0</v>
      </c>
      <c r="K22" s="315" t="n">
        <f aca="false">((($H22*F22)*0.2)/F22)/12</f>
        <v>0</v>
      </c>
      <c r="L22" s="315" t="n">
        <f aca="false">((($H22*G22)*0.2)/G22)/12</f>
        <v>0</v>
      </c>
    </row>
    <row r="23" customFormat="false" ht="14.25" hidden="false" customHeight="true" outlineLevel="0" collapsed="false">
      <c r="A23" s="296" t="n">
        <v>7</v>
      </c>
      <c r="B23" s="297" t="s">
        <v>464</v>
      </c>
      <c r="C23" s="316" t="s">
        <v>1</v>
      </c>
      <c r="D23" s="316" t="n">
        <f aca="false">RESUMO!A$87-3</f>
        <v>80</v>
      </c>
      <c r="E23" s="316" t="n">
        <f aca="false">RESUMO!A$272-1</f>
        <v>65</v>
      </c>
      <c r="F23" s="316" t="n">
        <f aca="false">RESUMO!A$151</f>
        <v>63</v>
      </c>
      <c r="G23" s="316" t="n">
        <f aca="false">RESUMO!A$205</f>
        <v>53</v>
      </c>
      <c r="H23" s="314" t="n">
        <v>0</v>
      </c>
      <c r="I23" s="315" t="n">
        <f aca="false">((($H23*D23)*0.2)/D23)/12</f>
        <v>0</v>
      </c>
      <c r="J23" s="315" t="n">
        <f aca="false">((($H23*E23)*0.2)/E23)/12</f>
        <v>0</v>
      </c>
      <c r="K23" s="315" t="n">
        <f aca="false">((($H23*F23)*0.2)/F23)/12</f>
        <v>0</v>
      </c>
      <c r="L23" s="315" t="n">
        <f aca="false">((($H23*G23)*0.2)/G23)/12</f>
        <v>0</v>
      </c>
    </row>
    <row r="24" customFormat="false" ht="14.25" hidden="false" customHeight="true" outlineLevel="0" collapsed="false">
      <c r="A24" s="299" t="n">
        <v>8</v>
      </c>
      <c r="B24" s="300" t="s">
        <v>465</v>
      </c>
      <c r="C24" s="317" t="s">
        <v>1</v>
      </c>
      <c r="D24" s="317" t="n">
        <f aca="false">RESUMO!D276</f>
        <v>10</v>
      </c>
      <c r="E24" s="317" t="n">
        <f aca="false">RESUMO!D291</f>
        <v>9</v>
      </c>
      <c r="F24" s="317" t="n">
        <f aca="false">RESUMO!D281</f>
        <v>10</v>
      </c>
      <c r="G24" s="317" t="n">
        <f aca="false">RESUMO!D286</f>
        <v>1</v>
      </c>
      <c r="H24" s="314" t="n">
        <v>0</v>
      </c>
      <c r="I24" s="315" t="n">
        <f aca="false">((($H24*D24)*0.2)/D24)/12</f>
        <v>0</v>
      </c>
      <c r="J24" s="315" t="n">
        <f aca="false">((($H24*E24)*0.2)/E24)/12</f>
        <v>0</v>
      </c>
      <c r="K24" s="315" t="n">
        <f aca="false">((($H24*F24)*0.2)/F24)/12</f>
        <v>0</v>
      </c>
      <c r="L24" s="315" t="n">
        <f aca="false">((($H24*G24)*0.2)/G24)/12</f>
        <v>0</v>
      </c>
    </row>
    <row r="25" customFormat="false" ht="14.25" hidden="false" customHeight="true" outlineLevel="0" collapsed="false">
      <c r="A25" s="318" t="s">
        <v>466</v>
      </c>
      <c r="B25" s="318"/>
      <c r="C25" s="318"/>
      <c r="D25" s="318"/>
      <c r="E25" s="318"/>
      <c r="F25" s="318"/>
      <c r="G25" s="318"/>
      <c r="H25" s="319"/>
      <c r="I25" s="320" t="n">
        <f aca="false">SUM(I17:I24)</f>
        <v>0</v>
      </c>
      <c r="J25" s="320" t="n">
        <f aca="false">SUM(J17:J24)</f>
        <v>0</v>
      </c>
      <c r="K25" s="320" t="n">
        <f aca="false">SUM(K17:K24)</f>
        <v>0</v>
      </c>
      <c r="L25" s="320" t="n">
        <f aca="false">SUM(L17:L24)</f>
        <v>0</v>
      </c>
    </row>
    <row r="26" customFormat="false" ht="14.25" hidden="false" customHeight="true" outlineLevel="0" collapsed="false">
      <c r="A26" s="321" t="s">
        <v>467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customFormat="false" ht="14.25" hidden="false" customHeight="true" outlineLevel="0" collapsed="false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</row>
    <row r="28" customFormat="false" ht="14.25" hidden="false" customHeight="true" outlineLevel="0" collapsed="false">
      <c r="A28" s="306" t="s">
        <v>468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</row>
    <row r="29" customFormat="false" ht="14.25" hidden="false" customHeight="true" outlineLevel="0" collapsed="false">
      <c r="A29" s="322" t="s">
        <v>439</v>
      </c>
      <c r="B29" s="323" t="s">
        <v>440</v>
      </c>
      <c r="C29" s="323" t="s">
        <v>1</v>
      </c>
      <c r="D29" s="324" t="s">
        <v>441</v>
      </c>
      <c r="E29" s="324"/>
      <c r="F29" s="324"/>
      <c r="G29" s="324"/>
      <c r="H29" s="311" t="s">
        <v>442</v>
      </c>
      <c r="I29" s="325" t="s">
        <v>443</v>
      </c>
      <c r="J29" s="325"/>
      <c r="K29" s="325"/>
      <c r="L29" s="325"/>
    </row>
    <row r="30" customFormat="false" ht="14.25" hidden="false" customHeight="true" outlineLevel="0" collapsed="false">
      <c r="A30" s="322"/>
      <c r="B30" s="323"/>
      <c r="C30" s="323"/>
      <c r="D30" s="326" t="s">
        <v>454</v>
      </c>
      <c r="E30" s="326" t="s">
        <v>455</v>
      </c>
      <c r="F30" s="326" t="s">
        <v>456</v>
      </c>
      <c r="G30" s="326" t="s">
        <v>457</v>
      </c>
      <c r="H30" s="311"/>
      <c r="I30" s="327" t="s">
        <v>454</v>
      </c>
      <c r="J30" s="287" t="s">
        <v>455</v>
      </c>
      <c r="K30" s="287" t="s">
        <v>456</v>
      </c>
      <c r="L30" s="287" t="s">
        <v>457</v>
      </c>
    </row>
    <row r="31" customFormat="false" ht="14.25" hidden="false" customHeight="true" outlineLevel="0" collapsed="false">
      <c r="A31" s="296" t="n">
        <v>1</v>
      </c>
      <c r="B31" s="297" t="s">
        <v>469</v>
      </c>
      <c r="C31" s="297" t="s">
        <v>470</v>
      </c>
      <c r="D31" s="297" t="n">
        <v>1</v>
      </c>
      <c r="E31" s="297" t="n">
        <v>1</v>
      </c>
      <c r="F31" s="297" t="n">
        <v>1</v>
      </c>
      <c r="G31" s="297" t="n">
        <v>1</v>
      </c>
      <c r="H31" s="314" t="n">
        <v>0</v>
      </c>
      <c r="I31" s="328" t="n">
        <f aca="false">$H31*D31</f>
        <v>0</v>
      </c>
      <c r="J31" s="328" t="n">
        <f aca="false">$H31*E31</f>
        <v>0</v>
      </c>
      <c r="K31" s="328" t="n">
        <f aca="false">$H31*F31</f>
        <v>0</v>
      </c>
      <c r="L31" s="328" t="n">
        <f aca="false">$H31*G31</f>
        <v>0</v>
      </c>
    </row>
    <row r="32" customFormat="false" ht="14.25" hidden="false" customHeight="true" outlineLevel="0" collapsed="false">
      <c r="A32" s="296" t="n">
        <v>2</v>
      </c>
      <c r="B32" s="297" t="s">
        <v>471</v>
      </c>
      <c r="C32" s="297" t="s">
        <v>472</v>
      </c>
      <c r="D32" s="297" t="n">
        <v>44</v>
      </c>
      <c r="E32" s="297" t="n">
        <v>44</v>
      </c>
      <c r="F32" s="297" t="n">
        <v>44</v>
      </c>
      <c r="G32" s="297" t="n">
        <v>44</v>
      </c>
      <c r="H32" s="314" t="n">
        <v>0</v>
      </c>
      <c r="I32" s="328" t="n">
        <f aca="false">($H32/50)*D32</f>
        <v>0</v>
      </c>
      <c r="J32" s="328" t="n">
        <f aca="false">($H32/50)*E32</f>
        <v>0</v>
      </c>
      <c r="K32" s="328" t="n">
        <f aca="false">($H32/50)*F32</f>
        <v>0</v>
      </c>
      <c r="L32" s="328" t="n">
        <f aca="false">($H32/50)*G32</f>
        <v>0</v>
      </c>
    </row>
    <row r="33" customFormat="false" ht="14.25" hidden="false" customHeight="true" outlineLevel="0" collapsed="false">
      <c r="A33" s="299"/>
      <c r="B33" s="297" t="s">
        <v>473</v>
      </c>
      <c r="C33" s="297" t="s">
        <v>472</v>
      </c>
      <c r="D33" s="300" t="n">
        <v>66</v>
      </c>
      <c r="E33" s="300" t="n">
        <v>66</v>
      </c>
      <c r="F33" s="300" t="n">
        <v>66</v>
      </c>
      <c r="G33" s="300" t="n">
        <v>66</v>
      </c>
      <c r="H33" s="314" t="n">
        <v>0</v>
      </c>
      <c r="I33" s="328" t="n">
        <f aca="false">($H33/50)*D33</f>
        <v>0</v>
      </c>
      <c r="J33" s="328" t="n">
        <f aca="false">($H33/50)*E33</f>
        <v>0</v>
      </c>
      <c r="K33" s="328" t="n">
        <f aca="false">($H33/50)*F33</f>
        <v>0</v>
      </c>
      <c r="L33" s="328" t="n">
        <f aca="false">($H33/50)*G33</f>
        <v>0</v>
      </c>
    </row>
    <row r="34" customFormat="false" ht="14.25" hidden="false" customHeight="true" outlineLevel="0" collapsed="false">
      <c r="A34" s="299"/>
      <c r="B34" s="297" t="s">
        <v>474</v>
      </c>
      <c r="C34" s="297" t="s">
        <v>472</v>
      </c>
      <c r="D34" s="300" t="n">
        <v>120</v>
      </c>
      <c r="E34" s="300" t="n">
        <v>120</v>
      </c>
      <c r="F34" s="300" t="n">
        <v>120</v>
      </c>
      <c r="G34" s="300" t="n">
        <v>120</v>
      </c>
      <c r="H34" s="314" t="n">
        <v>0</v>
      </c>
      <c r="I34" s="328" t="n">
        <f aca="false">($H34/50)*D34</f>
        <v>0</v>
      </c>
      <c r="J34" s="328" t="n">
        <f aca="false">($H34/50)*E34</f>
        <v>0</v>
      </c>
      <c r="K34" s="328" t="n">
        <f aca="false">($H34/50)*F34</f>
        <v>0</v>
      </c>
      <c r="L34" s="328" t="n">
        <f aca="false">($H34/50)*G34</f>
        <v>0</v>
      </c>
    </row>
    <row r="35" customFormat="false" ht="14.25" hidden="false" customHeight="true" outlineLevel="0" collapsed="false">
      <c r="A35" s="299" t="n">
        <v>3</v>
      </c>
      <c r="B35" s="300" t="s">
        <v>475</v>
      </c>
      <c r="C35" s="300" t="s">
        <v>1</v>
      </c>
      <c r="D35" s="300" t="n">
        <v>1</v>
      </c>
      <c r="E35" s="300" t="n">
        <v>1</v>
      </c>
      <c r="F35" s="300" t="n">
        <v>1</v>
      </c>
      <c r="G35" s="300" t="n">
        <v>1</v>
      </c>
      <c r="H35" s="314" t="n">
        <v>0</v>
      </c>
      <c r="I35" s="328" t="n">
        <f aca="false">$H35/6</f>
        <v>0</v>
      </c>
      <c r="J35" s="328" t="n">
        <f aca="false">$H35/6</f>
        <v>0</v>
      </c>
      <c r="K35" s="328" t="n">
        <f aca="false">$H35/6</f>
        <v>0</v>
      </c>
      <c r="L35" s="328" t="n">
        <f aca="false">$H35/6</f>
        <v>0</v>
      </c>
    </row>
    <row r="36" customFormat="false" ht="14.25" hidden="false" customHeight="true" outlineLevel="0" collapsed="false">
      <c r="A36" s="329" t="s">
        <v>476</v>
      </c>
      <c r="B36" s="329"/>
      <c r="C36" s="329"/>
      <c r="D36" s="329"/>
      <c r="E36" s="329"/>
      <c r="F36" s="329"/>
      <c r="G36" s="329"/>
      <c r="H36" s="329"/>
      <c r="I36" s="330" t="n">
        <f aca="false">SUM(I31+I32+I35)</f>
        <v>0</v>
      </c>
      <c r="J36" s="330" t="n">
        <f aca="false">SUM(J31+J32+J35)</f>
        <v>0</v>
      </c>
      <c r="K36" s="330" t="n">
        <f aca="false">SUM(K31+K32+K35)</f>
        <v>0</v>
      </c>
      <c r="L36" s="330" t="n">
        <f aca="false">SUM(L31+L32+L35)</f>
        <v>0</v>
      </c>
    </row>
    <row r="37" customFormat="false" ht="14.25" hidden="false" customHeight="true" outlineLevel="0" collapsed="false">
      <c r="A37" s="329" t="s">
        <v>477</v>
      </c>
      <c r="B37" s="329"/>
      <c r="C37" s="329"/>
      <c r="D37" s="329"/>
      <c r="E37" s="329"/>
      <c r="F37" s="329"/>
      <c r="G37" s="329"/>
      <c r="H37" s="329"/>
      <c r="I37" s="330" t="n">
        <f aca="false">SUM(I31+I33+I35)</f>
        <v>0</v>
      </c>
      <c r="J37" s="330" t="n">
        <f aca="false">SUM(J31+J33+J35)</f>
        <v>0</v>
      </c>
      <c r="K37" s="330" t="n">
        <f aca="false">SUM(K31+K33+K35)</f>
        <v>0</v>
      </c>
      <c r="L37" s="330" t="n">
        <f aca="false">SUM(L31+L33+L35)</f>
        <v>0</v>
      </c>
    </row>
    <row r="38" customFormat="false" ht="14.25" hidden="false" customHeight="true" outlineLevel="0" collapsed="false">
      <c r="A38" s="329" t="s">
        <v>478</v>
      </c>
      <c r="B38" s="329"/>
      <c r="C38" s="329"/>
      <c r="D38" s="329"/>
      <c r="E38" s="329"/>
      <c r="F38" s="329"/>
      <c r="G38" s="329"/>
      <c r="H38" s="329"/>
      <c r="I38" s="330" t="n">
        <f aca="false">SUM(I31+I34+I35)</f>
        <v>0</v>
      </c>
      <c r="J38" s="330" t="n">
        <f aca="false">SUM(J31+J34+J35)</f>
        <v>0</v>
      </c>
      <c r="K38" s="330" t="n">
        <f aca="false">SUM(K31+K34+K35)</f>
        <v>0</v>
      </c>
      <c r="L38" s="330" t="n">
        <f aca="false">SUM(L31+L34+L35)</f>
        <v>0</v>
      </c>
    </row>
    <row r="39" customFormat="false" ht="14.25" hidden="false" customHeight="true" outlineLevel="0" collapsed="false">
      <c r="A39" s="331" t="s">
        <v>479</v>
      </c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</row>
    <row r="40" customFormat="false" ht="14.25" hidden="false" customHeight="true" outlineLevel="0" collapsed="false">
      <c r="A40" s="283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</row>
    <row r="41" customFormat="false" ht="14.25" hidden="false" customHeight="true" outlineLevel="0" collapsed="false">
      <c r="A41" s="332" t="s">
        <v>480</v>
      </c>
      <c r="B41" s="332"/>
      <c r="C41" s="333" t="s">
        <v>481</v>
      </c>
      <c r="D41" s="333"/>
      <c r="E41" s="333"/>
      <c r="F41" s="333"/>
      <c r="G41" s="333"/>
      <c r="H41" s="333"/>
      <c r="I41" s="333"/>
      <c r="J41" s="333"/>
      <c r="K41" s="333"/>
      <c r="L41" s="284"/>
    </row>
    <row r="42" customFormat="false" ht="14.25" hidden="false" customHeight="true" outlineLevel="0" collapsed="false">
      <c r="A42" s="332" t="s">
        <v>482</v>
      </c>
      <c r="B42" s="332"/>
      <c r="C42" s="333" t="s">
        <v>483</v>
      </c>
      <c r="D42" s="333"/>
      <c r="E42" s="333"/>
      <c r="F42" s="333"/>
      <c r="G42" s="333"/>
      <c r="H42" s="333"/>
      <c r="I42" s="333"/>
      <c r="J42" s="333"/>
      <c r="K42" s="333"/>
      <c r="L42" s="284"/>
    </row>
    <row r="43" customFormat="false" ht="14.25" hidden="false" customHeight="true" outlineLevel="0" collapsed="false">
      <c r="A43" s="334" t="s">
        <v>484</v>
      </c>
      <c r="B43" s="334"/>
      <c r="C43" s="333" t="s">
        <v>485</v>
      </c>
      <c r="D43" s="333"/>
      <c r="E43" s="333"/>
      <c r="F43" s="333"/>
      <c r="G43" s="333"/>
      <c r="H43" s="333"/>
      <c r="I43" s="333"/>
      <c r="J43" s="333"/>
      <c r="K43" s="333"/>
      <c r="L43" s="284"/>
    </row>
    <row r="44" customFormat="false" ht="14.25" hidden="false" customHeight="true" outlineLevel="0" collapsed="false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</row>
    <row r="46" customFormat="false" ht="14.9" hidden="false" customHeight="false" outlineLevel="0" collapsed="false">
      <c r="A46" s="0" t="s">
        <v>294</v>
      </c>
    </row>
  </sheetData>
  <mergeCells count="48">
    <mergeCell ref="A1:L1"/>
    <mergeCell ref="A3:L3"/>
    <mergeCell ref="D4:G4"/>
    <mergeCell ref="H4:I4"/>
    <mergeCell ref="J4:L4"/>
    <mergeCell ref="D5:G5"/>
    <mergeCell ref="H5:I5"/>
    <mergeCell ref="J5:L5"/>
    <mergeCell ref="D6:G6"/>
    <mergeCell ref="H6:I6"/>
    <mergeCell ref="J6:L6"/>
    <mergeCell ref="D7:G7"/>
    <mergeCell ref="H7:I7"/>
    <mergeCell ref="J7:L7"/>
    <mergeCell ref="D8:G8"/>
    <mergeCell ref="H8:I8"/>
    <mergeCell ref="J8:L8"/>
    <mergeCell ref="D9:G9"/>
    <mergeCell ref="H9:I9"/>
    <mergeCell ref="J9:L9"/>
    <mergeCell ref="A10:K10"/>
    <mergeCell ref="A11:K11"/>
    <mergeCell ref="A14:L14"/>
    <mergeCell ref="A15:A16"/>
    <mergeCell ref="B15:B16"/>
    <mergeCell ref="C15:C16"/>
    <mergeCell ref="D15:G15"/>
    <mergeCell ref="H15:H16"/>
    <mergeCell ref="I15:L15"/>
    <mergeCell ref="A25:G25"/>
    <mergeCell ref="A26:L26"/>
    <mergeCell ref="A28:L28"/>
    <mergeCell ref="A29:A30"/>
    <mergeCell ref="B29:B30"/>
    <mergeCell ref="C29:C30"/>
    <mergeCell ref="D29:G29"/>
    <mergeCell ref="H29:H30"/>
    <mergeCell ref="I29:L29"/>
    <mergeCell ref="A36:H36"/>
    <mergeCell ref="A37:H37"/>
    <mergeCell ref="A38:H38"/>
    <mergeCell ref="A39:L39"/>
    <mergeCell ref="A41:B41"/>
    <mergeCell ref="C41:K41"/>
    <mergeCell ref="A42:B42"/>
    <mergeCell ref="C42:K42"/>
    <mergeCell ref="A43:B43"/>
    <mergeCell ref="C43:K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27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39" activePane="bottomLeft" state="frozen"/>
      <selection pane="topLeft" activeCell="A1" activeCellId="0" sqref="A1"/>
      <selection pane="bottomLeft" activeCell="D6" activeCellId="0" sqref="D6"/>
    </sheetView>
  </sheetViews>
  <sheetFormatPr defaultRowHeight="15"/>
  <cols>
    <col collapsed="false" hidden="false" max="1" min="1" style="0" width="8.72959183673469"/>
    <col collapsed="false" hidden="false" max="2" min="2" style="0" width="37.1428571428571"/>
    <col collapsed="false" hidden="false" max="1025" min="3" style="0" width="8.72959183673469"/>
  </cols>
  <sheetData>
    <row r="1" customFormat="false" ht="27.75" hidden="false" customHeight="true" outlineLevel="0" collapsed="false">
      <c r="A1" s="337" t="s">
        <v>486</v>
      </c>
      <c r="B1" s="337"/>
      <c r="C1" s="337"/>
      <c r="D1" s="337"/>
      <c r="E1" s="337"/>
      <c r="F1" s="338"/>
      <c r="G1" s="338"/>
      <c r="H1" s="338"/>
    </row>
    <row r="2" customFormat="false" ht="14.25" hidden="false" customHeight="true" outlineLevel="0" collapsed="false">
      <c r="A2" s="339" t="s">
        <v>1</v>
      </c>
      <c r="B2" s="339"/>
      <c r="C2" s="339"/>
      <c r="D2" s="339"/>
      <c r="E2" s="339"/>
      <c r="F2" s="338"/>
      <c r="G2" s="338"/>
      <c r="H2" s="338"/>
    </row>
    <row r="3" customFormat="false" ht="27.75" hidden="false" customHeight="true" outlineLevel="0" collapsed="false">
      <c r="A3" s="340" t="s">
        <v>6</v>
      </c>
      <c r="B3" s="340" t="s">
        <v>7</v>
      </c>
      <c r="C3" s="341" t="s">
        <v>487</v>
      </c>
      <c r="D3" s="340" t="s">
        <v>488</v>
      </c>
      <c r="E3" s="340" t="s">
        <v>489</v>
      </c>
      <c r="F3" s="338"/>
      <c r="G3" s="338"/>
      <c r="H3" s="338"/>
    </row>
    <row r="4" customFormat="false" ht="14.25" hidden="false" customHeight="true" outlineLevel="0" collapsed="false">
      <c r="A4" s="342"/>
      <c r="B4" s="343" t="s">
        <v>490</v>
      </c>
      <c r="C4" s="344" t="n">
        <f aca="false">AVERAGE(C5:C88)</f>
        <v>3.88076923076923</v>
      </c>
      <c r="D4" s="342"/>
      <c r="E4" s="344" t="n">
        <f aca="false">E89/D89</f>
        <v>3.9439175257732</v>
      </c>
      <c r="F4" s="338"/>
      <c r="G4" s="338"/>
      <c r="H4" s="338"/>
    </row>
    <row r="5" customFormat="false" ht="14.25" hidden="false" customHeight="true" outlineLevel="0" collapsed="false">
      <c r="A5" s="338" t="n">
        <v>1</v>
      </c>
      <c r="B5" s="338" t="s">
        <v>21</v>
      </c>
      <c r="C5" s="345" t="n">
        <v>4.5</v>
      </c>
      <c r="D5" s="346" t="n">
        <f aca="false">(RESUMO!C4+RESUMO!D4)*2+(RESUMO!E4+RESUMO!F4)</f>
        <v>4</v>
      </c>
      <c r="E5" s="347" t="n">
        <f aca="false">C5*D5</f>
        <v>18</v>
      </c>
      <c r="F5" s="338"/>
      <c r="G5" s="338"/>
      <c r="H5" s="338"/>
    </row>
    <row r="6" customFormat="false" ht="14.25" hidden="false" customHeight="true" outlineLevel="0" collapsed="false">
      <c r="A6" s="348" t="n">
        <v>2</v>
      </c>
      <c r="B6" s="348" t="s">
        <v>22</v>
      </c>
      <c r="C6" s="349" t="n">
        <v>4.5</v>
      </c>
      <c r="D6" s="346" t="n">
        <f aca="false">(RESUMO!C5+RESUMO!D5)*2+(RESUMO!E5+RESUMO!F5)</f>
        <v>0</v>
      </c>
      <c r="E6" s="347" t="n">
        <f aca="false">C6*D6</f>
        <v>0</v>
      </c>
      <c r="F6" s="338"/>
      <c r="G6" s="338"/>
      <c r="H6" s="338"/>
    </row>
    <row r="7" customFormat="false" ht="14.25" hidden="false" customHeight="true" outlineLevel="0" collapsed="false">
      <c r="A7" s="348" t="n">
        <v>3</v>
      </c>
      <c r="B7" s="348" t="s">
        <v>23</v>
      </c>
      <c r="C7" s="345" t="n">
        <v>4.5</v>
      </c>
      <c r="D7" s="346" t="n">
        <f aca="false">(RESUMO!C6+RESUMO!D6)*2+(RESUMO!E6+RESUMO!F6)</f>
        <v>0</v>
      </c>
      <c r="E7" s="347" t="n">
        <f aca="false">C7*D7</f>
        <v>0</v>
      </c>
      <c r="F7" s="338"/>
      <c r="G7" s="338"/>
      <c r="H7" s="338"/>
    </row>
    <row r="8" customFormat="false" ht="14.25" hidden="false" customHeight="true" outlineLevel="0" collapsed="false">
      <c r="A8" s="348" t="n">
        <v>4</v>
      </c>
      <c r="B8" s="348" t="s">
        <v>24</v>
      </c>
      <c r="C8" s="349" t="n">
        <v>4.5</v>
      </c>
      <c r="D8" s="346" t="n">
        <f aca="false">(RESUMO!C7+RESUMO!D7)*2+(RESUMO!E7+RESUMO!F7)</f>
        <v>9</v>
      </c>
      <c r="E8" s="347" t="n">
        <f aca="false">C8*D8</f>
        <v>40.5</v>
      </c>
      <c r="F8" s="338"/>
      <c r="G8" s="338"/>
      <c r="H8" s="338"/>
    </row>
    <row r="9" customFormat="false" ht="14.25" hidden="false" customHeight="true" outlineLevel="0" collapsed="false">
      <c r="A9" s="348" t="n">
        <v>5</v>
      </c>
      <c r="B9" s="348" t="s">
        <v>25</v>
      </c>
      <c r="C9" s="345" t="n">
        <v>4.5</v>
      </c>
      <c r="D9" s="346" t="n">
        <f aca="false">(RESUMO!C8+RESUMO!D8)*2+(RESUMO!E8+RESUMO!F8)</f>
        <v>5</v>
      </c>
      <c r="E9" s="347" t="n">
        <f aca="false">C9*D9</f>
        <v>22.5</v>
      </c>
      <c r="F9" s="338"/>
      <c r="G9" s="338"/>
      <c r="H9" s="338"/>
    </row>
    <row r="10" customFormat="false" ht="14.25" hidden="false" customHeight="true" outlineLevel="0" collapsed="false">
      <c r="A10" s="348" t="n">
        <v>6</v>
      </c>
      <c r="B10" s="348" t="s">
        <v>26</v>
      </c>
      <c r="C10" s="349" t="n">
        <v>4.5</v>
      </c>
      <c r="D10" s="346" t="n">
        <f aca="false">(RESUMO!C9+RESUMO!D9)*2+(RESUMO!E9+RESUMO!F9)</f>
        <v>8</v>
      </c>
      <c r="E10" s="347" t="n">
        <f aca="false">C10*D10</f>
        <v>36</v>
      </c>
      <c r="F10" s="338"/>
      <c r="G10" s="338"/>
      <c r="H10" s="338"/>
    </row>
    <row r="11" customFormat="false" ht="14.25" hidden="false" customHeight="true" outlineLevel="0" collapsed="false">
      <c r="A11" s="348" t="n">
        <v>7</v>
      </c>
      <c r="B11" s="348" t="s">
        <v>27</v>
      </c>
      <c r="C11" s="349" t="n">
        <v>3.7</v>
      </c>
      <c r="D11" s="346" t="n">
        <f aca="false">(RESUMO!C10+RESUMO!D10)*2+(RESUMO!E10+RESUMO!F10)</f>
        <v>5</v>
      </c>
      <c r="E11" s="347" t="n">
        <f aca="false">C11*D11</f>
        <v>18.5</v>
      </c>
      <c r="F11" s="338"/>
      <c r="G11" s="338"/>
      <c r="H11" s="338"/>
    </row>
    <row r="12" customFormat="false" ht="14.25" hidden="false" customHeight="true" outlineLevel="0" collapsed="false">
      <c r="A12" s="348" t="n">
        <v>8</v>
      </c>
      <c r="B12" s="348" t="s">
        <v>28</v>
      </c>
      <c r="C12" s="345" t="n">
        <v>4.5</v>
      </c>
      <c r="D12" s="346" t="n">
        <f aca="false">(RESUMO!C11+RESUMO!D11)*2+(RESUMO!E11+RESUMO!F11)</f>
        <v>3</v>
      </c>
      <c r="E12" s="347" t="n">
        <f aca="false">C12*D12</f>
        <v>13.5</v>
      </c>
      <c r="F12" s="338"/>
      <c r="G12" s="338"/>
      <c r="H12" s="338"/>
    </row>
    <row r="13" customFormat="false" ht="14.25" hidden="false" customHeight="true" outlineLevel="0" collapsed="false">
      <c r="A13" s="348" t="n">
        <v>9</v>
      </c>
      <c r="B13" s="348" t="s">
        <v>29</v>
      </c>
      <c r="C13" s="349" t="n">
        <v>4.5</v>
      </c>
      <c r="D13" s="346" t="n">
        <f aca="false">(RESUMO!C12+RESUMO!D12)*2+(RESUMO!E12+RESUMO!F12)</f>
        <v>3</v>
      </c>
      <c r="E13" s="347" t="n">
        <f aca="false">C13*D13</f>
        <v>13.5</v>
      </c>
      <c r="F13" s="338"/>
      <c r="G13" s="338"/>
      <c r="H13" s="338"/>
    </row>
    <row r="14" customFormat="false" ht="14.25" hidden="false" customHeight="true" outlineLevel="0" collapsed="false">
      <c r="A14" s="348" t="n">
        <v>10</v>
      </c>
      <c r="B14" s="348" t="s">
        <v>30</v>
      </c>
      <c r="C14" s="345" t="n">
        <v>4.5</v>
      </c>
      <c r="D14" s="346" t="n">
        <f aca="false">(RESUMO!C13+RESUMO!D13)*2+(RESUMO!E13+RESUMO!F13)</f>
        <v>3</v>
      </c>
      <c r="E14" s="347" t="n">
        <f aca="false">C14*D14</f>
        <v>13.5</v>
      </c>
      <c r="F14" s="338"/>
      <c r="G14" s="338"/>
      <c r="H14" s="338"/>
    </row>
    <row r="15" customFormat="false" ht="14.25" hidden="false" customHeight="true" outlineLevel="0" collapsed="false">
      <c r="A15" s="348" t="n">
        <v>11</v>
      </c>
      <c r="B15" s="348" t="s">
        <v>31</v>
      </c>
      <c r="C15" s="349" t="n">
        <v>4.5</v>
      </c>
      <c r="D15" s="346" t="n">
        <f aca="false">(RESUMO!C14+RESUMO!D14)*2+(RESUMO!E14+RESUMO!F14)</f>
        <v>1</v>
      </c>
      <c r="E15" s="347" t="n">
        <f aca="false">C15*D15</f>
        <v>4.5</v>
      </c>
      <c r="F15" s="338"/>
      <c r="G15" s="338"/>
      <c r="H15" s="338"/>
    </row>
    <row r="16" customFormat="false" ht="14.25" hidden="false" customHeight="true" outlineLevel="0" collapsed="false">
      <c r="A16" s="348" t="n">
        <v>12</v>
      </c>
      <c r="B16" s="348" t="s">
        <v>32</v>
      </c>
      <c r="C16" s="345" t="n">
        <v>4.5</v>
      </c>
      <c r="D16" s="346" t="n">
        <f aca="false">(RESUMO!C15+RESUMO!D15)*2+(RESUMO!E15+RESUMO!F15)</f>
        <v>2</v>
      </c>
      <c r="E16" s="347" t="n">
        <f aca="false">C16*D16</f>
        <v>9</v>
      </c>
      <c r="F16" s="338"/>
      <c r="G16" s="338"/>
      <c r="H16" s="338"/>
    </row>
    <row r="17" customFormat="false" ht="14.25" hidden="false" customHeight="true" outlineLevel="0" collapsed="false">
      <c r="A17" s="348" t="n">
        <v>13</v>
      </c>
      <c r="B17" s="348" t="s">
        <v>33</v>
      </c>
      <c r="C17" s="349" t="n">
        <v>4.5</v>
      </c>
      <c r="D17" s="346" t="n">
        <f aca="false">(RESUMO!C16+RESUMO!D16)*2+(RESUMO!E16+RESUMO!F16)</f>
        <v>2</v>
      </c>
      <c r="E17" s="347" t="n">
        <f aca="false">C17*D17</f>
        <v>9</v>
      </c>
      <c r="F17" s="338"/>
      <c r="G17" s="338"/>
      <c r="H17" s="338"/>
    </row>
    <row r="18" customFormat="false" ht="14.25" hidden="false" customHeight="true" outlineLevel="0" collapsed="false">
      <c r="A18" s="348" t="n">
        <v>14</v>
      </c>
      <c r="B18" s="348" t="s">
        <v>34</v>
      </c>
      <c r="C18" s="345" t="n">
        <v>3.95</v>
      </c>
      <c r="D18" s="346" t="n">
        <f aca="false">(RESUMO!C17+RESUMO!D17)*2+(RESUMO!E17+RESUMO!F17)</f>
        <v>1</v>
      </c>
      <c r="E18" s="347" t="n">
        <f aca="false">C18*D18</f>
        <v>3.95</v>
      </c>
      <c r="F18" s="338"/>
      <c r="G18" s="338"/>
      <c r="H18" s="338"/>
    </row>
    <row r="19" customFormat="false" ht="14.25" hidden="false" customHeight="true" outlineLevel="0" collapsed="false">
      <c r="A19" s="348" t="n">
        <v>15</v>
      </c>
      <c r="B19" s="348" t="s">
        <v>35</v>
      </c>
      <c r="C19" s="349" t="n">
        <v>6.5</v>
      </c>
      <c r="D19" s="346" t="n">
        <f aca="false">(RESUMO!C18+RESUMO!D18)*2+(RESUMO!E18+RESUMO!F18)</f>
        <v>1</v>
      </c>
      <c r="E19" s="347" t="n">
        <f aca="false">C19*D19</f>
        <v>6.5</v>
      </c>
      <c r="F19" s="338"/>
      <c r="G19" s="338"/>
      <c r="H19" s="338"/>
    </row>
    <row r="20" customFormat="false" ht="14.25" hidden="false" customHeight="true" outlineLevel="0" collapsed="false">
      <c r="A20" s="348" t="n">
        <v>16</v>
      </c>
      <c r="B20" s="348" t="s">
        <v>36</v>
      </c>
      <c r="C20" s="345" t="n">
        <v>4.75</v>
      </c>
      <c r="D20" s="346" t="n">
        <f aca="false">(RESUMO!C19+RESUMO!D19)*2+(RESUMO!E19+RESUMO!F19)</f>
        <v>1</v>
      </c>
      <c r="E20" s="347" t="n">
        <f aca="false">C20*D20</f>
        <v>4.75</v>
      </c>
      <c r="F20" s="338"/>
      <c r="G20" s="338"/>
      <c r="H20" s="338"/>
    </row>
    <row r="21" customFormat="false" ht="14.25" hidden="false" customHeight="true" outlineLevel="0" collapsed="false">
      <c r="A21" s="338" t="n">
        <v>17</v>
      </c>
      <c r="B21" s="338" t="s">
        <v>37</v>
      </c>
      <c r="C21" s="349" t="n">
        <v>4.1</v>
      </c>
      <c r="D21" s="346" t="n">
        <f aca="false">(RESUMO!C20+RESUMO!D20)*2+(RESUMO!E20+RESUMO!F20)</f>
        <v>2</v>
      </c>
      <c r="E21" s="347" t="n">
        <f aca="false">C21*D21</f>
        <v>8.2</v>
      </c>
      <c r="F21" s="338"/>
      <c r="G21" s="338"/>
      <c r="H21" s="338"/>
    </row>
    <row r="22" customFormat="false" ht="14.25" hidden="false" customHeight="true" outlineLevel="0" collapsed="false">
      <c r="A22" s="348" t="n">
        <v>18</v>
      </c>
      <c r="B22" s="348" t="s">
        <v>38</v>
      </c>
      <c r="C22" s="345" t="n">
        <v>3</v>
      </c>
      <c r="D22" s="346" t="n">
        <f aca="false">(RESUMO!C21+RESUMO!D21)*2+(RESUMO!E21+RESUMO!F21)</f>
        <v>3</v>
      </c>
      <c r="E22" s="347" t="n">
        <f aca="false">C22*D22</f>
        <v>9</v>
      </c>
      <c r="F22" s="338"/>
      <c r="G22" s="338"/>
      <c r="H22" s="338"/>
    </row>
    <row r="23" customFormat="false" ht="14.25" hidden="false" customHeight="true" outlineLevel="0" collapsed="false">
      <c r="A23" s="348" t="n">
        <v>19</v>
      </c>
      <c r="B23" s="348" t="s">
        <v>39</v>
      </c>
      <c r="C23" s="349" t="n">
        <v>4.1</v>
      </c>
      <c r="D23" s="346" t="n">
        <f aca="false">(RESUMO!C22+RESUMO!D22)*2+(RESUMO!E22+RESUMO!F22)</f>
        <v>4</v>
      </c>
      <c r="E23" s="347" t="n">
        <f aca="false">C23*D23</f>
        <v>16.4</v>
      </c>
      <c r="F23" s="338"/>
      <c r="G23" s="338"/>
      <c r="H23" s="338"/>
    </row>
    <row r="24" customFormat="false" ht="14.25" hidden="false" customHeight="true" outlineLevel="0" collapsed="false">
      <c r="A24" s="348" t="n">
        <v>20</v>
      </c>
      <c r="B24" s="348" t="s">
        <v>40</v>
      </c>
      <c r="C24" s="345" t="n">
        <v>3.95</v>
      </c>
      <c r="D24" s="346" t="n">
        <f aca="false">(RESUMO!C23+RESUMO!D23)*2+(RESUMO!E23+RESUMO!F23)</f>
        <v>5</v>
      </c>
      <c r="E24" s="347" t="n">
        <f aca="false">C24*D24</f>
        <v>19.75</v>
      </c>
      <c r="F24" s="338"/>
      <c r="G24" s="338"/>
      <c r="H24" s="338"/>
    </row>
    <row r="25" customFormat="false" ht="14.25" hidden="false" customHeight="true" outlineLevel="0" collapsed="false">
      <c r="A25" s="348" t="n">
        <v>21</v>
      </c>
      <c r="B25" s="348" t="s">
        <v>41</v>
      </c>
      <c r="C25" s="349" t="n">
        <v>3.65</v>
      </c>
      <c r="D25" s="346" t="n">
        <f aca="false">(RESUMO!C24+RESUMO!D24)*2+(RESUMO!E24+RESUMO!F24)</f>
        <v>5</v>
      </c>
      <c r="E25" s="347" t="n">
        <f aca="false">C25*D25</f>
        <v>18.25</v>
      </c>
      <c r="F25" s="338"/>
      <c r="G25" s="338"/>
      <c r="H25" s="338"/>
    </row>
    <row r="26" customFormat="false" ht="14.25" hidden="false" customHeight="true" outlineLevel="0" collapsed="false">
      <c r="A26" s="348" t="n">
        <v>22</v>
      </c>
      <c r="B26" s="348" t="s">
        <v>42</v>
      </c>
      <c r="C26" s="345" t="n">
        <v>3.8</v>
      </c>
      <c r="D26" s="346" t="n">
        <f aca="false">(RESUMO!C25+RESUMO!D25)*2+(RESUMO!E25+RESUMO!F25)</f>
        <v>3</v>
      </c>
      <c r="E26" s="347" t="n">
        <f aca="false">C26*D26</f>
        <v>11.4</v>
      </c>
      <c r="F26" s="338"/>
      <c r="G26" s="338"/>
      <c r="H26" s="338"/>
    </row>
    <row r="27" customFormat="false" ht="14.25" hidden="false" customHeight="true" outlineLevel="0" collapsed="false">
      <c r="A27" s="348" t="n">
        <v>23</v>
      </c>
      <c r="B27" s="348" t="s">
        <v>43</v>
      </c>
      <c r="C27" s="349" t="n">
        <v>3.5</v>
      </c>
      <c r="D27" s="346" t="n">
        <f aca="false">(RESUMO!C26+RESUMO!D26)*2+(RESUMO!E26+RESUMO!F26)</f>
        <v>4</v>
      </c>
      <c r="E27" s="347" t="n">
        <f aca="false">C27*D27</f>
        <v>14</v>
      </c>
      <c r="F27" s="338"/>
      <c r="G27" s="338"/>
      <c r="H27" s="338"/>
    </row>
    <row r="28" customFormat="false" ht="14.25" hidden="false" customHeight="true" outlineLevel="0" collapsed="false">
      <c r="A28" s="348" t="n">
        <v>24</v>
      </c>
      <c r="B28" s="348" t="s">
        <v>44</v>
      </c>
      <c r="C28" s="345" t="s">
        <v>491</v>
      </c>
      <c r="D28" s="346"/>
      <c r="E28" s="347"/>
      <c r="F28" s="338"/>
      <c r="G28" s="338"/>
      <c r="H28" s="338"/>
    </row>
    <row r="29" customFormat="false" ht="14.25" hidden="false" customHeight="true" outlineLevel="0" collapsed="false">
      <c r="A29" s="348" t="n">
        <v>25</v>
      </c>
      <c r="B29" s="348" t="s">
        <v>45</v>
      </c>
      <c r="C29" s="349" t="n">
        <v>4.05</v>
      </c>
      <c r="D29" s="346" t="n">
        <f aca="false">(RESUMO!C28+RESUMO!D28)*2+(RESUMO!E28+RESUMO!F28)</f>
        <v>4</v>
      </c>
      <c r="E29" s="347" t="n">
        <f aca="false">C29*D29</f>
        <v>16.2</v>
      </c>
      <c r="F29" s="338"/>
      <c r="G29" s="338"/>
      <c r="H29" s="338"/>
    </row>
    <row r="30" customFormat="false" ht="14.25" hidden="false" customHeight="true" outlineLevel="0" collapsed="false">
      <c r="A30" s="348" t="n">
        <v>26</v>
      </c>
      <c r="B30" s="348" t="s">
        <v>46</v>
      </c>
      <c r="C30" s="345" t="n">
        <v>3.07</v>
      </c>
      <c r="D30" s="346" t="n">
        <f aca="false">(RESUMO!C29+RESUMO!D29)*2+(RESUMO!E29+RESUMO!F29)</f>
        <v>2</v>
      </c>
      <c r="E30" s="347" t="n">
        <f aca="false">C30*D30</f>
        <v>6.14</v>
      </c>
      <c r="F30" s="338"/>
      <c r="G30" s="338"/>
      <c r="H30" s="338"/>
    </row>
    <row r="31" customFormat="false" ht="14.25" hidden="false" customHeight="true" outlineLevel="0" collapsed="false">
      <c r="A31" s="348" t="n">
        <v>27</v>
      </c>
      <c r="B31" s="348" t="s">
        <v>47</v>
      </c>
      <c r="C31" s="349" t="s">
        <v>491</v>
      </c>
      <c r="D31" s="346"/>
      <c r="E31" s="347"/>
      <c r="F31" s="338"/>
      <c r="G31" s="338"/>
      <c r="H31" s="338"/>
    </row>
    <row r="32" customFormat="false" ht="14.25" hidden="false" customHeight="true" outlineLevel="0" collapsed="false">
      <c r="A32" s="348" t="n">
        <v>28</v>
      </c>
      <c r="B32" s="348" t="s">
        <v>48</v>
      </c>
      <c r="C32" s="345" t="n">
        <v>2.95</v>
      </c>
      <c r="D32" s="346" t="n">
        <f aca="false">(RESUMO!C31+RESUMO!D31)*2+(RESUMO!E31+RESUMO!F31)</f>
        <v>3</v>
      </c>
      <c r="E32" s="347" t="n">
        <f aca="false">C32*D32</f>
        <v>8.85</v>
      </c>
      <c r="F32" s="338"/>
      <c r="G32" s="338"/>
      <c r="H32" s="338"/>
    </row>
    <row r="33" customFormat="false" ht="14.25" hidden="false" customHeight="true" outlineLevel="0" collapsed="false">
      <c r="A33" s="348" t="n">
        <v>29</v>
      </c>
      <c r="B33" s="348" t="s">
        <v>49</v>
      </c>
      <c r="C33" s="349" t="n">
        <v>4</v>
      </c>
      <c r="D33" s="346" t="n">
        <f aca="false">(RESUMO!C32+RESUMO!D32)*2+(RESUMO!E32+RESUMO!F32)</f>
        <v>2</v>
      </c>
      <c r="E33" s="347" t="n">
        <f aca="false">C33*D33</f>
        <v>8</v>
      </c>
      <c r="F33" s="338"/>
      <c r="G33" s="338"/>
      <c r="H33" s="338"/>
    </row>
    <row r="34" customFormat="false" ht="14.25" hidden="false" customHeight="true" outlineLevel="0" collapsed="false">
      <c r="A34" s="348" t="n">
        <v>30</v>
      </c>
      <c r="B34" s="348" t="s">
        <v>50</v>
      </c>
      <c r="C34" s="345" t="s">
        <v>491</v>
      </c>
      <c r="D34" s="346"/>
      <c r="E34" s="347"/>
      <c r="F34" s="338"/>
      <c r="G34" s="338"/>
      <c r="H34" s="338"/>
    </row>
    <row r="35" customFormat="false" ht="14.25" hidden="false" customHeight="true" outlineLevel="0" collapsed="false">
      <c r="A35" s="348" t="n">
        <v>31</v>
      </c>
      <c r="B35" s="348" t="s">
        <v>51</v>
      </c>
      <c r="C35" s="349" t="n">
        <v>3</v>
      </c>
      <c r="D35" s="346" t="n">
        <f aca="false">(RESUMO!C34+RESUMO!D34)*2+(RESUMO!E34+RESUMO!F34)</f>
        <v>2</v>
      </c>
      <c r="E35" s="347" t="n">
        <f aca="false">C35*D35</f>
        <v>6</v>
      </c>
      <c r="F35" s="338"/>
      <c r="G35" s="338"/>
      <c r="H35" s="338"/>
    </row>
    <row r="36" customFormat="false" ht="14.25" hidden="false" customHeight="true" outlineLevel="0" collapsed="false">
      <c r="A36" s="348" t="n">
        <v>32</v>
      </c>
      <c r="B36" s="348" t="s">
        <v>52</v>
      </c>
      <c r="C36" s="345" t="s">
        <v>491</v>
      </c>
      <c r="D36" s="346"/>
      <c r="E36" s="347"/>
      <c r="F36" s="338"/>
      <c r="G36" s="338"/>
      <c r="H36" s="338"/>
    </row>
    <row r="37" customFormat="false" ht="14.25" hidden="false" customHeight="true" outlineLevel="0" collapsed="false">
      <c r="A37" s="348" t="n">
        <v>33</v>
      </c>
      <c r="B37" s="348" t="s">
        <v>53</v>
      </c>
      <c r="C37" s="349" t="n">
        <v>2.6</v>
      </c>
      <c r="D37" s="346" t="n">
        <f aca="false">(RESUMO!C36+RESUMO!D36)*2+(RESUMO!E36+RESUMO!F36)</f>
        <v>1</v>
      </c>
      <c r="E37" s="347" t="n">
        <f aca="false">C37*D37</f>
        <v>2.6</v>
      </c>
      <c r="F37" s="338"/>
      <c r="G37" s="338"/>
      <c r="H37" s="338"/>
    </row>
    <row r="38" customFormat="false" ht="14.25" hidden="false" customHeight="true" outlineLevel="0" collapsed="false">
      <c r="A38" s="348" t="n">
        <v>34</v>
      </c>
      <c r="B38" s="348" t="s">
        <v>54</v>
      </c>
      <c r="C38" s="345" t="s">
        <v>491</v>
      </c>
      <c r="D38" s="346"/>
      <c r="E38" s="347"/>
      <c r="F38" s="338"/>
      <c r="G38" s="338"/>
      <c r="H38" s="338"/>
    </row>
    <row r="39" customFormat="false" ht="14.25" hidden="false" customHeight="true" outlineLevel="0" collapsed="false">
      <c r="A39" s="348" t="n">
        <v>35</v>
      </c>
      <c r="B39" s="348" t="s">
        <v>55</v>
      </c>
      <c r="C39" s="349" t="s">
        <v>491</v>
      </c>
      <c r="D39" s="346"/>
      <c r="E39" s="347"/>
      <c r="F39" s="338"/>
      <c r="G39" s="338"/>
      <c r="H39" s="338"/>
    </row>
    <row r="40" customFormat="false" ht="14.25" hidden="false" customHeight="true" outlineLevel="0" collapsed="false">
      <c r="A40" s="338" t="n">
        <v>36</v>
      </c>
      <c r="B40" s="338" t="s">
        <v>56</v>
      </c>
      <c r="C40" s="349" t="n">
        <v>4.25</v>
      </c>
      <c r="D40" s="346" t="n">
        <f aca="false">(RESUMO!C39+RESUMO!D39)*2+(RESUMO!E39+RESUMO!F39)</f>
        <v>4</v>
      </c>
      <c r="E40" s="347" t="n">
        <f aca="false">C40*D40</f>
        <v>17</v>
      </c>
      <c r="F40" s="338"/>
      <c r="G40" s="338"/>
      <c r="H40" s="338"/>
    </row>
    <row r="41" customFormat="false" ht="14.25" hidden="false" customHeight="true" outlineLevel="0" collapsed="false">
      <c r="A41" s="348" t="n">
        <v>37</v>
      </c>
      <c r="B41" s="348" t="s">
        <v>57</v>
      </c>
      <c r="C41" s="345" t="n">
        <v>3.6</v>
      </c>
      <c r="D41" s="346" t="n">
        <f aca="false">(RESUMO!C40+RESUMO!D40)*2+(RESUMO!E40+RESUMO!F40)</f>
        <v>5</v>
      </c>
      <c r="E41" s="347" t="n">
        <f aca="false">C41*D41</f>
        <v>18</v>
      </c>
      <c r="F41" s="338"/>
      <c r="G41" s="338"/>
      <c r="H41" s="338"/>
    </row>
    <row r="42" customFormat="false" ht="14.25" hidden="false" customHeight="true" outlineLevel="0" collapsed="false">
      <c r="A42" s="348" t="n">
        <v>38</v>
      </c>
      <c r="B42" s="348" t="s">
        <v>58</v>
      </c>
      <c r="C42" s="349" t="n">
        <v>4.75</v>
      </c>
      <c r="D42" s="346" t="n">
        <f aca="false">(RESUMO!C41+RESUMO!D41)*2+(RESUMO!E41+RESUMO!F41)</f>
        <v>5</v>
      </c>
      <c r="E42" s="347" t="n">
        <f aca="false">C42*D42</f>
        <v>23.75</v>
      </c>
      <c r="F42" s="338"/>
      <c r="G42" s="338"/>
      <c r="H42" s="338"/>
    </row>
    <row r="43" customFormat="false" ht="14.25" hidden="false" customHeight="true" outlineLevel="0" collapsed="false">
      <c r="A43" s="348" t="n">
        <v>39</v>
      </c>
      <c r="B43" s="348" t="s">
        <v>59</v>
      </c>
      <c r="C43" s="345" t="n">
        <v>3.5</v>
      </c>
      <c r="D43" s="346" t="n">
        <f aca="false">(RESUMO!C42+RESUMO!D42)*2+(RESUMO!E42+RESUMO!F42)</f>
        <v>1</v>
      </c>
      <c r="E43" s="347" t="n">
        <f aca="false">C43*D43</f>
        <v>3.5</v>
      </c>
      <c r="F43" s="338"/>
      <c r="G43" s="338"/>
      <c r="H43" s="338"/>
    </row>
    <row r="44" customFormat="false" ht="14.25" hidden="false" customHeight="true" outlineLevel="0" collapsed="false">
      <c r="A44" s="348" t="n">
        <v>40</v>
      </c>
      <c r="B44" s="348" t="s">
        <v>60</v>
      </c>
      <c r="C44" s="349" t="s">
        <v>491</v>
      </c>
      <c r="D44" s="346"/>
      <c r="E44" s="347"/>
      <c r="F44" s="338"/>
      <c r="G44" s="338"/>
      <c r="H44" s="338"/>
    </row>
    <row r="45" customFormat="false" ht="14.25" hidden="false" customHeight="true" outlineLevel="0" collapsed="false">
      <c r="A45" s="348" t="n">
        <v>41</v>
      </c>
      <c r="B45" s="348" t="s">
        <v>61</v>
      </c>
      <c r="C45" s="345" t="n">
        <v>4.25</v>
      </c>
      <c r="D45" s="346" t="n">
        <f aca="false">(RESUMO!C44+RESUMO!D44)*2+(RESUMO!E44+RESUMO!F44)</f>
        <v>2</v>
      </c>
      <c r="E45" s="347" t="n">
        <f aca="false">C45*D45</f>
        <v>8.5</v>
      </c>
      <c r="F45" s="338"/>
      <c r="G45" s="338"/>
      <c r="H45" s="338"/>
    </row>
    <row r="46" customFormat="false" ht="14.25" hidden="false" customHeight="true" outlineLevel="0" collapsed="false">
      <c r="A46" s="348" t="n">
        <v>42</v>
      </c>
      <c r="B46" s="348" t="s">
        <v>62</v>
      </c>
      <c r="C46" s="349" t="s">
        <v>491</v>
      </c>
      <c r="D46" s="346"/>
      <c r="E46" s="347"/>
      <c r="F46" s="338"/>
      <c r="G46" s="338"/>
      <c r="H46" s="338"/>
    </row>
    <row r="47" customFormat="false" ht="14.25" hidden="false" customHeight="true" outlineLevel="0" collapsed="false">
      <c r="A47" s="348" t="n">
        <v>43</v>
      </c>
      <c r="B47" s="348" t="s">
        <v>63</v>
      </c>
      <c r="C47" s="345" t="s">
        <v>491</v>
      </c>
      <c r="D47" s="346"/>
      <c r="E47" s="347"/>
      <c r="F47" s="338"/>
      <c r="G47" s="338"/>
      <c r="H47" s="338"/>
    </row>
    <row r="48" customFormat="false" ht="14.25" hidden="false" customHeight="true" outlineLevel="0" collapsed="false">
      <c r="A48" s="348" t="n">
        <v>44</v>
      </c>
      <c r="B48" s="348" t="s">
        <v>64</v>
      </c>
      <c r="C48" s="349" t="n">
        <v>2.5</v>
      </c>
      <c r="D48" s="346" t="n">
        <f aca="false">(RESUMO!C47+RESUMO!D47)*2+(RESUMO!E47+RESUMO!F47)</f>
        <v>1</v>
      </c>
      <c r="E48" s="347" t="n">
        <f aca="false">C48*D48</f>
        <v>2.5</v>
      </c>
      <c r="F48" s="338"/>
      <c r="G48" s="338"/>
      <c r="H48" s="338"/>
    </row>
    <row r="49" customFormat="false" ht="14.25" hidden="false" customHeight="true" outlineLevel="0" collapsed="false">
      <c r="A49" s="348" t="n">
        <v>45</v>
      </c>
      <c r="B49" s="348" t="s">
        <v>65</v>
      </c>
      <c r="C49" s="345" t="n">
        <v>4.25</v>
      </c>
      <c r="D49" s="346" t="n">
        <f aca="false">(RESUMO!C48+RESUMO!D48)*2+(RESUMO!E48+RESUMO!F48)</f>
        <v>1</v>
      </c>
      <c r="E49" s="347" t="n">
        <f aca="false">C49*D49</f>
        <v>4.25</v>
      </c>
      <c r="F49" s="338"/>
      <c r="G49" s="338"/>
      <c r="H49" s="338"/>
    </row>
    <row r="50" customFormat="false" ht="14.25" hidden="false" customHeight="true" outlineLevel="0" collapsed="false">
      <c r="A50" s="348" t="n">
        <v>46</v>
      </c>
      <c r="B50" s="348" t="s">
        <v>66</v>
      </c>
      <c r="C50" s="349" t="n">
        <v>4.25</v>
      </c>
      <c r="D50" s="346" t="n">
        <f aca="false">(RESUMO!C49+RESUMO!D49)*2+(RESUMO!E49+RESUMO!F49)</f>
        <v>4</v>
      </c>
      <c r="E50" s="347" t="n">
        <f aca="false">C50*D50</f>
        <v>17</v>
      </c>
      <c r="F50" s="338"/>
      <c r="G50" s="338"/>
      <c r="H50" s="338"/>
    </row>
    <row r="51" customFormat="false" ht="14.25" hidden="false" customHeight="true" outlineLevel="0" collapsed="false">
      <c r="A51" s="348" t="n">
        <v>47</v>
      </c>
      <c r="B51" s="348" t="s">
        <v>67</v>
      </c>
      <c r="C51" s="345" t="n">
        <v>3.5</v>
      </c>
      <c r="D51" s="346" t="n">
        <f aca="false">(RESUMO!C50+RESUMO!D50)*2+(RESUMO!E50+RESUMO!F50)</f>
        <v>1</v>
      </c>
      <c r="E51" s="347" t="n">
        <f aca="false">C51*D51</f>
        <v>3.5</v>
      </c>
      <c r="F51" s="338"/>
      <c r="G51" s="338"/>
      <c r="H51" s="338"/>
    </row>
    <row r="52" customFormat="false" ht="14.25" hidden="false" customHeight="true" outlineLevel="0" collapsed="false">
      <c r="A52" s="348" t="n">
        <v>48</v>
      </c>
      <c r="B52" s="348" t="s">
        <v>68</v>
      </c>
      <c r="C52" s="349" t="n">
        <v>3.5</v>
      </c>
      <c r="D52" s="346" t="n">
        <f aca="false">(RESUMO!C51+RESUMO!D51)*2+(RESUMO!E51+RESUMO!F51)</f>
        <v>2</v>
      </c>
      <c r="E52" s="347" t="n">
        <f aca="false">C52*D52</f>
        <v>7</v>
      </c>
      <c r="F52" s="338"/>
      <c r="G52" s="338"/>
      <c r="H52" s="338"/>
    </row>
    <row r="53" customFormat="false" ht="14.25" hidden="false" customHeight="true" outlineLevel="0" collapsed="false">
      <c r="A53" s="348" t="n">
        <v>49</v>
      </c>
      <c r="B53" s="348" t="s">
        <v>69</v>
      </c>
      <c r="C53" s="345" t="n">
        <v>4.25</v>
      </c>
      <c r="D53" s="346" t="n">
        <f aca="false">(RESUMO!C52+RESUMO!D52)*2+(RESUMO!E52+RESUMO!F52)</f>
        <v>1</v>
      </c>
      <c r="E53" s="347" t="n">
        <f aca="false">C53*D53</f>
        <v>4.25</v>
      </c>
      <c r="F53" s="338"/>
      <c r="G53" s="338"/>
      <c r="H53" s="338"/>
    </row>
    <row r="54" customFormat="false" ht="14.25" hidden="false" customHeight="true" outlineLevel="0" collapsed="false">
      <c r="A54" s="338" t="n">
        <v>50</v>
      </c>
      <c r="B54" s="338" t="s">
        <v>70</v>
      </c>
      <c r="C54" s="345" t="n">
        <v>5</v>
      </c>
      <c r="D54" s="346" t="n">
        <f aca="false">(RESUMO!C53+RESUMO!D53)*2+(RESUMO!E53+RESUMO!F53)</f>
        <v>2</v>
      </c>
      <c r="E54" s="347" t="n">
        <f aca="false">C54*D54</f>
        <v>10</v>
      </c>
      <c r="F54" s="338"/>
      <c r="G54" s="338"/>
      <c r="H54" s="338"/>
    </row>
    <row r="55" customFormat="false" ht="14.25" hidden="false" customHeight="true" outlineLevel="0" collapsed="false">
      <c r="A55" s="348" t="n">
        <v>51</v>
      </c>
      <c r="B55" s="348" t="s">
        <v>71</v>
      </c>
      <c r="C55" s="349" t="n">
        <v>3</v>
      </c>
      <c r="D55" s="346" t="n">
        <f aca="false">(RESUMO!C54+RESUMO!D54)*2+(RESUMO!E54+RESUMO!F54)</f>
        <v>2</v>
      </c>
      <c r="E55" s="347" t="n">
        <f aca="false">C55*D55</f>
        <v>6</v>
      </c>
      <c r="F55" s="338"/>
      <c r="G55" s="338"/>
      <c r="H55" s="338"/>
    </row>
    <row r="56" customFormat="false" ht="14.25" hidden="false" customHeight="true" outlineLevel="0" collapsed="false">
      <c r="A56" s="348" t="n">
        <v>52</v>
      </c>
      <c r="B56" s="348" t="s">
        <v>72</v>
      </c>
      <c r="C56" s="345" t="n">
        <v>3</v>
      </c>
      <c r="D56" s="346" t="n">
        <f aca="false">(RESUMO!C55+RESUMO!D55)*2+(RESUMO!E55+RESUMO!F55)</f>
        <v>3</v>
      </c>
      <c r="E56" s="347" t="n">
        <f aca="false">C56*D56</f>
        <v>9</v>
      </c>
      <c r="F56" s="338"/>
      <c r="G56" s="338"/>
      <c r="H56" s="338"/>
    </row>
    <row r="57" customFormat="false" ht="14.25" hidden="false" customHeight="true" outlineLevel="0" collapsed="false">
      <c r="A57" s="348" t="n">
        <v>53</v>
      </c>
      <c r="B57" s="348" t="s">
        <v>73</v>
      </c>
      <c r="C57" s="349" t="n">
        <v>2.4</v>
      </c>
      <c r="D57" s="346" t="n">
        <f aca="false">(RESUMO!C56+RESUMO!D56)*2+(RESUMO!E56+RESUMO!F56)</f>
        <v>3</v>
      </c>
      <c r="E57" s="347" t="n">
        <f aca="false">C57*D57</f>
        <v>7.2</v>
      </c>
      <c r="F57" s="338"/>
      <c r="G57" s="338"/>
      <c r="H57" s="338"/>
    </row>
    <row r="58" customFormat="false" ht="14.25" hidden="false" customHeight="true" outlineLevel="0" collapsed="false">
      <c r="A58" s="348" t="n">
        <v>54</v>
      </c>
      <c r="B58" s="348" t="s">
        <v>74</v>
      </c>
      <c r="C58" s="345" t="s">
        <v>491</v>
      </c>
      <c r="D58" s="346"/>
      <c r="E58" s="347"/>
      <c r="F58" s="338"/>
      <c r="G58" s="338"/>
      <c r="H58" s="338"/>
    </row>
    <row r="59" customFormat="false" ht="14.25" hidden="false" customHeight="true" outlineLevel="0" collapsed="false">
      <c r="A59" s="348" t="n">
        <v>55</v>
      </c>
      <c r="B59" s="348" t="s">
        <v>75</v>
      </c>
      <c r="C59" s="349" t="n">
        <v>5</v>
      </c>
      <c r="D59" s="346" t="n">
        <f aca="false">(RESUMO!C58+RESUMO!D58)*2+(RESUMO!E58+RESUMO!F58)</f>
        <v>7</v>
      </c>
      <c r="E59" s="347" t="n">
        <f aca="false">C59*D59</f>
        <v>35</v>
      </c>
      <c r="F59" s="338"/>
      <c r="G59" s="338"/>
      <c r="H59" s="338"/>
    </row>
    <row r="60" customFormat="false" ht="14.25" hidden="false" customHeight="true" outlineLevel="0" collapsed="false">
      <c r="A60" s="348" t="n">
        <v>56</v>
      </c>
      <c r="B60" s="348" t="s">
        <v>76</v>
      </c>
      <c r="C60" s="345" t="n">
        <v>3.93</v>
      </c>
      <c r="D60" s="346" t="n">
        <f aca="false">(RESUMO!C59+RESUMO!D59)*2+(RESUMO!E59+RESUMO!F59)</f>
        <v>6</v>
      </c>
      <c r="E60" s="347" t="n">
        <f aca="false">C60*D60</f>
        <v>23.58</v>
      </c>
      <c r="F60" s="338"/>
      <c r="G60" s="338"/>
      <c r="H60" s="338"/>
    </row>
    <row r="61" customFormat="false" ht="14.25" hidden="false" customHeight="true" outlineLevel="0" collapsed="false">
      <c r="A61" s="348" t="n">
        <v>57</v>
      </c>
      <c r="B61" s="348" t="s">
        <v>77</v>
      </c>
      <c r="C61" s="349" t="n">
        <v>4.4</v>
      </c>
      <c r="D61" s="346" t="n">
        <f aca="false">(RESUMO!C60+RESUMO!D60)*2+(RESUMO!E60+RESUMO!F60)</f>
        <v>4</v>
      </c>
      <c r="E61" s="347" t="n">
        <f aca="false">C61*D61</f>
        <v>17.6</v>
      </c>
      <c r="F61" s="338"/>
      <c r="G61" s="338"/>
      <c r="H61" s="338"/>
    </row>
    <row r="62" customFormat="false" ht="14.25" hidden="false" customHeight="true" outlineLevel="0" collapsed="false">
      <c r="A62" s="348" t="n">
        <v>58</v>
      </c>
      <c r="B62" s="348" t="s">
        <v>78</v>
      </c>
      <c r="C62" s="345" t="s">
        <v>491</v>
      </c>
      <c r="D62" s="346"/>
      <c r="E62" s="347"/>
      <c r="F62" s="338"/>
      <c r="G62" s="338"/>
      <c r="H62" s="338"/>
    </row>
    <row r="63" customFormat="false" ht="14.25" hidden="false" customHeight="true" outlineLevel="0" collapsed="false">
      <c r="A63" s="348" t="n">
        <v>59</v>
      </c>
      <c r="B63" s="348" t="s">
        <v>79</v>
      </c>
      <c r="C63" s="349" t="n">
        <v>4.15</v>
      </c>
      <c r="D63" s="346" t="n">
        <f aca="false">(RESUMO!C62+RESUMO!D62)*2+(RESUMO!E62+RESUMO!F62)</f>
        <v>2</v>
      </c>
      <c r="E63" s="347" t="n">
        <f aca="false">C63*D63</f>
        <v>8.3</v>
      </c>
      <c r="F63" s="338"/>
      <c r="G63" s="338"/>
      <c r="H63" s="338"/>
    </row>
    <row r="64" customFormat="false" ht="14.25" hidden="false" customHeight="true" outlineLevel="0" collapsed="false">
      <c r="A64" s="348" t="n">
        <v>60</v>
      </c>
      <c r="B64" s="348" t="s">
        <v>80</v>
      </c>
      <c r="C64" s="345" t="s">
        <v>491</v>
      </c>
      <c r="D64" s="346"/>
      <c r="E64" s="347"/>
      <c r="F64" s="338"/>
      <c r="G64" s="338"/>
      <c r="H64" s="338"/>
    </row>
    <row r="65" customFormat="false" ht="14.25" hidden="false" customHeight="true" outlineLevel="0" collapsed="false">
      <c r="A65" s="348" t="n">
        <v>61</v>
      </c>
      <c r="B65" s="348" t="s">
        <v>81</v>
      </c>
      <c r="C65" s="349" t="s">
        <v>491</v>
      </c>
      <c r="D65" s="346"/>
      <c r="E65" s="347"/>
      <c r="F65" s="338"/>
      <c r="G65" s="338"/>
      <c r="H65" s="338"/>
    </row>
    <row r="66" customFormat="false" ht="14.25" hidden="false" customHeight="true" outlineLevel="0" collapsed="false">
      <c r="A66" s="348" t="n">
        <v>62</v>
      </c>
      <c r="B66" s="348" t="s">
        <v>82</v>
      </c>
      <c r="C66" s="345" t="s">
        <v>491</v>
      </c>
      <c r="D66" s="346"/>
      <c r="E66" s="347"/>
      <c r="F66" s="338"/>
      <c r="G66" s="338"/>
      <c r="H66" s="338"/>
    </row>
    <row r="67" customFormat="false" ht="14.25" hidden="false" customHeight="true" outlineLevel="0" collapsed="false">
      <c r="A67" s="348" t="n">
        <v>63</v>
      </c>
      <c r="B67" s="348" t="s">
        <v>83</v>
      </c>
      <c r="C67" s="349" t="n">
        <v>3.7</v>
      </c>
      <c r="D67" s="346" t="n">
        <f aca="false">(RESUMO!C66+RESUMO!D66)*2+(RESUMO!E66+RESUMO!F66)</f>
        <v>2</v>
      </c>
      <c r="E67" s="347" t="n">
        <f aca="false">C67*D67</f>
        <v>7.4</v>
      </c>
      <c r="F67" s="338"/>
      <c r="G67" s="338"/>
      <c r="H67" s="338"/>
    </row>
    <row r="68" customFormat="false" ht="14.25" hidden="false" customHeight="true" outlineLevel="0" collapsed="false">
      <c r="A68" s="348" t="n">
        <v>64</v>
      </c>
      <c r="B68" s="348" t="s">
        <v>84</v>
      </c>
      <c r="C68" s="345" t="n">
        <v>5</v>
      </c>
      <c r="D68" s="346" t="n">
        <f aca="false">(RESUMO!C67+RESUMO!D67)*2+(RESUMO!E67+RESUMO!F67)</f>
        <v>1</v>
      </c>
      <c r="E68" s="347" t="n">
        <f aca="false">C68*D68</f>
        <v>5</v>
      </c>
      <c r="F68" s="338"/>
      <c r="G68" s="338"/>
      <c r="H68" s="338"/>
    </row>
    <row r="69" customFormat="false" ht="14.25" hidden="false" customHeight="true" outlineLevel="0" collapsed="false">
      <c r="A69" s="338" t="n">
        <v>65</v>
      </c>
      <c r="B69" s="338" t="s">
        <v>85</v>
      </c>
      <c r="C69" s="345" t="n">
        <v>4.3</v>
      </c>
      <c r="D69" s="346" t="n">
        <f aca="false">(RESUMO!C68+RESUMO!D68)*2+(RESUMO!E68+RESUMO!F68)</f>
        <v>4</v>
      </c>
      <c r="E69" s="347" t="n">
        <f aca="false">C69*D69</f>
        <v>17.2</v>
      </c>
      <c r="F69" s="338"/>
      <c r="G69" s="338"/>
      <c r="H69" s="338"/>
    </row>
    <row r="70" customFormat="false" ht="14.25" hidden="false" customHeight="true" outlineLevel="0" collapsed="false">
      <c r="A70" s="348" t="n">
        <v>66</v>
      </c>
      <c r="B70" s="348" t="s">
        <v>22</v>
      </c>
      <c r="C70" s="349" t="n">
        <v>4.3</v>
      </c>
      <c r="D70" s="346" t="n">
        <f aca="false">(RESUMO!C69+RESUMO!D69)*2+(RESUMO!E69+RESUMO!F69)</f>
        <v>0</v>
      </c>
      <c r="E70" s="347" t="n">
        <f aca="false">C70*D70</f>
        <v>0</v>
      </c>
      <c r="F70" s="338"/>
      <c r="G70" s="338"/>
      <c r="H70" s="338"/>
    </row>
    <row r="71" customFormat="false" ht="14.25" hidden="false" customHeight="true" outlineLevel="0" collapsed="false">
      <c r="A71" s="348" t="n">
        <v>67</v>
      </c>
      <c r="B71" s="348" t="s">
        <v>86</v>
      </c>
      <c r="C71" s="345" t="n">
        <v>4.3</v>
      </c>
      <c r="D71" s="346" t="n">
        <f aca="false">(RESUMO!C70+RESUMO!D70)*2+(RESUMO!E70+RESUMO!F70)</f>
        <v>10</v>
      </c>
      <c r="E71" s="347" t="n">
        <f aca="false">C71*D71</f>
        <v>43</v>
      </c>
      <c r="F71" s="338"/>
      <c r="G71" s="338"/>
      <c r="H71" s="338"/>
    </row>
    <row r="72" customFormat="false" ht="14.25" hidden="false" customHeight="true" outlineLevel="0" collapsed="false">
      <c r="A72" s="348" t="n">
        <v>68</v>
      </c>
      <c r="B72" s="348" t="s">
        <v>87</v>
      </c>
      <c r="C72" s="349" t="n">
        <v>3.4</v>
      </c>
      <c r="D72" s="346" t="n">
        <f aca="false">(RESUMO!C71+RESUMO!D71)*2+(RESUMO!E71+RESUMO!F71)</f>
        <v>5</v>
      </c>
      <c r="E72" s="347" t="n">
        <f aca="false">C72*D72</f>
        <v>17</v>
      </c>
      <c r="F72" s="338"/>
      <c r="G72" s="338"/>
      <c r="H72" s="338"/>
    </row>
    <row r="73" customFormat="false" ht="14.25" hidden="false" customHeight="true" outlineLevel="0" collapsed="false">
      <c r="A73" s="348" t="n">
        <v>69</v>
      </c>
      <c r="B73" s="348" t="s">
        <v>88</v>
      </c>
      <c r="C73" s="345" t="n">
        <v>4</v>
      </c>
      <c r="D73" s="346" t="n">
        <f aca="false">(RESUMO!C72+RESUMO!D72)*2+(RESUMO!E72+RESUMO!F72)</f>
        <v>3</v>
      </c>
      <c r="E73" s="347" t="n">
        <f aca="false">C73*D73</f>
        <v>12</v>
      </c>
      <c r="F73" s="338"/>
      <c r="G73" s="338"/>
      <c r="H73" s="338"/>
    </row>
    <row r="74" customFormat="false" ht="14.25" hidden="false" customHeight="true" outlineLevel="0" collapsed="false">
      <c r="A74" s="348" t="n">
        <v>70</v>
      </c>
      <c r="B74" s="348" t="s">
        <v>89</v>
      </c>
      <c r="C74" s="349" t="n">
        <v>3.3</v>
      </c>
      <c r="D74" s="346" t="n">
        <f aca="false">(RESUMO!C73+RESUMO!D73)*2+(RESUMO!E73+RESUMO!F73)</f>
        <v>3</v>
      </c>
      <c r="E74" s="347" t="n">
        <f aca="false">C74*D74</f>
        <v>9.9</v>
      </c>
      <c r="F74" s="338"/>
      <c r="G74" s="338"/>
      <c r="H74" s="338"/>
    </row>
    <row r="75" customFormat="false" ht="14.25" hidden="false" customHeight="true" outlineLevel="0" collapsed="false">
      <c r="A75" s="348" t="n">
        <v>71</v>
      </c>
      <c r="B75" s="348" t="s">
        <v>90</v>
      </c>
      <c r="C75" s="345" t="n">
        <v>4</v>
      </c>
      <c r="D75" s="346" t="n">
        <f aca="false">(RESUMO!C74+RESUMO!D74)*2+(RESUMO!E74+RESUMO!F74)</f>
        <v>4</v>
      </c>
      <c r="E75" s="347" t="n">
        <f aca="false">C75*D75</f>
        <v>16</v>
      </c>
      <c r="F75" s="338"/>
      <c r="G75" s="338"/>
      <c r="H75" s="338"/>
    </row>
    <row r="76" customFormat="false" ht="14.25" hidden="false" customHeight="true" outlineLevel="0" collapsed="false">
      <c r="A76" s="348" t="n">
        <v>72</v>
      </c>
      <c r="B76" s="348" t="s">
        <v>91</v>
      </c>
      <c r="C76" s="349" t="n">
        <v>3.5</v>
      </c>
      <c r="D76" s="346" t="n">
        <f aca="false">(RESUMO!C75+RESUMO!D75)*2+(RESUMO!E75+RESUMO!F75)</f>
        <v>1</v>
      </c>
      <c r="E76" s="347" t="n">
        <f aca="false">C76*D76</f>
        <v>3.5</v>
      </c>
      <c r="F76" s="338"/>
      <c r="G76" s="338"/>
      <c r="H76" s="338"/>
    </row>
    <row r="77" customFormat="false" ht="14.25" hidden="false" customHeight="true" outlineLevel="0" collapsed="false">
      <c r="A77" s="348" t="n">
        <v>73</v>
      </c>
      <c r="B77" s="348" t="s">
        <v>92</v>
      </c>
      <c r="C77" s="345" t="n">
        <v>3.7</v>
      </c>
      <c r="D77" s="346" t="n">
        <f aca="false">(RESUMO!C76+RESUMO!D76)*2+(RESUMO!E76+RESUMO!F76)</f>
        <v>3</v>
      </c>
      <c r="E77" s="347" t="n">
        <f aca="false">C77*D77</f>
        <v>11.1</v>
      </c>
      <c r="F77" s="338"/>
      <c r="G77" s="338"/>
      <c r="H77" s="338"/>
    </row>
    <row r="78" customFormat="false" ht="14.25" hidden="false" customHeight="true" outlineLevel="0" collapsed="false">
      <c r="A78" s="348" t="n">
        <v>74</v>
      </c>
      <c r="B78" s="348" t="s">
        <v>93</v>
      </c>
      <c r="C78" s="349" t="n">
        <v>3.05</v>
      </c>
      <c r="D78" s="346" t="n">
        <f aca="false">(RESUMO!C77+RESUMO!D77)*2+(RESUMO!E77+RESUMO!F77)</f>
        <v>5</v>
      </c>
      <c r="E78" s="347" t="n">
        <f aca="false">C78*D78</f>
        <v>15.25</v>
      </c>
      <c r="F78" s="338"/>
      <c r="G78" s="338"/>
      <c r="H78" s="338"/>
    </row>
    <row r="79" customFormat="false" ht="14.25" hidden="false" customHeight="true" outlineLevel="0" collapsed="false">
      <c r="A79" s="348" t="n">
        <v>75</v>
      </c>
      <c r="B79" s="348" t="s">
        <v>94</v>
      </c>
      <c r="C79" s="345" t="n">
        <v>2</v>
      </c>
      <c r="D79" s="346" t="n">
        <f aca="false">(RESUMO!C78+RESUMO!D78)*2+(RESUMO!E78+RESUMO!F78)</f>
        <v>2</v>
      </c>
      <c r="E79" s="347" t="n">
        <f aca="false">C79*D79</f>
        <v>4</v>
      </c>
      <c r="F79" s="338"/>
      <c r="G79" s="338"/>
      <c r="H79" s="338"/>
    </row>
    <row r="80" customFormat="false" ht="14.25" hidden="false" customHeight="true" outlineLevel="0" collapsed="false">
      <c r="A80" s="348" t="n">
        <v>76</v>
      </c>
      <c r="B80" s="348" t="s">
        <v>95</v>
      </c>
      <c r="C80" s="349" t="s">
        <v>491</v>
      </c>
      <c r="D80" s="346"/>
      <c r="E80" s="347"/>
      <c r="F80" s="338"/>
      <c r="G80" s="338"/>
      <c r="H80" s="338"/>
    </row>
    <row r="81" customFormat="false" ht="14.25" hidden="false" customHeight="true" outlineLevel="0" collapsed="false">
      <c r="A81" s="348" t="n">
        <v>77</v>
      </c>
      <c r="B81" s="348" t="s">
        <v>96</v>
      </c>
      <c r="C81" s="345" t="n">
        <v>2.5</v>
      </c>
      <c r="D81" s="346" t="n">
        <f aca="false">(RESUMO!C80+RESUMO!D80)*2+(RESUMO!E80+RESUMO!F80)</f>
        <v>1</v>
      </c>
      <c r="E81" s="347" t="n">
        <f aca="false">C81*D81</f>
        <v>2.5</v>
      </c>
      <c r="F81" s="338"/>
      <c r="G81" s="338"/>
      <c r="H81" s="338"/>
    </row>
    <row r="82" customFormat="false" ht="14.25" hidden="false" customHeight="true" outlineLevel="0" collapsed="false">
      <c r="A82" s="348" t="n">
        <v>78</v>
      </c>
      <c r="B82" s="348" t="s">
        <v>97</v>
      </c>
      <c r="C82" s="349" t="s">
        <v>491</v>
      </c>
      <c r="D82" s="346"/>
      <c r="E82" s="347"/>
      <c r="F82" s="338"/>
      <c r="G82" s="338"/>
      <c r="H82" s="338"/>
    </row>
    <row r="83" customFormat="false" ht="14.25" hidden="false" customHeight="true" outlineLevel="0" collapsed="false">
      <c r="A83" s="348" t="n">
        <v>79</v>
      </c>
      <c r="B83" s="348" t="s">
        <v>98</v>
      </c>
      <c r="C83" s="345" t="s">
        <v>491</v>
      </c>
      <c r="D83" s="346"/>
      <c r="E83" s="347"/>
      <c r="F83" s="338"/>
      <c r="G83" s="338"/>
      <c r="H83" s="338"/>
    </row>
    <row r="84" customFormat="false" ht="14.25" hidden="false" customHeight="true" outlineLevel="0" collapsed="false">
      <c r="A84" s="348" t="n">
        <v>80</v>
      </c>
      <c r="B84" s="348" t="s">
        <v>99</v>
      </c>
      <c r="C84" s="349" t="s">
        <v>491</v>
      </c>
      <c r="D84" s="346"/>
      <c r="E84" s="347"/>
      <c r="F84" s="338"/>
      <c r="G84" s="338"/>
      <c r="H84" s="338"/>
    </row>
    <row r="85" customFormat="false" ht="14.25" hidden="false" customHeight="true" outlineLevel="0" collapsed="false">
      <c r="A85" s="348" t="n">
        <v>81</v>
      </c>
      <c r="B85" s="348" t="s">
        <v>100</v>
      </c>
      <c r="C85" s="345" t="n">
        <v>2.5</v>
      </c>
      <c r="D85" s="346" t="n">
        <f aca="false">(RESUMO!C84+RESUMO!D84)*2+(RESUMO!E84+RESUMO!F84)</f>
        <v>3</v>
      </c>
      <c r="E85" s="347" t="n">
        <f aca="false">C85*D85</f>
        <v>7.5</v>
      </c>
      <c r="F85" s="338"/>
      <c r="G85" s="338"/>
      <c r="H85" s="338"/>
    </row>
    <row r="86" customFormat="false" ht="14.25" hidden="false" customHeight="true" outlineLevel="0" collapsed="false">
      <c r="A86" s="348" t="n">
        <v>82</v>
      </c>
      <c r="B86" s="348" t="s">
        <v>101</v>
      </c>
      <c r="C86" s="349" t="n">
        <v>2.8</v>
      </c>
      <c r="D86" s="346" t="n">
        <f aca="false">(RESUMO!C85+RESUMO!D85)*2+(RESUMO!E85+RESUMO!F85)</f>
        <v>2</v>
      </c>
      <c r="E86" s="347" t="n">
        <f aca="false">C86*D86</f>
        <v>5.6</v>
      </c>
      <c r="F86" s="338"/>
      <c r="G86" s="338"/>
      <c r="H86" s="338"/>
    </row>
    <row r="87" customFormat="false" ht="14.25" hidden="false" customHeight="true" outlineLevel="0" collapsed="false">
      <c r="A87" s="338"/>
      <c r="B87" s="338" t="s">
        <v>102</v>
      </c>
      <c r="C87" s="349"/>
      <c r="D87" s="346"/>
      <c r="E87" s="347"/>
      <c r="F87" s="338"/>
      <c r="G87" s="338"/>
      <c r="H87" s="338"/>
    </row>
    <row r="88" customFormat="false" ht="14.25" hidden="false" customHeight="true" outlineLevel="0" collapsed="false">
      <c r="A88" s="348" t="n">
        <v>83</v>
      </c>
      <c r="B88" s="348" t="s">
        <v>103</v>
      </c>
      <c r="C88" s="345" t="n">
        <v>3.75</v>
      </c>
      <c r="D88" s="346" t="n">
        <f aca="false">(RESUMO!C87+RESUMO!D87)*2+(RESUMO!E87+RESUMO!F87)</f>
        <v>1</v>
      </c>
      <c r="E88" s="347" t="n">
        <f aca="false">C88*D88</f>
        <v>3.75</v>
      </c>
      <c r="F88" s="338"/>
      <c r="G88" s="338"/>
      <c r="H88" s="338"/>
    </row>
    <row r="89" customFormat="false" ht="14.25" hidden="false" customHeight="true" outlineLevel="0" collapsed="false">
      <c r="A89" s="348"/>
      <c r="B89" s="348"/>
      <c r="C89" s="338"/>
      <c r="D89" s="350" t="n">
        <f aca="false">SUM(D5:D88)</f>
        <v>194</v>
      </c>
      <c r="E89" s="347" t="n">
        <f aca="false">SUM(E5:E88)</f>
        <v>765.12</v>
      </c>
      <c r="F89" s="338"/>
      <c r="G89" s="338"/>
      <c r="H89" s="338"/>
    </row>
    <row r="90" customFormat="false" ht="14.25" hidden="false" customHeight="true" outlineLevel="0" collapsed="false">
      <c r="A90" s="342"/>
      <c r="B90" s="343" t="s">
        <v>492</v>
      </c>
      <c r="C90" s="344" t="n">
        <f aca="false">AVERAGE(C91:C153)</f>
        <v>3.84583333333333</v>
      </c>
      <c r="D90" s="342"/>
      <c r="E90" s="344" t="n">
        <f aca="false">E154/D154</f>
        <v>4.01206422018349</v>
      </c>
      <c r="F90" s="338"/>
      <c r="G90" s="338"/>
      <c r="H90" s="338"/>
    </row>
    <row r="91" customFormat="false" ht="14.25" hidden="false" customHeight="true" outlineLevel="0" collapsed="false">
      <c r="A91" s="351" t="n">
        <v>1</v>
      </c>
      <c r="B91" s="351" t="s">
        <v>106</v>
      </c>
      <c r="C91" s="352" t="n">
        <v>4.55</v>
      </c>
      <c r="D91" s="346" t="n">
        <f aca="false">(RESUMO!C89+RESUMO!D89)*2+(RESUMO!E89+RESUMO!F89)</f>
        <v>3</v>
      </c>
      <c r="E91" s="346" t="n">
        <f aca="false">C91*D91</f>
        <v>13.65</v>
      </c>
      <c r="F91" s="338"/>
      <c r="G91" s="338"/>
      <c r="H91" s="338"/>
    </row>
    <row r="92" customFormat="false" ht="14.25" hidden="false" customHeight="true" outlineLevel="0" collapsed="false">
      <c r="A92" s="351" t="n">
        <v>2</v>
      </c>
      <c r="B92" s="351" t="s">
        <v>107</v>
      </c>
      <c r="C92" s="353" t="n">
        <v>4.55</v>
      </c>
      <c r="D92" s="346" t="n">
        <f aca="false">(RESUMO!C90+RESUMO!D90)*2+(RESUMO!E90+RESUMO!F90)</f>
        <v>4</v>
      </c>
      <c r="E92" s="346" t="n">
        <f aca="false">C92*D92</f>
        <v>18.2</v>
      </c>
      <c r="F92" s="338"/>
      <c r="G92" s="338"/>
      <c r="H92" s="338"/>
    </row>
    <row r="93" customFormat="false" ht="14.25" hidden="false" customHeight="true" outlineLevel="0" collapsed="false">
      <c r="A93" s="351" t="n">
        <v>3</v>
      </c>
      <c r="B93" s="351" t="s">
        <v>108</v>
      </c>
      <c r="C93" s="352" t="n">
        <v>4.55</v>
      </c>
      <c r="D93" s="346" t="n">
        <f aca="false">(RESUMO!C91+RESUMO!D91)*2+(RESUMO!E91+RESUMO!F91)</f>
        <v>4</v>
      </c>
      <c r="E93" s="346" t="n">
        <f aca="false">C93*D93</f>
        <v>18.2</v>
      </c>
      <c r="F93" s="338"/>
      <c r="G93" s="338"/>
      <c r="H93" s="338"/>
    </row>
    <row r="94" customFormat="false" ht="14.25" hidden="false" customHeight="true" outlineLevel="0" collapsed="false">
      <c r="A94" s="351" t="n">
        <v>4</v>
      </c>
      <c r="B94" s="351" t="s">
        <v>109</v>
      </c>
      <c r="C94" s="353" t="n">
        <v>4.55</v>
      </c>
      <c r="D94" s="346" t="n">
        <f aca="false">(RESUMO!C92+RESUMO!D92)*2+(RESUMO!E92+RESUMO!F92)</f>
        <v>24</v>
      </c>
      <c r="E94" s="346" t="n">
        <f aca="false">C94*D94</f>
        <v>109.2</v>
      </c>
      <c r="F94" s="338"/>
      <c r="G94" s="338"/>
      <c r="H94" s="338"/>
    </row>
    <row r="95" customFormat="false" ht="14.25" hidden="false" customHeight="true" outlineLevel="0" collapsed="false">
      <c r="A95" s="351" t="n">
        <v>5</v>
      </c>
      <c r="B95" s="351" t="s">
        <v>110</v>
      </c>
      <c r="C95" s="352" t="n">
        <v>4.55</v>
      </c>
      <c r="D95" s="346" t="n">
        <f aca="false">(RESUMO!C93+RESUMO!D93)*2+(RESUMO!E93+RESUMO!F93)</f>
        <v>6</v>
      </c>
      <c r="E95" s="346" t="n">
        <f aca="false">C95*D95</f>
        <v>27.3</v>
      </c>
      <c r="F95" s="338"/>
      <c r="G95" s="338"/>
      <c r="H95" s="338"/>
    </row>
    <row r="96" customFormat="false" ht="14.25" hidden="false" customHeight="true" outlineLevel="0" collapsed="false">
      <c r="A96" s="351" t="n">
        <v>6</v>
      </c>
      <c r="B96" s="351" t="s">
        <v>111</v>
      </c>
      <c r="C96" s="352" t="n">
        <v>4.7</v>
      </c>
      <c r="D96" s="346" t="n">
        <f aca="false">(RESUMO!C94+RESUMO!D94)*2+(RESUMO!E94+RESUMO!F94)</f>
        <v>6</v>
      </c>
      <c r="E96" s="346" t="n">
        <f aca="false">C96*D96</f>
        <v>28.2</v>
      </c>
      <c r="F96" s="338"/>
      <c r="G96" s="338"/>
      <c r="H96" s="338"/>
    </row>
    <row r="97" customFormat="false" ht="14.25" hidden="false" customHeight="true" outlineLevel="0" collapsed="false">
      <c r="A97" s="351" t="n">
        <v>7</v>
      </c>
      <c r="B97" s="351" t="s">
        <v>112</v>
      </c>
      <c r="C97" s="353" t="n">
        <v>4.55</v>
      </c>
      <c r="D97" s="346" t="n">
        <f aca="false">(RESUMO!C95+RESUMO!D95)*2+(RESUMO!E95+RESUMO!F95)</f>
        <v>3</v>
      </c>
      <c r="E97" s="346" t="n">
        <f aca="false">C97*D97</f>
        <v>13.65</v>
      </c>
      <c r="F97" s="338"/>
      <c r="G97" s="338"/>
      <c r="H97" s="338"/>
    </row>
    <row r="98" customFormat="false" ht="14.25" hidden="false" customHeight="true" outlineLevel="0" collapsed="false">
      <c r="A98" s="351" t="n">
        <v>8</v>
      </c>
      <c r="B98" s="351" t="s">
        <v>113</v>
      </c>
      <c r="C98" s="353" t="n">
        <v>4.6</v>
      </c>
      <c r="D98" s="346" t="n">
        <f aca="false">(RESUMO!C96+RESUMO!D96)*2+(RESUMO!E96+RESUMO!F96)</f>
        <v>1</v>
      </c>
      <c r="E98" s="346" t="n">
        <f aca="false">C98*D98</f>
        <v>4.6</v>
      </c>
      <c r="F98" s="338"/>
      <c r="G98" s="338"/>
      <c r="H98" s="338"/>
    </row>
    <row r="99" customFormat="false" ht="14.25" hidden="false" customHeight="true" outlineLevel="0" collapsed="false">
      <c r="A99" s="351" t="n">
        <v>9</v>
      </c>
      <c r="B99" s="351" t="s">
        <v>114</v>
      </c>
      <c r="C99" s="352" t="n">
        <v>4.6</v>
      </c>
      <c r="D99" s="346" t="n">
        <f aca="false">(RESUMO!C97+RESUMO!D97)*2+(RESUMO!E97+RESUMO!F97)</f>
        <v>4</v>
      </c>
      <c r="E99" s="346" t="n">
        <f aca="false">C99*D99</f>
        <v>18.4</v>
      </c>
      <c r="F99" s="338"/>
      <c r="G99" s="338"/>
      <c r="H99" s="338"/>
    </row>
    <row r="100" customFormat="false" ht="14.25" hidden="false" customHeight="true" outlineLevel="0" collapsed="false">
      <c r="A100" s="351" t="n">
        <v>10</v>
      </c>
      <c r="B100" s="351" t="s">
        <v>115</v>
      </c>
      <c r="C100" s="353" t="n">
        <v>4.2</v>
      </c>
      <c r="D100" s="346" t="n">
        <f aca="false">(RESUMO!C98+RESUMO!D98)*2+(RESUMO!E98+RESUMO!F98)</f>
        <v>2</v>
      </c>
      <c r="E100" s="346" t="n">
        <f aca="false">C100*D100</f>
        <v>8.4</v>
      </c>
      <c r="F100" s="338"/>
      <c r="G100" s="338"/>
      <c r="H100" s="338"/>
    </row>
    <row r="101" customFormat="false" ht="14.25" hidden="false" customHeight="true" outlineLevel="0" collapsed="false">
      <c r="A101" s="351" t="n">
        <v>11</v>
      </c>
      <c r="B101" s="351" t="s">
        <v>116</v>
      </c>
      <c r="C101" s="352" t="n">
        <v>4.6</v>
      </c>
      <c r="D101" s="346" t="n">
        <f aca="false">(RESUMO!C99+RESUMO!D99)*2+(RESUMO!E99+RESUMO!F99)</f>
        <v>3</v>
      </c>
      <c r="E101" s="346" t="n">
        <f aca="false">C101*D101</f>
        <v>13.8</v>
      </c>
      <c r="F101" s="338"/>
      <c r="G101" s="338"/>
      <c r="H101" s="338"/>
    </row>
    <row r="102" customFormat="false" ht="14.25" hidden="false" customHeight="true" outlineLevel="0" collapsed="false">
      <c r="A102" s="351" t="n">
        <v>12</v>
      </c>
      <c r="B102" s="351" t="s">
        <v>117</v>
      </c>
      <c r="C102" s="353" t="n">
        <v>4.6</v>
      </c>
      <c r="D102" s="346" t="n">
        <f aca="false">(RESUMO!C100+RESUMO!D100)*2+(RESUMO!E100+RESUMO!F100)</f>
        <v>5</v>
      </c>
      <c r="E102" s="346" t="n">
        <f aca="false">C102*D102</f>
        <v>23</v>
      </c>
      <c r="F102" s="338"/>
      <c r="G102" s="338"/>
      <c r="H102" s="338"/>
    </row>
    <row r="103" customFormat="false" ht="14.25" hidden="false" customHeight="true" outlineLevel="0" collapsed="false">
      <c r="A103" s="351" t="n">
        <v>13</v>
      </c>
      <c r="B103" s="351" t="s">
        <v>118</v>
      </c>
      <c r="C103" s="352" t="n">
        <v>4.2</v>
      </c>
      <c r="D103" s="346" t="n">
        <f aca="false">(RESUMO!C101+RESUMO!D101)*2+(RESUMO!E101+RESUMO!F101)</f>
        <v>5</v>
      </c>
      <c r="E103" s="346" t="n">
        <f aca="false">C103*D103</f>
        <v>21</v>
      </c>
      <c r="F103" s="338"/>
      <c r="G103" s="338"/>
      <c r="H103" s="338"/>
    </row>
    <row r="104" customFormat="false" ht="14.25" hidden="false" customHeight="true" outlineLevel="0" collapsed="false">
      <c r="A104" s="351" t="n">
        <v>14</v>
      </c>
      <c r="B104" s="351" t="s">
        <v>119</v>
      </c>
      <c r="C104" s="353" t="n">
        <v>4.4</v>
      </c>
      <c r="D104" s="346" t="n">
        <f aca="false">(RESUMO!C102+RESUMO!D102)*2+(RESUMO!E102+RESUMO!F102)</f>
        <v>5</v>
      </c>
      <c r="E104" s="346" t="n">
        <f aca="false">C104*D104</f>
        <v>22</v>
      </c>
      <c r="F104" s="338"/>
      <c r="G104" s="338"/>
      <c r="H104" s="338"/>
    </row>
    <row r="105" customFormat="false" ht="14.25" hidden="false" customHeight="true" outlineLevel="0" collapsed="false">
      <c r="A105" s="351" t="n">
        <v>15</v>
      </c>
      <c r="B105" s="351" t="s">
        <v>120</v>
      </c>
      <c r="C105" s="352" t="n">
        <v>4.5</v>
      </c>
      <c r="D105" s="346" t="n">
        <f aca="false">(RESUMO!C103+RESUMO!D103)*2+(RESUMO!E103+RESUMO!F103)</f>
        <v>4</v>
      </c>
      <c r="E105" s="346" t="n">
        <f aca="false">C105*D105</f>
        <v>18</v>
      </c>
      <c r="F105" s="338"/>
      <c r="G105" s="338"/>
      <c r="H105" s="338"/>
    </row>
    <row r="106" customFormat="false" ht="14.25" hidden="false" customHeight="true" outlineLevel="0" collapsed="false">
      <c r="A106" s="351" t="n">
        <v>16</v>
      </c>
      <c r="B106" s="351" t="s">
        <v>121</v>
      </c>
      <c r="C106" s="353" t="n">
        <v>3.38</v>
      </c>
      <c r="D106" s="346" t="n">
        <f aca="false">(RESUMO!C104+RESUMO!D104)*2+(RESUMO!E104+RESUMO!F104)</f>
        <v>3</v>
      </c>
      <c r="E106" s="346" t="n">
        <f aca="false">C106*D106</f>
        <v>10.14</v>
      </c>
      <c r="F106" s="338"/>
      <c r="G106" s="338"/>
      <c r="H106" s="338"/>
    </row>
    <row r="107" customFormat="false" ht="14.25" hidden="false" customHeight="true" outlineLevel="0" collapsed="false">
      <c r="A107" s="351" t="n">
        <v>17</v>
      </c>
      <c r="B107" s="351" t="s">
        <v>122</v>
      </c>
      <c r="C107" s="352" t="n">
        <v>2.35</v>
      </c>
      <c r="D107" s="346" t="n">
        <f aca="false">(RESUMO!C105+RESUMO!D105)*2+(RESUMO!E105+RESUMO!F105)</f>
        <v>2</v>
      </c>
      <c r="E107" s="346" t="n">
        <f aca="false">C107*D107</f>
        <v>4.7</v>
      </c>
      <c r="F107" s="338"/>
      <c r="G107" s="338"/>
      <c r="H107" s="338"/>
    </row>
    <row r="108" customFormat="false" ht="14.25" hidden="false" customHeight="true" outlineLevel="0" collapsed="false">
      <c r="A108" s="351" t="n">
        <v>18</v>
      </c>
      <c r="B108" s="351" t="s">
        <v>123</v>
      </c>
      <c r="C108" s="353" t="n">
        <v>4</v>
      </c>
      <c r="D108" s="346" t="n">
        <f aca="false">(RESUMO!C106+RESUMO!D106)*2+(RESUMO!E106+RESUMO!F106)</f>
        <v>3</v>
      </c>
      <c r="E108" s="346" t="n">
        <f aca="false">C108*D108</f>
        <v>12</v>
      </c>
      <c r="F108" s="338"/>
      <c r="G108" s="338"/>
      <c r="H108" s="338"/>
    </row>
    <row r="109" customFormat="false" ht="14.25" hidden="false" customHeight="true" outlineLevel="0" collapsed="false">
      <c r="A109" s="351" t="n">
        <v>19</v>
      </c>
      <c r="B109" s="351" t="s">
        <v>124</v>
      </c>
      <c r="C109" s="352" t="n">
        <v>3.2</v>
      </c>
      <c r="D109" s="346" t="n">
        <f aca="false">(RESUMO!C107+RESUMO!D107)*2+(RESUMO!E107+RESUMO!F107)</f>
        <v>1</v>
      </c>
      <c r="E109" s="346" t="n">
        <f aca="false">C109*D109</f>
        <v>3.2</v>
      </c>
      <c r="F109" s="338"/>
      <c r="G109" s="338"/>
      <c r="H109" s="338"/>
    </row>
    <row r="110" customFormat="false" ht="14.25" hidden="false" customHeight="true" outlineLevel="0" collapsed="false">
      <c r="A110" s="351" t="n">
        <v>20</v>
      </c>
      <c r="B110" s="351" t="s">
        <v>125</v>
      </c>
      <c r="C110" s="353" t="n">
        <v>3.5</v>
      </c>
      <c r="D110" s="346" t="n">
        <f aca="false">(RESUMO!C108+RESUMO!D108)*2+(RESUMO!E108+RESUMO!F108)</f>
        <v>1</v>
      </c>
      <c r="E110" s="346" t="n">
        <f aca="false">C110*D110</f>
        <v>3.5</v>
      </c>
      <c r="F110" s="338"/>
      <c r="G110" s="338"/>
      <c r="H110" s="338"/>
    </row>
    <row r="111" customFormat="false" ht="14.25" hidden="false" customHeight="true" outlineLevel="0" collapsed="false">
      <c r="A111" s="351" t="n">
        <v>21</v>
      </c>
      <c r="B111" s="351" t="s">
        <v>126</v>
      </c>
      <c r="C111" s="353" t="n">
        <v>4.65</v>
      </c>
      <c r="D111" s="346" t="n">
        <f aca="false">(RESUMO!C109+RESUMO!D109)*2+(RESUMO!E109+RESUMO!F109)</f>
        <v>2</v>
      </c>
      <c r="E111" s="346" t="n">
        <f aca="false">C111*D111</f>
        <v>9.3</v>
      </c>
      <c r="F111" s="338"/>
      <c r="G111" s="338"/>
      <c r="H111" s="338"/>
    </row>
    <row r="112" customFormat="false" ht="14.25" hidden="false" customHeight="true" outlineLevel="0" collapsed="false">
      <c r="A112" s="351" t="n">
        <v>22</v>
      </c>
      <c r="B112" s="351" t="s">
        <v>127</v>
      </c>
      <c r="C112" s="352" t="n">
        <v>3.9</v>
      </c>
      <c r="D112" s="346" t="n">
        <f aca="false">(RESUMO!C110+RESUMO!D110)*2+(RESUMO!E110+RESUMO!F110)</f>
        <v>4</v>
      </c>
      <c r="E112" s="346" t="n">
        <f aca="false">C112*D112</f>
        <v>15.6</v>
      </c>
      <c r="F112" s="338"/>
      <c r="G112" s="338"/>
      <c r="H112" s="338"/>
    </row>
    <row r="113" customFormat="false" ht="14.25" hidden="false" customHeight="true" outlineLevel="0" collapsed="false">
      <c r="A113" s="351" t="n">
        <v>23</v>
      </c>
      <c r="B113" s="351" t="s">
        <v>128</v>
      </c>
      <c r="C113" s="353" t="n">
        <v>3.5</v>
      </c>
      <c r="D113" s="346" t="n">
        <f aca="false">(RESUMO!C111+RESUMO!D111)*2+(RESUMO!E111+RESUMO!F111)</f>
        <v>3</v>
      </c>
      <c r="E113" s="346" t="n">
        <f aca="false">C113*D113</f>
        <v>10.5</v>
      </c>
      <c r="F113" s="338"/>
      <c r="G113" s="338"/>
      <c r="H113" s="338"/>
    </row>
    <row r="114" customFormat="false" ht="14.25" hidden="false" customHeight="true" outlineLevel="0" collapsed="false">
      <c r="A114" s="351" t="n">
        <v>24</v>
      </c>
      <c r="B114" s="351" t="s">
        <v>129</v>
      </c>
      <c r="C114" s="352" t="n">
        <v>4.65</v>
      </c>
      <c r="D114" s="346" t="n">
        <f aca="false">(RESUMO!C112+RESUMO!D112)*2+(RESUMO!E112+RESUMO!F112)</f>
        <v>7</v>
      </c>
      <c r="E114" s="346" t="n">
        <f aca="false">C114*D114</f>
        <v>32.55</v>
      </c>
      <c r="F114" s="338"/>
      <c r="G114" s="338"/>
      <c r="H114" s="338"/>
    </row>
    <row r="115" customFormat="false" ht="14.25" hidden="false" customHeight="true" outlineLevel="0" collapsed="false">
      <c r="A115" s="351" t="n">
        <v>25</v>
      </c>
      <c r="B115" s="351" t="s">
        <v>130</v>
      </c>
      <c r="C115" s="353" t="n">
        <v>3.9</v>
      </c>
      <c r="D115" s="346" t="n">
        <f aca="false">(RESUMO!C113+RESUMO!D113)*2+(RESUMO!E113+RESUMO!F113)</f>
        <v>5</v>
      </c>
      <c r="E115" s="346" t="n">
        <f aca="false">C115*D115</f>
        <v>19.5</v>
      </c>
      <c r="F115" s="338"/>
      <c r="G115" s="338"/>
      <c r="H115" s="338"/>
    </row>
    <row r="116" customFormat="false" ht="14.25" hidden="false" customHeight="true" outlineLevel="0" collapsed="false">
      <c r="A116" s="351" t="n">
        <v>26</v>
      </c>
      <c r="B116" s="351" t="s">
        <v>131</v>
      </c>
      <c r="C116" s="352" t="n">
        <v>3.3</v>
      </c>
      <c r="D116" s="346" t="n">
        <f aca="false">(RESUMO!C114+RESUMO!D114)*2+(RESUMO!E114+RESUMO!F114)</f>
        <v>3</v>
      </c>
      <c r="E116" s="346" t="n">
        <f aca="false">C116*D116</f>
        <v>9.9</v>
      </c>
      <c r="F116" s="338"/>
      <c r="G116" s="338"/>
      <c r="H116" s="338"/>
    </row>
    <row r="117" customFormat="false" ht="14.25" hidden="false" customHeight="true" outlineLevel="0" collapsed="false">
      <c r="A117" s="351" t="n">
        <v>27</v>
      </c>
      <c r="B117" s="351" t="s">
        <v>132</v>
      </c>
      <c r="C117" s="353" t="n">
        <v>3.5</v>
      </c>
      <c r="D117" s="346" t="n">
        <f aca="false">(RESUMO!C115+RESUMO!D115)*2+(RESUMO!E115+RESUMO!F115)</f>
        <v>3</v>
      </c>
      <c r="E117" s="346" t="n">
        <f aca="false">C117*D117</f>
        <v>10.5</v>
      </c>
      <c r="F117" s="338"/>
      <c r="G117" s="338"/>
      <c r="H117" s="338"/>
    </row>
    <row r="118" customFormat="false" ht="14.25" hidden="false" customHeight="true" outlineLevel="0" collapsed="false">
      <c r="A118" s="351" t="n">
        <v>28</v>
      </c>
      <c r="B118" s="351" t="s">
        <v>133</v>
      </c>
      <c r="C118" s="352" t="n">
        <v>2.97</v>
      </c>
      <c r="D118" s="346" t="n">
        <f aca="false">(RESUMO!C116+RESUMO!D116)*2+(RESUMO!E116+RESUMO!F116)</f>
        <v>2</v>
      </c>
      <c r="E118" s="346" t="n">
        <f aca="false">C118*D118</f>
        <v>5.94</v>
      </c>
      <c r="F118" s="338"/>
      <c r="G118" s="338"/>
      <c r="H118" s="338"/>
    </row>
    <row r="119" customFormat="false" ht="14.25" hidden="false" customHeight="true" outlineLevel="0" collapsed="false">
      <c r="A119" s="351" t="n">
        <v>29</v>
      </c>
      <c r="B119" s="351" t="s">
        <v>134</v>
      </c>
      <c r="C119" s="353" t="n">
        <v>3.5</v>
      </c>
      <c r="D119" s="346" t="n">
        <f aca="false">(RESUMO!C117+RESUMO!D117)*2+(RESUMO!E117+RESUMO!F117)</f>
        <v>3</v>
      </c>
      <c r="E119" s="346" t="n">
        <f aca="false">C119*D119</f>
        <v>10.5</v>
      </c>
      <c r="F119" s="338"/>
      <c r="G119" s="338"/>
      <c r="H119" s="338"/>
    </row>
    <row r="120" customFormat="false" ht="14.25" hidden="false" customHeight="true" outlineLevel="0" collapsed="false">
      <c r="A120" s="351" t="n">
        <v>30</v>
      </c>
      <c r="B120" s="351" t="s">
        <v>135</v>
      </c>
      <c r="C120" s="352" t="n">
        <v>1.8</v>
      </c>
      <c r="D120" s="346" t="n">
        <f aca="false">(RESUMO!C118+RESUMO!D118)*2+(RESUMO!E118+RESUMO!F118)</f>
        <v>2</v>
      </c>
      <c r="E120" s="346" t="n">
        <f aca="false">C120*D120</f>
        <v>3.6</v>
      </c>
      <c r="F120" s="338"/>
      <c r="G120" s="338"/>
      <c r="H120" s="338"/>
    </row>
    <row r="121" customFormat="false" ht="14.25" hidden="false" customHeight="true" outlineLevel="0" collapsed="false">
      <c r="A121" s="351" t="n">
        <v>31</v>
      </c>
      <c r="B121" s="351" t="s">
        <v>136</v>
      </c>
      <c r="C121" s="353" t="n">
        <v>3.2</v>
      </c>
      <c r="D121" s="346" t="n">
        <f aca="false">(RESUMO!C119+RESUMO!D119)*2+(RESUMO!E119+RESUMO!F119)</f>
        <v>2</v>
      </c>
      <c r="E121" s="346" t="n">
        <f aca="false">C121*D121</f>
        <v>6.4</v>
      </c>
      <c r="F121" s="338"/>
      <c r="G121" s="338"/>
      <c r="H121" s="338"/>
    </row>
    <row r="122" customFormat="false" ht="14.25" hidden="false" customHeight="true" outlineLevel="0" collapsed="false">
      <c r="A122" s="351" t="n">
        <v>32</v>
      </c>
      <c r="B122" s="351" t="s">
        <v>137</v>
      </c>
      <c r="C122" s="352" t="n">
        <v>4.65</v>
      </c>
      <c r="D122" s="346" t="n">
        <f aca="false">(RESUMO!C120+RESUMO!D120)*2+(RESUMO!E120+RESUMO!F120)</f>
        <v>2</v>
      </c>
      <c r="E122" s="346" t="n">
        <f aca="false">C122*D122</f>
        <v>9.3</v>
      </c>
      <c r="F122" s="338"/>
      <c r="G122" s="338"/>
      <c r="H122" s="338"/>
    </row>
    <row r="123" customFormat="false" ht="14.25" hidden="false" customHeight="true" outlineLevel="0" collapsed="false">
      <c r="A123" s="351" t="n">
        <v>33</v>
      </c>
      <c r="B123" s="351" t="s">
        <v>138</v>
      </c>
      <c r="C123" s="352" t="n">
        <v>4</v>
      </c>
      <c r="D123" s="346" t="n">
        <f aca="false">(RESUMO!C121+RESUMO!D121)*2+(RESUMO!E121+RESUMO!F121)</f>
        <v>3</v>
      </c>
      <c r="E123" s="346" t="n">
        <f aca="false">C123*D123</f>
        <v>12</v>
      </c>
      <c r="F123" s="338"/>
      <c r="G123" s="338"/>
      <c r="H123" s="338"/>
    </row>
    <row r="124" customFormat="false" ht="14.25" hidden="false" customHeight="true" outlineLevel="0" collapsed="false">
      <c r="A124" s="351" t="n">
        <v>34</v>
      </c>
      <c r="B124" s="351" t="s">
        <v>139</v>
      </c>
      <c r="C124" s="353" t="n">
        <v>3.65</v>
      </c>
      <c r="D124" s="346" t="n">
        <f aca="false">(RESUMO!C122+RESUMO!D122)*2+(RESUMO!E122+RESUMO!F122)</f>
        <v>3</v>
      </c>
      <c r="E124" s="346" t="n">
        <f aca="false">C124*D124</f>
        <v>10.95</v>
      </c>
      <c r="F124" s="338"/>
      <c r="G124" s="338"/>
      <c r="H124" s="338"/>
    </row>
    <row r="125" customFormat="false" ht="14.25" hidden="false" customHeight="true" outlineLevel="0" collapsed="false">
      <c r="A125" s="351" t="n">
        <v>35</v>
      </c>
      <c r="B125" s="351" t="s">
        <v>140</v>
      </c>
      <c r="C125" s="352" t="n">
        <v>2.95</v>
      </c>
      <c r="D125" s="346" t="n">
        <f aca="false">(RESUMO!C123+RESUMO!D123)*2+(RESUMO!E123+RESUMO!F123)</f>
        <v>5</v>
      </c>
      <c r="E125" s="346" t="n">
        <f aca="false">C125*D125</f>
        <v>14.75</v>
      </c>
      <c r="F125" s="338"/>
      <c r="G125" s="338"/>
      <c r="H125" s="338"/>
    </row>
    <row r="126" customFormat="false" ht="14.25" hidden="false" customHeight="true" outlineLevel="0" collapsed="false">
      <c r="A126" s="351" t="n">
        <v>36</v>
      </c>
      <c r="B126" s="351" t="s">
        <v>141</v>
      </c>
      <c r="C126" s="353" t="n">
        <v>3.5</v>
      </c>
      <c r="D126" s="346" t="n">
        <f aca="false">(RESUMO!C124+RESUMO!D124)*2+(RESUMO!E124+RESUMO!F124)</f>
        <v>4</v>
      </c>
      <c r="E126" s="346" t="n">
        <f aca="false">C126*D126</f>
        <v>14</v>
      </c>
      <c r="F126" s="338"/>
      <c r="G126" s="338"/>
      <c r="H126" s="338"/>
    </row>
    <row r="127" customFormat="false" ht="14.25" hidden="false" customHeight="true" outlineLevel="0" collapsed="false">
      <c r="A127" s="351" t="n">
        <v>37</v>
      </c>
      <c r="B127" s="351" t="s">
        <v>142</v>
      </c>
      <c r="C127" s="352" t="n">
        <v>4</v>
      </c>
      <c r="D127" s="346" t="n">
        <f aca="false">(RESUMO!C125+RESUMO!D125)*2+(RESUMO!E125+RESUMO!F125)</f>
        <v>5</v>
      </c>
      <c r="E127" s="346" t="n">
        <f aca="false">C127*D127</f>
        <v>20</v>
      </c>
      <c r="F127" s="338"/>
      <c r="G127" s="338"/>
      <c r="H127" s="338"/>
    </row>
    <row r="128" customFormat="false" ht="14.25" hidden="false" customHeight="true" outlineLevel="0" collapsed="false">
      <c r="A128" s="351" t="n">
        <v>38</v>
      </c>
      <c r="B128" s="351" t="s">
        <v>143</v>
      </c>
      <c r="C128" s="353" t="n">
        <v>3.85</v>
      </c>
      <c r="D128" s="346" t="n">
        <f aca="false">(RESUMO!C126+RESUMO!D126)*2+(RESUMO!E126+RESUMO!F126)</f>
        <v>6</v>
      </c>
      <c r="E128" s="346" t="n">
        <f aca="false">C128*D128</f>
        <v>23.1</v>
      </c>
      <c r="F128" s="338"/>
      <c r="G128" s="338"/>
      <c r="H128" s="338"/>
    </row>
    <row r="129" customFormat="false" ht="14.25" hidden="false" customHeight="true" outlineLevel="0" collapsed="false">
      <c r="A129" s="351" t="n">
        <v>39</v>
      </c>
      <c r="B129" s="351" t="s">
        <v>144</v>
      </c>
      <c r="C129" s="352" t="n">
        <v>2.5</v>
      </c>
      <c r="D129" s="346" t="n">
        <f aca="false">(RESUMO!C127+RESUMO!D127)*2+(RESUMO!E127+RESUMO!F127)</f>
        <v>2</v>
      </c>
      <c r="E129" s="346" t="n">
        <f aca="false">C129*D129</f>
        <v>5</v>
      </c>
      <c r="F129" s="338"/>
      <c r="G129" s="338"/>
      <c r="H129" s="338"/>
    </row>
    <row r="130" customFormat="false" ht="14.25" hidden="false" customHeight="true" outlineLevel="0" collapsed="false">
      <c r="A130" s="351" t="n">
        <v>40</v>
      </c>
      <c r="B130" s="351" t="s">
        <v>145</v>
      </c>
      <c r="C130" s="353" t="s">
        <v>491</v>
      </c>
      <c r="D130" s="346"/>
      <c r="E130" s="346"/>
      <c r="F130" s="338"/>
      <c r="G130" s="338"/>
      <c r="H130" s="338"/>
    </row>
    <row r="131" customFormat="false" ht="14.25" hidden="false" customHeight="true" outlineLevel="0" collapsed="false">
      <c r="A131" s="351" t="n">
        <v>41</v>
      </c>
      <c r="B131" s="351" t="s">
        <v>146</v>
      </c>
      <c r="C131" s="352" t="s">
        <v>491</v>
      </c>
      <c r="D131" s="346"/>
      <c r="E131" s="346"/>
      <c r="F131" s="338"/>
      <c r="G131" s="338"/>
      <c r="H131" s="338"/>
    </row>
    <row r="132" customFormat="false" ht="14.25" hidden="false" customHeight="true" outlineLevel="0" collapsed="false">
      <c r="A132" s="351" t="n">
        <v>42</v>
      </c>
      <c r="B132" s="351" t="s">
        <v>147</v>
      </c>
      <c r="C132" s="353" t="s">
        <v>491</v>
      </c>
      <c r="D132" s="346"/>
      <c r="E132" s="346"/>
      <c r="F132" s="338"/>
      <c r="G132" s="338"/>
      <c r="H132" s="338"/>
    </row>
    <row r="133" customFormat="false" ht="14.25" hidden="false" customHeight="true" outlineLevel="0" collapsed="false">
      <c r="A133" s="351" t="n">
        <v>43</v>
      </c>
      <c r="B133" s="351" t="s">
        <v>148</v>
      </c>
      <c r="C133" s="352" t="n">
        <v>3.2</v>
      </c>
      <c r="D133" s="346" t="n">
        <f aca="false">(RESUMO!C131+RESUMO!D131)*2+(RESUMO!E131+RESUMO!F131)</f>
        <v>2</v>
      </c>
      <c r="E133" s="346" t="n">
        <f aca="false">C133*D133</f>
        <v>6.4</v>
      </c>
      <c r="F133" s="338"/>
      <c r="G133" s="338"/>
      <c r="H133" s="338"/>
    </row>
    <row r="134" customFormat="false" ht="14.25" hidden="false" customHeight="true" outlineLevel="0" collapsed="false">
      <c r="A134" s="351" t="n">
        <v>44</v>
      </c>
      <c r="B134" s="351" t="s">
        <v>149</v>
      </c>
      <c r="C134" s="353" t="n">
        <v>1</v>
      </c>
      <c r="D134" s="346" t="n">
        <f aca="false">(RESUMO!C132+RESUMO!D132)*2+(RESUMO!E132+RESUMO!F132)</f>
        <v>2</v>
      </c>
      <c r="E134" s="346" t="n">
        <f aca="false">C134*D134</f>
        <v>2</v>
      </c>
      <c r="F134" s="338"/>
      <c r="G134" s="338"/>
      <c r="H134" s="338"/>
    </row>
    <row r="135" customFormat="false" ht="14.25" hidden="false" customHeight="true" outlineLevel="0" collapsed="false">
      <c r="A135" s="351" t="n">
        <v>45</v>
      </c>
      <c r="B135" s="351" t="s">
        <v>150</v>
      </c>
      <c r="C135" s="352" t="n">
        <v>2.3</v>
      </c>
      <c r="D135" s="346" t="n">
        <f aca="false">(RESUMO!C133+RESUMO!D133)*2+(RESUMO!E133+RESUMO!F133)</f>
        <v>2</v>
      </c>
      <c r="E135" s="346" t="n">
        <f aca="false">C135*D135</f>
        <v>4.6</v>
      </c>
      <c r="F135" s="338"/>
      <c r="G135" s="338"/>
      <c r="H135" s="338"/>
    </row>
    <row r="136" customFormat="false" ht="14.25" hidden="false" customHeight="true" outlineLevel="0" collapsed="false">
      <c r="A136" s="351" t="n">
        <v>46</v>
      </c>
      <c r="B136" s="351" t="s">
        <v>151</v>
      </c>
      <c r="C136" s="353" t="n">
        <v>3.85</v>
      </c>
      <c r="D136" s="346" t="n">
        <f aca="false">(RESUMO!C134+RESUMO!D134)*2+(RESUMO!E134+RESUMO!F134)</f>
        <v>2</v>
      </c>
      <c r="E136" s="346" t="n">
        <f aca="false">C136*D136</f>
        <v>7.7</v>
      </c>
      <c r="F136" s="338"/>
      <c r="G136" s="338"/>
      <c r="H136" s="338"/>
    </row>
    <row r="137" customFormat="false" ht="14.25" hidden="false" customHeight="true" outlineLevel="0" collapsed="false">
      <c r="A137" s="351" t="n">
        <v>47</v>
      </c>
      <c r="B137" s="351" t="s">
        <v>152</v>
      </c>
      <c r="C137" s="352" t="n">
        <v>3.85</v>
      </c>
      <c r="D137" s="346" t="n">
        <f aca="false">(RESUMO!C135+RESUMO!D135)*2+(RESUMO!E135+RESUMO!F135)</f>
        <v>4</v>
      </c>
      <c r="E137" s="346" t="n">
        <f aca="false">C137*D137</f>
        <v>15.4</v>
      </c>
      <c r="F137" s="338"/>
      <c r="G137" s="338"/>
      <c r="H137" s="338"/>
    </row>
    <row r="138" customFormat="false" ht="14.25" hidden="false" customHeight="true" outlineLevel="0" collapsed="false">
      <c r="A138" s="351" t="n">
        <v>48</v>
      </c>
      <c r="B138" s="351" t="s">
        <v>153</v>
      </c>
      <c r="C138" s="353" t="n">
        <v>3.9</v>
      </c>
      <c r="D138" s="346" t="n">
        <f aca="false">(RESUMO!C136+RESUMO!D136)*2+(RESUMO!E136+RESUMO!F136)</f>
        <v>3</v>
      </c>
      <c r="E138" s="346" t="n">
        <f aca="false">C138*D138</f>
        <v>11.7</v>
      </c>
      <c r="F138" s="338"/>
      <c r="G138" s="338"/>
      <c r="H138" s="338"/>
    </row>
    <row r="139" customFormat="false" ht="14.25" hidden="false" customHeight="true" outlineLevel="0" collapsed="false">
      <c r="A139" s="351" t="n">
        <v>49</v>
      </c>
      <c r="B139" s="351" t="s">
        <v>154</v>
      </c>
      <c r="C139" s="352" t="n">
        <v>3.8</v>
      </c>
      <c r="D139" s="346" t="n">
        <f aca="false">(RESUMO!C137+RESUMO!D137)*2+(RESUMO!E137+RESUMO!F137)</f>
        <v>3</v>
      </c>
      <c r="E139" s="346" t="n">
        <f aca="false">C139*D139</f>
        <v>11.4</v>
      </c>
      <c r="F139" s="338"/>
      <c r="G139" s="338"/>
      <c r="H139" s="338"/>
    </row>
    <row r="140" customFormat="false" ht="14.25" hidden="false" customHeight="true" outlineLevel="0" collapsed="false">
      <c r="A140" s="351" t="n">
        <v>50</v>
      </c>
      <c r="B140" s="351" t="s">
        <v>155</v>
      </c>
      <c r="C140" s="353" t="n">
        <v>5</v>
      </c>
      <c r="D140" s="346" t="n">
        <f aca="false">(RESUMO!C138+RESUMO!D138)*2+(RESUMO!E138+RESUMO!F138)</f>
        <v>4</v>
      </c>
      <c r="E140" s="346" t="n">
        <f aca="false">C140*D140</f>
        <v>20</v>
      </c>
      <c r="F140" s="338"/>
      <c r="G140" s="338"/>
      <c r="H140" s="338"/>
    </row>
    <row r="141" customFormat="false" ht="14.25" hidden="false" customHeight="true" outlineLevel="0" collapsed="false">
      <c r="A141" s="351" t="n">
        <v>51</v>
      </c>
      <c r="B141" s="351" t="s">
        <v>156</v>
      </c>
      <c r="C141" s="352" t="n">
        <v>2.75</v>
      </c>
      <c r="D141" s="346" t="n">
        <f aca="false">(RESUMO!C139+RESUMO!D139)*2+(RESUMO!E139+RESUMO!F139)</f>
        <v>2</v>
      </c>
      <c r="E141" s="346" t="n">
        <f aca="false">C141*D141</f>
        <v>5.5</v>
      </c>
      <c r="F141" s="338"/>
      <c r="G141" s="338"/>
      <c r="H141" s="338"/>
    </row>
    <row r="142" customFormat="false" ht="14.25" hidden="false" customHeight="true" outlineLevel="0" collapsed="false">
      <c r="A142" s="351" t="n">
        <v>52</v>
      </c>
      <c r="B142" s="351" t="s">
        <v>157</v>
      </c>
      <c r="C142" s="353" t="n">
        <v>3.9</v>
      </c>
      <c r="D142" s="346" t="n">
        <f aca="false">(RESUMO!C140+RESUMO!D140)*2+(RESUMO!E140+RESUMO!F140)</f>
        <v>5</v>
      </c>
      <c r="E142" s="346" t="n">
        <f aca="false">C142*D142</f>
        <v>19.5</v>
      </c>
      <c r="F142" s="338"/>
      <c r="G142" s="338"/>
      <c r="H142" s="338"/>
    </row>
    <row r="143" customFormat="false" ht="14.25" hidden="false" customHeight="true" outlineLevel="0" collapsed="false">
      <c r="A143" s="351" t="n">
        <v>53</v>
      </c>
      <c r="B143" s="351" t="s">
        <v>158</v>
      </c>
      <c r="C143" s="352" t="n">
        <v>3.95</v>
      </c>
      <c r="D143" s="346" t="n">
        <f aca="false">(RESUMO!C141+RESUMO!D141)*2+(RESUMO!E141+RESUMO!F141)</f>
        <v>4</v>
      </c>
      <c r="E143" s="346" t="n">
        <f aca="false">C143*D143</f>
        <v>15.8</v>
      </c>
      <c r="F143" s="338"/>
      <c r="G143" s="338"/>
      <c r="H143" s="338"/>
    </row>
    <row r="144" customFormat="false" ht="14.25" hidden="false" customHeight="true" outlineLevel="0" collapsed="false">
      <c r="A144" s="351" t="n">
        <v>54</v>
      </c>
      <c r="B144" s="351" t="s">
        <v>159</v>
      </c>
      <c r="C144" s="353" t="n">
        <v>3.85</v>
      </c>
      <c r="D144" s="346" t="n">
        <f aca="false">(RESUMO!C142+RESUMO!D142)*2+(RESUMO!E142+RESUMO!F142)</f>
        <v>5</v>
      </c>
      <c r="E144" s="346" t="n">
        <f aca="false">C144*D144</f>
        <v>19.25</v>
      </c>
      <c r="F144" s="338"/>
      <c r="G144" s="338"/>
      <c r="H144" s="338"/>
    </row>
    <row r="145" customFormat="false" ht="14.25" hidden="false" customHeight="true" outlineLevel="0" collapsed="false">
      <c r="A145" s="351" t="n">
        <v>55</v>
      </c>
      <c r="B145" s="351" t="s">
        <v>160</v>
      </c>
      <c r="C145" s="352" t="n">
        <v>4.3</v>
      </c>
      <c r="D145" s="346" t="n">
        <f aca="false">(RESUMO!C143+RESUMO!D143)*2+(RESUMO!E143+RESUMO!F143)</f>
        <v>6</v>
      </c>
      <c r="E145" s="346" t="n">
        <f aca="false">C145*D145</f>
        <v>25.8</v>
      </c>
      <c r="F145" s="338"/>
      <c r="G145" s="338"/>
      <c r="H145" s="338"/>
    </row>
    <row r="146" customFormat="false" ht="14.25" hidden="false" customHeight="true" outlineLevel="0" collapsed="false">
      <c r="A146" s="351" t="n">
        <v>56</v>
      </c>
      <c r="B146" s="351" t="s">
        <v>161</v>
      </c>
      <c r="C146" s="353" t="n">
        <v>3.9</v>
      </c>
      <c r="D146" s="346" t="n">
        <f aca="false">(RESUMO!C144+RESUMO!D144)*2+(RESUMO!E144+RESUMO!F144)</f>
        <v>3</v>
      </c>
      <c r="E146" s="346" t="n">
        <f aca="false">C146*D146</f>
        <v>11.7</v>
      </c>
      <c r="F146" s="338"/>
      <c r="G146" s="338"/>
      <c r="H146" s="338"/>
    </row>
    <row r="147" customFormat="false" ht="14.25" hidden="false" customHeight="true" outlineLevel="0" collapsed="false">
      <c r="A147" s="351" t="n">
        <v>57</v>
      </c>
      <c r="B147" s="351" t="s">
        <v>162</v>
      </c>
      <c r="C147" s="352" t="n">
        <v>4</v>
      </c>
      <c r="D147" s="346" t="n">
        <f aca="false">(RESUMO!C145+RESUMO!D145)*2+(RESUMO!E145+RESUMO!F145)</f>
        <v>3</v>
      </c>
      <c r="E147" s="346" t="n">
        <f aca="false">C147*D147</f>
        <v>12</v>
      </c>
      <c r="F147" s="338"/>
      <c r="G147" s="338"/>
      <c r="H147" s="338"/>
    </row>
    <row r="148" customFormat="false" ht="14.25" hidden="false" customHeight="true" outlineLevel="0" collapsed="false">
      <c r="A148" s="351" t="n">
        <v>58</v>
      </c>
      <c r="B148" s="351" t="s">
        <v>163</v>
      </c>
      <c r="C148" s="353" t="n">
        <v>3.95</v>
      </c>
      <c r="D148" s="346" t="n">
        <f aca="false">(RESUMO!C146+RESUMO!D146)*2+(RESUMO!E146+RESUMO!F146)</f>
        <v>5</v>
      </c>
      <c r="E148" s="346" t="n">
        <f aca="false">C148*D148</f>
        <v>19.75</v>
      </c>
      <c r="F148" s="338"/>
      <c r="G148" s="338"/>
      <c r="H148" s="338"/>
    </row>
    <row r="149" customFormat="false" ht="14.25" hidden="false" customHeight="true" outlineLevel="0" collapsed="false">
      <c r="A149" s="351" t="n">
        <v>59</v>
      </c>
      <c r="B149" s="351" t="s">
        <v>164</v>
      </c>
      <c r="C149" s="352" t="n">
        <v>2.85</v>
      </c>
      <c r="D149" s="346" t="n">
        <f aca="false">(RESUMO!C147+RESUMO!D147)*2+(RESUMO!E147+RESUMO!F147)</f>
        <v>2</v>
      </c>
      <c r="E149" s="346" t="n">
        <f aca="false">C149*D149</f>
        <v>5.7</v>
      </c>
      <c r="F149" s="338"/>
      <c r="G149" s="338"/>
      <c r="H149" s="338"/>
    </row>
    <row r="150" customFormat="false" ht="14.25" hidden="false" customHeight="true" outlineLevel="0" collapsed="false">
      <c r="A150" s="351" t="n">
        <v>60</v>
      </c>
      <c r="B150" s="351" t="s">
        <v>165</v>
      </c>
      <c r="C150" s="353" t="n">
        <v>3.8</v>
      </c>
      <c r="D150" s="346" t="n">
        <f aca="false">(RESUMO!C148+RESUMO!D148)*2+(RESUMO!E148+RESUMO!F148)</f>
        <v>3</v>
      </c>
      <c r="E150" s="346" t="n">
        <f aca="false">C150*D150</f>
        <v>11.4</v>
      </c>
      <c r="F150" s="338"/>
      <c r="G150" s="338"/>
      <c r="H150" s="338"/>
    </row>
    <row r="151" customFormat="false" ht="14.25" hidden="false" customHeight="true" outlineLevel="0" collapsed="false">
      <c r="A151" s="351" t="n">
        <v>61</v>
      </c>
      <c r="B151" s="351" t="s">
        <v>166</v>
      </c>
      <c r="C151" s="352" t="n">
        <v>4.5</v>
      </c>
      <c r="D151" s="346" t="n">
        <f aca="false">(RESUMO!C149+RESUMO!D149)*2+(RESUMO!E149+RESUMO!F149)</f>
        <v>1</v>
      </c>
      <c r="E151" s="346" t="n">
        <f aca="false">C151*D151</f>
        <v>4.5</v>
      </c>
      <c r="F151" s="338"/>
      <c r="G151" s="338"/>
      <c r="H151" s="338"/>
    </row>
    <row r="152" customFormat="false" ht="14.25" hidden="false" customHeight="true" outlineLevel="0" collapsed="false">
      <c r="A152" s="351" t="n">
        <v>62</v>
      </c>
      <c r="B152" s="351" t="s">
        <v>167</v>
      </c>
      <c r="C152" s="353" t="n">
        <v>4.8</v>
      </c>
      <c r="D152" s="346" t="n">
        <f aca="false">(RESUMO!C150+RESUMO!D150)*2+(RESUMO!E150+RESUMO!F150)</f>
        <v>1</v>
      </c>
      <c r="E152" s="346" t="n">
        <f aca="false">C152*D152</f>
        <v>4.8</v>
      </c>
      <c r="F152" s="338"/>
      <c r="G152" s="338"/>
      <c r="H152" s="338"/>
    </row>
    <row r="153" customFormat="false" ht="14.25" hidden="false" customHeight="true" outlineLevel="0" collapsed="false">
      <c r="A153" s="351" t="n">
        <v>63</v>
      </c>
      <c r="B153" s="351" t="s">
        <v>168</v>
      </c>
      <c r="C153" s="352" t="n">
        <v>5.2</v>
      </c>
      <c r="D153" s="346" t="n">
        <f aca="false">(RESUMO!C151+RESUMO!D151)*2+(RESUMO!E151+RESUMO!F151)</f>
        <v>1</v>
      </c>
      <c r="E153" s="346" t="n">
        <f aca="false">C153*D153</f>
        <v>5.2</v>
      </c>
      <c r="F153" s="338"/>
      <c r="G153" s="338"/>
      <c r="H153" s="338"/>
    </row>
    <row r="154" customFormat="false" ht="14.25" hidden="false" customHeight="true" outlineLevel="0" collapsed="false">
      <c r="A154" s="351"/>
      <c r="B154" s="351"/>
      <c r="C154" s="354"/>
      <c r="D154" s="355" t="n">
        <f aca="false">SUM(D91:D153)</f>
        <v>218</v>
      </c>
      <c r="E154" s="355" t="n">
        <f aca="false">SUM(E91:E153)</f>
        <v>874.63</v>
      </c>
      <c r="F154" s="338"/>
      <c r="G154" s="338"/>
      <c r="H154" s="338"/>
    </row>
    <row r="155" customFormat="false" ht="14.25" hidden="false" customHeight="true" outlineLevel="0" collapsed="false">
      <c r="A155" s="342"/>
      <c r="B155" s="343" t="s">
        <v>493</v>
      </c>
      <c r="C155" s="344" t="n">
        <f aca="false">AVERAGE(C156:C208)</f>
        <v>3.57744186046512</v>
      </c>
      <c r="D155" s="342"/>
      <c r="E155" s="344" t="n">
        <f aca="false">E209/D209</f>
        <v>3.6238679245283</v>
      </c>
      <c r="F155" s="338"/>
      <c r="G155" s="338"/>
      <c r="H155" s="338"/>
    </row>
    <row r="156" customFormat="false" ht="14.25" hidden="false" customHeight="true" outlineLevel="0" collapsed="false">
      <c r="A156" s="338" t="n">
        <v>1</v>
      </c>
      <c r="B156" s="338" t="s">
        <v>170</v>
      </c>
      <c r="C156" s="349" t="n">
        <v>4.3</v>
      </c>
      <c r="D156" s="346" t="n">
        <f aca="false">(RESUMO!C153+RESUMO!D153)*2+(RESUMO!E153+RESUMO!F153)</f>
        <v>2</v>
      </c>
      <c r="E156" s="346" t="n">
        <f aca="false">C156*D156</f>
        <v>8.6</v>
      </c>
      <c r="F156" s="338"/>
      <c r="G156" s="338"/>
      <c r="H156" s="338"/>
    </row>
    <row r="157" customFormat="false" ht="14.25" hidden="false" customHeight="true" outlineLevel="0" collapsed="false">
      <c r="A157" s="356" t="n">
        <v>2</v>
      </c>
      <c r="B157" s="356" t="s">
        <v>171</v>
      </c>
      <c r="C157" s="345" t="n">
        <v>3.4</v>
      </c>
      <c r="D157" s="346" t="n">
        <f aca="false">(RESUMO!C154+RESUMO!D154)*2+(RESUMO!E154+RESUMO!F154)</f>
        <v>3</v>
      </c>
      <c r="E157" s="346" t="n">
        <f aca="false">C157*D157</f>
        <v>10.2</v>
      </c>
      <c r="G157" s="338"/>
      <c r="H157" s="338"/>
    </row>
    <row r="158" customFormat="false" ht="14.25" hidden="false" customHeight="true" outlineLevel="0" collapsed="false">
      <c r="A158" s="356" t="n">
        <v>3</v>
      </c>
      <c r="B158" s="356" t="s">
        <v>172</v>
      </c>
      <c r="C158" s="349" t="n">
        <v>4</v>
      </c>
      <c r="D158" s="346" t="n">
        <f aca="false">(RESUMO!C155+RESUMO!D155)*2+(RESUMO!E155+RESUMO!F155)</f>
        <v>3</v>
      </c>
      <c r="E158" s="346" t="n">
        <f aca="false">C158*D158</f>
        <v>12</v>
      </c>
      <c r="F158" s="338"/>
      <c r="G158" s="338"/>
      <c r="H158" s="338"/>
    </row>
    <row r="159" customFormat="false" ht="14.25" hidden="false" customHeight="true" outlineLevel="0" collapsed="false">
      <c r="A159" s="356" t="n">
        <v>4</v>
      </c>
      <c r="B159" s="356" t="s">
        <v>173</v>
      </c>
      <c r="C159" s="345" t="n">
        <v>2.4</v>
      </c>
      <c r="D159" s="346" t="n">
        <f aca="false">(RESUMO!C156+RESUMO!D156)*2+(RESUMO!E156+RESUMO!F156)</f>
        <v>2</v>
      </c>
      <c r="E159" s="346" t="n">
        <f aca="false">C159*D159</f>
        <v>4.8</v>
      </c>
      <c r="F159" s="338"/>
      <c r="G159" s="338"/>
      <c r="H159" s="338"/>
    </row>
    <row r="160" customFormat="false" ht="14.25" hidden="false" customHeight="true" outlineLevel="0" collapsed="false">
      <c r="A160" s="356" t="n">
        <v>5</v>
      </c>
      <c r="B160" s="356" t="s">
        <v>174</v>
      </c>
      <c r="C160" s="349" t="s">
        <v>491</v>
      </c>
      <c r="D160" s="346"/>
      <c r="E160" s="346"/>
      <c r="F160" s="338"/>
      <c r="G160" s="338"/>
      <c r="H160" s="338"/>
    </row>
    <row r="161" customFormat="false" ht="14.25" hidden="false" customHeight="true" outlineLevel="0" collapsed="false">
      <c r="A161" s="356" t="n">
        <v>6</v>
      </c>
      <c r="B161" s="356" t="s">
        <v>175</v>
      </c>
      <c r="C161" s="345" t="n">
        <v>4.3</v>
      </c>
      <c r="D161" s="346" t="n">
        <f aca="false">(RESUMO!C158+RESUMO!D158)*2+(RESUMO!E158+RESUMO!F158)</f>
        <v>5</v>
      </c>
      <c r="E161" s="346" t="n">
        <f aca="false">C161*D161</f>
        <v>21.5</v>
      </c>
      <c r="F161" s="338"/>
      <c r="G161" s="338"/>
      <c r="H161" s="338"/>
    </row>
    <row r="162" customFormat="false" ht="14.25" hidden="false" customHeight="true" outlineLevel="0" collapsed="false">
      <c r="A162" s="356" t="n">
        <v>7</v>
      </c>
      <c r="B162" s="356" t="s">
        <v>176</v>
      </c>
      <c r="C162" s="349" t="n">
        <v>3.3</v>
      </c>
      <c r="D162" s="346" t="n">
        <f aca="false">(RESUMO!C159+RESUMO!D159)*2+(RESUMO!E159+RESUMO!F159)</f>
        <v>3</v>
      </c>
      <c r="E162" s="346" t="n">
        <f aca="false">C162*D162</f>
        <v>9.9</v>
      </c>
      <c r="F162" s="338"/>
      <c r="G162" s="338"/>
      <c r="H162" s="338"/>
    </row>
    <row r="163" customFormat="false" ht="14.25" hidden="false" customHeight="true" outlineLevel="0" collapsed="false">
      <c r="A163" s="356" t="n">
        <v>8</v>
      </c>
      <c r="B163" s="356" t="s">
        <v>177</v>
      </c>
      <c r="C163" s="345" t="s">
        <v>491</v>
      </c>
      <c r="D163" s="346"/>
      <c r="E163" s="346"/>
      <c r="F163" s="338"/>
      <c r="G163" s="338"/>
      <c r="H163" s="338"/>
    </row>
    <row r="164" customFormat="false" ht="14.25" hidden="false" customHeight="true" outlineLevel="0" collapsed="false">
      <c r="A164" s="356" t="n">
        <v>9</v>
      </c>
      <c r="B164" s="356" t="s">
        <v>178</v>
      </c>
      <c r="C164" s="349" t="s">
        <v>491</v>
      </c>
      <c r="D164" s="346"/>
      <c r="E164" s="346"/>
      <c r="F164" s="338"/>
      <c r="G164" s="338"/>
      <c r="H164" s="338"/>
    </row>
    <row r="165" customFormat="false" ht="14.25" hidden="false" customHeight="true" outlineLevel="0" collapsed="false">
      <c r="A165" s="356" t="n">
        <v>10</v>
      </c>
      <c r="B165" s="356" t="s">
        <v>179</v>
      </c>
      <c r="C165" s="345" t="n">
        <v>4.2</v>
      </c>
      <c r="D165" s="346" t="n">
        <f aca="false">(RESUMO!C162+RESUMO!D162)*2+(RESUMO!E162+RESUMO!F162)</f>
        <v>2</v>
      </c>
      <c r="E165" s="346" t="n">
        <f aca="false">C165*D165</f>
        <v>8.4</v>
      </c>
      <c r="F165" s="338"/>
      <c r="G165" s="338"/>
      <c r="H165" s="338"/>
    </row>
    <row r="166" customFormat="false" ht="14.25" hidden="false" customHeight="true" outlineLevel="0" collapsed="false">
      <c r="A166" s="356" t="n">
        <v>11</v>
      </c>
      <c r="B166" s="356" t="s">
        <v>180</v>
      </c>
      <c r="C166" s="349" t="s">
        <v>491</v>
      </c>
      <c r="D166" s="346"/>
      <c r="E166" s="346"/>
      <c r="F166" s="338"/>
      <c r="G166" s="338"/>
      <c r="H166" s="338"/>
    </row>
    <row r="167" customFormat="false" ht="14.25" hidden="false" customHeight="true" outlineLevel="0" collapsed="false">
      <c r="A167" s="356" t="n">
        <v>12</v>
      </c>
      <c r="B167" s="356" t="s">
        <v>181</v>
      </c>
      <c r="C167" s="345" t="n">
        <v>3.5</v>
      </c>
      <c r="D167" s="346" t="n">
        <f aca="false">(RESUMO!C164+RESUMO!D164)*2+(RESUMO!E164+RESUMO!F164)</f>
        <v>2</v>
      </c>
      <c r="E167" s="346" t="n">
        <f aca="false">C167*D167</f>
        <v>7</v>
      </c>
      <c r="F167" s="338"/>
      <c r="G167" s="338"/>
      <c r="H167" s="338"/>
    </row>
    <row r="168" customFormat="false" ht="14.25" hidden="false" customHeight="true" outlineLevel="0" collapsed="false">
      <c r="A168" s="356" t="n">
        <v>13</v>
      </c>
      <c r="B168" s="356" t="s">
        <v>182</v>
      </c>
      <c r="C168" s="349" t="s">
        <v>491</v>
      </c>
      <c r="D168" s="346"/>
      <c r="E168" s="346"/>
      <c r="F168" s="338"/>
      <c r="G168" s="338"/>
      <c r="H168" s="338"/>
    </row>
    <row r="169" customFormat="false" ht="14.25" hidden="false" customHeight="true" outlineLevel="0" collapsed="false">
      <c r="A169" s="338" t="n">
        <v>14</v>
      </c>
      <c r="B169" s="338" t="s">
        <v>183</v>
      </c>
      <c r="C169" s="349" t="n">
        <v>3.5</v>
      </c>
      <c r="D169" s="346" t="n">
        <f aca="false">(RESUMO!C166+RESUMO!D166)*2+(RESUMO!E166+RESUMO!F166)</f>
        <v>2</v>
      </c>
      <c r="E169" s="346" t="n">
        <f aca="false">C169*D169</f>
        <v>7</v>
      </c>
      <c r="F169" s="338"/>
      <c r="G169" s="338"/>
      <c r="H169" s="338"/>
    </row>
    <row r="170" customFormat="false" ht="14.25" hidden="false" customHeight="true" outlineLevel="0" collapsed="false">
      <c r="A170" s="356" t="n">
        <v>15</v>
      </c>
      <c r="B170" s="356" t="s">
        <v>184</v>
      </c>
      <c r="C170" s="345" t="s">
        <v>491</v>
      </c>
      <c r="D170" s="346"/>
      <c r="E170" s="346"/>
      <c r="F170" s="338"/>
      <c r="G170" s="338"/>
      <c r="H170" s="338"/>
    </row>
    <row r="171" customFormat="false" ht="14.25" hidden="false" customHeight="true" outlineLevel="0" collapsed="false">
      <c r="A171" s="356" t="n">
        <v>16</v>
      </c>
      <c r="B171" s="356" t="s">
        <v>185</v>
      </c>
      <c r="C171" s="349" t="n">
        <v>3.6</v>
      </c>
      <c r="D171" s="346" t="n">
        <f aca="false">(RESUMO!C168+RESUMO!D168)*2+(RESUMO!E168+RESUMO!F168)</f>
        <v>2</v>
      </c>
      <c r="E171" s="346" t="n">
        <f aca="false">C171*D171</f>
        <v>7.2</v>
      </c>
      <c r="F171" s="338"/>
      <c r="G171" s="338"/>
      <c r="H171" s="338"/>
    </row>
    <row r="172" customFormat="false" ht="14.25" hidden="false" customHeight="true" outlineLevel="0" collapsed="false">
      <c r="A172" s="356" t="n">
        <v>17</v>
      </c>
      <c r="B172" s="356" t="s">
        <v>186</v>
      </c>
      <c r="C172" s="345" t="s">
        <v>491</v>
      </c>
      <c r="D172" s="346"/>
      <c r="E172" s="346"/>
      <c r="F172" s="338"/>
      <c r="G172" s="338"/>
      <c r="H172" s="338"/>
    </row>
    <row r="173" customFormat="false" ht="14.25" hidden="false" customHeight="true" outlineLevel="0" collapsed="false">
      <c r="A173" s="356" t="n">
        <v>18</v>
      </c>
      <c r="B173" s="356" t="s">
        <v>187</v>
      </c>
      <c r="C173" s="349" t="n">
        <v>3.5</v>
      </c>
      <c r="D173" s="346" t="n">
        <f aca="false">(RESUMO!C170+RESUMO!D170)*2+(RESUMO!E170+RESUMO!F170)</f>
        <v>3</v>
      </c>
      <c r="E173" s="346" t="n">
        <f aca="false">C173*D173</f>
        <v>10.5</v>
      </c>
      <c r="F173" s="338"/>
      <c r="G173" s="338"/>
      <c r="H173" s="338"/>
    </row>
    <row r="174" customFormat="false" ht="14.25" hidden="false" customHeight="true" outlineLevel="0" collapsed="false">
      <c r="A174" s="356" t="n">
        <v>19</v>
      </c>
      <c r="B174" s="356" t="s">
        <v>188</v>
      </c>
      <c r="C174" s="345" t="n">
        <v>3</v>
      </c>
      <c r="D174" s="346" t="n">
        <f aca="false">(RESUMO!C171+RESUMO!D171)*2+(RESUMO!E171+RESUMO!F171)</f>
        <v>3</v>
      </c>
      <c r="E174" s="346" t="n">
        <f aca="false">C174*D174</f>
        <v>9</v>
      </c>
      <c r="F174" s="338"/>
      <c r="G174" s="338"/>
      <c r="H174" s="338"/>
    </row>
    <row r="175" customFormat="false" ht="14.25" hidden="false" customHeight="true" outlineLevel="0" collapsed="false">
      <c r="A175" s="356" t="n">
        <v>20</v>
      </c>
      <c r="B175" s="356" t="s">
        <v>189</v>
      </c>
      <c r="C175" s="349" t="n">
        <v>4.25</v>
      </c>
      <c r="D175" s="346" t="n">
        <f aca="false">(RESUMO!C172+RESUMO!D172)*2+(RESUMO!E172+RESUMO!F172)</f>
        <v>3</v>
      </c>
      <c r="E175" s="346" t="n">
        <f aca="false">C175*D175</f>
        <v>12.75</v>
      </c>
      <c r="F175" s="338"/>
      <c r="G175" s="338"/>
      <c r="H175" s="338"/>
    </row>
    <row r="176" customFormat="false" ht="14.25" hidden="false" customHeight="true" outlineLevel="0" collapsed="false">
      <c r="A176" s="356" t="n">
        <v>21</v>
      </c>
      <c r="B176" s="356" t="s">
        <v>190</v>
      </c>
      <c r="C176" s="345" t="n">
        <v>3.5</v>
      </c>
      <c r="D176" s="346" t="n">
        <f aca="false">(RESUMO!C173+RESUMO!D173)*2+(RESUMO!E173+RESUMO!F173)</f>
        <v>5</v>
      </c>
      <c r="E176" s="346" t="n">
        <f aca="false">C176*D176</f>
        <v>17.5</v>
      </c>
      <c r="F176" s="338"/>
      <c r="G176" s="338"/>
      <c r="H176" s="338"/>
    </row>
    <row r="177" customFormat="false" ht="14.25" hidden="false" customHeight="true" outlineLevel="0" collapsed="false">
      <c r="A177" s="356" t="n">
        <v>22</v>
      </c>
      <c r="B177" s="356" t="s">
        <v>191</v>
      </c>
      <c r="C177" s="349" t="n">
        <v>3.75</v>
      </c>
      <c r="D177" s="346" t="n">
        <f aca="false">(RESUMO!C174+RESUMO!D174)*2+(RESUMO!E174+RESUMO!F174)</f>
        <v>3</v>
      </c>
      <c r="E177" s="346" t="n">
        <f aca="false">C177*D177</f>
        <v>11.25</v>
      </c>
      <c r="F177" s="338"/>
      <c r="G177" s="338"/>
      <c r="H177" s="338"/>
    </row>
    <row r="178" customFormat="false" ht="14.25" hidden="false" customHeight="true" outlineLevel="0" collapsed="false">
      <c r="A178" s="356" t="n">
        <v>23</v>
      </c>
      <c r="B178" s="356" t="s">
        <v>192</v>
      </c>
      <c r="C178" s="345" t="n">
        <v>3.75</v>
      </c>
      <c r="D178" s="346" t="n">
        <f aca="false">(RESUMO!C175+RESUMO!D175)*2+(RESUMO!E175+RESUMO!F175)</f>
        <v>3</v>
      </c>
      <c r="E178" s="346" t="n">
        <f aca="false">C178*D178</f>
        <v>11.25</v>
      </c>
      <c r="F178" s="338"/>
      <c r="G178" s="338"/>
      <c r="H178" s="338"/>
    </row>
    <row r="179" customFormat="false" ht="14.25" hidden="false" customHeight="true" outlineLevel="0" collapsed="false">
      <c r="A179" s="356" t="n">
        <v>24</v>
      </c>
      <c r="B179" s="356" t="s">
        <v>193</v>
      </c>
      <c r="C179" s="349" t="s">
        <v>491</v>
      </c>
      <c r="D179" s="346"/>
      <c r="E179" s="346"/>
      <c r="F179" s="338"/>
      <c r="G179" s="338"/>
      <c r="H179" s="338"/>
    </row>
    <row r="180" customFormat="false" ht="14.25" hidden="false" customHeight="true" outlineLevel="0" collapsed="false">
      <c r="A180" s="356" t="n">
        <v>25</v>
      </c>
      <c r="B180" s="356" t="s">
        <v>194</v>
      </c>
      <c r="C180" s="345" t="n">
        <v>4</v>
      </c>
      <c r="D180" s="346" t="n">
        <f aca="false">(RESUMO!C177+RESUMO!D177)*2+(RESUMO!E177+RESUMO!F177)</f>
        <v>3</v>
      </c>
      <c r="E180" s="346" t="n">
        <f aca="false">C180*D180</f>
        <v>12</v>
      </c>
      <c r="F180" s="338"/>
      <c r="G180" s="338"/>
      <c r="H180" s="338"/>
    </row>
    <row r="181" customFormat="false" ht="14.25" hidden="false" customHeight="true" outlineLevel="0" collapsed="false">
      <c r="A181" s="356" t="n">
        <v>26</v>
      </c>
      <c r="B181" s="356" t="s">
        <v>195</v>
      </c>
      <c r="C181" s="349" t="s">
        <v>491</v>
      </c>
      <c r="D181" s="346"/>
      <c r="E181" s="346"/>
      <c r="F181" s="338"/>
      <c r="G181" s="338"/>
      <c r="H181" s="338"/>
    </row>
    <row r="182" customFormat="false" ht="14.25" hidden="false" customHeight="true" outlineLevel="0" collapsed="false">
      <c r="A182" s="356" t="n">
        <v>27</v>
      </c>
      <c r="B182" s="356" t="s">
        <v>196</v>
      </c>
      <c r="C182" s="345" t="n">
        <v>2.85</v>
      </c>
      <c r="D182" s="346" t="n">
        <f aca="false">(RESUMO!C179+RESUMO!D179)*2+(RESUMO!E179+RESUMO!F179)</f>
        <v>1</v>
      </c>
      <c r="E182" s="346" t="n">
        <f aca="false">C182*D182</f>
        <v>2.85</v>
      </c>
      <c r="F182" s="338"/>
      <c r="G182" s="338"/>
      <c r="H182" s="338"/>
    </row>
    <row r="183" customFormat="false" ht="14.25" hidden="false" customHeight="true" outlineLevel="0" collapsed="false">
      <c r="A183" s="356" t="n">
        <v>28</v>
      </c>
      <c r="B183" s="356" t="s">
        <v>197</v>
      </c>
      <c r="C183" s="349" t="n">
        <v>3.18</v>
      </c>
      <c r="D183" s="346" t="n">
        <f aca="false">(RESUMO!C180+RESUMO!D180)*2+(RESUMO!E180+RESUMO!F180)</f>
        <v>1</v>
      </c>
      <c r="E183" s="346" t="n">
        <f aca="false">C183*D183</f>
        <v>3.18</v>
      </c>
      <c r="F183" s="338"/>
      <c r="G183" s="338"/>
      <c r="H183" s="338"/>
    </row>
    <row r="184" customFormat="false" ht="14.25" hidden="false" customHeight="true" outlineLevel="0" collapsed="false">
      <c r="A184" s="356" t="n">
        <v>29</v>
      </c>
      <c r="B184" s="356" t="s">
        <v>198</v>
      </c>
      <c r="C184" s="345" t="s">
        <v>491</v>
      </c>
      <c r="D184" s="346"/>
      <c r="E184" s="346"/>
      <c r="F184" s="338"/>
      <c r="G184" s="338"/>
      <c r="H184" s="338"/>
    </row>
    <row r="185" customFormat="false" ht="14.25" hidden="false" customHeight="true" outlineLevel="0" collapsed="false">
      <c r="A185" s="338" t="n">
        <v>30</v>
      </c>
      <c r="B185" s="338" t="s">
        <v>199</v>
      </c>
      <c r="C185" s="349" t="n">
        <v>4.2</v>
      </c>
      <c r="D185" s="346" t="n">
        <f aca="false">(RESUMO!C182+RESUMO!D182)*2+(RESUMO!E182+RESUMO!F182)</f>
        <v>2</v>
      </c>
      <c r="E185" s="346" t="n">
        <f aca="false">C185*D185</f>
        <v>8.4</v>
      </c>
      <c r="F185" s="338"/>
      <c r="G185" s="338"/>
      <c r="H185" s="338"/>
    </row>
    <row r="186" customFormat="false" ht="14.25" hidden="false" customHeight="true" outlineLevel="0" collapsed="false">
      <c r="A186" s="356" t="n">
        <v>31</v>
      </c>
      <c r="B186" s="356" t="s">
        <v>200</v>
      </c>
      <c r="C186" s="345" t="n">
        <v>3.45</v>
      </c>
      <c r="D186" s="346" t="n">
        <f aca="false">(RESUMO!C183+RESUMO!D183)*2+(RESUMO!E183+RESUMO!F183)</f>
        <v>1</v>
      </c>
      <c r="E186" s="346" t="n">
        <f aca="false">C186*D186</f>
        <v>3.45</v>
      </c>
      <c r="F186" s="338"/>
      <c r="G186" s="338"/>
      <c r="H186" s="338"/>
    </row>
    <row r="187" customFormat="false" ht="14.25" hidden="false" customHeight="true" outlineLevel="0" collapsed="false">
      <c r="A187" s="356" t="n">
        <v>32</v>
      </c>
      <c r="B187" s="356" t="s">
        <v>201</v>
      </c>
      <c r="C187" s="349" t="n">
        <v>3.7</v>
      </c>
      <c r="D187" s="346" t="n">
        <f aca="false">(RESUMO!C184+RESUMO!D184)*2+(RESUMO!E184+RESUMO!F184)</f>
        <v>2</v>
      </c>
      <c r="E187" s="346" t="n">
        <f aca="false">C187*D187</f>
        <v>7.4</v>
      </c>
      <c r="F187" s="338"/>
      <c r="G187" s="338"/>
      <c r="H187" s="338"/>
    </row>
    <row r="188" customFormat="false" ht="14.25" hidden="false" customHeight="true" outlineLevel="0" collapsed="false">
      <c r="A188" s="356" t="n">
        <v>33</v>
      </c>
      <c r="B188" s="356" t="s">
        <v>202</v>
      </c>
      <c r="C188" s="345" t="n">
        <v>3.2</v>
      </c>
      <c r="D188" s="346" t="n">
        <f aca="false">(RESUMO!C185+RESUMO!D185)*2+(RESUMO!E185+RESUMO!F185)</f>
        <v>1</v>
      </c>
      <c r="E188" s="346" t="n">
        <f aca="false">C188*D188</f>
        <v>3.2</v>
      </c>
      <c r="F188" s="338"/>
      <c r="G188" s="338"/>
      <c r="H188" s="338"/>
    </row>
    <row r="189" customFormat="false" ht="14.25" hidden="false" customHeight="true" outlineLevel="0" collapsed="false">
      <c r="A189" s="356" t="n">
        <v>34</v>
      </c>
      <c r="B189" s="356" t="s">
        <v>203</v>
      </c>
      <c r="C189" s="349" t="n">
        <v>2.75</v>
      </c>
      <c r="D189" s="346" t="n">
        <f aca="false">(RESUMO!C186+RESUMO!D186)*2+(RESUMO!E186+RESUMO!F186)</f>
        <v>2</v>
      </c>
      <c r="E189" s="346" t="n">
        <f aca="false">C189*D189</f>
        <v>5.5</v>
      </c>
      <c r="F189" s="338"/>
      <c r="G189" s="338"/>
      <c r="H189" s="338"/>
    </row>
    <row r="190" customFormat="false" ht="14.25" hidden="false" customHeight="true" outlineLevel="0" collapsed="false">
      <c r="A190" s="356" t="n">
        <v>35</v>
      </c>
      <c r="B190" s="356" t="s">
        <v>204</v>
      </c>
      <c r="C190" s="345" t="n">
        <v>4.45</v>
      </c>
      <c r="D190" s="346" t="n">
        <f aca="false">(RESUMO!C187+RESUMO!D187)*2+(RESUMO!E187+RESUMO!F187)</f>
        <v>3</v>
      </c>
      <c r="E190" s="346" t="n">
        <f aca="false">C190*D190</f>
        <v>13.35</v>
      </c>
      <c r="F190" s="338"/>
      <c r="G190" s="338"/>
      <c r="H190" s="338"/>
    </row>
    <row r="191" customFormat="false" ht="14.25" hidden="false" customHeight="true" outlineLevel="0" collapsed="false">
      <c r="A191" s="356" t="n">
        <v>36</v>
      </c>
      <c r="B191" s="356" t="s">
        <v>205</v>
      </c>
      <c r="C191" s="349" t="n">
        <v>4.2</v>
      </c>
      <c r="D191" s="346" t="n">
        <f aca="false">(RESUMO!C188+RESUMO!D188)*2+(RESUMO!E188+RESUMO!F188)</f>
        <v>3</v>
      </c>
      <c r="E191" s="346" t="n">
        <f aca="false">C191*D191</f>
        <v>12.6</v>
      </c>
      <c r="F191" s="338"/>
      <c r="G191" s="338"/>
      <c r="H191" s="338"/>
    </row>
    <row r="192" customFormat="false" ht="14.25" hidden="false" customHeight="true" outlineLevel="0" collapsed="false">
      <c r="A192" s="356" t="n">
        <v>37</v>
      </c>
      <c r="B192" s="356" t="s">
        <v>206</v>
      </c>
      <c r="C192" s="345" t="n">
        <v>3.45</v>
      </c>
      <c r="D192" s="346" t="n">
        <f aca="false">(RESUMO!C189+RESUMO!D189)*2+(RESUMO!E189+RESUMO!F189)</f>
        <v>2</v>
      </c>
      <c r="E192" s="346" t="n">
        <f aca="false">C192*D192</f>
        <v>6.9</v>
      </c>
      <c r="F192" s="338"/>
      <c r="G192" s="338"/>
      <c r="H192" s="338"/>
    </row>
    <row r="193" customFormat="false" ht="14.25" hidden="false" customHeight="true" outlineLevel="0" collapsed="false">
      <c r="A193" s="356" t="n">
        <v>38</v>
      </c>
      <c r="B193" s="356" t="s">
        <v>207</v>
      </c>
      <c r="C193" s="349" t="n">
        <v>4.4</v>
      </c>
      <c r="D193" s="346" t="n">
        <f aca="false">(RESUMO!C190+RESUMO!D190)*2+(RESUMO!E190+RESUMO!F190)</f>
        <v>2</v>
      </c>
      <c r="E193" s="346" t="n">
        <f aca="false">C193*D193</f>
        <v>8.8</v>
      </c>
      <c r="F193" s="338"/>
      <c r="G193" s="338"/>
      <c r="H193" s="338"/>
    </row>
    <row r="194" customFormat="false" ht="14.25" hidden="false" customHeight="true" outlineLevel="0" collapsed="false">
      <c r="A194" s="356" t="n">
        <v>39</v>
      </c>
      <c r="B194" s="356" t="s">
        <v>208</v>
      </c>
      <c r="C194" s="345" t="n">
        <v>4</v>
      </c>
      <c r="D194" s="346" t="n">
        <f aca="false">(RESUMO!C191+RESUMO!D191)*2+(RESUMO!E191+RESUMO!F191)</f>
        <v>1</v>
      </c>
      <c r="E194" s="346" t="n">
        <f aca="false">C194*D194</f>
        <v>4</v>
      </c>
      <c r="F194" s="338"/>
      <c r="G194" s="338"/>
      <c r="H194" s="338"/>
    </row>
    <row r="195" customFormat="false" ht="14.25" hidden="false" customHeight="true" outlineLevel="0" collapsed="false">
      <c r="A195" s="356" t="n">
        <v>40</v>
      </c>
      <c r="B195" s="356" t="s">
        <v>209</v>
      </c>
      <c r="C195" s="349" t="n">
        <v>3.2</v>
      </c>
      <c r="D195" s="346" t="n">
        <f aca="false">(RESUMO!C192+RESUMO!D192)*2+(RESUMO!E192+RESUMO!F192)</f>
        <v>1</v>
      </c>
      <c r="E195" s="346" t="n">
        <f aca="false">C195*D195</f>
        <v>3.2</v>
      </c>
      <c r="F195" s="338"/>
      <c r="G195" s="338"/>
      <c r="H195" s="338"/>
    </row>
    <row r="196" customFormat="false" ht="14.25" hidden="false" customHeight="true" outlineLevel="0" collapsed="false">
      <c r="A196" s="356" t="n">
        <v>41</v>
      </c>
      <c r="B196" s="356" t="s">
        <v>210</v>
      </c>
      <c r="C196" s="345" t="n">
        <v>3.4</v>
      </c>
      <c r="D196" s="346" t="n">
        <f aca="false">(RESUMO!C193+RESUMO!D193)*2+(RESUMO!E193+RESUMO!F193)</f>
        <v>2</v>
      </c>
      <c r="E196" s="346" t="n">
        <f aca="false">C196*D196</f>
        <v>6.8</v>
      </c>
      <c r="F196" s="338"/>
      <c r="G196" s="338"/>
      <c r="H196" s="338"/>
    </row>
    <row r="197" customFormat="false" ht="14.25" hidden="false" customHeight="true" outlineLevel="0" collapsed="false">
      <c r="A197" s="356" t="n">
        <v>42</v>
      </c>
      <c r="B197" s="356" t="s">
        <v>211</v>
      </c>
      <c r="C197" s="349" t="n">
        <v>3.9</v>
      </c>
      <c r="D197" s="346" t="n">
        <f aca="false">(RESUMO!C194+RESUMO!D194)*2+(RESUMO!E194+RESUMO!F194)</f>
        <v>2</v>
      </c>
      <c r="E197" s="346" t="n">
        <f aca="false">C197*D197</f>
        <v>7.8</v>
      </c>
      <c r="F197" s="338"/>
      <c r="G197" s="338"/>
      <c r="H197" s="338"/>
    </row>
    <row r="198" customFormat="false" ht="14.25" hidden="false" customHeight="true" outlineLevel="0" collapsed="false">
      <c r="A198" s="356" t="n">
        <v>43</v>
      </c>
      <c r="B198" s="356" t="s">
        <v>212</v>
      </c>
      <c r="C198" s="345" t="n">
        <v>2.95</v>
      </c>
      <c r="D198" s="346" t="n">
        <f aca="false">(RESUMO!C195+RESUMO!D195)*2+(RESUMO!E195+RESUMO!F195)</f>
        <v>1</v>
      </c>
      <c r="E198" s="346" t="n">
        <f aca="false">C198*D198</f>
        <v>2.95</v>
      </c>
      <c r="F198" s="338"/>
      <c r="G198" s="338"/>
      <c r="H198" s="338"/>
    </row>
    <row r="199" customFormat="false" ht="14.25" hidden="false" customHeight="true" outlineLevel="0" collapsed="false">
      <c r="A199" s="338" t="n">
        <v>44</v>
      </c>
      <c r="B199" s="338" t="s">
        <v>213</v>
      </c>
      <c r="C199" s="345" t="n">
        <v>3.75</v>
      </c>
      <c r="D199" s="346" t="n">
        <f aca="false">(RESUMO!C196+RESUMO!D196)*2+(RESUMO!E196+RESUMO!F196)</f>
        <v>2</v>
      </c>
      <c r="E199" s="346" t="n">
        <f aca="false">C199*D199</f>
        <v>7.5</v>
      </c>
      <c r="F199" s="338"/>
      <c r="G199" s="338"/>
      <c r="H199" s="338"/>
    </row>
    <row r="200" customFormat="false" ht="14.25" hidden="false" customHeight="true" outlineLevel="0" collapsed="false">
      <c r="A200" s="356" t="n">
        <v>45</v>
      </c>
      <c r="B200" s="356" t="s">
        <v>214</v>
      </c>
      <c r="C200" s="349" t="n">
        <v>3.75</v>
      </c>
      <c r="D200" s="346" t="n">
        <f aca="false">(RESUMO!C197+RESUMO!D197)*2+(RESUMO!E197+RESUMO!F197)</f>
        <v>4</v>
      </c>
      <c r="E200" s="346" t="n">
        <f aca="false">C200*D200</f>
        <v>15</v>
      </c>
      <c r="F200" s="338"/>
      <c r="G200" s="338"/>
      <c r="H200" s="338"/>
    </row>
    <row r="201" customFormat="false" ht="14.25" hidden="false" customHeight="true" outlineLevel="0" collapsed="false">
      <c r="A201" s="356" t="n">
        <v>46</v>
      </c>
      <c r="B201" s="356" t="s">
        <v>215</v>
      </c>
      <c r="C201" s="345" t="n">
        <v>3</v>
      </c>
      <c r="D201" s="346" t="n">
        <f aca="false">(RESUMO!C198+RESUMO!D198)*2+(RESUMO!E198+RESUMO!F198)</f>
        <v>3</v>
      </c>
      <c r="E201" s="346" t="n">
        <f aca="false">C201*D201</f>
        <v>9</v>
      </c>
      <c r="F201" s="338"/>
      <c r="G201" s="338"/>
      <c r="H201" s="338"/>
    </row>
    <row r="202" customFormat="false" ht="14.25" hidden="false" customHeight="true" outlineLevel="0" collapsed="false">
      <c r="A202" s="356" t="n">
        <v>47</v>
      </c>
      <c r="B202" s="356" t="s">
        <v>216</v>
      </c>
      <c r="C202" s="349" t="n">
        <v>3</v>
      </c>
      <c r="D202" s="346" t="n">
        <f aca="false">(RESUMO!C199+RESUMO!D199)*2+(RESUMO!E199+RESUMO!F199)</f>
        <v>3</v>
      </c>
      <c r="E202" s="346" t="n">
        <f aca="false">C202*D202</f>
        <v>9</v>
      </c>
      <c r="F202" s="338"/>
      <c r="G202" s="338"/>
      <c r="H202" s="338"/>
    </row>
    <row r="203" customFormat="false" ht="14.25" hidden="false" customHeight="true" outlineLevel="0" collapsed="false">
      <c r="A203" s="356" t="n">
        <v>48</v>
      </c>
      <c r="B203" s="356" t="s">
        <v>217</v>
      </c>
      <c r="C203" s="345" t="n">
        <v>3.5</v>
      </c>
      <c r="D203" s="346" t="n">
        <f aca="false">(RESUMO!C200+RESUMO!D200)*2+(RESUMO!E200+RESUMO!F200)</f>
        <v>3</v>
      </c>
      <c r="E203" s="346" t="n">
        <f aca="false">C203*D203</f>
        <v>10.5</v>
      </c>
      <c r="F203" s="338"/>
      <c r="G203" s="338"/>
      <c r="H203" s="338"/>
    </row>
    <row r="204" customFormat="false" ht="14.25" hidden="false" customHeight="true" outlineLevel="0" collapsed="false">
      <c r="A204" s="356" t="n">
        <v>49</v>
      </c>
      <c r="B204" s="356" t="s">
        <v>218</v>
      </c>
      <c r="C204" s="349" t="n">
        <v>3.1</v>
      </c>
      <c r="D204" s="346" t="n">
        <f aca="false">(RESUMO!C201+RESUMO!D201)*2+(RESUMO!E201+RESUMO!F201)</f>
        <v>3</v>
      </c>
      <c r="E204" s="346" t="n">
        <f aca="false">C204*D204</f>
        <v>9.3</v>
      </c>
      <c r="F204" s="338"/>
      <c r="G204" s="338"/>
      <c r="H204" s="338"/>
    </row>
    <row r="205" customFormat="false" ht="14.25" hidden="false" customHeight="true" outlineLevel="0" collapsed="false">
      <c r="A205" s="356" t="n">
        <v>50</v>
      </c>
      <c r="B205" s="356" t="s">
        <v>219</v>
      </c>
      <c r="C205" s="345" t="n">
        <v>3.2</v>
      </c>
      <c r="D205" s="346" t="n">
        <f aca="false">(RESUMO!C202+RESUMO!D202)*2+(RESUMO!E202+RESUMO!F202)</f>
        <v>3</v>
      </c>
      <c r="E205" s="346" t="n">
        <f aca="false">C205*D205</f>
        <v>9.6</v>
      </c>
      <c r="F205" s="338"/>
      <c r="G205" s="338"/>
      <c r="H205" s="338"/>
    </row>
    <row r="206" customFormat="false" ht="14.25" hidden="false" customHeight="true" outlineLevel="0" collapsed="false">
      <c r="A206" s="356" t="n">
        <v>51</v>
      </c>
      <c r="B206" s="356" t="s">
        <v>220</v>
      </c>
      <c r="C206" s="349" t="n">
        <v>3.9</v>
      </c>
      <c r="D206" s="346" t="n">
        <f aca="false">(RESUMO!C203+RESUMO!D203)*2+(RESUMO!E203+RESUMO!F203)</f>
        <v>3</v>
      </c>
      <c r="E206" s="346" t="n">
        <f aca="false">C206*D206</f>
        <v>11.7</v>
      </c>
      <c r="F206" s="338"/>
      <c r="G206" s="338"/>
      <c r="H206" s="338"/>
    </row>
    <row r="207" customFormat="false" ht="14.25" hidden="false" customHeight="true" outlineLevel="0" collapsed="false">
      <c r="A207" s="356" t="n">
        <v>52</v>
      </c>
      <c r="B207" s="356" t="s">
        <v>221</v>
      </c>
      <c r="C207" s="345" t="n">
        <v>3.8</v>
      </c>
      <c r="D207" s="346" t="n">
        <f aca="false">(RESUMO!C204+RESUMO!D204)*2+(RESUMO!E204+RESUMO!F204)</f>
        <v>3</v>
      </c>
      <c r="E207" s="346" t="n">
        <f aca="false">C207*D207</f>
        <v>11.4</v>
      </c>
      <c r="F207" s="338"/>
      <c r="G207" s="338"/>
      <c r="H207" s="338"/>
    </row>
    <row r="208" customFormat="false" ht="14.25" hidden="false" customHeight="true" outlineLevel="0" collapsed="false">
      <c r="A208" s="356" t="n">
        <v>53</v>
      </c>
      <c r="B208" s="356" t="s">
        <v>222</v>
      </c>
      <c r="C208" s="349" t="n">
        <v>3.3</v>
      </c>
      <c r="D208" s="346" t="n">
        <f aca="false">(RESUMO!C205+RESUMO!D205)*2+(RESUMO!E205+RESUMO!F205)</f>
        <v>3</v>
      </c>
      <c r="E208" s="346" t="n">
        <f aca="false">C208*D208</f>
        <v>9.9</v>
      </c>
      <c r="F208" s="338"/>
      <c r="G208" s="338"/>
      <c r="H208" s="338"/>
    </row>
    <row r="209" customFormat="false" ht="14.25" hidden="false" customHeight="true" outlineLevel="0" collapsed="false">
      <c r="A209" s="356"/>
      <c r="B209" s="356"/>
      <c r="C209" s="357"/>
      <c r="D209" s="358" t="n">
        <f aca="false">SUM(D156:D208)</f>
        <v>106</v>
      </c>
      <c r="E209" s="359" t="n">
        <f aca="false">SUM(E156:E208)</f>
        <v>384.13</v>
      </c>
      <c r="F209" s="338"/>
      <c r="G209" s="338"/>
      <c r="H209" s="338"/>
    </row>
    <row r="210" customFormat="false" ht="14.25" hidden="false" customHeight="true" outlineLevel="0" collapsed="false">
      <c r="A210" s="342"/>
      <c r="B210" s="343" t="s">
        <v>494</v>
      </c>
      <c r="C210" s="344" t="n">
        <f aca="false">AVERAGE(C211:C276)</f>
        <v>4.213125</v>
      </c>
      <c r="D210" s="342"/>
      <c r="E210" s="344" t="n">
        <f aca="false">E277/D277</f>
        <v>4.22788461538462</v>
      </c>
      <c r="F210" s="338"/>
      <c r="G210" s="338"/>
      <c r="H210" s="338"/>
    </row>
    <row r="211" customFormat="false" ht="14.25" hidden="false" customHeight="true" outlineLevel="0" collapsed="false">
      <c r="A211" s="338" t="n">
        <v>1</v>
      </c>
      <c r="B211" s="338" t="s">
        <v>224</v>
      </c>
      <c r="C211" s="349" t="n">
        <v>4.5</v>
      </c>
      <c r="D211" s="346" t="n">
        <f aca="false">(RESUMO!C207+RESUMO!D207)*2+(RESUMO!E207+RESUMO!F207)</f>
        <v>4</v>
      </c>
      <c r="E211" s="347" t="n">
        <f aca="false">C211*D211</f>
        <v>18</v>
      </c>
      <c r="F211" s="338"/>
      <c r="G211" s="338"/>
      <c r="H211" s="338"/>
    </row>
    <row r="212" customFormat="false" ht="14.25" hidden="false" customHeight="true" outlineLevel="0" collapsed="false">
      <c r="A212" s="360" t="n">
        <v>2</v>
      </c>
      <c r="B212" s="360" t="s">
        <v>225</v>
      </c>
      <c r="C212" s="345" t="n">
        <v>6.65</v>
      </c>
      <c r="D212" s="346" t="n">
        <f aca="false">(RESUMO!C208+RESUMO!D208)*2+(RESUMO!E208+RESUMO!F208)</f>
        <v>4</v>
      </c>
      <c r="E212" s="347" t="n">
        <f aca="false">C212*D212</f>
        <v>26.6</v>
      </c>
      <c r="F212" s="338"/>
      <c r="G212" s="338"/>
      <c r="H212" s="338"/>
    </row>
    <row r="213" customFormat="false" ht="14.25" hidden="false" customHeight="true" outlineLevel="0" collapsed="false">
      <c r="A213" s="360" t="n">
        <v>3</v>
      </c>
      <c r="B213" s="360" t="s">
        <v>226</v>
      </c>
      <c r="C213" s="349" t="n">
        <v>4</v>
      </c>
      <c r="D213" s="346" t="n">
        <f aca="false">(RESUMO!C209+RESUMO!D209)*2+(RESUMO!E209+RESUMO!F209)</f>
        <v>2</v>
      </c>
      <c r="E213" s="347" t="n">
        <f aca="false">C213*D213</f>
        <v>8</v>
      </c>
      <c r="F213" s="338"/>
      <c r="G213" s="338"/>
      <c r="H213" s="338"/>
    </row>
    <row r="214" customFormat="false" ht="14.25" hidden="false" customHeight="true" outlineLevel="0" collapsed="false">
      <c r="A214" s="360" t="n">
        <v>4</v>
      </c>
      <c r="B214" s="360" t="s">
        <v>227</v>
      </c>
      <c r="C214" s="345" t="n">
        <v>4.5</v>
      </c>
      <c r="D214" s="346" t="n">
        <f aca="false">(RESUMO!C210+RESUMO!D210)*2+(RESUMO!E210+RESUMO!F210)</f>
        <v>12</v>
      </c>
      <c r="E214" s="347" t="n">
        <f aca="false">C214*D214</f>
        <v>54</v>
      </c>
      <c r="F214" s="338"/>
      <c r="G214" s="338"/>
      <c r="H214" s="338"/>
    </row>
    <row r="215" customFormat="false" ht="14.25" hidden="false" customHeight="true" outlineLevel="0" collapsed="false">
      <c r="A215" s="360" t="n">
        <v>5</v>
      </c>
      <c r="B215" s="360" t="s">
        <v>228</v>
      </c>
      <c r="C215" s="349" t="n">
        <v>4.5</v>
      </c>
      <c r="D215" s="346" t="n">
        <f aca="false">(RESUMO!C211+RESUMO!D211)*2+(RESUMO!E211+RESUMO!F211)</f>
        <v>4</v>
      </c>
      <c r="E215" s="347" t="n">
        <f aca="false">C215*D215</f>
        <v>18</v>
      </c>
      <c r="F215" s="338"/>
      <c r="G215" s="338"/>
      <c r="H215" s="338"/>
    </row>
    <row r="216" customFormat="false" ht="14.25" hidden="false" customHeight="true" outlineLevel="0" collapsed="false">
      <c r="A216" s="360" t="n">
        <v>6</v>
      </c>
      <c r="B216" s="360" t="s">
        <v>229</v>
      </c>
      <c r="C216" s="345" t="n">
        <v>4.5</v>
      </c>
      <c r="D216" s="346" t="n">
        <f aca="false">(RESUMO!C212+RESUMO!D212)*2+(RESUMO!E212+RESUMO!F212)</f>
        <v>4</v>
      </c>
      <c r="E216" s="347" t="n">
        <f aca="false">C216*D216</f>
        <v>18</v>
      </c>
      <c r="F216" s="338"/>
      <c r="G216" s="338"/>
      <c r="H216" s="338"/>
    </row>
    <row r="217" customFormat="false" ht="14.25" hidden="false" customHeight="true" outlineLevel="0" collapsed="false">
      <c r="A217" s="360" t="n">
        <v>7</v>
      </c>
      <c r="B217" s="360" t="s">
        <v>230</v>
      </c>
      <c r="C217" s="349" t="n">
        <v>4.5</v>
      </c>
      <c r="D217" s="346" t="n">
        <f aca="false">(RESUMO!C213+RESUMO!D213)*2+(RESUMO!E213+RESUMO!F213)</f>
        <v>5</v>
      </c>
      <c r="E217" s="347" t="n">
        <f aca="false">C217*D217</f>
        <v>22.5</v>
      </c>
      <c r="F217" s="338"/>
      <c r="G217" s="338"/>
      <c r="H217" s="338"/>
    </row>
    <row r="218" customFormat="false" ht="14.25" hidden="false" customHeight="true" outlineLevel="0" collapsed="false">
      <c r="A218" s="360" t="n">
        <v>8</v>
      </c>
      <c r="B218" s="360" t="s">
        <v>231</v>
      </c>
      <c r="C218" s="345" t="n">
        <v>4.6</v>
      </c>
      <c r="D218" s="346" t="n">
        <f aca="false">(RESUMO!C214+RESUMO!D214)*2+(RESUMO!E214+RESUMO!F214)</f>
        <v>6</v>
      </c>
      <c r="E218" s="347" t="n">
        <f aca="false">C218*D218</f>
        <v>27.6</v>
      </c>
      <c r="F218" s="338"/>
      <c r="G218" s="338"/>
      <c r="H218" s="338"/>
    </row>
    <row r="219" customFormat="false" ht="14.25" hidden="false" customHeight="true" outlineLevel="0" collapsed="false">
      <c r="A219" s="360" t="n">
        <v>9</v>
      </c>
      <c r="B219" s="360" t="s">
        <v>232</v>
      </c>
      <c r="C219" s="349" t="n">
        <v>4.6</v>
      </c>
      <c r="D219" s="346" t="n">
        <f aca="false">(RESUMO!C215+RESUMO!D215)*2+(RESUMO!E215+RESUMO!F215)</f>
        <v>1</v>
      </c>
      <c r="E219" s="347" t="n">
        <f aca="false">C219*D219</f>
        <v>4.6</v>
      </c>
      <c r="F219" s="338"/>
      <c r="G219" s="338"/>
      <c r="H219" s="338"/>
    </row>
    <row r="220" customFormat="false" ht="14.25" hidden="false" customHeight="true" outlineLevel="0" collapsed="false">
      <c r="A220" s="360" t="n">
        <v>10</v>
      </c>
      <c r="B220" s="360" t="s">
        <v>233</v>
      </c>
      <c r="C220" s="345" t="n">
        <v>4.5</v>
      </c>
      <c r="D220" s="346" t="n">
        <f aca="false">(RESUMO!C216+RESUMO!D216)*2+(RESUMO!E216+RESUMO!F216)</f>
        <v>6</v>
      </c>
      <c r="E220" s="347" t="n">
        <f aca="false">C220*D220</f>
        <v>27</v>
      </c>
      <c r="F220" s="338"/>
      <c r="G220" s="338"/>
      <c r="H220" s="338"/>
    </row>
    <row r="221" customFormat="false" ht="14.25" hidden="false" customHeight="true" outlineLevel="0" collapsed="false">
      <c r="A221" s="360" t="n">
        <v>11</v>
      </c>
      <c r="B221" s="360" t="s">
        <v>234</v>
      </c>
      <c r="C221" s="349" t="n">
        <v>3.99</v>
      </c>
      <c r="D221" s="346" t="n">
        <f aca="false">(RESUMO!C217+RESUMO!D217)*2+(RESUMO!E217+RESUMO!F217)</f>
        <v>3</v>
      </c>
      <c r="E221" s="347" t="n">
        <f aca="false">C221*D221</f>
        <v>11.97</v>
      </c>
      <c r="F221" s="338"/>
      <c r="G221" s="338"/>
      <c r="H221" s="338"/>
    </row>
    <row r="222" customFormat="false" ht="14.25" hidden="false" customHeight="true" outlineLevel="0" collapsed="false">
      <c r="A222" s="360" t="n">
        <v>12</v>
      </c>
      <c r="B222" s="360" t="s">
        <v>235</v>
      </c>
      <c r="C222" s="345" t="n">
        <v>3.99</v>
      </c>
      <c r="D222" s="346" t="n">
        <f aca="false">(RESUMO!C218+RESUMO!D218)*2+(RESUMO!E218+RESUMO!F218)</f>
        <v>2</v>
      </c>
      <c r="E222" s="347" t="n">
        <f aca="false">C222*D222</f>
        <v>7.98</v>
      </c>
      <c r="F222" s="338"/>
      <c r="G222" s="338"/>
      <c r="H222" s="338"/>
    </row>
    <row r="223" customFormat="false" ht="14.25" hidden="false" customHeight="true" outlineLevel="0" collapsed="false">
      <c r="A223" s="360" t="n">
        <v>13</v>
      </c>
      <c r="B223" s="360" t="s">
        <v>236</v>
      </c>
      <c r="C223" s="349" t="n">
        <v>3.99</v>
      </c>
      <c r="D223" s="346" t="n">
        <f aca="false">(RESUMO!C219+RESUMO!D219)*2+(RESUMO!E219+RESUMO!F219)</f>
        <v>3</v>
      </c>
      <c r="E223" s="347" t="n">
        <f aca="false">C223*D223</f>
        <v>11.97</v>
      </c>
      <c r="F223" s="338"/>
      <c r="G223" s="338"/>
      <c r="H223" s="338"/>
    </row>
    <row r="224" customFormat="false" ht="14.25" hidden="false" customHeight="true" outlineLevel="0" collapsed="false">
      <c r="A224" s="360" t="n">
        <v>14</v>
      </c>
      <c r="B224" s="360" t="s">
        <v>237</v>
      </c>
      <c r="C224" s="345" t="n">
        <v>4</v>
      </c>
      <c r="D224" s="346" t="n">
        <f aca="false">(RESUMO!C220+RESUMO!D220)*2+(RESUMO!E220+RESUMO!F220)</f>
        <v>3</v>
      </c>
      <c r="E224" s="347" t="n">
        <f aca="false">C224*D224</f>
        <v>12</v>
      </c>
      <c r="F224" s="338"/>
      <c r="G224" s="338"/>
      <c r="H224" s="338"/>
    </row>
    <row r="225" customFormat="false" ht="14.25" hidden="false" customHeight="true" outlineLevel="0" collapsed="false">
      <c r="A225" s="360" t="n">
        <v>15</v>
      </c>
      <c r="B225" s="360" t="s">
        <v>238</v>
      </c>
      <c r="C225" s="349" t="n">
        <v>4.5</v>
      </c>
      <c r="D225" s="346" t="n">
        <f aca="false">(RESUMO!C221+RESUMO!D221)*2+(RESUMO!E221+RESUMO!F221)</f>
        <v>4</v>
      </c>
      <c r="E225" s="347" t="n">
        <f aca="false">C225*D225</f>
        <v>18</v>
      </c>
      <c r="F225" s="338"/>
      <c r="G225" s="338"/>
      <c r="H225" s="338"/>
    </row>
    <row r="226" customFormat="false" ht="14.25" hidden="false" customHeight="true" outlineLevel="0" collapsed="false">
      <c r="A226" s="338" t="n">
        <v>16</v>
      </c>
      <c r="B226" s="338" t="s">
        <v>239</v>
      </c>
      <c r="C226" s="349" t="n">
        <v>4.3</v>
      </c>
      <c r="D226" s="346" t="n">
        <f aca="false">(RESUMO!C222+RESUMO!D222)*2+(RESUMO!E222+RESUMO!F222)</f>
        <v>2</v>
      </c>
      <c r="E226" s="347" t="n">
        <f aca="false">C226*D226</f>
        <v>8.6</v>
      </c>
      <c r="F226" s="338"/>
      <c r="G226" s="338"/>
      <c r="H226" s="338"/>
    </row>
    <row r="227" customFormat="false" ht="14.25" hidden="false" customHeight="true" outlineLevel="0" collapsed="false">
      <c r="A227" s="360" t="n">
        <v>17</v>
      </c>
      <c r="B227" s="360" t="s">
        <v>240</v>
      </c>
      <c r="C227" s="345" t="n">
        <v>4.3</v>
      </c>
      <c r="D227" s="346" t="n">
        <f aca="false">(RESUMO!C223+RESUMO!D223)*2+(RESUMO!E223+RESUMO!F223)</f>
        <v>4</v>
      </c>
      <c r="E227" s="347" t="n">
        <f aca="false">C227*D227</f>
        <v>17.2</v>
      </c>
      <c r="F227" s="338"/>
      <c r="G227" s="338"/>
      <c r="H227" s="338"/>
    </row>
    <row r="228" customFormat="false" ht="14.25" hidden="false" customHeight="true" outlineLevel="0" collapsed="false">
      <c r="A228" s="360" t="n">
        <v>18</v>
      </c>
      <c r="B228" s="360" t="s">
        <v>241</v>
      </c>
      <c r="C228" s="349" t="n">
        <v>4.3</v>
      </c>
      <c r="D228" s="346" t="n">
        <f aca="false">(RESUMO!C224+RESUMO!D224)*2+(RESUMO!E224+RESUMO!F224)</f>
        <v>8</v>
      </c>
      <c r="E228" s="347" t="n">
        <f aca="false">C228*D228</f>
        <v>34.4</v>
      </c>
      <c r="F228" s="338"/>
      <c r="G228" s="338"/>
      <c r="H228" s="338"/>
    </row>
    <row r="229" customFormat="false" ht="14.25" hidden="false" customHeight="true" outlineLevel="0" collapsed="false">
      <c r="A229" s="360" t="n">
        <v>19</v>
      </c>
      <c r="B229" s="360" t="s">
        <v>242</v>
      </c>
      <c r="C229" s="345" t="n">
        <v>4.5</v>
      </c>
      <c r="D229" s="346" t="n">
        <f aca="false">(RESUMO!C225+RESUMO!D225)*2+(RESUMO!E225+RESUMO!F225)</f>
        <v>4</v>
      </c>
      <c r="E229" s="347" t="n">
        <f aca="false">C229*D229</f>
        <v>18</v>
      </c>
      <c r="F229" s="338"/>
      <c r="G229" s="338"/>
      <c r="H229" s="338"/>
    </row>
    <row r="230" customFormat="false" ht="14.25" hidden="false" customHeight="true" outlineLevel="0" collapsed="false">
      <c r="A230" s="360" t="n">
        <v>20</v>
      </c>
      <c r="B230" s="360" t="s">
        <v>243</v>
      </c>
      <c r="C230" s="349" t="n">
        <v>4.41</v>
      </c>
      <c r="D230" s="346" t="n">
        <f aca="false">(RESUMO!C226+RESUMO!D226)*2+(RESUMO!E226+RESUMO!F226)</f>
        <v>1</v>
      </c>
      <c r="E230" s="347" t="n">
        <f aca="false">C230*D230</f>
        <v>4.41</v>
      </c>
      <c r="F230" s="338"/>
      <c r="G230" s="338"/>
      <c r="H230" s="338"/>
    </row>
    <row r="231" customFormat="false" ht="14.25" hidden="false" customHeight="true" outlineLevel="0" collapsed="false">
      <c r="A231" s="360" t="n">
        <v>21</v>
      </c>
      <c r="B231" s="360" t="s">
        <v>244</v>
      </c>
      <c r="C231" s="345" t="n">
        <v>3.5</v>
      </c>
      <c r="D231" s="346" t="n">
        <f aca="false">(RESUMO!C227+RESUMO!D227)*2+(RESUMO!E227+RESUMO!F227)</f>
        <v>2</v>
      </c>
      <c r="E231" s="347" t="n">
        <f aca="false">C231*D231</f>
        <v>7</v>
      </c>
      <c r="F231" s="338"/>
      <c r="G231" s="338"/>
      <c r="H231" s="338"/>
    </row>
    <row r="232" customFormat="false" ht="14.25" hidden="false" customHeight="true" outlineLevel="0" collapsed="false">
      <c r="A232" s="360" t="n">
        <v>22</v>
      </c>
      <c r="B232" s="360" t="s">
        <v>245</v>
      </c>
      <c r="C232" s="349" t="n">
        <v>3.63</v>
      </c>
      <c r="D232" s="346" t="n">
        <f aca="false">(RESUMO!C228+RESUMO!D228)*2+(RESUMO!E228+RESUMO!F228)</f>
        <v>6</v>
      </c>
      <c r="E232" s="347" t="n">
        <f aca="false">C232*D232</f>
        <v>21.78</v>
      </c>
      <c r="F232" s="338"/>
      <c r="G232" s="338"/>
      <c r="H232" s="338"/>
    </row>
    <row r="233" customFormat="false" ht="14.25" hidden="false" customHeight="true" outlineLevel="0" collapsed="false">
      <c r="A233" s="360" t="n">
        <v>23</v>
      </c>
      <c r="B233" s="360" t="s">
        <v>246</v>
      </c>
      <c r="C233" s="345" t="n">
        <v>4.5</v>
      </c>
      <c r="D233" s="346" t="n">
        <f aca="false">(RESUMO!C229+RESUMO!D229)*2+(RESUMO!E229+RESUMO!F229)</f>
        <v>3</v>
      </c>
      <c r="E233" s="347" t="n">
        <f aca="false">C233*D233</f>
        <v>13.5</v>
      </c>
      <c r="F233" s="338"/>
      <c r="G233" s="338"/>
      <c r="H233" s="338"/>
    </row>
    <row r="234" customFormat="false" ht="14.25" hidden="false" customHeight="true" outlineLevel="0" collapsed="false">
      <c r="A234" s="360" t="n">
        <v>24</v>
      </c>
      <c r="B234" s="360" t="s">
        <v>247</v>
      </c>
      <c r="C234" s="349" t="n">
        <v>3.6</v>
      </c>
      <c r="D234" s="346" t="n">
        <f aca="false">(RESUMO!C230+RESUMO!D230)*2+(RESUMO!E230+RESUMO!F230)</f>
        <v>3</v>
      </c>
      <c r="E234" s="347" t="n">
        <f aca="false">C234*D234</f>
        <v>10.8</v>
      </c>
      <c r="F234" s="338"/>
      <c r="G234" s="338"/>
      <c r="H234" s="338"/>
    </row>
    <row r="235" customFormat="false" ht="14.25" hidden="false" customHeight="true" outlineLevel="0" collapsed="false">
      <c r="A235" s="360" t="n">
        <v>25</v>
      </c>
      <c r="B235" s="360" t="s">
        <v>248</v>
      </c>
      <c r="C235" s="345" t="n">
        <v>4.5</v>
      </c>
      <c r="D235" s="346" t="n">
        <f aca="false">(RESUMO!C231+RESUMO!D231)*2+(RESUMO!E231+RESUMO!F231)</f>
        <v>4</v>
      </c>
      <c r="E235" s="347" t="n">
        <f aca="false">C235*D235</f>
        <v>18</v>
      </c>
      <c r="F235" s="338"/>
      <c r="G235" s="338"/>
      <c r="H235" s="338"/>
    </row>
    <row r="236" customFormat="false" ht="14.25" hidden="false" customHeight="true" outlineLevel="0" collapsed="false">
      <c r="A236" s="360" t="n">
        <v>26</v>
      </c>
      <c r="B236" s="360" t="s">
        <v>249</v>
      </c>
      <c r="C236" s="349" t="n">
        <v>3.4</v>
      </c>
      <c r="D236" s="346" t="n">
        <f aca="false">(RESUMO!C232+RESUMO!D232)*2+(RESUMO!E232+RESUMO!F232)</f>
        <v>2</v>
      </c>
      <c r="E236" s="347" t="n">
        <f aca="false">C236*D236</f>
        <v>6.8</v>
      </c>
      <c r="F236" s="338"/>
      <c r="G236" s="338"/>
      <c r="H236" s="338"/>
    </row>
    <row r="237" customFormat="false" ht="14.25" hidden="false" customHeight="true" outlineLevel="0" collapsed="false">
      <c r="A237" s="360" t="n">
        <v>27</v>
      </c>
      <c r="B237" s="360" t="s">
        <v>250</v>
      </c>
      <c r="C237" s="345" t="n">
        <v>4.5</v>
      </c>
      <c r="D237" s="346" t="n">
        <f aca="false">(RESUMO!C233+RESUMO!D233)*2+(RESUMO!E233+RESUMO!F233)</f>
        <v>2</v>
      </c>
      <c r="E237" s="347" t="n">
        <f aca="false">C237*D237</f>
        <v>9</v>
      </c>
      <c r="F237" s="338"/>
      <c r="G237" s="338"/>
      <c r="H237" s="338"/>
    </row>
    <row r="238" customFormat="false" ht="14.25" hidden="false" customHeight="true" outlineLevel="0" collapsed="false">
      <c r="A238" s="338" t="n">
        <v>28</v>
      </c>
      <c r="B238" s="338" t="s">
        <v>251</v>
      </c>
      <c r="C238" s="345" t="n">
        <v>3.05</v>
      </c>
      <c r="D238" s="346" t="n">
        <f aca="false">(RESUMO!C234+RESUMO!D234)*2+(RESUMO!E234+RESUMO!F234)</f>
        <v>2</v>
      </c>
      <c r="E238" s="347" t="n">
        <f aca="false">C238*D238</f>
        <v>6.1</v>
      </c>
      <c r="F238" s="338"/>
      <c r="G238" s="338"/>
      <c r="H238" s="338"/>
    </row>
    <row r="239" customFormat="false" ht="14.25" hidden="false" customHeight="true" outlineLevel="0" collapsed="false">
      <c r="A239" s="360" t="n">
        <v>29</v>
      </c>
      <c r="B239" s="360" t="s">
        <v>252</v>
      </c>
      <c r="C239" s="349" t="n">
        <v>3.5</v>
      </c>
      <c r="D239" s="346" t="n">
        <f aca="false">(RESUMO!C235+RESUMO!D235)*2+(RESUMO!E235+RESUMO!F235)</f>
        <v>2</v>
      </c>
      <c r="E239" s="347" t="n">
        <f aca="false">C239*D239</f>
        <v>7</v>
      </c>
      <c r="F239" s="338"/>
      <c r="G239" s="338"/>
      <c r="H239" s="338"/>
    </row>
    <row r="240" customFormat="false" ht="14.25" hidden="false" customHeight="true" outlineLevel="0" collapsed="false">
      <c r="A240" s="360" t="n">
        <v>30</v>
      </c>
      <c r="B240" s="360" t="s">
        <v>253</v>
      </c>
      <c r="C240" s="345" t="n">
        <v>3.05</v>
      </c>
      <c r="D240" s="346" t="n">
        <f aca="false">(RESUMO!C236+RESUMO!D236)*2+(RESUMO!E236+RESUMO!F236)</f>
        <v>6</v>
      </c>
      <c r="E240" s="347" t="n">
        <f aca="false">C240*D240</f>
        <v>18.3</v>
      </c>
      <c r="F240" s="338"/>
      <c r="G240" s="338"/>
      <c r="H240" s="338"/>
    </row>
    <row r="241" customFormat="false" ht="14.25" hidden="false" customHeight="true" outlineLevel="0" collapsed="false">
      <c r="A241" s="360" t="n">
        <v>31</v>
      </c>
      <c r="B241" s="360" t="s">
        <v>254</v>
      </c>
      <c r="C241" s="349" t="n">
        <v>4.5</v>
      </c>
      <c r="D241" s="346" t="n">
        <f aca="false">(RESUMO!C237+RESUMO!D237)*2+(RESUMO!E237+RESUMO!F237)</f>
        <v>4</v>
      </c>
      <c r="E241" s="347" t="n">
        <f aca="false">C241*D241</f>
        <v>18</v>
      </c>
      <c r="F241" s="338"/>
      <c r="G241" s="338"/>
      <c r="H241" s="338"/>
    </row>
    <row r="242" customFormat="false" ht="14.25" hidden="false" customHeight="true" outlineLevel="0" collapsed="false">
      <c r="A242" s="360" t="n">
        <v>32</v>
      </c>
      <c r="B242" s="360" t="s">
        <v>255</v>
      </c>
      <c r="C242" s="345" t="n">
        <v>4.75</v>
      </c>
      <c r="D242" s="346" t="n">
        <f aca="false">(RESUMO!C238+RESUMO!D238)*2+(RESUMO!E238+RESUMO!F238)</f>
        <v>4</v>
      </c>
      <c r="E242" s="347" t="n">
        <f aca="false">C242*D242</f>
        <v>19</v>
      </c>
      <c r="F242" s="338"/>
      <c r="G242" s="338"/>
      <c r="H242" s="338"/>
    </row>
    <row r="243" customFormat="false" ht="14.25" hidden="false" customHeight="true" outlineLevel="0" collapsed="false">
      <c r="A243" s="360" t="n">
        <v>33</v>
      </c>
      <c r="B243" s="360" t="s">
        <v>256</v>
      </c>
      <c r="C243" s="349" t="n">
        <v>3.73</v>
      </c>
      <c r="D243" s="346" t="n">
        <f aca="false">(RESUMO!C239+RESUMO!D239)*2+(RESUMO!E239+RESUMO!F239)</f>
        <v>3</v>
      </c>
      <c r="E243" s="347" t="n">
        <f aca="false">C243*D243</f>
        <v>11.19</v>
      </c>
      <c r="F243" s="338"/>
      <c r="G243" s="338"/>
      <c r="H243" s="338"/>
    </row>
    <row r="244" customFormat="false" ht="14.25" hidden="false" customHeight="true" outlineLevel="0" collapsed="false">
      <c r="A244" s="360" t="n">
        <v>34</v>
      </c>
      <c r="B244" s="360" t="s">
        <v>257</v>
      </c>
      <c r="C244" s="345" t="n">
        <v>5</v>
      </c>
      <c r="D244" s="346" t="n">
        <f aca="false">(RESUMO!C240+RESUMO!D240)*2+(RESUMO!E240+RESUMO!F240)</f>
        <v>2</v>
      </c>
      <c r="E244" s="347" t="n">
        <f aca="false">C244*D244</f>
        <v>10</v>
      </c>
      <c r="F244" s="338"/>
      <c r="G244" s="338"/>
      <c r="H244" s="338"/>
    </row>
    <row r="245" customFormat="false" ht="14.25" hidden="false" customHeight="true" outlineLevel="0" collapsed="false">
      <c r="A245" s="360" t="n">
        <v>35</v>
      </c>
      <c r="B245" s="360" t="s">
        <v>258</v>
      </c>
      <c r="C245" s="349" t="n">
        <v>4</v>
      </c>
      <c r="D245" s="346" t="n">
        <f aca="false">(RESUMO!C241+RESUMO!D241)*2+(RESUMO!E241+RESUMO!F241)</f>
        <v>3</v>
      </c>
      <c r="E245" s="347" t="n">
        <f aca="false">C245*D245</f>
        <v>12</v>
      </c>
      <c r="F245" s="338"/>
      <c r="G245" s="338"/>
      <c r="H245" s="338"/>
    </row>
    <row r="246" customFormat="false" ht="14.25" hidden="false" customHeight="true" outlineLevel="0" collapsed="false">
      <c r="A246" s="360" t="n">
        <v>36</v>
      </c>
      <c r="B246" s="360" t="s">
        <v>259</v>
      </c>
      <c r="C246" s="345" t="n">
        <v>3.6</v>
      </c>
      <c r="D246" s="346" t="n">
        <f aca="false">(RESUMO!C242+RESUMO!D242)*2+(RESUMO!E242+RESUMO!F242)</f>
        <v>3</v>
      </c>
      <c r="E246" s="347" t="n">
        <f aca="false">C246*D246</f>
        <v>10.8</v>
      </c>
      <c r="F246" s="338"/>
      <c r="G246" s="338"/>
      <c r="H246" s="338"/>
    </row>
    <row r="247" customFormat="false" ht="14.25" hidden="false" customHeight="true" outlineLevel="0" collapsed="false">
      <c r="A247" s="360" t="n">
        <v>37</v>
      </c>
      <c r="B247" s="360" t="s">
        <v>260</v>
      </c>
      <c r="C247" s="349" t="n">
        <v>3.9</v>
      </c>
      <c r="D247" s="346" t="n">
        <f aca="false">(RESUMO!C243+RESUMO!D243)*2+(RESUMO!E243+RESUMO!F243)</f>
        <v>4</v>
      </c>
      <c r="E247" s="347" t="n">
        <f aca="false">C247*D247</f>
        <v>15.6</v>
      </c>
      <c r="F247" s="338"/>
      <c r="G247" s="338"/>
      <c r="H247" s="338"/>
    </row>
    <row r="248" customFormat="false" ht="14.25" hidden="false" customHeight="true" outlineLevel="0" collapsed="false">
      <c r="A248" s="360" t="n">
        <v>38</v>
      </c>
      <c r="B248" s="360" t="s">
        <v>261</v>
      </c>
      <c r="C248" s="345" t="n">
        <v>2.6</v>
      </c>
      <c r="D248" s="346" t="n">
        <f aca="false">(RESUMO!C244+RESUMO!D244)*2+(RESUMO!E244+RESUMO!F244)</f>
        <v>3</v>
      </c>
      <c r="E248" s="347" t="n">
        <f aca="false">C248*D248</f>
        <v>7.8</v>
      </c>
      <c r="F248" s="338"/>
      <c r="G248" s="338"/>
      <c r="H248" s="338"/>
    </row>
    <row r="249" customFormat="false" ht="14.25" hidden="false" customHeight="true" outlineLevel="0" collapsed="false">
      <c r="A249" s="360" t="n">
        <v>39</v>
      </c>
      <c r="B249" s="360" t="s">
        <v>262</v>
      </c>
      <c r="C249" s="349" t="n">
        <v>3</v>
      </c>
      <c r="D249" s="346" t="n">
        <f aca="false">(RESUMO!C245+RESUMO!D245)*2+(RESUMO!E245+RESUMO!F245)</f>
        <v>3</v>
      </c>
      <c r="E249" s="347" t="n">
        <f aca="false">C249*D249</f>
        <v>9</v>
      </c>
      <c r="F249" s="338"/>
      <c r="G249" s="338"/>
      <c r="H249" s="338"/>
    </row>
    <row r="250" customFormat="false" ht="14.25" hidden="false" customHeight="true" outlineLevel="0" collapsed="false">
      <c r="A250" s="360" t="n">
        <v>40</v>
      </c>
      <c r="B250" s="360" t="s">
        <v>263</v>
      </c>
      <c r="C250" s="345" t="n">
        <v>3.7</v>
      </c>
      <c r="D250" s="346" t="n">
        <f aca="false">(RESUMO!C246+RESUMO!D246)*2+(RESUMO!E246+RESUMO!F246)</f>
        <v>4</v>
      </c>
      <c r="E250" s="347" t="n">
        <f aca="false">C250*D250</f>
        <v>14.8</v>
      </c>
      <c r="F250" s="338"/>
      <c r="G250" s="338"/>
      <c r="H250" s="338"/>
    </row>
    <row r="251" customFormat="false" ht="14.25" hidden="false" customHeight="true" outlineLevel="0" collapsed="false">
      <c r="A251" s="360" t="n">
        <v>41</v>
      </c>
      <c r="B251" s="360" t="s">
        <v>264</v>
      </c>
      <c r="C251" s="349" t="n">
        <v>2.75</v>
      </c>
      <c r="D251" s="346" t="n">
        <f aca="false">(RESUMO!C247+RESUMO!D247)*2+(RESUMO!E247+RESUMO!F247)</f>
        <v>3</v>
      </c>
      <c r="E251" s="347" t="n">
        <f aca="false">C251*D251</f>
        <v>8.25</v>
      </c>
      <c r="F251" s="338"/>
      <c r="G251" s="338"/>
      <c r="H251" s="338"/>
    </row>
    <row r="252" customFormat="false" ht="14.25" hidden="false" customHeight="true" outlineLevel="0" collapsed="false">
      <c r="A252" s="360" t="n">
        <v>42</v>
      </c>
      <c r="B252" s="360" t="s">
        <v>265</v>
      </c>
      <c r="C252" s="345" t="n">
        <v>3.7</v>
      </c>
      <c r="D252" s="346" t="n">
        <f aca="false">(RESUMO!C248+RESUMO!D248)*2+(RESUMO!E248+RESUMO!F248)</f>
        <v>3</v>
      </c>
      <c r="E252" s="347" t="n">
        <f aca="false">C252*D252</f>
        <v>11.1</v>
      </c>
      <c r="F252" s="338"/>
      <c r="G252" s="338"/>
      <c r="H252" s="338"/>
    </row>
    <row r="253" customFormat="false" ht="14.25" hidden="false" customHeight="true" outlineLevel="0" collapsed="false">
      <c r="A253" s="360" t="n">
        <v>43</v>
      </c>
      <c r="B253" s="360" t="s">
        <v>266</v>
      </c>
      <c r="C253" s="349" t="n">
        <v>2.9</v>
      </c>
      <c r="D253" s="346" t="n">
        <f aca="false">(RESUMO!C249+RESUMO!D249)*2+(RESUMO!E249+RESUMO!F249)</f>
        <v>2</v>
      </c>
      <c r="E253" s="347" t="n">
        <f aca="false">C253*D253</f>
        <v>5.8</v>
      </c>
      <c r="F253" s="338"/>
      <c r="G253" s="338"/>
      <c r="H253" s="338"/>
    </row>
    <row r="254" customFormat="false" ht="14.25" hidden="false" customHeight="true" outlineLevel="0" collapsed="false">
      <c r="A254" s="360" t="n">
        <v>44</v>
      </c>
      <c r="B254" s="360" t="s">
        <v>267</v>
      </c>
      <c r="C254" s="345" t="n">
        <v>4.5</v>
      </c>
      <c r="D254" s="346" t="n">
        <f aca="false">(RESUMO!C250+RESUMO!D250)*2+(RESUMO!E250+RESUMO!F250)</f>
        <v>2</v>
      </c>
      <c r="E254" s="347" t="n">
        <f aca="false">C254*D254</f>
        <v>9</v>
      </c>
      <c r="F254" s="338"/>
      <c r="G254" s="338"/>
      <c r="H254" s="338"/>
    </row>
    <row r="255" customFormat="false" ht="14.25" hidden="false" customHeight="true" outlineLevel="0" collapsed="false">
      <c r="A255" s="338" t="n">
        <v>45</v>
      </c>
      <c r="B255" s="338" t="s">
        <v>268</v>
      </c>
      <c r="C255" s="345" t="n">
        <v>4.25</v>
      </c>
      <c r="D255" s="346" t="n">
        <f aca="false">(RESUMO!C251+RESUMO!D251)*2+(RESUMO!E251+RESUMO!F251)</f>
        <v>2</v>
      </c>
      <c r="E255" s="347" t="n">
        <f aca="false">C255*D255</f>
        <v>8.5</v>
      </c>
      <c r="F255" s="338"/>
      <c r="G255" s="338"/>
      <c r="H255" s="338"/>
    </row>
    <row r="256" customFormat="false" ht="14.25" hidden="false" customHeight="true" outlineLevel="0" collapsed="false">
      <c r="A256" s="360" t="n">
        <v>46</v>
      </c>
      <c r="B256" s="360" t="s">
        <v>22</v>
      </c>
      <c r="C256" s="349" t="n">
        <v>5</v>
      </c>
      <c r="D256" s="346" t="n">
        <f aca="false">(RESUMO!C252+RESUMO!D252)*2+(RESUMO!E252+RESUMO!F252)</f>
        <v>0</v>
      </c>
      <c r="E256" s="347" t="n">
        <f aca="false">C256*D256</f>
        <v>0</v>
      </c>
      <c r="F256" s="338"/>
      <c r="G256" s="338"/>
      <c r="H256" s="338"/>
    </row>
    <row r="257" customFormat="false" ht="14.25" hidden="false" customHeight="true" outlineLevel="0" collapsed="false">
      <c r="A257" s="360" t="n">
        <v>47</v>
      </c>
      <c r="B257" s="360" t="s">
        <v>269</v>
      </c>
      <c r="C257" s="345" t="n">
        <v>4.2</v>
      </c>
      <c r="D257" s="346" t="n">
        <f aca="false">(RESUMO!C253+RESUMO!D253)*2+(RESUMO!E253+RESUMO!F253)</f>
        <v>3</v>
      </c>
      <c r="E257" s="347" t="n">
        <f aca="false">C257*D257</f>
        <v>12.6</v>
      </c>
      <c r="F257" s="338"/>
      <c r="G257" s="338"/>
      <c r="H257" s="338"/>
    </row>
    <row r="258" customFormat="false" ht="14.25" hidden="false" customHeight="true" outlineLevel="0" collapsed="false">
      <c r="A258" s="360" t="n">
        <v>48</v>
      </c>
      <c r="B258" s="360" t="s">
        <v>270</v>
      </c>
      <c r="C258" s="349" t="n">
        <v>4.6</v>
      </c>
      <c r="D258" s="346" t="n">
        <f aca="false">(RESUMO!C254+RESUMO!D254)*2+(RESUMO!E254+RESUMO!F254)</f>
        <v>3</v>
      </c>
      <c r="E258" s="347" t="n">
        <f aca="false">C258*D258</f>
        <v>13.8</v>
      </c>
      <c r="F258" s="338"/>
      <c r="G258" s="338"/>
      <c r="H258" s="338"/>
    </row>
    <row r="259" customFormat="false" ht="14.25" hidden="false" customHeight="true" outlineLevel="0" collapsed="false">
      <c r="A259" s="360" t="n">
        <v>49</v>
      </c>
      <c r="B259" s="360" t="s">
        <v>271</v>
      </c>
      <c r="C259" s="345" t="n">
        <v>4.25</v>
      </c>
      <c r="D259" s="346" t="n">
        <f aca="false">(RESUMO!C255+RESUMO!D255)*2+(RESUMO!E255+RESUMO!F255)</f>
        <v>4</v>
      </c>
      <c r="E259" s="347" t="n">
        <f aca="false">C259*D259</f>
        <v>17</v>
      </c>
      <c r="F259" s="338"/>
      <c r="G259" s="338"/>
      <c r="H259" s="338"/>
    </row>
    <row r="260" customFormat="false" ht="14.25" hidden="false" customHeight="true" outlineLevel="0" collapsed="false">
      <c r="A260" s="360" t="n">
        <v>50</v>
      </c>
      <c r="B260" s="360" t="s">
        <v>272</v>
      </c>
      <c r="C260" s="349" t="n">
        <v>4.5</v>
      </c>
      <c r="D260" s="346" t="n">
        <f aca="false">(RESUMO!C256+RESUMO!D256)*2+(RESUMO!E256+RESUMO!F256)</f>
        <v>2</v>
      </c>
      <c r="E260" s="347" t="n">
        <f aca="false">C260*D260</f>
        <v>9</v>
      </c>
      <c r="F260" s="338"/>
      <c r="G260" s="338"/>
      <c r="H260" s="338"/>
    </row>
    <row r="261" customFormat="false" ht="14.25" hidden="false" customHeight="true" outlineLevel="0" collapsed="false">
      <c r="A261" s="360" t="n">
        <v>51</v>
      </c>
      <c r="B261" s="360" t="s">
        <v>273</v>
      </c>
      <c r="C261" s="345" t="s">
        <v>491</v>
      </c>
      <c r="D261" s="346"/>
      <c r="E261" s="347"/>
      <c r="F261" s="338"/>
      <c r="G261" s="338"/>
      <c r="H261" s="338"/>
    </row>
    <row r="262" customFormat="false" ht="14.25" hidden="false" customHeight="true" outlineLevel="0" collapsed="false">
      <c r="A262" s="360" t="n">
        <v>52</v>
      </c>
      <c r="B262" s="360" t="s">
        <v>274</v>
      </c>
      <c r="C262" s="349" t="n">
        <v>4.5</v>
      </c>
      <c r="D262" s="346" t="n">
        <f aca="false">(RESUMO!C258+RESUMO!D258)*2+(RESUMO!E258+RESUMO!F258)</f>
        <v>4</v>
      </c>
      <c r="E262" s="347" t="n">
        <f aca="false">C262*D262</f>
        <v>18</v>
      </c>
      <c r="F262" s="338"/>
      <c r="G262" s="338"/>
      <c r="H262" s="338"/>
    </row>
    <row r="263" customFormat="false" ht="14.25" hidden="false" customHeight="true" outlineLevel="0" collapsed="false">
      <c r="A263" s="360" t="n">
        <v>53</v>
      </c>
      <c r="B263" s="360" t="s">
        <v>275</v>
      </c>
      <c r="C263" s="345" t="n">
        <v>5</v>
      </c>
      <c r="D263" s="346" t="n">
        <f aca="false">(RESUMO!C259+RESUMO!D259)*2+(RESUMO!E259+RESUMO!F259)</f>
        <v>2</v>
      </c>
      <c r="E263" s="347" t="n">
        <f aca="false">C263*D263</f>
        <v>10</v>
      </c>
      <c r="F263" s="338"/>
      <c r="G263" s="338"/>
      <c r="H263" s="338"/>
    </row>
    <row r="264" customFormat="false" ht="14.25" hidden="false" customHeight="true" outlineLevel="0" collapsed="false">
      <c r="A264" s="360" t="n">
        <v>54</v>
      </c>
      <c r="B264" s="360" t="s">
        <v>276</v>
      </c>
      <c r="C264" s="349" t="n">
        <v>4.5</v>
      </c>
      <c r="D264" s="346" t="n">
        <f aca="false">(RESUMO!C260+RESUMO!D260)*2+(RESUMO!E260+RESUMO!F260)</f>
        <v>2</v>
      </c>
      <c r="E264" s="347" t="n">
        <f aca="false">C264*D264</f>
        <v>9</v>
      </c>
      <c r="F264" s="338"/>
      <c r="G264" s="338"/>
      <c r="H264" s="338"/>
    </row>
    <row r="265" customFormat="false" ht="14.25" hidden="false" customHeight="true" outlineLevel="0" collapsed="false">
      <c r="A265" s="360" t="n">
        <v>55</v>
      </c>
      <c r="B265" s="360" t="s">
        <v>277</v>
      </c>
      <c r="C265" s="345" t="n">
        <v>5</v>
      </c>
      <c r="D265" s="346" t="n">
        <f aca="false">(RESUMO!C261+RESUMO!D261)*2+(RESUMO!E261+RESUMO!F261)</f>
        <v>1</v>
      </c>
      <c r="E265" s="347" t="n">
        <f aca="false">C265*D265</f>
        <v>5</v>
      </c>
      <c r="F265" s="338"/>
      <c r="G265" s="338"/>
      <c r="H265" s="338"/>
    </row>
    <row r="266" customFormat="false" ht="14.25" hidden="false" customHeight="true" outlineLevel="0" collapsed="false">
      <c r="A266" s="360" t="n">
        <v>56</v>
      </c>
      <c r="B266" s="360" t="s">
        <v>278</v>
      </c>
      <c r="C266" s="349" t="n">
        <v>5</v>
      </c>
      <c r="D266" s="346" t="n">
        <f aca="false">(RESUMO!C262+RESUMO!D262)*2+(RESUMO!E262+RESUMO!F262)</f>
        <v>3</v>
      </c>
      <c r="E266" s="347" t="n">
        <f aca="false">C266*D266</f>
        <v>15</v>
      </c>
      <c r="F266" s="338"/>
      <c r="G266" s="338"/>
      <c r="H266" s="338"/>
    </row>
    <row r="267" customFormat="false" ht="14.25" hidden="false" customHeight="true" outlineLevel="0" collapsed="false">
      <c r="A267" s="360" t="n">
        <v>57</v>
      </c>
      <c r="B267" s="360" t="s">
        <v>279</v>
      </c>
      <c r="C267" s="345" t="n">
        <v>5</v>
      </c>
      <c r="D267" s="346" t="n">
        <f aca="false">(RESUMO!C263+RESUMO!D263)*2+(RESUMO!E263+RESUMO!F263)</f>
        <v>3</v>
      </c>
      <c r="E267" s="347" t="n">
        <f aca="false">C267*D267</f>
        <v>15</v>
      </c>
      <c r="F267" s="338"/>
      <c r="G267" s="338"/>
      <c r="H267" s="338"/>
    </row>
    <row r="268" customFormat="false" ht="14.25" hidden="false" customHeight="true" outlineLevel="0" collapsed="false">
      <c r="A268" s="360" t="n">
        <v>58</v>
      </c>
      <c r="B268" s="360" t="s">
        <v>280</v>
      </c>
      <c r="C268" s="349" t="s">
        <v>491</v>
      </c>
      <c r="D268" s="346"/>
      <c r="E268" s="347"/>
      <c r="F268" s="338"/>
      <c r="G268" s="338"/>
      <c r="H268" s="338"/>
    </row>
    <row r="269" customFormat="false" ht="14.25" hidden="false" customHeight="true" outlineLevel="0" collapsed="false">
      <c r="A269" s="338" t="n">
        <v>59</v>
      </c>
      <c r="B269" s="338" t="s">
        <v>102</v>
      </c>
      <c r="C269" s="349" t="n">
        <v>4.75</v>
      </c>
      <c r="D269" s="346" t="n">
        <f aca="false">(RESUMO!C265+RESUMO!D265)*2+(RESUMO!E265+RESUMO!F265)</f>
        <v>3</v>
      </c>
      <c r="E269" s="347" t="n">
        <f aca="false">C269*D269</f>
        <v>14.25</v>
      </c>
      <c r="F269" s="338"/>
      <c r="G269" s="338"/>
      <c r="H269" s="338"/>
    </row>
    <row r="270" customFormat="false" ht="14.25" hidden="false" customHeight="true" outlineLevel="0" collapsed="false">
      <c r="A270" s="360" t="n">
        <v>60</v>
      </c>
      <c r="B270" s="360" t="s">
        <v>281</v>
      </c>
      <c r="C270" s="345" t="n">
        <v>2.9</v>
      </c>
      <c r="D270" s="346" t="n">
        <f aca="false">(RESUMO!C266+RESUMO!D266)*2+(RESUMO!E266+RESUMO!F266)</f>
        <v>2</v>
      </c>
      <c r="E270" s="347" t="n">
        <f aca="false">C270*D270</f>
        <v>5.8</v>
      </c>
      <c r="F270" s="338"/>
      <c r="G270" s="338"/>
      <c r="H270" s="338"/>
    </row>
    <row r="271" customFormat="false" ht="14.25" hidden="false" customHeight="true" outlineLevel="0" collapsed="false">
      <c r="A271" s="360" t="n">
        <v>61</v>
      </c>
      <c r="B271" s="360" t="s">
        <v>282</v>
      </c>
      <c r="C271" s="349" t="n">
        <v>4.6</v>
      </c>
      <c r="D271" s="346" t="n">
        <f aca="false">(RESUMO!C267+RESUMO!D267)*2+(RESUMO!E267+RESUMO!F267)</f>
        <v>4</v>
      </c>
      <c r="E271" s="347" t="n">
        <f aca="false">C271*D271</f>
        <v>18.4</v>
      </c>
      <c r="F271" s="338"/>
      <c r="G271" s="338"/>
      <c r="H271" s="338"/>
    </row>
    <row r="272" customFormat="false" ht="14.25" hidden="false" customHeight="true" outlineLevel="0" collapsed="false">
      <c r="A272" s="360" t="n">
        <v>62</v>
      </c>
      <c r="B272" s="360" t="s">
        <v>283</v>
      </c>
      <c r="C272" s="345" t="n">
        <v>4.75</v>
      </c>
      <c r="D272" s="346" t="n">
        <f aca="false">(RESUMO!C268+RESUMO!D268)*2+(RESUMO!E268+RESUMO!F268)</f>
        <v>5</v>
      </c>
      <c r="E272" s="347" t="n">
        <f aca="false">C272*D272</f>
        <v>23.75</v>
      </c>
      <c r="F272" s="338"/>
      <c r="G272" s="338"/>
      <c r="H272" s="338"/>
    </row>
    <row r="273" customFormat="false" ht="14.25" hidden="false" customHeight="true" outlineLevel="0" collapsed="false">
      <c r="A273" s="360" t="n">
        <v>63</v>
      </c>
      <c r="B273" s="360" t="s">
        <v>284</v>
      </c>
      <c r="C273" s="349" t="n">
        <v>3.75</v>
      </c>
      <c r="D273" s="346" t="n">
        <f aca="false">(RESUMO!C269+RESUMO!D269)*2+(RESUMO!E269+RESUMO!F269)</f>
        <v>3</v>
      </c>
      <c r="E273" s="347" t="n">
        <f aca="false">C273*D273</f>
        <v>11.25</v>
      </c>
      <c r="F273" s="338"/>
      <c r="G273" s="338"/>
      <c r="H273" s="338"/>
    </row>
    <row r="274" customFormat="false" ht="14.25" hidden="false" customHeight="true" outlineLevel="0" collapsed="false">
      <c r="A274" s="360" t="n">
        <v>64</v>
      </c>
      <c r="B274" s="360" t="s">
        <v>285</v>
      </c>
      <c r="C274" s="345" t="n">
        <v>4.75</v>
      </c>
      <c r="D274" s="346" t="n">
        <f aca="false">(RESUMO!C270+RESUMO!D270)*2+(RESUMO!E270+RESUMO!F270)</f>
        <v>3</v>
      </c>
      <c r="E274" s="347" t="n">
        <f aca="false">C274*D274</f>
        <v>14.25</v>
      </c>
      <c r="F274" s="338"/>
      <c r="G274" s="338"/>
      <c r="H274" s="338"/>
    </row>
    <row r="275" customFormat="false" ht="14.25" hidden="false" customHeight="true" outlineLevel="0" collapsed="false">
      <c r="A275" s="360" t="n">
        <v>65</v>
      </c>
      <c r="B275" s="360" t="s">
        <v>286</v>
      </c>
      <c r="C275" s="349" t="n">
        <v>4.75</v>
      </c>
      <c r="D275" s="346" t="n">
        <f aca="false">(RESUMO!C271+RESUMO!D271)*2+(RESUMO!E271+RESUMO!F271)</f>
        <v>1</v>
      </c>
      <c r="E275" s="347" t="n">
        <f aca="false">C275*D275</f>
        <v>4.75</v>
      </c>
      <c r="F275" s="338"/>
      <c r="G275" s="338"/>
      <c r="H275" s="338"/>
    </row>
    <row r="276" customFormat="false" ht="14.25" hidden="false" customHeight="true" outlineLevel="0" collapsed="false">
      <c r="A276" s="360" t="n">
        <v>66</v>
      </c>
      <c r="B276" s="360" t="s">
        <v>287</v>
      </c>
      <c r="C276" s="345" t="n">
        <v>4.6</v>
      </c>
      <c r="D276" s="346" t="n">
        <f aca="false">(RESUMO!C272+RESUMO!D272)*2+(RESUMO!E272+RESUMO!F272)</f>
        <v>1</v>
      </c>
      <c r="E276" s="347" t="n">
        <f aca="false">C276*D276</f>
        <v>4.6</v>
      </c>
      <c r="F276" s="338"/>
      <c r="G276" s="338"/>
      <c r="H276" s="338"/>
    </row>
    <row r="277" customFormat="false" ht="14.25" hidden="false" customHeight="true" outlineLevel="0" collapsed="false">
      <c r="A277" s="338"/>
      <c r="B277" s="338"/>
      <c r="C277" s="338"/>
      <c r="D277" s="346" t="n">
        <f aca="false">SUM(D211:D276)</f>
        <v>208</v>
      </c>
      <c r="E277" s="347" t="n">
        <f aca="false">SUM(E211:E276)</f>
        <v>879.4</v>
      </c>
      <c r="F277" s="338"/>
      <c r="G277" s="338"/>
      <c r="H277" s="338"/>
    </row>
    <row r="279" customFormat="false" ht="14.9" hidden="false" customHeight="false" outlineLevel="0" collapsed="false">
      <c r="A279" s="0" t="s">
        <v>294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2021-02-09T19:12:40Z</dcterms:created>
  <dc:language>pt-BR</dc:language>
  <dcterms:modified xsi:type="dcterms:W3CDTF">2021-06-17T12:16:49Z</dcterms:modified>
  <cp:revision>0</cp:revision>
</cp:coreProperties>
</file>