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ESUMO" sheetId="1" state="visible" r:id="rId2"/>
    <sheet name="PR" sheetId="2" state="visible" r:id="rId3"/>
    <sheet name="RS1-a" sheetId="3" state="visible" r:id="rId4"/>
    <sheet name="RS1-b" sheetId="4" state="visible" r:id="rId5"/>
    <sheet name="RS2-a" sheetId="5" state="visible" r:id="rId6"/>
    <sheet name="RS2-b" sheetId="6" state="visible" r:id="rId7"/>
    <sheet name="SC" sheetId="7" state="visible" r:id="rId8"/>
    <sheet name="Insumos" sheetId="8" state="visible" r:id="rId9"/>
    <sheet name="VT" sheetId="9" state="visible" r:id="rId10"/>
  </sheets>
  <calcPr iterateCount="100" refMode="A1" iterate="false" iterateDelta="0.0001"/>
</workbook>
</file>

<file path=xl/sharedStrings.xml><?xml version="1.0" encoding="utf-8"?>
<sst xmlns="http://schemas.openxmlformats.org/spreadsheetml/2006/main" count="2181" uniqueCount="495">
  <si>
    <t>ANEXO XVI – MODELO DE PLANILHA 4 GRUPOS</t>
  </si>
  <si>
    <t>UNIDADE</t>
  </si>
  <si>
    <t>Postos</t>
  </si>
  <si>
    <t>Valores dos Postos</t>
  </si>
  <si>
    <t>Valor fixos</t>
  </si>
  <si>
    <t>Total</t>
  </si>
  <si>
    <t>Seq.</t>
  </si>
  <si>
    <t>Unidade</t>
  </si>
  <si>
    <t>12x36 diurno</t>
  </si>
  <si>
    <t>12x36 noturno</t>
  </si>
  <si>
    <t>30h</t>
  </si>
  <si>
    <t>44h</t>
  </si>
  <si>
    <t>12x36 diurno2</t>
  </si>
  <si>
    <t>12x36 noturno2</t>
  </si>
  <si>
    <t>30h2</t>
  </si>
  <si>
    <t>44h2</t>
  </si>
  <si>
    <t>Ponto de Monitoramento</t>
  </si>
  <si>
    <t>HED</t>
  </si>
  <si>
    <t>HEN</t>
  </si>
  <si>
    <t>Coluna1</t>
  </si>
  <si>
    <t>R$</t>
  </si>
  <si>
    <t>GERÊNCIA EXECUTIVA CURITIBA</t>
  </si>
  <si>
    <t>CEDOC Prev</t>
  </si>
  <si>
    <t>Imóvel Mal. Deodoro</t>
  </si>
  <si>
    <t>APS CURITIBA - CÂNDIDO LOPES</t>
  </si>
  <si>
    <t>APS CURITIBA - HAUER</t>
  </si>
  <si>
    <t>APS CURITIBA - VISCONDE DE GUARAPUAVA</t>
  </si>
  <si>
    <t>APS PARANAGUÁ</t>
  </si>
  <si>
    <t>APS ARAUCÁRIA</t>
  </si>
  <si>
    <t>APS SÃO JOSÉ DOS PINHAIS</t>
  </si>
  <si>
    <t>APS COLOMBO</t>
  </si>
  <si>
    <t>APS FAZENDA RIO GRANDE</t>
  </si>
  <si>
    <t>APS CAMPO LARGO</t>
  </si>
  <si>
    <t>APS PINHAIS</t>
  </si>
  <si>
    <t>APS LAPA</t>
  </si>
  <si>
    <t>APS MANDIRITUBA</t>
  </si>
  <si>
    <t>APS ITAPERUÇU</t>
  </si>
  <si>
    <t>GERÊNCIA EXECUTIVA CASCAVEL</t>
  </si>
  <si>
    <t>APS CHATEAUBRIAND</t>
  </si>
  <si>
    <t>APS CASCAVEL/PR</t>
  </si>
  <si>
    <t>APS FOZ DO IGUAÇU</t>
  </si>
  <si>
    <t>APS FRANCISCO BELTRÃO</t>
  </si>
  <si>
    <t>APS MEDIANEIRA</t>
  </si>
  <si>
    <t>APS PATO BRANCO</t>
  </si>
  <si>
    <t>APS REALEZA</t>
  </si>
  <si>
    <t>APS TOLEDO/PR</t>
  </si>
  <si>
    <t>APS GUAÍRA/PR</t>
  </si>
  <si>
    <t>APS MANGUEIRINHA</t>
  </si>
  <si>
    <t>APS MARECHAL CÂNDIDO RONDON</t>
  </si>
  <si>
    <t>APS PALMAS/PR</t>
  </si>
  <si>
    <t>APS SANTO ANTONIO DO SUDOESTE</t>
  </si>
  <si>
    <t>APS DOIS VIZINHOS</t>
  </si>
  <si>
    <t>APS PALOTINA</t>
  </si>
  <si>
    <t>APS CORONEL VIVIDA</t>
  </si>
  <si>
    <t>APS SÃO MIGUEL DO IGUAÇU</t>
  </si>
  <si>
    <t>APS QUEDAS DO IGUAÇU</t>
  </si>
  <si>
    <t>GERÊNCIA EXECUTIVA LONDRINA</t>
  </si>
  <si>
    <t>APS APUCARANA</t>
  </si>
  <si>
    <t>APS CORNÉLIO PROCÓPIO</t>
  </si>
  <si>
    <t>APS ARAPONGAS</t>
  </si>
  <si>
    <t>APS IVAIPORÃ</t>
  </si>
  <si>
    <t>APS JACAREZINHO</t>
  </si>
  <si>
    <t>APS ANDIRÁ</t>
  </si>
  <si>
    <t>APS CAMBARÁ</t>
  </si>
  <si>
    <t>APS SANTO ANTÔNIO DA PLATINA</t>
  </si>
  <si>
    <t>APS LONDRINA - CENTRO</t>
  </si>
  <si>
    <t>APS LONDRINA - SHANGRILÁ</t>
  </si>
  <si>
    <t>APS ROLÂNDIA</t>
  </si>
  <si>
    <t>APS BANDEIRANTES/PR</t>
  </si>
  <si>
    <t>APS CAMBÉ</t>
  </si>
  <si>
    <t>GERÊNCIA EXECUTIVA MARINGÁ</t>
  </si>
  <si>
    <t>APS CAMPO MOURÃO</t>
  </si>
  <si>
    <t>APS CIANORTE</t>
  </si>
  <si>
    <t>APS GOIOERÊ</t>
  </si>
  <si>
    <t>APS LOANDA</t>
  </si>
  <si>
    <t>APS MARINGÁ</t>
  </si>
  <si>
    <t>APS PARANAVAÍ</t>
  </si>
  <si>
    <t>APS UMUARAMA</t>
  </si>
  <si>
    <t>APS COLORADO/PR</t>
  </si>
  <si>
    <t>APS PAIÇANDU</t>
  </si>
  <si>
    <t>APS ASTORGA</t>
  </si>
  <si>
    <t>APS CRUZEIRO DO OESTE</t>
  </si>
  <si>
    <t>APS NOVA ESPERANÇA</t>
  </si>
  <si>
    <t>APS MANDAGUARI</t>
  </si>
  <si>
    <t>SLLCE** / CEDOC</t>
  </si>
  <si>
    <t>GERÊNCIA EXECUTIVA PONTA GROSSA</t>
  </si>
  <si>
    <t>APS Ponta Grossa</t>
  </si>
  <si>
    <t>APS GUARAPUAVA</t>
  </si>
  <si>
    <t>APS IRATI/PR</t>
  </si>
  <si>
    <t>APS JAGUARIAIVA</t>
  </si>
  <si>
    <t>APS LARANJEIRAS DO SUL</t>
  </si>
  <si>
    <t>APS TELÊMACO BORBA</t>
  </si>
  <si>
    <t>APS UNIÃO DA VITÓRIA</t>
  </si>
  <si>
    <t>APS CASTRO</t>
  </si>
  <si>
    <t>APS IBAITI</t>
  </si>
  <si>
    <t>APS PITANGA</t>
  </si>
  <si>
    <t>APS ARAPOTI</t>
  </si>
  <si>
    <t>APS IMBITUVA</t>
  </si>
  <si>
    <t>APS PRUDENTÓPOLIS</t>
  </si>
  <si>
    <t>APS PINHÃO/PR</t>
  </si>
  <si>
    <t>APS PALMEIRA/PR</t>
  </si>
  <si>
    <t>APS SÃO MATEUS DO SUL</t>
  </si>
  <si>
    <t>GERÊNCIA EXECUTIVA JOINVILLE</t>
  </si>
  <si>
    <t>APS RIO NEGRO/PR</t>
  </si>
  <si>
    <t>TOTAIS</t>
  </si>
  <si>
    <t>PR - PARANÁ</t>
  </si>
  <si>
    <t>GERÊNCIA EXECUTIVA PORTO ALEGRE</t>
  </si>
  <si>
    <t>APS PORTO ALEGRE - CENTRO</t>
  </si>
  <si>
    <t>Ed. Brasiliano (APS POA Norte – fechou)</t>
  </si>
  <si>
    <t>APS PORTO ALEGRE - PARTENON – Perícias</t>
  </si>
  <si>
    <t>APS PORTO ALEGRE - SUL</t>
  </si>
  <si>
    <t>APS ALVORADA/RS</t>
  </si>
  <si>
    <t>CEDOC PREV PORTO ALEGRE</t>
  </si>
  <si>
    <t>GERÊNCIA EXECUTIVA CANOAS</t>
  </si>
  <si>
    <t>CEDOCPREV Canoas</t>
  </si>
  <si>
    <t>Depósito Gerência em Esteio</t>
  </si>
  <si>
    <t>APS CACHOEIRINHA</t>
  </si>
  <si>
    <t>APS CANOAS</t>
  </si>
  <si>
    <t>APS ESTEIO</t>
  </si>
  <si>
    <t>APS GRAVATAÍ</t>
  </si>
  <si>
    <t>APS GUAÍBA</t>
  </si>
  <si>
    <t>APS OSÓRIO</t>
  </si>
  <si>
    <t>APS SÃO JERÔNIMO</t>
  </si>
  <si>
    <t>APS TORRES</t>
  </si>
  <si>
    <t>APS BUTIÁ</t>
  </si>
  <si>
    <t>APS SANTO ANTÔNIO DA PATRULHA</t>
  </si>
  <si>
    <t>GERÊNCIA EXECUTIVA CAXIAS DO SUL</t>
  </si>
  <si>
    <t>APS BENTO GONÇALVES</t>
  </si>
  <si>
    <t>APS CANELA</t>
  </si>
  <si>
    <t>APS CAXIAS DO SUL</t>
  </si>
  <si>
    <t>APS FARROUPILHA</t>
  </si>
  <si>
    <t>APS GARIBALDI</t>
  </si>
  <si>
    <t>APS VACARIA</t>
  </si>
  <si>
    <t>APS VERANÓPOLIS</t>
  </si>
  <si>
    <t>APS NOVA PRATA</t>
  </si>
  <si>
    <t>APS CARLOS BARBOSA</t>
  </si>
  <si>
    <t>APS FLORES DA CUNHA</t>
  </si>
  <si>
    <t>CEDOCPREV CAXIAS</t>
  </si>
  <si>
    <t>GERÊNCIA EXECUTIVA PELOTAS</t>
  </si>
  <si>
    <t>APS BAGÉ</t>
  </si>
  <si>
    <t>APS CAMAQUÃ</t>
  </si>
  <si>
    <t>APS JAGUARÃO</t>
  </si>
  <si>
    <t>APS PELOTAS</t>
  </si>
  <si>
    <t>APS RIO GRANDE</t>
  </si>
  <si>
    <t>APS SÃO LOURENÇO DO SUL</t>
  </si>
  <si>
    <t>APS CANGUÇU</t>
  </si>
  <si>
    <t>APS SANTA VITÓRIA DO PALMAR</t>
  </si>
  <si>
    <t>APS TAPES</t>
  </si>
  <si>
    <t>APS CAPÃO DO LEÃO</t>
  </si>
  <si>
    <t>APS SÃO JOSÉ DO NORTE</t>
  </si>
  <si>
    <t>APS PIRATINI</t>
  </si>
  <si>
    <t>GERÊNCIA EXECUTIVA NOVO HAMBURGO</t>
  </si>
  <si>
    <t>Almoxarifado</t>
  </si>
  <si>
    <t>APS CAMPO BOM</t>
  </si>
  <si>
    <t>APS DOIS IRMÃOS</t>
  </si>
  <si>
    <t>APS ENCANTADO</t>
  </si>
  <si>
    <t>APS ESTRELA</t>
  </si>
  <si>
    <t>APS LAJEADO/RS</t>
  </si>
  <si>
    <t>APS MONTENEGRO</t>
  </si>
  <si>
    <t>APS NOVO HAMBURGO</t>
  </si>
  <si>
    <t>APS SÃO LEOPOLDO</t>
  </si>
  <si>
    <t>APS SÃO SEBASTIÃO DO CAÍ</t>
  </si>
  <si>
    <t>APS SAPIRANGA</t>
  </si>
  <si>
    <t>APS TAQUARA</t>
  </si>
  <si>
    <t>APS TAQUARI</t>
  </si>
  <si>
    <t>APS TEUTÔNIA</t>
  </si>
  <si>
    <t>APS PORTÃO</t>
  </si>
  <si>
    <t>APS IGREJINHA</t>
  </si>
  <si>
    <t>APS TRÊS COROAS</t>
  </si>
  <si>
    <t>RS1 - RIO GRANDE DO SUL 1</t>
  </si>
  <si>
    <t>GERÊNCIA EXECUTIVA PASSO FUNDO</t>
  </si>
  <si>
    <t>APS CARAZINHO</t>
  </si>
  <si>
    <t>APS ERECHIM</t>
  </si>
  <si>
    <t>APS GUAPORÉ</t>
  </si>
  <si>
    <t>APS LAGOA VERMELHA</t>
  </si>
  <si>
    <t>APS PASSO FUNDO</t>
  </si>
  <si>
    <t>APS SOLEDADE/RS</t>
  </si>
  <si>
    <t>APS CASCA</t>
  </si>
  <si>
    <t>APS GETÚLIO VARGAS</t>
  </si>
  <si>
    <t>APS MARAU/RS</t>
  </si>
  <si>
    <t>APS SERAFINA CORREA</t>
  </si>
  <si>
    <t>APS ESPUMOSO</t>
  </si>
  <si>
    <t>APS SARANDI/RS</t>
  </si>
  <si>
    <t>GERÊNCIA EXECUTIVA IJUÍ</t>
  </si>
  <si>
    <t>APS CERRO LARGO</t>
  </si>
  <si>
    <t>APS CRUZ ALTA</t>
  </si>
  <si>
    <t>APS FREDERICO WESTPHALEN</t>
  </si>
  <si>
    <t>APS IJUÍ</t>
  </si>
  <si>
    <t>APS PALMEIRA DAS MISSÕES</t>
  </si>
  <si>
    <t>APS PANAMBI</t>
  </si>
  <si>
    <t>APS SANTA ROSA</t>
  </si>
  <si>
    <t>APS SANTO ÂNGELO</t>
  </si>
  <si>
    <t>APS SÃO LUIZ GONZAGA</t>
  </si>
  <si>
    <t>APS TRÊS DE MAIO</t>
  </si>
  <si>
    <t>APS TRÊS PASSOS</t>
  </si>
  <si>
    <t>APS GIRUÁ</t>
  </si>
  <si>
    <t>APS HORIZONTINA</t>
  </si>
  <si>
    <t>APS IBIRUBÁ</t>
  </si>
  <si>
    <t>APS PORTO LUCENA</t>
  </si>
  <si>
    <t>GERÊNCIA EXECUTIVA SANTA MARIA</t>
  </si>
  <si>
    <t>APS CAÇAPAVA DO SUL</t>
  </si>
  <si>
    <t>APS CACHOEIRA DO SUL</t>
  </si>
  <si>
    <t>APS CANDELÁRIA</t>
  </si>
  <si>
    <t>APS RIO PARDO</t>
  </si>
  <si>
    <t>APS SANTA CRUZ DO SUL</t>
  </si>
  <si>
    <t>APS SANTA MARIA/RS</t>
  </si>
  <si>
    <t>APS SANTIAGO</t>
  </si>
  <si>
    <t>APS VENÂNCIO AIRES</t>
  </si>
  <si>
    <t>APS CACEQUI</t>
  </si>
  <si>
    <t>APS JÚLIO DE CASTILHOS</t>
  </si>
  <si>
    <t>APS SOBRADINHO/RS</t>
  </si>
  <si>
    <t>APS TUPANCIRETÃ</t>
  </si>
  <si>
    <t>APS ENCRUZILHADA DO SUL</t>
  </si>
  <si>
    <t>GERÊNCIA EXECUTIVA URUGUAIANA</t>
  </si>
  <si>
    <t>APS Uruguaiana</t>
  </si>
  <si>
    <t>APS ALEGRETE</t>
  </si>
  <si>
    <t>APS SANTANA DO LIVRAMENTO</t>
  </si>
  <si>
    <t>APS SÃO BORJA</t>
  </si>
  <si>
    <t>APS SÃO GABRIEL/RS</t>
  </si>
  <si>
    <t>APS DOM PEDRITO</t>
  </si>
  <si>
    <t>APS ITAQUI</t>
  </si>
  <si>
    <t>APS ROSÁRIO DO SUL</t>
  </si>
  <si>
    <t>APS QUARAÍ</t>
  </si>
  <si>
    <t>RS2 - RIO GRANDE DO SUL 2</t>
  </si>
  <si>
    <t>GERÊNCIA EXECUTIVA FLORIANÓPOLIS</t>
  </si>
  <si>
    <t>APS BIGUAÇÚ</t>
  </si>
  <si>
    <t>APS CURITIBANOS</t>
  </si>
  <si>
    <t>APS FLORIANÓPOLIS - CENTRO</t>
  </si>
  <si>
    <t>APS FLORIANÓPOLIS - CONTINENTE</t>
  </si>
  <si>
    <t>APS IMBITUBA</t>
  </si>
  <si>
    <t>APS LAGES</t>
  </si>
  <si>
    <t>APS PALHOÇA</t>
  </si>
  <si>
    <t>Arquivo Palhoça</t>
  </si>
  <si>
    <t>APS SÃO JOSÉ</t>
  </si>
  <si>
    <t>APS TIJUCAS</t>
  </si>
  <si>
    <t>APS ALFREDO WAGNER</t>
  </si>
  <si>
    <t>APS SÃO JOAQUIM</t>
  </si>
  <si>
    <t>APS ITAPEMA</t>
  </si>
  <si>
    <t>SR III</t>
  </si>
  <si>
    <t>GERÊNCIA EXECUTIVA BLUMENAU</t>
  </si>
  <si>
    <t>CEDOC Prev / PrevCidade Taió</t>
  </si>
  <si>
    <t>APS BLUMENAU</t>
  </si>
  <si>
    <t>APS BRUSQUE</t>
  </si>
  <si>
    <t>APS IBIRAMA</t>
  </si>
  <si>
    <t>APS INDAIAL</t>
  </si>
  <si>
    <t>APS ITAJAÍ</t>
  </si>
  <si>
    <t>APS RIO DO SUL</t>
  </si>
  <si>
    <t>APS TIMBÓ</t>
  </si>
  <si>
    <t>APS BALNEÁRIO DE CAMBORIÚ</t>
  </si>
  <si>
    <t>APS PENHA</t>
  </si>
  <si>
    <t>APS POMERODE</t>
  </si>
  <si>
    <t>GERÊNCIA EXECUTIVA CHAPECÓ</t>
  </si>
  <si>
    <t>APS CAÇADOR</t>
  </si>
  <si>
    <t>APS CHAPECÓ</t>
  </si>
  <si>
    <t>APS CONCÓRDIA</t>
  </si>
  <si>
    <t>APS JOAÇABA</t>
  </si>
  <si>
    <t>APS MARAVILHA/SC</t>
  </si>
  <si>
    <t>APS SÃO LOURENÇO DO OESTE</t>
  </si>
  <si>
    <t>APS SÃO MIGUEL D OESTE</t>
  </si>
  <si>
    <t>APS VIDEIRA</t>
  </si>
  <si>
    <t>APS XANXERÊ</t>
  </si>
  <si>
    <t>APS CAMPOS NOVOS</t>
  </si>
  <si>
    <t>APS CAPINZAL</t>
  </si>
  <si>
    <t>APS FRAIBURGO</t>
  </si>
  <si>
    <t>APS PINHALZINHO/SC</t>
  </si>
  <si>
    <t>APS PORTO UNIÃO</t>
  </si>
  <si>
    <t>APS XAXIM</t>
  </si>
  <si>
    <t>APS DIONÍSIO CERQUEIRA</t>
  </si>
  <si>
    <t>GERÊNCIA EXECUTIVA CRICIÚMA</t>
  </si>
  <si>
    <t>APS ARARANGUÁ</t>
  </si>
  <si>
    <t>APS BRAÇO DO NORTE</t>
  </si>
  <si>
    <t>APS CRICIÚMA</t>
  </si>
  <si>
    <t>APS LAGUNA</t>
  </si>
  <si>
    <t>APS ORLEANS</t>
  </si>
  <si>
    <t>APS TUBARÃO</t>
  </si>
  <si>
    <t>APS URUSSANGA</t>
  </si>
  <si>
    <t>APS IÇARA</t>
  </si>
  <si>
    <t>APS LAURO MÜLLER</t>
  </si>
  <si>
    <t>APS SOMBRIO</t>
  </si>
  <si>
    <t>APS FORQUILHINHA</t>
  </si>
  <si>
    <t>APS CAPIVARI DE BAIXO</t>
  </si>
  <si>
    <t>APS CANOINHAS</t>
  </si>
  <si>
    <t>APS JARAGUÁ DO SUL</t>
  </si>
  <si>
    <t>APS JOINVILLE - CENTRO</t>
  </si>
  <si>
    <t>APS MAFRA</t>
  </si>
  <si>
    <t>APS SÃO BENTO DO SUL</t>
  </si>
  <si>
    <t>APS JOINVILLE - GUANABARA</t>
  </si>
  <si>
    <t>APS GUARAMIRIM</t>
  </si>
  <si>
    <t>SC - SANTA CATARINA</t>
  </si>
  <si>
    <t>Valor médio unitário Posto/mês</t>
  </si>
  <si>
    <t>TOTAL</t>
  </si>
  <si>
    <t>MENSAL</t>
  </si>
  <si>
    <t>ANUAL</t>
  </si>
  <si>
    <t>TOTAL GERAL</t>
  </si>
  <si>
    <r>
      <t xml:space="preserve">* Caso necessário, alterar preferencialmente somente as células </t>
    </r>
    <r>
      <rPr>
        <sz val="11"/>
        <color rgb="FF3333FF"/>
        <rFont val="Calibri"/>
        <family val="2"/>
        <charset val="1"/>
      </rPr>
      <t xml:space="preserve">(em azul)</t>
    </r>
  </si>
  <si>
    <t>ANEXO XVI – MODELO DE PLANILHA 4 GRUPOS – PR</t>
  </si>
  <si>
    <t>Planilha Estimativa de Custos e Formação de Preços para Serviços de Vigilância</t>
  </si>
  <si>
    <t>ESTADO DO PARANÁ</t>
  </si>
  <si>
    <t>Salário Normativo da Categoria:</t>
  </si>
  <si>
    <t>Data base da Categoria:</t>
  </si>
  <si>
    <t>Convenção Coletiva:</t>
  </si>
  <si>
    <t>PR000320/2020</t>
  </si>
  <si>
    <t>CBO/MTE:</t>
  </si>
  <si>
    <t>5173-30</t>
  </si>
  <si>
    <t>CUSTOS</t>
  </si>
  <si>
    <t>Percentuais e Valores de Referência</t>
  </si>
  <si>
    <t>Posto de 30 horas semanais de segunda sexta DIURNO</t>
  </si>
  <si>
    <t>Posto de 44 horas semanais de segunda sexta DIURNO</t>
  </si>
  <si>
    <t>Posto de 44 horas semanais de segunda sexta NOTURNO</t>
  </si>
  <si>
    <t>Posto de 12 x 36 diurno de segunda a domingo</t>
  </si>
  <si>
    <t>Posto de 12 x 36 noturno de segunda a domingo</t>
  </si>
  <si>
    <t>MÓDULO 1: COMPOSIÇÃO DA REMUNERAÇÃO</t>
  </si>
  <si>
    <t>1 - Composição da Remuneração</t>
  </si>
  <si>
    <t>Percentuais</t>
  </si>
  <si>
    <t>Valor (R$)</t>
  </si>
  <si>
    <t>A - Salário-Base</t>
  </si>
  <si>
    <t>B - Adicional de Periculosidade</t>
  </si>
  <si>
    <t>C - Adicional de Insalubridade</t>
  </si>
  <si>
    <t>D - Adicional Noturno</t>
  </si>
  <si>
    <t>E - Adicional de Hora Noturna Reduzida</t>
  </si>
  <si>
    <t>F - Adicional de Hora Extra no Feriado Trabalhado</t>
  </si>
  <si>
    <t>E - Outros (especificar)</t>
  </si>
  <si>
    <t>MÓDULO 2: ENCARGOS E BENEFÍCIOS ANUAIS, MENSAIS E DIÁRIOS</t>
  </si>
  <si>
    <t>2.1 - 13º Salário, Férias e Adicional de Férias</t>
  </si>
  <si>
    <t>A - 13º salário</t>
  </si>
  <si>
    <t>B - Férias</t>
  </si>
  <si>
    <t>C - Adicional de Férias</t>
  </si>
  <si>
    <t>2.2 - Encargos Previdenciários e FGTS</t>
  </si>
  <si>
    <t>2.2.1 - GPS</t>
  </si>
  <si>
    <t>A - INSS</t>
  </si>
  <si>
    <t>B - Salário Educação</t>
  </si>
  <si>
    <t>C - SAT</t>
  </si>
  <si>
    <t>D - SESI ou SESC</t>
  </si>
  <si>
    <t>E - SENAI ou SENAC</t>
  </si>
  <si>
    <t>F - SEBRAE</t>
  </si>
  <si>
    <t>G - INCRA</t>
  </si>
  <si>
    <t>2.2.2 - FGTS</t>
  </si>
  <si>
    <t>A - FGTS</t>
  </si>
  <si>
    <t>2.3 - Benefícios Mensais e Diários</t>
  </si>
  <si>
    <t>A - Transporte</t>
  </si>
  <si>
    <t>B - Auxílio-Refeição/Alimentação ( COM DESCONTO DE 20% - CCT PARANÁ)</t>
  </si>
  <si>
    <t>C - Assistência Médica e Familiar ( PREVISTO NA CCT PARANÁ)</t>
  </si>
  <si>
    <t>D - Seguro de vida (PREVISTO NA CCT PARANÁ)</t>
  </si>
  <si>
    <t>F - Auxílio creche</t>
  </si>
  <si>
    <t>2 - Encargos e Benefícios Anuais, Mensais e Diários</t>
  </si>
  <si>
    <t>2.2 - GPS, FGTS e outras contribuições</t>
  </si>
  <si>
    <t>MÓDULO 3: PROVISÃO PARA RESCISÃO</t>
  </si>
  <si>
    <t>3.1 - Aviso Prévio Indenizado</t>
  </si>
  <si>
    <t>A - Aviso Prévio Indenizado</t>
  </si>
  <si>
    <t>B - Multa do FGTS sobre Aviso Prévio Indenizado (incide sobre item 2.2.2)</t>
  </si>
  <si>
    <t>3.2 - Aviso Prévio Trabalhado</t>
  </si>
  <si>
    <t>A - Aviso Prévio Trabalhado</t>
  </si>
  <si>
    <t>B - Multa do FGTS sobre Aviso Prévio Trabalhado (incide sobre item 2.2.2)</t>
  </si>
  <si>
    <t>3.3 - Demissão por Justa Causa</t>
  </si>
  <si>
    <t>A - Valor Provisionado do 13º Salário</t>
  </si>
  <si>
    <t>B - Valor Provisionado de Férias</t>
  </si>
  <si>
    <t>C - Valor Provisionado do Adicional de Férias</t>
  </si>
  <si>
    <t>3 - Provisão para Rescisão</t>
  </si>
  <si>
    <t>B - Aviso Prévio Trabalhado</t>
  </si>
  <si>
    <t>C - Demissão por Justa Causa</t>
  </si>
  <si>
    <t>MÓDULO 4: CUSTO DE REPOSIÇÃO DO PROFISSIONAL AUSENTE</t>
  </si>
  <si>
    <t>4.1 - Ausências Legais</t>
  </si>
  <si>
    <t>A - Férias</t>
  </si>
  <si>
    <t>B – Ausências Legais</t>
  </si>
  <si>
    <t>C - Licença-Paternidade</t>
  </si>
  <si>
    <t>D - Ausências por acidente de trabalho</t>
  </si>
  <si>
    <t>E - Outros</t>
  </si>
  <si>
    <t>4.2 - Intrajornada</t>
  </si>
  <si>
    <t>A - Intervalo para repouso ou alimentação (intrajornada indenizado)</t>
  </si>
  <si>
    <t>4 - Custo de Reposição do Profissional Ausente</t>
  </si>
  <si>
    <t>A - Ausências Legais</t>
  </si>
  <si>
    <t>B - Intrajornada Indenizado</t>
  </si>
  <si>
    <t>MÓDULO 5: INSUMOS DE MÃO DE OBRA</t>
  </si>
  <si>
    <t>5 - Insumos Diversos</t>
  </si>
  <si>
    <t>A - Uniformes</t>
  </si>
  <si>
    <t>B - Materiais e equipamentos</t>
  </si>
  <si>
    <t>C - EPI COVID-19</t>
  </si>
  <si>
    <t>D - Outros (especificar)</t>
  </si>
  <si>
    <t>MÓDULO 6: CUSTOS INDIRETOS, TRIBUTOS E LUCRO</t>
  </si>
  <si>
    <t>6 - Custos Indiretos, Tributos e Lucro</t>
  </si>
  <si>
    <t>A - Custos Indiretos</t>
  </si>
  <si>
    <t>B - Lucro</t>
  </si>
  <si>
    <t>C - Tributos (ISS 2,00%)</t>
  </si>
  <si>
    <t>C.1 - Tributos Federais (PIS e COFINS)</t>
  </si>
  <si>
    <t>C.3 - Tributos Municipais (especificar)</t>
  </si>
  <si>
    <t>C - Tributos (ISS 2,50%)</t>
  </si>
  <si>
    <t>C - Tributos (ISS 3,00%)</t>
  </si>
  <si>
    <t>C - Tributos (ISS 3,50%)</t>
  </si>
  <si>
    <t>C - Tributos (ISS 4,00%)</t>
  </si>
  <si>
    <t>C - Tributos (ISS 5,00%)</t>
  </si>
  <si>
    <t>Total Tributos por ISS Municipal</t>
  </si>
  <si>
    <t>QUADRO RESUMO DO CUSTO POR POSTO DE SERVIÇO</t>
  </si>
  <si>
    <t>Mão de obra vinculada à execução contratual (valor por Posto)</t>
  </si>
  <si>
    <t>A - Módulo 1 - Composição da Remuneração</t>
  </si>
  <si>
    <t>B - Módulo 2 - Encargos e Benefícios Anuais, Mensais e Diários</t>
  </si>
  <si>
    <t>C - Módulo 3 - Provisão para Rescisão</t>
  </si>
  <si>
    <t>D - Módulo 4 - Custos de Reposição do Profissional Ausente</t>
  </si>
  <si>
    <t>E - Módulo 5 - Insumos da Mão de Obra</t>
  </si>
  <si>
    <t>Subtotal (A + B + C + D + E)</t>
  </si>
  <si>
    <t>F - Módulo 6 - Custos Indiretos, Tributos e Lucro (ISS 2,00%)</t>
  </si>
  <si>
    <t>F - Módulo 6 - Custos Indiretos, Tributos e Lucro (ISS 2,50%)</t>
  </si>
  <si>
    <t>F - Módulo 6 - Custos Indiretos, Tributos e Lucro (ISS 3,00%)</t>
  </si>
  <si>
    <t>F - Módulo 6 - Custos Indiretos, Tributos e Lucro (ISS 3,50%)</t>
  </si>
  <si>
    <t>F - Módulo 6 - Custos Indiretos, Tributos e Lucro (ISS 4,00%)</t>
  </si>
  <si>
    <t>F - Módulo 6 - Custos Indiretos, Tributos e Lucro (ISS 5,00%)</t>
  </si>
  <si>
    <t>VALOR TOTAL POR POSTO</t>
  </si>
  <si>
    <t>ISS 2,00%</t>
  </si>
  <si>
    <t>ISS 2,50%</t>
  </si>
  <si>
    <t>ISS 3,00%</t>
  </si>
  <si>
    <t>ISS 3,50%</t>
  </si>
  <si>
    <t>ISS 4,00%</t>
  </si>
  <si>
    <t>ISS 5,00%</t>
  </si>
  <si>
    <t>VALOR TOTAL POR EMPREGADO</t>
  </si>
  <si>
    <t>VALOR DA HORA HORISTA</t>
  </si>
  <si>
    <t>ANEXO XVI – MODELO DE PLANILHA 4 GRUPOS – RS1-A</t>
  </si>
  <si>
    <t>ESTADO DO RIO GRANDE DO SUL</t>
  </si>
  <si>
    <t>RS000667/2021 RS000688/2021 RS000714/2021</t>
  </si>
  <si>
    <t>E - Adicional de Troca de Uniforme</t>
  </si>
  <si>
    <t>B - Auxílio-Refeição/Alimentação ( COM DESCONTO DE 20% - CCT RS)</t>
  </si>
  <si>
    <t>C - Outros (especificar)</t>
  </si>
  <si>
    <t>F - Outros (especificar)</t>
  </si>
  <si>
    <t>B - Intrajornada</t>
  </si>
  <si>
    <t>ANEXO XVI – MODELO DE PLANILHA 4 GRUPOS – RS1-B</t>
  </si>
  <si>
    <t>RS000917/2021</t>
  </si>
  <si>
    <t>E - Adicional de Troca de Uniforme (excluído CCT RS000917/2021)</t>
  </si>
  <si>
    <t>ANEXO XVI – MODELO DE PLANILHA 4 GRUPOS – RS2-A</t>
  </si>
  <si>
    <t>RS000667/2021 RS000733/2021 RS000752/2021 RS001004/2021</t>
  </si>
  <si>
    <t>ANEXO XVI – MODELO DE PLANILHA 4 GRUPOS – RS2-B</t>
  </si>
  <si>
    <t>RS001583/2021</t>
  </si>
  <si>
    <t>E - Adicional de Troca de Uniforme (excluído CCT RS001583/2021)</t>
  </si>
  <si>
    <t>ANEXO XVI – MODELO DE PLANILHA 4 GRUPOS – SC</t>
  </si>
  <si>
    <t>ESTADO DE SANTA CATARINA</t>
  </si>
  <si>
    <t>SC000294/2021</t>
  </si>
  <si>
    <t>B - Auxílio-Refeição/Alimentação ( COM DESCONTO DE 20% - CCT SC)</t>
  </si>
  <si>
    <t>C - Seguro de vida - (PREVISTO NA CCT SC)</t>
  </si>
  <si>
    <t>D - Benefício de Assistência ao Trabalhador - (PREVISTO NA CCT SC)</t>
  </si>
  <si>
    <t>E – Prêmio Assiduidade (5% - PREVISTO NA CCT SC)</t>
  </si>
  <si>
    <t>INSUMOS</t>
  </si>
  <si>
    <t>ESTIMATIVA ANUAL DE UNIFORMES POR VIGILANTE</t>
  </si>
  <si>
    <t>ITEM</t>
  </si>
  <si>
    <t>DISCRIMINAÇÃO</t>
  </si>
  <si>
    <t>QUANTIDADE</t>
  </si>
  <si>
    <t>VALOR UNITÁRIO</t>
  </si>
  <si>
    <t>VALOR TOTAL</t>
  </si>
  <si>
    <t>Camisa Social manga curta/longa com logotipo</t>
  </si>
  <si>
    <t>Calça Tática</t>
  </si>
  <si>
    <t>Jaqueta de Naylon</t>
  </si>
  <si>
    <t>Boné em Brim com logotipo</t>
  </si>
  <si>
    <t>Calçado Coturno tático</t>
  </si>
  <si>
    <t>par</t>
  </si>
  <si>
    <t>TOTAL ANUAL DE UNIFORMES</t>
  </si>
  <si>
    <t>CUSTO MENSAL DE UNIFORMES POR VIGILANTE</t>
  </si>
  <si>
    <t>MATERIAIS E EQUIPAMENTOS POR POSTO</t>
  </si>
  <si>
    <t>VALOR TOTAL - depreciação anual 20%</t>
  </si>
  <si>
    <t>PR</t>
  </si>
  <si>
    <t>SC</t>
  </si>
  <si>
    <t>RS1</t>
  </si>
  <si>
    <t>RS2</t>
  </si>
  <si>
    <t>Cassetete/Tonfa Fibra de Carbono</t>
  </si>
  <si>
    <t>Cinto Tático</t>
  </si>
  <si>
    <t>Crachá de PVC com jacaré</t>
  </si>
  <si>
    <t>Porta cassetete/Tonfa de nylon</t>
  </si>
  <si>
    <t>Apito c/ cordão</t>
  </si>
  <si>
    <t>Livro de ocorrência capa dura (POR UNIDADE)</t>
  </si>
  <si>
    <t>Detector metais portátil (POR UNIDADE)</t>
  </si>
  <si>
    <t>Lanterna Tática Led recarregável (vig. Noturno)</t>
  </si>
  <si>
    <t>CUSTO MENSAL PARA O POSTO</t>
  </si>
  <si>
    <t>Obs: Taxa de depreciação de 20% ao ano, com vida útil de 5 anos, sem valor residual</t>
  </si>
  <si>
    <t>EPIs para enfrentamento da Pandemia da COVID 19</t>
  </si>
  <si>
    <t>Álcool em gel 70% 500ML</t>
  </si>
  <si>
    <t>FRASCO</t>
  </si>
  <si>
    <t>Máscara descartável - postos 30h</t>
  </si>
  <si>
    <t>PCT 50</t>
  </si>
  <si>
    <t>Máscara descartável - postos 44h</t>
  </si>
  <si>
    <t>Máscara descartável - postos 12x36</t>
  </si>
  <si>
    <t>Face Shield</t>
  </si>
  <si>
    <t>CUSTO MENSAL POR POSTO 30 h</t>
  </si>
  <si>
    <t>CUSTO MENSAL POR POSTO 44</t>
  </si>
  <si>
    <t>CUSTO MENSAL POR POSTO 12x36</t>
  </si>
  <si>
    <t>Obs: Periodicidade/frequencia de trocas dos EPIs de acorda com as premissas adotadas na contratação de média de dias úteis no mês = 22</t>
  </si>
  <si>
    <t>Álcool Líquido 70 % - Frasco 500 ml</t>
  </si>
  <si>
    <t>1 frasco por mês</t>
  </si>
  <si>
    <t>Máscara descartável – UNIDADE</t>
  </si>
  <si>
    <t>1x a cada 3h</t>
  </si>
  <si>
    <t>Face Shield – UNIDADE</t>
  </si>
  <si>
    <t>1x a cada 6 meses - Deverá ser descartado quando danificado</t>
  </si>
  <si>
    <t>SUPERINTENDÊNCIA REGIONAL SUL – SRIII</t>
  </si>
  <si>
    <t>VT</t>
  </si>
  <si>
    <t>QTD VIGILANTES</t>
  </si>
  <si>
    <t>MÉDIA PONDERADA</t>
  </si>
  <si>
    <t>PARANÁ</t>
  </si>
  <si>
    <t>-</t>
  </si>
  <si>
    <t>RIO GRANDE DO SUL 1</t>
  </si>
  <si>
    <t>RIO GRANDE DO SUL 2</t>
  </si>
  <si>
    <t>SANTA CATARINA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</si>
</sst>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"/>
    <numFmt numFmtId="167" formatCode="D/M/YYYY"/>
    <numFmt numFmtId="168" formatCode="0%"/>
    <numFmt numFmtId="169" formatCode="0.00"/>
    <numFmt numFmtId="170" formatCode="0.00%"/>
    <numFmt numFmtId="171" formatCode="0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9"/>
      <color rgb="FFFFFFFF"/>
      <name val="Calibri"/>
      <family val="2"/>
      <charset val="1"/>
    </font>
    <font>
      <b val="true"/>
      <sz val="9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1"/>
      <color rgb="FF3333FF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3333FF"/>
      <name val="Calibri"/>
      <family val="2"/>
      <charset val="1"/>
    </font>
    <font>
      <sz val="10"/>
      <color rgb="FF3333FF"/>
      <name val="Calibri"/>
      <family val="2"/>
      <charset val="1"/>
    </font>
    <font>
      <b val="true"/>
      <sz val="13.5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sz val="10"/>
      <color rgb="FFB2B2B2"/>
      <name val="Calibri"/>
      <family val="2"/>
      <charset val="1"/>
    </font>
  </fonts>
  <fills count="36">
    <fill>
      <patternFill patternType="none"/>
    </fill>
    <fill>
      <patternFill patternType="gray125"/>
    </fill>
    <fill>
      <patternFill patternType="solid">
        <fgColor rgb="FFDAE3F3"/>
        <bgColor rgb="FFD9E1F2"/>
      </patternFill>
    </fill>
    <fill>
      <patternFill patternType="solid">
        <fgColor rgb="FF1F4E78"/>
        <bgColor rgb="FF305496"/>
      </patternFill>
    </fill>
    <fill>
      <patternFill patternType="solid">
        <fgColor rgb="FFD9E1F2"/>
        <bgColor rgb="FFDAE3F3"/>
      </patternFill>
    </fill>
    <fill>
      <patternFill patternType="solid">
        <fgColor rgb="FFFCE4D6"/>
        <bgColor rgb="FFFFF2CC"/>
      </patternFill>
    </fill>
    <fill>
      <patternFill patternType="solid">
        <fgColor rgb="FFF7CDCD"/>
        <bgColor rgb="FFFFCCCC"/>
      </patternFill>
    </fill>
    <fill>
      <patternFill patternType="solid">
        <fgColor rgb="FFE2EFDA"/>
        <bgColor rgb="FFDEEBF7"/>
      </patternFill>
    </fill>
    <fill>
      <patternFill patternType="solid">
        <fgColor rgb="FF161616"/>
        <bgColor rgb="FF000000"/>
      </patternFill>
    </fill>
    <fill>
      <patternFill patternType="solid">
        <fgColor rgb="FFB4C6E7"/>
        <bgColor rgb="FF9DC3E6"/>
      </patternFill>
    </fill>
    <fill>
      <patternFill patternType="solid">
        <fgColor rgb="FFF4B084"/>
        <bgColor rgb="FFF7ADAD"/>
      </patternFill>
    </fill>
    <fill>
      <patternFill patternType="solid">
        <fgColor rgb="FFF7ADAD"/>
        <bgColor rgb="FFF4B084"/>
      </patternFill>
    </fill>
    <fill>
      <patternFill patternType="solid">
        <fgColor rgb="FFA9D08E"/>
        <bgColor rgb="FF92D050"/>
      </patternFill>
    </fill>
    <fill>
      <patternFill patternType="solid">
        <fgColor rgb="FFFFCC99"/>
        <bgColor rgb="FFF8CBAD"/>
      </patternFill>
    </fill>
    <fill>
      <patternFill patternType="solid">
        <fgColor rgb="FFFFE699"/>
        <bgColor rgb="FFFFFF99"/>
      </patternFill>
    </fill>
    <fill>
      <patternFill patternType="solid">
        <fgColor rgb="FFFFF2CC"/>
        <bgColor rgb="FFFFFFCC"/>
      </patternFill>
    </fill>
    <fill>
      <patternFill patternType="solid">
        <fgColor rgb="FFCCFFCC"/>
        <bgColor rgb="FFE2EFDA"/>
      </patternFill>
    </fill>
    <fill>
      <patternFill patternType="solid">
        <fgColor rgb="FFF8CBAD"/>
        <bgColor rgb="FFFFCC99"/>
      </patternFill>
    </fill>
    <fill>
      <patternFill patternType="solid">
        <fgColor rgb="FFC499FF"/>
        <bgColor rgb="FFB2B2B2"/>
      </patternFill>
    </fill>
    <fill>
      <patternFill patternType="solid">
        <fgColor rgb="FFD4C4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D966"/>
        <bgColor rgb="FFFFE699"/>
      </patternFill>
    </fill>
    <fill>
      <patternFill patternType="solid">
        <fgColor rgb="FF8EA9DB"/>
        <bgColor rgb="FF9BC2E6"/>
      </patternFill>
    </fill>
    <fill>
      <patternFill patternType="solid">
        <fgColor rgb="FF00B0F0"/>
        <bgColor rgb="FF5B9BD5"/>
      </patternFill>
    </fill>
    <fill>
      <patternFill patternType="solid">
        <fgColor rgb="FF92D050"/>
        <bgColor rgb="FFA9D08E"/>
      </patternFill>
    </fill>
    <fill>
      <patternFill patternType="solid">
        <fgColor rgb="FFFFC000"/>
        <bgColor rgb="FFFFD966"/>
      </patternFill>
    </fill>
    <fill>
      <patternFill patternType="solid">
        <fgColor rgb="FFDDEBF7"/>
        <bgColor rgb="FFDEEBF7"/>
      </patternFill>
    </fill>
    <fill>
      <patternFill patternType="solid">
        <fgColor rgb="FF9BC2E6"/>
        <bgColor rgb="FF9DC3E6"/>
      </patternFill>
    </fill>
    <fill>
      <patternFill patternType="solid">
        <fgColor rgb="FFFFFF99"/>
        <bgColor rgb="FFFFFFCC"/>
      </patternFill>
    </fill>
    <fill>
      <patternFill patternType="solid">
        <fgColor rgb="FFD0CECE"/>
        <bgColor rgb="FFC9C9C9"/>
      </patternFill>
    </fill>
    <fill>
      <patternFill patternType="solid">
        <fgColor rgb="FFC9C9C9"/>
        <bgColor rgb="FFD0CECE"/>
      </patternFill>
    </fill>
    <fill>
      <patternFill patternType="solid">
        <fgColor rgb="FF5B9BD5"/>
        <bgColor rgb="FF8EA9DB"/>
      </patternFill>
    </fill>
    <fill>
      <patternFill patternType="solid">
        <fgColor rgb="FFDEEBF7"/>
        <bgColor rgb="FFDDEBF7"/>
      </patternFill>
    </fill>
    <fill>
      <patternFill patternType="solid">
        <fgColor rgb="FFFFCCCC"/>
        <bgColor rgb="FFF7CDCD"/>
      </patternFill>
    </fill>
    <fill>
      <patternFill patternType="solid">
        <fgColor rgb="FFFFFFCC"/>
        <bgColor rgb="FFFFF2CC"/>
      </patternFill>
    </fill>
    <fill>
      <patternFill patternType="solid">
        <fgColor rgb="FFCCCCFF"/>
        <bgColor rgb="FFD4C4FF"/>
      </patternFill>
    </fill>
  </fills>
  <borders count="7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B4C6E7"/>
      </left>
      <right style="thin">
        <color rgb="FFB4C6E7"/>
      </right>
      <top style="thin">
        <color rgb="FFB4C6E7"/>
      </top>
      <bottom style="thin">
        <color rgb="FFB4C6E7"/>
      </bottom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9DC3E6"/>
      </left>
      <right/>
      <top style="thin">
        <color rgb="FFB4C6E7"/>
      </top>
      <bottom style="thin">
        <color rgb="FF9DC3E6"/>
      </bottom>
      <diagonal/>
    </border>
    <border diagonalUp="false" diagonalDown="false">
      <left/>
      <right/>
      <top style="thin">
        <color rgb="FFB4C6E7"/>
      </top>
      <bottom style="thin">
        <color rgb="FF9DC3E6"/>
      </bottom>
      <diagonal/>
    </border>
    <border diagonalUp="false" diagonalDown="false">
      <left/>
      <right/>
      <top style="thin">
        <color rgb="FFB4C6E7"/>
      </top>
      <bottom style="thin">
        <color rgb="FFB4C6E7"/>
      </bottom>
      <diagonal/>
    </border>
    <border diagonalUp="false" diagonalDown="false">
      <left/>
      <right/>
      <top style="thin">
        <color rgb="FF9DC3E6"/>
      </top>
      <bottom style="thin">
        <color rgb="FFB4C6E7"/>
      </bottom>
      <diagonal/>
    </border>
    <border diagonalUp="false" diagonalDown="false">
      <left/>
      <right/>
      <top/>
      <bottom style="thin">
        <color rgb="FFB4C6E7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n">
        <color rgb="FF9DC3E6"/>
      </right>
      <top style="thin">
        <color rgb="FF9DC3E6"/>
      </top>
      <bottom style="thin">
        <color rgb="FF9DC3E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3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7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11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1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1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7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1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17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18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19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1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1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1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1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1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1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8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1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8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1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1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9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1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5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2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1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0" borderId="15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20" fillId="21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1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21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1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1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1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1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3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4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" fillId="2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2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22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3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2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4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4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2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22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" fillId="22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5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3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2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2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2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5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2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2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22" borderId="4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5" fillId="2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2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22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5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4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4" borderId="4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4" borderId="4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4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4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4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4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4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4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4" borderId="3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7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7" borderId="4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7" borderId="4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7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7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7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7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7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7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7" borderId="3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7" borderId="3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15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5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5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15" borderId="4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1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5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15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15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15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15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15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15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15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1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9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0" borderId="5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6" borderId="5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7" borderId="5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7" borderId="5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7" borderId="5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8" borderId="5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7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28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6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9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29" borderId="6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9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29" borderId="6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6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7" borderId="6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7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7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7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8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7" borderId="6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28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9" borderId="5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9" borderId="5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5" fillId="29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0" borderId="6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7" borderId="6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7" borderId="5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7" borderId="6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7" borderId="5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7" borderId="6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7" borderId="6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0" borderId="5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5" fillId="30" borderId="5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0" borderId="6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0" borderId="5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0" borderId="7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0" borderId="7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0" borderId="7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31" borderId="7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15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20" fillId="32" borderId="7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3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20" fillId="0" borderId="7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3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7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2" borderId="7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7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7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1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11" fillId="0" borderId="7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4" fillId="0" borderId="7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4" fillId="0" borderId="7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3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Excel Built-in Excel Built-in Excel Built-in 20% - Accent1" xfId="20" builtinId="54" customBuiltin="true"/>
  </cellStyles>
  <colors>
    <indexedColors>
      <rgbColor rgb="FF000000"/>
      <rgbColor rgb="FFFFFFFF"/>
      <rgbColor rgb="FFFF0000"/>
      <rgbColor rgb="FFE2EFDA"/>
      <rgbColor rgb="FF0000FF"/>
      <rgbColor rgb="FFFFD966"/>
      <rgbColor rgb="FFFF00FF"/>
      <rgbColor rgb="FFA9D08E"/>
      <rgbColor rgb="FF800000"/>
      <rgbColor rgb="FFFFF2CC"/>
      <rgbColor rgb="FF000080"/>
      <rgbColor rgb="FF548235"/>
      <rgbColor rgb="FF800080"/>
      <rgbColor rgb="FFD9E1F2"/>
      <rgbColor rgb="FFC9C9C9"/>
      <rgbColor rgb="FF7B7B7B"/>
      <rgbColor rgb="FF8EA9DB"/>
      <rgbColor rgb="FFD4C4FF"/>
      <rgbColor rgb="FFFFFFCC"/>
      <rgbColor rgb="FFDDEBF7"/>
      <rgbColor rgb="FF660066"/>
      <rgbColor rgb="FFF4B084"/>
      <rgbColor rgb="FFFCE4D6"/>
      <rgbColor rgb="FFCCCCFF"/>
      <rgbColor rgb="FF000080"/>
      <rgbColor rgb="FFFF00FF"/>
      <rgbColor rgb="FFFFE699"/>
      <rgbColor rgb="FFD0CECE"/>
      <rgbColor rgb="FF800080"/>
      <rgbColor rgb="FF800000"/>
      <rgbColor rgb="FFDAE3F3"/>
      <rgbColor rgb="FF0000FF"/>
      <rgbColor rgb="FF00B0F0"/>
      <rgbColor rgb="FFDEEBF7"/>
      <rgbColor rgb="FFCCFFCC"/>
      <rgbColor rgb="FFFFFF99"/>
      <rgbColor rgb="FF9DC3E6"/>
      <rgbColor rgb="FFF7ADAD"/>
      <rgbColor rgb="FFC499FF"/>
      <rgbColor rgb="FFFFCC99"/>
      <rgbColor rgb="FF3333FF"/>
      <rgbColor rgb="FF9BC2E6"/>
      <rgbColor rgb="FF92D050"/>
      <rgbColor rgb="FFFFC000"/>
      <rgbColor rgb="FFF8CBAD"/>
      <rgbColor rgb="FFC65911"/>
      <rgbColor rgb="FFB4C6E7"/>
      <rgbColor rgb="FFB2B2B2"/>
      <rgbColor rgb="FF1F4E78"/>
      <rgbColor rgb="FF5B9BD5"/>
      <rgbColor rgb="FF161616"/>
      <rgbColor rgb="FF333300"/>
      <rgbColor rgb="FFFFCCCC"/>
      <rgbColor rgb="FFF7CDCD"/>
      <rgbColor rgb="FF30549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1:30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82" activePane="bottomLeft" state="frozen"/>
      <selection pane="topLeft" activeCell="A1" activeCellId="0" sqref="A1"/>
      <selection pane="bottomLeft" activeCell="L116" activeCellId="0" sqref="L116"/>
    </sheetView>
  </sheetViews>
  <sheetFormatPr defaultRowHeight="15"/>
  <cols>
    <col collapsed="false" hidden="false" max="1" min="1" style="1" width="9.14285714285714"/>
    <col collapsed="false" hidden="false" max="2" min="2" style="1" width="40.5714285714286"/>
    <col collapsed="false" hidden="false" max="6" min="3" style="1" width="9.70918367346939"/>
    <col collapsed="false" hidden="false" max="7" min="7" style="1" width="10"/>
    <col collapsed="false" hidden="false" max="8" min="8" style="1" width="10.5765306122449"/>
    <col collapsed="false" hidden="false" max="9" min="9" style="1" width="11.4183673469388"/>
    <col collapsed="false" hidden="false" max="10" min="10" style="1" width="10.5765306122449"/>
    <col collapsed="false" hidden="false" max="11" min="11" style="1" width="11.2857142857143"/>
    <col collapsed="false" hidden="false" max="13" min="12" style="1" width="10.1428571428571"/>
    <col collapsed="false" hidden="false" max="14" min="14" style="1" width="1.4234693877551"/>
    <col collapsed="false" hidden="false" max="15" min="15" style="1" width="13.7040816326531"/>
    <col collapsed="false" hidden="false" max="16" min="16" style="1" width="2"/>
    <col collapsed="false" hidden="false" max="1025" min="17" style="1" width="9.14285714285714"/>
  </cols>
  <sheetData>
    <row r="1" customFormat="false" ht="22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" customFormat="true" ht="12.8" hidden="false" customHeight="false" outlineLevel="0" collapsed="false">
      <c r="A2" s="4" t="s">
        <v>1</v>
      </c>
      <c r="B2" s="4"/>
      <c r="C2" s="5" t="s">
        <v>2</v>
      </c>
      <c r="D2" s="5"/>
      <c r="E2" s="5"/>
      <c r="F2" s="5"/>
      <c r="G2" s="6" t="s">
        <v>3</v>
      </c>
      <c r="H2" s="6"/>
      <c r="I2" s="6"/>
      <c r="J2" s="6"/>
      <c r="K2" s="7" t="s">
        <v>4</v>
      </c>
      <c r="L2" s="7"/>
      <c r="M2" s="7"/>
      <c r="N2" s="8"/>
      <c r="O2" s="9" t="s">
        <v>5</v>
      </c>
    </row>
    <row r="3" s="16" customFormat="true" ht="36.75" hidden="false" customHeight="true" outlineLevel="0" collapsed="false">
      <c r="A3" s="10" t="s">
        <v>6</v>
      </c>
      <c r="B3" s="10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3" t="s">
        <v>16</v>
      </c>
      <c r="L3" s="13" t="s">
        <v>17</v>
      </c>
      <c r="M3" s="13" t="s">
        <v>18</v>
      </c>
      <c r="N3" s="14" t="s">
        <v>19</v>
      </c>
      <c r="O3" s="15" t="s">
        <v>20</v>
      </c>
    </row>
    <row r="4" customFormat="false" ht="14.9" hidden="false" customHeight="false" outlineLevel="0" collapsed="false">
      <c r="A4" s="17" t="n">
        <v>1</v>
      </c>
      <c r="B4" s="18" t="s">
        <v>21</v>
      </c>
      <c r="C4" s="19" t="n">
        <v>0</v>
      </c>
      <c r="D4" s="19" t="n">
        <v>1</v>
      </c>
      <c r="E4" s="19" t="n">
        <v>2</v>
      </c>
      <c r="F4" s="19" t="n">
        <v>0</v>
      </c>
      <c r="G4" s="20"/>
      <c r="H4" s="20" t="n">
        <f aca="false">D4*PR!G141</f>
        <v>1385.848636</v>
      </c>
      <c r="I4" s="20" t="n">
        <f aca="false">E4*PR!C141</f>
        <v>2078.034913</v>
      </c>
      <c r="J4" s="20"/>
      <c r="K4" s="21" t="n">
        <v>619.39</v>
      </c>
      <c r="L4" s="21" t="n">
        <f aca="false">PR!D153*6</f>
        <v>28.3368397227273</v>
      </c>
      <c r="M4" s="21" t="n">
        <f aca="false">PR!E153*6</f>
        <v>28.3368397227273</v>
      </c>
      <c r="N4" s="22"/>
      <c r="O4" s="23" t="n">
        <f aca="false">SUM(G4:M4)</f>
        <v>4139.94722844545</v>
      </c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4.9" hidden="false" customHeight="false" outlineLevel="0" collapsed="false">
      <c r="A5" s="24" t="n">
        <v>2</v>
      </c>
      <c r="B5" s="25" t="s">
        <v>22</v>
      </c>
      <c r="C5" s="19" t="n">
        <v>0</v>
      </c>
      <c r="D5" s="19" t="n">
        <v>0</v>
      </c>
      <c r="E5" s="19" t="n">
        <v>0</v>
      </c>
      <c r="F5" s="19" t="n">
        <v>0</v>
      </c>
      <c r="G5" s="20"/>
      <c r="H5" s="20"/>
      <c r="I5" s="20"/>
      <c r="J5" s="20"/>
      <c r="K5" s="21" t="n">
        <v>619.39</v>
      </c>
      <c r="L5" s="21" t="n">
        <f aca="false">PR!D153*6</f>
        <v>28.3368397227273</v>
      </c>
      <c r="M5" s="21" t="n">
        <f aca="false">PR!E153*6</f>
        <v>28.3368397227273</v>
      </c>
      <c r="N5" s="22"/>
      <c r="O5" s="23" t="n">
        <f aca="false">SUM(G5:M5)</f>
        <v>676.063679445455</v>
      </c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.9" hidden="false" customHeight="false" outlineLevel="0" collapsed="false">
      <c r="A6" s="24" t="n">
        <v>3</v>
      </c>
      <c r="B6" s="25" t="s">
        <v>23</v>
      </c>
      <c r="C6" s="19" t="n">
        <v>0</v>
      </c>
      <c r="D6" s="19" t="n">
        <v>0</v>
      </c>
      <c r="E6" s="19" t="n">
        <v>0</v>
      </c>
      <c r="F6" s="19" t="n">
        <v>0</v>
      </c>
      <c r="G6" s="20"/>
      <c r="H6" s="20"/>
      <c r="I6" s="20"/>
      <c r="J6" s="20"/>
      <c r="K6" s="21" t="n">
        <v>619.39</v>
      </c>
      <c r="L6" s="21" t="n">
        <f aca="false">PR!D153*6</f>
        <v>28.3368397227273</v>
      </c>
      <c r="M6" s="21" t="n">
        <f aca="false">PR!E153*6</f>
        <v>28.3368397227273</v>
      </c>
      <c r="N6" s="22"/>
      <c r="O6" s="23" t="n">
        <f aca="false">SUM(G6:M6)</f>
        <v>676.063679445455</v>
      </c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4.9" hidden="false" customHeight="false" outlineLevel="0" collapsed="false">
      <c r="A7" s="24" t="n">
        <v>4</v>
      </c>
      <c r="B7" s="25" t="s">
        <v>24</v>
      </c>
      <c r="C7" s="19" t="n">
        <v>0</v>
      </c>
      <c r="D7" s="19" t="n">
        <v>1</v>
      </c>
      <c r="E7" s="19" t="n">
        <v>5</v>
      </c>
      <c r="F7" s="19" t="n">
        <v>2</v>
      </c>
      <c r="G7" s="20"/>
      <c r="H7" s="20" t="n">
        <f aca="false">D7*PR!G141</f>
        <v>1385.848636</v>
      </c>
      <c r="I7" s="20" t="n">
        <f aca="false">E7*PR!C141</f>
        <v>5195.0872825</v>
      </c>
      <c r="J7" s="20" t="n">
        <f aca="false">F7*PR!D141</f>
        <v>2078.034913</v>
      </c>
      <c r="K7" s="21" t="n">
        <v>619.39</v>
      </c>
      <c r="L7" s="21" t="n">
        <f aca="false">PR!D153*6</f>
        <v>28.3368397227273</v>
      </c>
      <c r="M7" s="21" t="n">
        <f aca="false">PR!E153*6</f>
        <v>28.3368397227273</v>
      </c>
      <c r="N7" s="22"/>
      <c r="O7" s="23" t="n">
        <f aca="false">SUM(G7:M7)</f>
        <v>9335.03451094545</v>
      </c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9" hidden="false" customHeight="false" outlineLevel="0" collapsed="false">
      <c r="A8" s="24" t="n">
        <v>5</v>
      </c>
      <c r="B8" s="25" t="s">
        <v>25</v>
      </c>
      <c r="C8" s="19" t="n">
        <v>0</v>
      </c>
      <c r="D8" s="19" t="n">
        <v>1</v>
      </c>
      <c r="E8" s="19" t="n">
        <v>2</v>
      </c>
      <c r="F8" s="19" t="n">
        <v>1</v>
      </c>
      <c r="G8" s="20"/>
      <c r="H8" s="20" t="n">
        <f aca="false">D8*PR!G141</f>
        <v>1385.848636</v>
      </c>
      <c r="I8" s="20" t="n">
        <f aca="false">E8*PR!C141</f>
        <v>2078.034913</v>
      </c>
      <c r="J8" s="20" t="n">
        <f aca="false">F8*PR!D119</f>
        <v>177.59</v>
      </c>
      <c r="K8" s="21" t="n">
        <v>619.39</v>
      </c>
      <c r="L8" s="21" t="n">
        <f aca="false">PR!D153*6</f>
        <v>28.3368397227273</v>
      </c>
      <c r="M8" s="21" t="n">
        <f aca="false">PR!E153*6</f>
        <v>28.3368397227273</v>
      </c>
      <c r="N8" s="22"/>
      <c r="O8" s="23" t="n">
        <f aca="false">SUM(G8:M8)</f>
        <v>4317.53722844545</v>
      </c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4.9" hidden="false" customHeight="false" outlineLevel="0" collapsed="false">
      <c r="A9" s="24" t="n">
        <v>6</v>
      </c>
      <c r="B9" s="25" t="s">
        <v>26</v>
      </c>
      <c r="C9" s="19" t="n">
        <v>0</v>
      </c>
      <c r="D9" s="19" t="n">
        <v>0</v>
      </c>
      <c r="E9" s="19" t="n">
        <v>2</v>
      </c>
      <c r="F9" s="19" t="n">
        <v>6</v>
      </c>
      <c r="G9" s="20"/>
      <c r="H9" s="20"/>
      <c r="I9" s="20" t="n">
        <f aca="false">E9*PR!C141</f>
        <v>2078.034913</v>
      </c>
      <c r="J9" s="20" t="n">
        <f aca="false">F9*PR!D141</f>
        <v>6234.104739</v>
      </c>
      <c r="K9" s="21" t="n">
        <v>619.39</v>
      </c>
      <c r="L9" s="21" t="n">
        <f aca="false">PR!D153*6</f>
        <v>28.3368397227273</v>
      </c>
      <c r="M9" s="21" t="n">
        <f aca="false">PR!E153*6</f>
        <v>28.3368397227273</v>
      </c>
      <c r="N9" s="22"/>
      <c r="O9" s="23" t="n">
        <f aca="false">SUM(G9:M9)</f>
        <v>8988.20333144545</v>
      </c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4.9" hidden="false" customHeight="false" outlineLevel="0" collapsed="false">
      <c r="A10" s="24" t="n">
        <v>7</v>
      </c>
      <c r="B10" s="25" t="s">
        <v>27</v>
      </c>
      <c r="C10" s="19" t="n">
        <v>0</v>
      </c>
      <c r="D10" s="19" t="n">
        <v>1</v>
      </c>
      <c r="E10" s="19" t="n">
        <v>2</v>
      </c>
      <c r="F10" s="19" t="n">
        <v>1</v>
      </c>
      <c r="G10" s="20"/>
      <c r="H10" s="20" t="n">
        <f aca="false">D10*PR!G144</f>
        <v>1408.358636</v>
      </c>
      <c r="I10" s="20" t="n">
        <f aca="false">E10*PR!C144</f>
        <v>2111.794913</v>
      </c>
      <c r="J10" s="20" t="n">
        <f aca="false">F10*PR!D144</f>
        <v>1055.8974565</v>
      </c>
      <c r="K10" s="21" t="n">
        <v>619.39</v>
      </c>
      <c r="L10" s="21" t="n">
        <f aca="false">PR!D156*6</f>
        <v>28.7972033590909</v>
      </c>
      <c r="M10" s="21" t="n">
        <f aca="false">PR!E156*6</f>
        <v>28.7972033590909</v>
      </c>
      <c r="N10" s="22"/>
      <c r="O10" s="23" t="n">
        <f aca="false">SUM(G10:M10)</f>
        <v>5253.03541221818</v>
      </c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4.9" hidden="false" customHeight="false" outlineLevel="0" collapsed="false">
      <c r="A11" s="24" t="n">
        <v>8</v>
      </c>
      <c r="B11" s="25" t="s">
        <v>28</v>
      </c>
      <c r="C11" s="19" t="n">
        <v>0</v>
      </c>
      <c r="D11" s="19" t="n">
        <v>0</v>
      </c>
      <c r="E11" s="19" t="n">
        <v>3</v>
      </c>
      <c r="F11" s="19" t="n">
        <v>0</v>
      </c>
      <c r="G11" s="20"/>
      <c r="H11" s="20"/>
      <c r="I11" s="20" t="n">
        <f aca="false">E11*PR!C145</f>
        <v>3202.3423695</v>
      </c>
      <c r="J11" s="20"/>
      <c r="K11" s="21" t="n">
        <v>619.39</v>
      </c>
      <c r="L11" s="21" t="n">
        <f aca="false">PR!D157*6</f>
        <v>29.1122033590909</v>
      </c>
      <c r="M11" s="21" t="n">
        <f aca="false">PR!E157*6</f>
        <v>29.1122033590909</v>
      </c>
      <c r="N11" s="22"/>
      <c r="O11" s="23" t="n">
        <f aca="false">SUM(G11:M11)</f>
        <v>3879.95677621818</v>
      </c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9" hidden="false" customHeight="false" outlineLevel="0" collapsed="false">
      <c r="A12" s="24" t="n">
        <v>9</v>
      </c>
      <c r="B12" s="25" t="s">
        <v>29</v>
      </c>
      <c r="C12" s="19" t="n">
        <v>0</v>
      </c>
      <c r="D12" s="19" t="n">
        <v>0</v>
      </c>
      <c r="E12" s="19" t="n">
        <v>3</v>
      </c>
      <c r="F12" s="19" t="n">
        <v>0</v>
      </c>
      <c r="G12" s="20"/>
      <c r="H12" s="20"/>
      <c r="I12" s="20" t="n">
        <f aca="false">E12*PR!C145</f>
        <v>3202.3423695</v>
      </c>
      <c r="J12" s="20"/>
      <c r="K12" s="21" t="n">
        <v>619.39</v>
      </c>
      <c r="L12" s="21" t="n">
        <f aca="false">PR!D157*6</f>
        <v>29.1122033590909</v>
      </c>
      <c r="M12" s="21" t="n">
        <f aca="false">PR!E157*6</f>
        <v>29.1122033590909</v>
      </c>
      <c r="N12" s="22"/>
      <c r="O12" s="23" t="n">
        <f aca="false">SUM(G12:M12)</f>
        <v>3879.95677621818</v>
      </c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.9" hidden="false" customHeight="false" outlineLevel="0" collapsed="false">
      <c r="A13" s="24" t="n">
        <v>10</v>
      </c>
      <c r="B13" s="25" t="s">
        <v>30</v>
      </c>
      <c r="C13" s="19" t="n">
        <v>0</v>
      </c>
      <c r="D13" s="19" t="n">
        <v>0</v>
      </c>
      <c r="E13" s="19" t="n">
        <v>3</v>
      </c>
      <c r="F13" s="19" t="n">
        <v>0</v>
      </c>
      <c r="G13" s="20"/>
      <c r="H13" s="20"/>
      <c r="I13" s="20" t="n">
        <f aca="false">E13*PR!C142</f>
        <v>3133.7623695</v>
      </c>
      <c r="J13" s="20"/>
      <c r="K13" s="21" t="n">
        <v>619.39</v>
      </c>
      <c r="L13" s="21" t="n">
        <f aca="false">PR!D154*6</f>
        <v>28.4887488136364</v>
      </c>
      <c r="M13" s="21" t="n">
        <f aca="false">PR!E154*6</f>
        <v>28.4887488136364</v>
      </c>
      <c r="N13" s="22"/>
      <c r="O13" s="23" t="n">
        <f aca="false">SUM(G13:M13)</f>
        <v>3810.12986712727</v>
      </c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9" hidden="false" customHeight="false" outlineLevel="0" collapsed="false">
      <c r="A14" s="24" t="n">
        <v>11</v>
      </c>
      <c r="B14" s="25" t="s">
        <v>31</v>
      </c>
      <c r="C14" s="19" t="n">
        <v>0</v>
      </c>
      <c r="D14" s="19" t="n">
        <v>0</v>
      </c>
      <c r="E14" s="19" t="n">
        <v>0</v>
      </c>
      <c r="F14" s="19" t="n">
        <v>1</v>
      </c>
      <c r="G14" s="20"/>
      <c r="H14" s="20"/>
      <c r="I14" s="20"/>
      <c r="J14" s="20" t="n">
        <f aca="false">F14*PR!D140</f>
        <v>1033.5074565</v>
      </c>
      <c r="K14" s="21" t="n">
        <v>619.39</v>
      </c>
      <c r="L14" s="21" t="n">
        <f aca="false">PR!D152*6</f>
        <v>28.1865669954545</v>
      </c>
      <c r="M14" s="21" t="n">
        <f aca="false">PR!E152*6</f>
        <v>28.1865669954545</v>
      </c>
      <c r="N14" s="22"/>
      <c r="O14" s="23" t="n">
        <f aca="false">SUM(G14:M14)</f>
        <v>1709.27059049091</v>
      </c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4.9" hidden="false" customHeight="false" outlineLevel="0" collapsed="false">
      <c r="A15" s="24" t="n">
        <v>12</v>
      </c>
      <c r="B15" s="25" t="s">
        <v>32</v>
      </c>
      <c r="C15" s="19" t="n">
        <v>0</v>
      </c>
      <c r="D15" s="19" t="n">
        <v>0</v>
      </c>
      <c r="E15" s="19" t="n">
        <v>2</v>
      </c>
      <c r="F15" s="19" t="n">
        <v>0</v>
      </c>
      <c r="G15" s="20"/>
      <c r="H15" s="20"/>
      <c r="I15" s="20" t="n">
        <f aca="false">E15*PR!C142</f>
        <v>2089.174913</v>
      </c>
      <c r="J15" s="20"/>
      <c r="K15" s="21" t="n">
        <v>619.39</v>
      </c>
      <c r="L15" s="21" t="n">
        <f aca="false">PR!D154*6</f>
        <v>28.4887488136364</v>
      </c>
      <c r="M15" s="21" t="n">
        <f aca="false">PR!E154*6</f>
        <v>28.4887488136364</v>
      </c>
      <c r="N15" s="22"/>
      <c r="O15" s="23" t="n">
        <f aca="false">SUM(G15:M15)</f>
        <v>2765.54241062727</v>
      </c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4.9" hidden="false" customHeight="false" outlineLevel="0" collapsed="false">
      <c r="A16" s="24" t="n">
        <v>13</v>
      </c>
      <c r="B16" s="25" t="s">
        <v>33</v>
      </c>
      <c r="C16" s="19" t="n">
        <v>0</v>
      </c>
      <c r="D16" s="19" t="n">
        <v>0</v>
      </c>
      <c r="E16" s="19" t="n">
        <v>2</v>
      </c>
      <c r="F16" s="19" t="n">
        <v>0</v>
      </c>
      <c r="G16" s="20"/>
      <c r="H16" s="20"/>
      <c r="I16" s="20" t="n">
        <f aca="false">E16*PR!C140</f>
        <v>2067.014913</v>
      </c>
      <c r="J16" s="20"/>
      <c r="K16" s="21" t="n">
        <v>619.39</v>
      </c>
      <c r="L16" s="21" t="n">
        <f aca="false">PR!D152*6</f>
        <v>28.1865669954545</v>
      </c>
      <c r="M16" s="21" t="n">
        <f aca="false">PR!E152*6</f>
        <v>28.1865669954545</v>
      </c>
      <c r="N16" s="22"/>
      <c r="O16" s="23" t="n">
        <f aca="false">SUM(G16:M16)</f>
        <v>2742.77804699091</v>
      </c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4.9" hidden="false" customHeight="false" outlineLevel="0" collapsed="false">
      <c r="A17" s="24" t="n">
        <v>14</v>
      </c>
      <c r="B17" s="25" t="s">
        <v>34</v>
      </c>
      <c r="C17" s="19" t="n">
        <v>0</v>
      </c>
      <c r="D17" s="19" t="n">
        <v>0</v>
      </c>
      <c r="E17" s="19" t="n">
        <v>0</v>
      </c>
      <c r="F17" s="19" t="n">
        <v>1</v>
      </c>
      <c r="G17" s="20"/>
      <c r="H17" s="20"/>
      <c r="I17" s="20"/>
      <c r="J17" s="20" t="n">
        <f aca="false">F17*PR!D140</f>
        <v>1033.5074565</v>
      </c>
      <c r="K17" s="21" t="n">
        <v>619.39</v>
      </c>
      <c r="L17" s="21" t="n">
        <f aca="false">PR!D152*6</f>
        <v>28.1865669954545</v>
      </c>
      <c r="M17" s="21" t="n">
        <f aca="false">PR!E152*6</f>
        <v>28.1865669954545</v>
      </c>
      <c r="N17" s="22"/>
      <c r="O17" s="23" t="n">
        <f aca="false">SUM(G17:M17)</f>
        <v>1709.27059049091</v>
      </c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4.9" hidden="false" customHeight="false" outlineLevel="0" collapsed="false">
      <c r="A18" s="24" t="n">
        <v>15</v>
      </c>
      <c r="B18" s="25" t="s">
        <v>35</v>
      </c>
      <c r="C18" s="19" t="n">
        <v>0</v>
      </c>
      <c r="D18" s="19" t="n">
        <v>0</v>
      </c>
      <c r="E18" s="19" t="n">
        <v>0</v>
      </c>
      <c r="F18" s="19" t="n">
        <v>1</v>
      </c>
      <c r="G18" s="20"/>
      <c r="H18" s="20"/>
      <c r="I18" s="20"/>
      <c r="J18" s="20" t="n">
        <f aca="false">F18*PR!D140</f>
        <v>1033.5074565</v>
      </c>
      <c r="K18" s="21" t="n">
        <v>619.39</v>
      </c>
      <c r="L18" s="21" t="n">
        <f aca="false">PR!D152*6</f>
        <v>28.1865669954545</v>
      </c>
      <c r="M18" s="21" t="n">
        <f aca="false">PR!E152*6</f>
        <v>28.1865669954545</v>
      </c>
      <c r="N18" s="22"/>
      <c r="O18" s="23" t="n">
        <f aca="false">SUM(G18:M18)</f>
        <v>1709.27059049091</v>
      </c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4.9" hidden="false" customHeight="false" outlineLevel="0" collapsed="false">
      <c r="A19" s="24" t="n">
        <v>16</v>
      </c>
      <c r="B19" s="25" t="s">
        <v>36</v>
      </c>
      <c r="C19" s="19" t="n">
        <v>0</v>
      </c>
      <c r="D19" s="19" t="n">
        <v>0</v>
      </c>
      <c r="E19" s="19" t="n">
        <v>0</v>
      </c>
      <c r="F19" s="19" t="n">
        <v>1</v>
      </c>
      <c r="G19" s="20"/>
      <c r="H19" s="20"/>
      <c r="I19" s="20"/>
      <c r="J19" s="20" t="n">
        <f aca="false">F19*PR!D141</f>
        <v>1039.0174565</v>
      </c>
      <c r="K19" s="21" t="n">
        <v>619.39</v>
      </c>
      <c r="L19" s="21" t="n">
        <f aca="false">PR!D153*6</f>
        <v>28.3368397227273</v>
      </c>
      <c r="M19" s="21" t="n">
        <f aca="false">PR!E153*6</f>
        <v>28.3368397227273</v>
      </c>
      <c r="N19" s="22"/>
      <c r="O19" s="23" t="n">
        <f aca="false">SUM(G19:M19)</f>
        <v>1715.08113594545</v>
      </c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.9" hidden="false" customHeight="false" outlineLevel="0" collapsed="false">
      <c r="A20" s="17" t="n">
        <v>17</v>
      </c>
      <c r="B20" s="18" t="s">
        <v>37</v>
      </c>
      <c r="C20" s="19" t="n">
        <v>1</v>
      </c>
      <c r="D20" s="19" t="n">
        <v>0</v>
      </c>
      <c r="E20" s="19" t="n">
        <v>0</v>
      </c>
      <c r="F20" s="19" t="n">
        <v>0</v>
      </c>
      <c r="G20" s="20" t="n">
        <f aca="false">C20*PR!F142</f>
        <v>1393.268636</v>
      </c>
      <c r="H20" s="20"/>
      <c r="I20" s="20"/>
      <c r="J20" s="20"/>
      <c r="K20" s="21" t="n">
        <v>619.39</v>
      </c>
      <c r="L20" s="21" t="n">
        <f aca="false">PR!D154*6</f>
        <v>28.4887488136364</v>
      </c>
      <c r="M20" s="21" t="n">
        <f aca="false">PR!E154*6</f>
        <v>28.4887488136364</v>
      </c>
      <c r="N20" s="22"/>
      <c r="O20" s="23" t="n">
        <f aca="false">SUM(G20:M20)</f>
        <v>2069.63613362727</v>
      </c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9" hidden="false" customHeight="false" outlineLevel="0" collapsed="false">
      <c r="A21" s="24" t="n">
        <v>18</v>
      </c>
      <c r="B21" s="25" t="s">
        <v>38</v>
      </c>
      <c r="C21" s="19" t="n">
        <v>0</v>
      </c>
      <c r="D21" s="19" t="n">
        <v>0</v>
      </c>
      <c r="E21" s="19" t="n">
        <v>3</v>
      </c>
      <c r="F21" s="19" t="n">
        <v>0</v>
      </c>
      <c r="G21" s="20"/>
      <c r="H21" s="20"/>
      <c r="I21" s="20" t="n">
        <f aca="false">E21*PR!C144</f>
        <v>3167.6923695</v>
      </c>
      <c r="J21" s="20"/>
      <c r="K21" s="21" t="n">
        <v>619.39</v>
      </c>
      <c r="L21" s="21" t="n">
        <f aca="false">PR!D156*6</f>
        <v>28.7972033590909</v>
      </c>
      <c r="M21" s="21" t="n">
        <f aca="false">PR!E156*6</f>
        <v>28.7972033590909</v>
      </c>
      <c r="N21" s="22"/>
      <c r="O21" s="23" t="n">
        <f aca="false">SUM(G21:M21)</f>
        <v>3844.67677621818</v>
      </c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4.9" hidden="false" customHeight="false" outlineLevel="0" collapsed="false">
      <c r="A22" s="24" t="n">
        <v>19</v>
      </c>
      <c r="B22" s="25" t="s">
        <v>39</v>
      </c>
      <c r="C22" s="19" t="n">
        <v>0</v>
      </c>
      <c r="D22" s="19" t="n">
        <v>0</v>
      </c>
      <c r="E22" s="19" t="n">
        <v>4</v>
      </c>
      <c r="F22" s="19" t="n">
        <v>0</v>
      </c>
      <c r="G22" s="20"/>
      <c r="H22" s="20"/>
      <c r="I22" s="20" t="n">
        <f aca="false">E22*PR!C142</f>
        <v>4178.349826</v>
      </c>
      <c r="J22" s="20"/>
      <c r="K22" s="21" t="n">
        <v>619.39</v>
      </c>
      <c r="L22" s="21" t="n">
        <f aca="false">PR!D154*6</f>
        <v>28.4887488136364</v>
      </c>
      <c r="M22" s="21" t="n">
        <f aca="false">PR!E154*6</f>
        <v>28.4887488136364</v>
      </c>
      <c r="N22" s="22"/>
      <c r="O22" s="23" t="n">
        <f aca="false">SUM(G22:M22)</f>
        <v>4854.71732362727</v>
      </c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4.9" hidden="false" customHeight="false" outlineLevel="0" collapsed="false">
      <c r="A23" s="24" t="n">
        <v>20</v>
      </c>
      <c r="B23" s="25" t="s">
        <v>40</v>
      </c>
      <c r="C23" s="19" t="n">
        <v>0</v>
      </c>
      <c r="D23" s="19" t="n">
        <v>0</v>
      </c>
      <c r="E23" s="19" t="n">
        <v>5</v>
      </c>
      <c r="F23" s="19" t="n">
        <v>0</v>
      </c>
      <c r="G23" s="20"/>
      <c r="H23" s="20"/>
      <c r="I23" s="20" t="n">
        <f aca="false">E23*PR!C144</f>
        <v>5279.4872825</v>
      </c>
      <c r="J23" s="20"/>
      <c r="K23" s="21" t="n">
        <v>619.39</v>
      </c>
      <c r="L23" s="21" t="n">
        <f aca="false">PR!D156*6</f>
        <v>28.7972033590909</v>
      </c>
      <c r="M23" s="21" t="n">
        <f aca="false">PR!E156*6</f>
        <v>28.7972033590909</v>
      </c>
      <c r="N23" s="22"/>
      <c r="O23" s="23" t="n">
        <f aca="false">SUM(G23:M23)</f>
        <v>5956.47168921818</v>
      </c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4.9" hidden="false" customHeight="false" outlineLevel="0" collapsed="false">
      <c r="A24" s="24" t="n">
        <v>21</v>
      </c>
      <c r="B24" s="25" t="s">
        <v>41</v>
      </c>
      <c r="C24" s="19" t="n">
        <v>0</v>
      </c>
      <c r="D24" s="19" t="n">
        <v>0</v>
      </c>
      <c r="E24" s="19" t="n">
        <v>5</v>
      </c>
      <c r="F24" s="19" t="n">
        <v>0</v>
      </c>
      <c r="G24" s="20"/>
      <c r="H24" s="20"/>
      <c r="I24" s="20" t="n">
        <f aca="false">E24*PR!C142</f>
        <v>5222.9372825</v>
      </c>
      <c r="J24" s="20"/>
      <c r="K24" s="21" t="n">
        <v>619.39</v>
      </c>
      <c r="L24" s="21" t="n">
        <f aca="false">PR!D154*6</f>
        <v>28.4887488136364</v>
      </c>
      <c r="M24" s="21" t="n">
        <f aca="false">PR!E154*6</f>
        <v>28.4887488136364</v>
      </c>
      <c r="N24" s="22"/>
      <c r="O24" s="23" t="n">
        <f aca="false">SUM(G24:M24)</f>
        <v>5899.30478012727</v>
      </c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.9" hidden="false" customHeight="false" outlineLevel="0" collapsed="false">
      <c r="A25" s="24" t="n">
        <v>22</v>
      </c>
      <c r="B25" s="25" t="s">
        <v>42</v>
      </c>
      <c r="C25" s="19" t="n">
        <v>0</v>
      </c>
      <c r="D25" s="19" t="n">
        <v>0</v>
      </c>
      <c r="E25" s="19" t="n">
        <v>3</v>
      </c>
      <c r="F25" s="19" t="n">
        <v>0</v>
      </c>
      <c r="G25" s="20"/>
      <c r="H25" s="20"/>
      <c r="I25" s="20" t="n">
        <f aca="false">E25*PR!C142</f>
        <v>3133.7623695</v>
      </c>
      <c r="J25" s="20"/>
      <c r="K25" s="21" t="n">
        <v>619.39</v>
      </c>
      <c r="L25" s="21" t="n">
        <f aca="false">PR!D154*6</f>
        <v>28.4887488136364</v>
      </c>
      <c r="M25" s="21" t="n">
        <f aca="false">PR!E154*6</f>
        <v>28.4887488136364</v>
      </c>
      <c r="N25" s="22"/>
      <c r="O25" s="23" t="n">
        <f aca="false">SUM(G25:M25)</f>
        <v>3810.12986712727</v>
      </c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9" hidden="false" customHeight="false" outlineLevel="0" collapsed="false">
      <c r="A26" s="24" t="n">
        <v>23</v>
      </c>
      <c r="B26" s="25" t="s">
        <v>43</v>
      </c>
      <c r="C26" s="19" t="n">
        <v>0</v>
      </c>
      <c r="D26" s="19" t="n">
        <v>0</v>
      </c>
      <c r="E26" s="19" t="n">
        <v>4</v>
      </c>
      <c r="F26" s="19" t="n">
        <v>0</v>
      </c>
      <c r="G26" s="20"/>
      <c r="H26" s="20"/>
      <c r="I26" s="20" t="n">
        <f aca="false">E26*PR!C140</f>
        <v>4134.029826</v>
      </c>
      <c r="J26" s="20"/>
      <c r="K26" s="21" t="n">
        <v>619.39</v>
      </c>
      <c r="L26" s="21" t="n">
        <f aca="false">PR!D152*6</f>
        <v>28.1865669954545</v>
      </c>
      <c r="M26" s="21" t="n">
        <f aca="false">PR!E152*6</f>
        <v>28.1865669954545</v>
      </c>
      <c r="N26" s="22"/>
      <c r="O26" s="23" t="n">
        <f aca="false">SUM(G26:M26)</f>
        <v>4809.79295999091</v>
      </c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.9" hidden="false" customHeight="false" outlineLevel="0" collapsed="false">
      <c r="A27" s="24" t="n">
        <v>24</v>
      </c>
      <c r="B27" s="25" t="s">
        <v>44</v>
      </c>
      <c r="C27" s="19" t="n">
        <v>0</v>
      </c>
      <c r="D27" s="19" t="n">
        <v>0</v>
      </c>
      <c r="E27" s="19" t="n">
        <v>2</v>
      </c>
      <c r="F27" s="19" t="n">
        <v>0</v>
      </c>
      <c r="G27" s="20"/>
      <c r="H27" s="20"/>
      <c r="I27" s="20" t="n">
        <f aca="false">E27*PR!C142</f>
        <v>2089.174913</v>
      </c>
      <c r="J27" s="20"/>
      <c r="K27" s="21" t="n">
        <v>619.39</v>
      </c>
      <c r="L27" s="21" t="n">
        <f aca="false">PR!D154*6</f>
        <v>28.4887488136364</v>
      </c>
      <c r="M27" s="21" t="n">
        <f aca="false">PR!E154*6</f>
        <v>28.4887488136364</v>
      </c>
      <c r="N27" s="22"/>
      <c r="O27" s="23" t="n">
        <f aca="false">SUM(G27:M27)</f>
        <v>2765.54241062727</v>
      </c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4.9" hidden="false" customHeight="false" outlineLevel="0" collapsed="false">
      <c r="A28" s="24" t="n">
        <v>25</v>
      </c>
      <c r="B28" s="25" t="s">
        <v>45</v>
      </c>
      <c r="C28" s="19" t="n">
        <v>0</v>
      </c>
      <c r="D28" s="19" t="n">
        <v>0</v>
      </c>
      <c r="E28" s="19" t="n">
        <v>4</v>
      </c>
      <c r="F28" s="19" t="n">
        <v>0</v>
      </c>
      <c r="G28" s="20"/>
      <c r="H28" s="20"/>
      <c r="I28" s="20" t="n">
        <f aca="false">E28*PR!C142</f>
        <v>4178.349826</v>
      </c>
      <c r="J28" s="20"/>
      <c r="K28" s="21" t="n">
        <v>619.39</v>
      </c>
      <c r="L28" s="21" t="n">
        <f aca="false">PR!D154*6</f>
        <v>28.4887488136364</v>
      </c>
      <c r="M28" s="21" t="n">
        <f aca="false">PR!E154*6</f>
        <v>28.4887488136364</v>
      </c>
      <c r="N28" s="22"/>
      <c r="O28" s="23" t="n">
        <f aca="false">SUM(G28:M28)</f>
        <v>4854.71732362727</v>
      </c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4.9" hidden="false" customHeight="false" outlineLevel="0" collapsed="false">
      <c r="A29" s="24" t="n">
        <v>26</v>
      </c>
      <c r="B29" s="25" t="s">
        <v>46</v>
      </c>
      <c r="C29" s="19" t="n">
        <v>0</v>
      </c>
      <c r="D29" s="19" t="n">
        <v>0</v>
      </c>
      <c r="E29" s="19" t="n">
        <v>1</v>
      </c>
      <c r="F29" s="19" t="n">
        <v>1</v>
      </c>
      <c r="G29" s="20"/>
      <c r="H29" s="20"/>
      <c r="I29" s="20" t="n">
        <f aca="false">E29*PR!C144</f>
        <v>1055.8974565</v>
      </c>
      <c r="J29" s="20" t="n">
        <f aca="false">F29*PR!D144</f>
        <v>1055.8974565</v>
      </c>
      <c r="K29" s="21" t="n">
        <v>619.39</v>
      </c>
      <c r="L29" s="21" t="n">
        <f aca="false">PR!D156*6</f>
        <v>28.7972033590909</v>
      </c>
      <c r="M29" s="21" t="n">
        <f aca="false">PR!E156*6</f>
        <v>28.7972033590909</v>
      </c>
      <c r="N29" s="22"/>
      <c r="O29" s="23" t="n">
        <f aca="false">SUM(G29:M29)</f>
        <v>2788.77931971818</v>
      </c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9" hidden="false" customHeight="false" outlineLevel="0" collapsed="false">
      <c r="A30" s="24" t="n">
        <v>27</v>
      </c>
      <c r="B30" s="25" t="s">
        <v>47</v>
      </c>
      <c r="C30" s="19" t="n">
        <v>0</v>
      </c>
      <c r="D30" s="19" t="n">
        <v>0</v>
      </c>
      <c r="E30" s="19" t="n">
        <v>0</v>
      </c>
      <c r="F30" s="19" t="n">
        <v>1</v>
      </c>
      <c r="G30" s="20"/>
      <c r="H30" s="20"/>
      <c r="I30" s="20"/>
      <c r="J30" s="20" t="n">
        <f aca="false">F30*PR!D142</f>
        <v>1044.5874565</v>
      </c>
      <c r="K30" s="21" t="n">
        <v>619.39</v>
      </c>
      <c r="L30" s="21" t="n">
        <f aca="false">PR!D154*6</f>
        <v>28.4887488136364</v>
      </c>
      <c r="M30" s="21" t="n">
        <f aca="false">PR!E154*6</f>
        <v>28.4887488136364</v>
      </c>
      <c r="N30" s="22"/>
      <c r="O30" s="23" t="n">
        <f aca="false">SUM(G30:M30)</f>
        <v>1720.95495412727</v>
      </c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4.9" hidden="false" customHeight="false" outlineLevel="0" collapsed="false">
      <c r="A31" s="24" t="n">
        <v>28</v>
      </c>
      <c r="B31" s="25" t="s">
        <v>48</v>
      </c>
      <c r="C31" s="19" t="n">
        <v>0</v>
      </c>
      <c r="D31" s="19" t="n">
        <v>0</v>
      </c>
      <c r="E31" s="19" t="n">
        <v>3</v>
      </c>
      <c r="F31" s="19" t="n">
        <v>0</v>
      </c>
      <c r="G31" s="20"/>
      <c r="H31" s="20"/>
      <c r="I31" s="20" t="n">
        <f aca="false">E31*PR!C142</f>
        <v>3133.7623695</v>
      </c>
      <c r="J31" s="20"/>
      <c r="K31" s="21" t="n">
        <v>619.39</v>
      </c>
      <c r="L31" s="21" t="n">
        <f aca="false">PR!D154*6</f>
        <v>28.4887488136364</v>
      </c>
      <c r="M31" s="21" t="n">
        <f aca="false">PR!E154*6</f>
        <v>28.4887488136364</v>
      </c>
      <c r="N31" s="22"/>
      <c r="O31" s="23" t="n">
        <f aca="false">SUM(G31:M31)</f>
        <v>3810.12986712727</v>
      </c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4.9" hidden="false" customHeight="false" outlineLevel="0" collapsed="false">
      <c r="A32" s="24" t="n">
        <v>29</v>
      </c>
      <c r="B32" s="25" t="s">
        <v>49</v>
      </c>
      <c r="C32" s="19" t="n">
        <v>0</v>
      </c>
      <c r="D32" s="19" t="n">
        <v>0</v>
      </c>
      <c r="E32" s="19" t="n">
        <v>1</v>
      </c>
      <c r="F32" s="19" t="n">
        <v>1</v>
      </c>
      <c r="G32" s="20"/>
      <c r="H32" s="20"/>
      <c r="I32" s="20" t="n">
        <f aca="false">E32*PR!C142</f>
        <v>1044.5874565</v>
      </c>
      <c r="J32" s="20" t="n">
        <f aca="false">F32*PR!D142</f>
        <v>1044.5874565</v>
      </c>
      <c r="K32" s="21" t="n">
        <v>619.39</v>
      </c>
      <c r="L32" s="21" t="n">
        <f aca="false">PR!D154*6</f>
        <v>28.4887488136364</v>
      </c>
      <c r="M32" s="21" t="n">
        <f aca="false">PR!E154*6</f>
        <v>28.4887488136364</v>
      </c>
      <c r="N32" s="22"/>
      <c r="O32" s="23" t="n">
        <f aca="false">SUM(G32:M32)</f>
        <v>2765.54241062727</v>
      </c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4.9" hidden="false" customHeight="false" outlineLevel="0" collapsed="false">
      <c r="A33" s="24" t="n">
        <v>30</v>
      </c>
      <c r="B33" s="25" t="s">
        <v>50</v>
      </c>
      <c r="C33" s="19" t="n">
        <v>0</v>
      </c>
      <c r="D33" s="19" t="n">
        <v>0</v>
      </c>
      <c r="E33" s="19" t="n">
        <v>0</v>
      </c>
      <c r="F33" s="19" t="n">
        <v>1</v>
      </c>
      <c r="G33" s="20"/>
      <c r="H33" s="20"/>
      <c r="I33" s="20"/>
      <c r="J33" s="20" t="n">
        <f aca="false">F33*PR!D142</f>
        <v>1044.5874565</v>
      </c>
      <c r="K33" s="21" t="n">
        <v>619.39</v>
      </c>
      <c r="L33" s="21" t="n">
        <f aca="false">PR!D154*6</f>
        <v>28.4887488136364</v>
      </c>
      <c r="M33" s="21" t="n">
        <f aca="false">PR!E154*6</f>
        <v>28.4887488136364</v>
      </c>
      <c r="N33" s="22"/>
      <c r="O33" s="23" t="n">
        <f aca="false">SUM(G33:M33)</f>
        <v>1720.95495412727</v>
      </c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.9" hidden="false" customHeight="false" outlineLevel="0" collapsed="false">
      <c r="A34" s="24" t="n">
        <v>31</v>
      </c>
      <c r="B34" s="25" t="s">
        <v>51</v>
      </c>
      <c r="C34" s="19" t="n">
        <v>0</v>
      </c>
      <c r="D34" s="19" t="n">
        <v>0</v>
      </c>
      <c r="E34" s="19" t="n">
        <v>2</v>
      </c>
      <c r="F34" s="19" t="n">
        <v>0</v>
      </c>
      <c r="G34" s="20"/>
      <c r="H34" s="20"/>
      <c r="I34" s="20" t="n">
        <f aca="false">E34*PR!C142</f>
        <v>2089.174913</v>
      </c>
      <c r="J34" s="20"/>
      <c r="K34" s="21" t="n">
        <v>619.39</v>
      </c>
      <c r="L34" s="21" t="n">
        <f aca="false">PR!D154*6</f>
        <v>28.4887488136364</v>
      </c>
      <c r="M34" s="21" t="n">
        <f aca="false">PR!E154*6</f>
        <v>28.4887488136364</v>
      </c>
      <c r="N34" s="22"/>
      <c r="O34" s="23" t="n">
        <f aca="false">SUM(G34:M34)</f>
        <v>2765.54241062727</v>
      </c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4.9" hidden="false" customHeight="false" outlineLevel="0" collapsed="false">
      <c r="A35" s="24" t="n">
        <v>32</v>
      </c>
      <c r="B35" s="25" t="s">
        <v>52</v>
      </c>
      <c r="C35" s="19" t="n">
        <v>0</v>
      </c>
      <c r="D35" s="19" t="n">
        <v>0</v>
      </c>
      <c r="E35" s="19" t="n">
        <v>0</v>
      </c>
      <c r="F35" s="19" t="n">
        <v>1</v>
      </c>
      <c r="G35" s="20"/>
      <c r="H35" s="20"/>
      <c r="I35" s="20"/>
      <c r="J35" s="20" t="n">
        <f aca="false">F35*PR!D142</f>
        <v>1044.5874565</v>
      </c>
      <c r="K35" s="21" t="n">
        <v>619.39</v>
      </c>
      <c r="L35" s="21" t="n">
        <f aca="false">PR!D154*6</f>
        <v>28.4887488136364</v>
      </c>
      <c r="M35" s="21" t="n">
        <f aca="false">PR!E154*6</f>
        <v>28.4887488136364</v>
      </c>
      <c r="N35" s="22"/>
      <c r="O35" s="23" t="n">
        <f aca="false">SUM(G35:M35)</f>
        <v>1720.95495412727</v>
      </c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4.9" hidden="false" customHeight="false" outlineLevel="0" collapsed="false">
      <c r="A36" s="24" t="n">
        <v>33</v>
      </c>
      <c r="B36" s="25" t="s">
        <v>53</v>
      </c>
      <c r="C36" s="19" t="n">
        <v>0</v>
      </c>
      <c r="D36" s="19" t="n">
        <v>0</v>
      </c>
      <c r="E36" s="19" t="n">
        <v>0</v>
      </c>
      <c r="F36" s="19" t="n">
        <v>1</v>
      </c>
      <c r="G36" s="20"/>
      <c r="H36" s="20"/>
      <c r="I36" s="20"/>
      <c r="J36" s="20" t="n">
        <f aca="false">F36*PR!D145</f>
        <v>1067.4474565</v>
      </c>
      <c r="K36" s="21" t="n">
        <v>619.39</v>
      </c>
      <c r="L36" s="21" t="n">
        <f aca="false">PR!D157*6</f>
        <v>29.1122033590909</v>
      </c>
      <c r="M36" s="21" t="n">
        <f aca="false">PR!E157*6</f>
        <v>29.1122033590909</v>
      </c>
      <c r="N36" s="22"/>
      <c r="O36" s="23" t="n">
        <f aca="false">SUM(G36:M36)</f>
        <v>1745.06186321818</v>
      </c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4.9" hidden="false" customHeight="false" outlineLevel="0" collapsed="false">
      <c r="A37" s="24" t="n">
        <v>34</v>
      </c>
      <c r="B37" s="25" t="s">
        <v>54</v>
      </c>
      <c r="C37" s="19" t="n">
        <v>0</v>
      </c>
      <c r="D37" s="19" t="n">
        <v>0</v>
      </c>
      <c r="E37" s="19" t="n">
        <v>2</v>
      </c>
      <c r="F37" s="19" t="n">
        <v>0</v>
      </c>
      <c r="G37" s="20"/>
      <c r="H37" s="20"/>
      <c r="I37" s="20" t="n">
        <f aca="false">E37*PR!C142</f>
        <v>2089.174913</v>
      </c>
      <c r="J37" s="20"/>
      <c r="K37" s="21" t="n">
        <v>619.39</v>
      </c>
      <c r="L37" s="21" t="n">
        <f aca="false">PR!D154*6</f>
        <v>28.4887488136364</v>
      </c>
      <c r="M37" s="21" t="n">
        <f aca="false">PR!E154*6</f>
        <v>28.4887488136364</v>
      </c>
      <c r="N37" s="22"/>
      <c r="O37" s="23" t="n">
        <f aca="false">SUM(G37:M37)</f>
        <v>2765.54241062727</v>
      </c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4.9" hidden="false" customHeight="false" outlineLevel="0" collapsed="false">
      <c r="A38" s="24" t="n">
        <v>35</v>
      </c>
      <c r="B38" s="25" t="s">
        <v>55</v>
      </c>
      <c r="C38" s="19" t="n">
        <v>0</v>
      </c>
      <c r="D38" s="19" t="n">
        <v>0</v>
      </c>
      <c r="E38" s="19" t="n">
        <v>0</v>
      </c>
      <c r="F38" s="19" t="n">
        <v>1</v>
      </c>
      <c r="G38" s="20"/>
      <c r="H38" s="20"/>
      <c r="I38" s="20"/>
      <c r="J38" s="20" t="n">
        <f aca="false">F38*PR!D140</f>
        <v>1033.5074565</v>
      </c>
      <c r="K38" s="21" t="n">
        <v>619.39</v>
      </c>
      <c r="L38" s="21" t="n">
        <f aca="false">PR!D152*6</f>
        <v>28.1865669954545</v>
      </c>
      <c r="M38" s="21" t="n">
        <f aca="false">PR!E152*6</f>
        <v>28.1865669954545</v>
      </c>
      <c r="N38" s="22"/>
      <c r="O38" s="23" t="n">
        <f aca="false">SUM(G38:M38)</f>
        <v>1709.27059049091</v>
      </c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4.9" hidden="false" customHeight="false" outlineLevel="0" collapsed="false">
      <c r="A39" s="17" t="n">
        <v>36</v>
      </c>
      <c r="B39" s="18" t="s">
        <v>56</v>
      </c>
      <c r="C39" s="19" t="n">
        <v>1</v>
      </c>
      <c r="D39" s="19" t="n">
        <v>1</v>
      </c>
      <c r="E39" s="19" t="n">
        <v>0</v>
      </c>
      <c r="F39" s="19" t="n">
        <v>0</v>
      </c>
      <c r="G39" s="20" t="n">
        <f aca="false">C39*PR!F142</f>
        <v>1393.268636</v>
      </c>
      <c r="H39" s="20" t="n">
        <f aca="false">D39*PR!G142</f>
        <v>1393.268636</v>
      </c>
      <c r="I39" s="20"/>
      <c r="J39" s="20"/>
      <c r="K39" s="21" t="n">
        <v>619.39</v>
      </c>
      <c r="L39" s="21" t="n">
        <f aca="false">6*PR!D154</f>
        <v>28.4887488136364</v>
      </c>
      <c r="M39" s="21" t="n">
        <f aca="false">6*PR!E154</f>
        <v>28.4887488136364</v>
      </c>
      <c r="N39" s="22"/>
      <c r="O39" s="23" t="n">
        <f aca="false">SUM(G39:M39)</f>
        <v>3462.90476962727</v>
      </c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4.9" hidden="false" customHeight="false" outlineLevel="0" collapsed="false">
      <c r="A40" s="24" t="n">
        <v>37</v>
      </c>
      <c r="B40" s="25" t="s">
        <v>57</v>
      </c>
      <c r="C40" s="19" t="n">
        <v>0</v>
      </c>
      <c r="D40" s="19" t="n">
        <v>1</v>
      </c>
      <c r="E40" s="19" t="n">
        <v>3</v>
      </c>
      <c r="F40" s="19" t="n">
        <v>0</v>
      </c>
      <c r="G40" s="20"/>
      <c r="H40" s="20" t="n">
        <f aca="false">D40*PR!G141</f>
        <v>1385.848636</v>
      </c>
      <c r="I40" s="20" t="n">
        <f aca="false">E40*PR!C141</f>
        <v>3117.0523695</v>
      </c>
      <c r="J40" s="20"/>
      <c r="K40" s="21" t="n">
        <v>619.39</v>
      </c>
      <c r="L40" s="21" t="n">
        <f aca="false">6*PR!D153</f>
        <v>28.3368397227273</v>
      </c>
      <c r="M40" s="21" t="n">
        <f aca="false">6*PR!E153</f>
        <v>28.3368397227273</v>
      </c>
      <c r="N40" s="22"/>
      <c r="O40" s="23" t="n">
        <f aca="false">SUM(G40:M40)</f>
        <v>5178.96468494545</v>
      </c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4.9" hidden="false" customHeight="false" outlineLevel="0" collapsed="false">
      <c r="A41" s="24" t="n">
        <v>38</v>
      </c>
      <c r="B41" s="25" t="s">
        <v>58</v>
      </c>
      <c r="C41" s="19" t="n">
        <v>0</v>
      </c>
      <c r="D41" s="19" t="n">
        <v>1</v>
      </c>
      <c r="E41" s="19" t="n">
        <v>3</v>
      </c>
      <c r="F41" s="19" t="n">
        <v>0</v>
      </c>
      <c r="G41" s="20"/>
      <c r="H41" s="20" t="n">
        <f aca="false">D41*PR!G145</f>
        <v>1423.778636</v>
      </c>
      <c r="I41" s="20" t="n">
        <f aca="false">E41*PR!C145</f>
        <v>3202.3423695</v>
      </c>
      <c r="J41" s="20"/>
      <c r="K41" s="21" t="n">
        <v>619.39</v>
      </c>
      <c r="L41" s="21" t="n">
        <f aca="false">6*PR!D157</f>
        <v>29.1122033590909</v>
      </c>
      <c r="M41" s="21" t="n">
        <f aca="false">6*PR!E157</f>
        <v>29.1122033590909</v>
      </c>
      <c r="N41" s="22"/>
      <c r="O41" s="23" t="n">
        <f aca="false">SUM(G41:M41)</f>
        <v>5303.73541221818</v>
      </c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4.9" hidden="false" customHeight="false" outlineLevel="0" collapsed="false">
      <c r="A42" s="24" t="n">
        <v>39</v>
      </c>
      <c r="B42" s="25" t="s">
        <v>59</v>
      </c>
      <c r="C42" s="19" t="n">
        <v>0</v>
      </c>
      <c r="D42" s="19" t="n">
        <v>0</v>
      </c>
      <c r="E42" s="19" t="n">
        <v>1</v>
      </c>
      <c r="F42" s="19" t="n">
        <v>0</v>
      </c>
      <c r="G42" s="20"/>
      <c r="H42" s="20"/>
      <c r="I42" s="20" t="n">
        <f aca="false">E42*PR!C145</f>
        <v>1067.4474565</v>
      </c>
      <c r="J42" s="20"/>
      <c r="K42" s="21" t="n">
        <v>619.39</v>
      </c>
      <c r="L42" s="21" t="n">
        <f aca="false">6*PR!D157</f>
        <v>29.1122033590909</v>
      </c>
      <c r="M42" s="21" t="n">
        <f aca="false">6*PR!E157</f>
        <v>29.1122033590909</v>
      </c>
      <c r="N42" s="22"/>
      <c r="O42" s="23" t="n">
        <f aca="false">SUM(G42:M42)</f>
        <v>1745.06186321818</v>
      </c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4.9" hidden="false" customHeight="false" outlineLevel="0" collapsed="false">
      <c r="A43" s="24" t="n">
        <v>40</v>
      </c>
      <c r="B43" s="25" t="s">
        <v>60</v>
      </c>
      <c r="C43" s="19" t="n">
        <v>0</v>
      </c>
      <c r="D43" s="19" t="n">
        <v>0</v>
      </c>
      <c r="E43" s="19" t="n">
        <v>2</v>
      </c>
      <c r="F43" s="19" t="n">
        <v>0</v>
      </c>
      <c r="G43" s="20"/>
      <c r="H43" s="20"/>
      <c r="I43" s="20" t="n">
        <f aca="false">E43*PR!C144</f>
        <v>2111.794913</v>
      </c>
      <c r="J43" s="20"/>
      <c r="K43" s="21" t="n">
        <v>619.39</v>
      </c>
      <c r="L43" s="21" t="n">
        <f aca="false">6*PR!D156</f>
        <v>28.7972033590909</v>
      </c>
      <c r="M43" s="21" t="n">
        <f aca="false">6*PR!E156</f>
        <v>28.7972033590909</v>
      </c>
      <c r="N43" s="22"/>
      <c r="O43" s="23" t="n">
        <f aca="false">SUM(G43:M43)</f>
        <v>2788.77931971818</v>
      </c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4.9" hidden="false" customHeight="false" outlineLevel="0" collapsed="false">
      <c r="A44" s="24" t="n">
        <v>41</v>
      </c>
      <c r="B44" s="25" t="s">
        <v>61</v>
      </c>
      <c r="C44" s="19" t="n">
        <v>0</v>
      </c>
      <c r="D44" s="19" t="n">
        <v>0</v>
      </c>
      <c r="E44" s="19" t="n">
        <v>2</v>
      </c>
      <c r="F44" s="19" t="n">
        <v>0</v>
      </c>
      <c r="G44" s="20"/>
      <c r="H44" s="20"/>
      <c r="I44" s="20" t="n">
        <f aca="false">E44*PR!C145</f>
        <v>2134.894913</v>
      </c>
      <c r="J44" s="20"/>
      <c r="K44" s="21" t="n">
        <v>619.39</v>
      </c>
      <c r="L44" s="21" t="n">
        <f aca="false">6*PR!D157</f>
        <v>29.1122033590909</v>
      </c>
      <c r="M44" s="21" t="n">
        <f aca="false">6*PR!E157</f>
        <v>29.1122033590909</v>
      </c>
      <c r="N44" s="22"/>
      <c r="O44" s="23" t="n">
        <f aca="false">SUM(G44:M44)</f>
        <v>2812.50931971818</v>
      </c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4.9" hidden="false" customHeight="false" outlineLevel="0" collapsed="false">
      <c r="A45" s="24" t="n">
        <v>42</v>
      </c>
      <c r="B45" s="25" t="s">
        <v>62</v>
      </c>
      <c r="C45" s="19" t="n">
        <v>0</v>
      </c>
      <c r="D45" s="19" t="n">
        <v>0</v>
      </c>
      <c r="E45" s="19" t="n">
        <v>1</v>
      </c>
      <c r="F45" s="19" t="n">
        <v>0</v>
      </c>
      <c r="G45" s="20"/>
      <c r="H45" s="20"/>
      <c r="I45" s="20" t="n">
        <f aca="false">E45*PR!C142</f>
        <v>1044.5874565</v>
      </c>
      <c r="J45" s="20"/>
      <c r="K45" s="21" t="n">
        <v>619.39</v>
      </c>
      <c r="L45" s="21" t="n">
        <f aca="false">6*PR!D154</f>
        <v>28.4887488136364</v>
      </c>
      <c r="M45" s="21" t="n">
        <f aca="false">6*PR!E154</f>
        <v>28.4887488136364</v>
      </c>
      <c r="N45" s="22"/>
      <c r="O45" s="23" t="n">
        <f aca="false">SUM(G45:M45)</f>
        <v>1720.95495412727</v>
      </c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4.9" hidden="false" customHeight="false" outlineLevel="0" collapsed="false">
      <c r="A46" s="24" t="n">
        <v>43</v>
      </c>
      <c r="B46" s="25" t="s">
        <v>63</v>
      </c>
      <c r="C46" s="19" t="n">
        <v>0</v>
      </c>
      <c r="D46" s="19" t="n">
        <v>0</v>
      </c>
      <c r="E46" s="19" t="n">
        <v>1</v>
      </c>
      <c r="F46" s="19" t="n">
        <v>0</v>
      </c>
      <c r="G46" s="20"/>
      <c r="H46" s="20"/>
      <c r="I46" s="20" t="n">
        <f aca="false">E46*PR!C142</f>
        <v>1044.5874565</v>
      </c>
      <c r="J46" s="20"/>
      <c r="K46" s="21" t="n">
        <v>619.39</v>
      </c>
      <c r="L46" s="21" t="n">
        <f aca="false">6*PR!D154</f>
        <v>28.4887488136364</v>
      </c>
      <c r="M46" s="21" t="n">
        <f aca="false">6*PR!E154</f>
        <v>28.4887488136364</v>
      </c>
      <c r="N46" s="22"/>
      <c r="O46" s="23" t="n">
        <f aca="false">SUM(G46:M46)</f>
        <v>1720.95495412727</v>
      </c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4.9" hidden="false" customHeight="false" outlineLevel="0" collapsed="false">
      <c r="A47" s="24" t="n">
        <v>44</v>
      </c>
      <c r="B47" s="25" t="s">
        <v>64</v>
      </c>
      <c r="C47" s="19" t="n">
        <v>0</v>
      </c>
      <c r="D47" s="19" t="n">
        <v>0</v>
      </c>
      <c r="E47" s="19" t="n">
        <v>1</v>
      </c>
      <c r="F47" s="19" t="n">
        <v>0</v>
      </c>
      <c r="G47" s="20"/>
      <c r="H47" s="20"/>
      <c r="I47" s="20" t="n">
        <f aca="false">E47*PR!C142</f>
        <v>1044.5874565</v>
      </c>
      <c r="J47" s="20"/>
      <c r="K47" s="21" t="n">
        <v>619.39</v>
      </c>
      <c r="L47" s="21" t="n">
        <f aca="false">6*PR!D154</f>
        <v>28.4887488136364</v>
      </c>
      <c r="M47" s="21" t="n">
        <f aca="false">6*PR!E154</f>
        <v>28.4887488136364</v>
      </c>
      <c r="N47" s="22"/>
      <c r="O47" s="23" t="n">
        <f aca="false">SUM(G47:M47)</f>
        <v>1720.95495412727</v>
      </c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4.9" hidden="false" customHeight="false" outlineLevel="0" collapsed="false">
      <c r="A48" s="24" t="n">
        <v>45</v>
      </c>
      <c r="B48" s="25" t="s">
        <v>65</v>
      </c>
      <c r="C48" s="19" t="n">
        <v>0</v>
      </c>
      <c r="D48" s="19" t="n">
        <v>0</v>
      </c>
      <c r="E48" s="19" t="n">
        <v>1</v>
      </c>
      <c r="F48" s="19" t="n">
        <v>0</v>
      </c>
      <c r="G48" s="20"/>
      <c r="H48" s="20"/>
      <c r="I48" s="20" t="n">
        <f aca="false">E48*PR!C142</f>
        <v>1044.5874565</v>
      </c>
      <c r="J48" s="20"/>
      <c r="K48" s="21" t="n">
        <v>619.39</v>
      </c>
      <c r="L48" s="21" t="n">
        <f aca="false">6*PR!D154</f>
        <v>28.4887488136364</v>
      </c>
      <c r="M48" s="21" t="n">
        <f aca="false">6*PR!E154</f>
        <v>28.4887488136364</v>
      </c>
      <c r="N48" s="22"/>
      <c r="O48" s="23" t="n">
        <f aca="false">SUM(G48:M48)</f>
        <v>1720.95495412727</v>
      </c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4.9" hidden="false" customHeight="false" outlineLevel="0" collapsed="false">
      <c r="A49" s="24" t="n">
        <v>46</v>
      </c>
      <c r="B49" s="25" t="s">
        <v>66</v>
      </c>
      <c r="C49" s="19" t="n">
        <v>0</v>
      </c>
      <c r="D49" s="19" t="n">
        <v>0</v>
      </c>
      <c r="E49" s="19" t="n">
        <v>0</v>
      </c>
      <c r="F49" s="19" t="n">
        <v>4</v>
      </c>
      <c r="G49" s="20"/>
      <c r="H49" s="20"/>
      <c r="I49" s="20" t="n">
        <f aca="false">E49*PR!C142</f>
        <v>0</v>
      </c>
      <c r="J49" s="20" t="n">
        <f aca="false">F49*PR!D142</f>
        <v>4178.349826</v>
      </c>
      <c r="K49" s="21" t="n">
        <v>619.39</v>
      </c>
      <c r="L49" s="21" t="n">
        <f aca="false">6*PR!D154</f>
        <v>28.4887488136364</v>
      </c>
      <c r="M49" s="21" t="n">
        <f aca="false">6*PR!E154</f>
        <v>28.4887488136364</v>
      </c>
      <c r="N49" s="22"/>
      <c r="O49" s="23" t="n">
        <f aca="false">SUM(G49:M49)</f>
        <v>4854.71732362727</v>
      </c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4.9" hidden="false" customHeight="false" outlineLevel="0" collapsed="false">
      <c r="A50" s="24" t="n">
        <v>47</v>
      </c>
      <c r="B50" s="25" t="s">
        <v>67</v>
      </c>
      <c r="C50" s="19" t="n">
        <v>0</v>
      </c>
      <c r="D50" s="19" t="n">
        <v>0</v>
      </c>
      <c r="E50" s="19" t="n">
        <v>1</v>
      </c>
      <c r="F50" s="19" t="n">
        <v>0</v>
      </c>
      <c r="G50" s="20"/>
      <c r="H50" s="20"/>
      <c r="I50" s="20" t="n">
        <f aca="false">E50*PR!C145</f>
        <v>1067.4474565</v>
      </c>
      <c r="J50" s="20"/>
      <c r="K50" s="21" t="n">
        <v>619.39</v>
      </c>
      <c r="L50" s="21" t="n">
        <f aca="false">6*PR!D157</f>
        <v>29.1122033590909</v>
      </c>
      <c r="M50" s="21" t="n">
        <f aca="false">6*PR!E157</f>
        <v>29.1122033590909</v>
      </c>
      <c r="N50" s="22"/>
      <c r="O50" s="23" t="n">
        <f aca="false">SUM(G50:M50)</f>
        <v>1745.06186321818</v>
      </c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4.9" hidden="false" customHeight="false" outlineLevel="0" collapsed="false">
      <c r="A51" s="24" t="n">
        <v>48</v>
      </c>
      <c r="B51" s="25" t="s">
        <v>68</v>
      </c>
      <c r="C51" s="19" t="n">
        <v>0</v>
      </c>
      <c r="D51" s="19" t="n">
        <v>0</v>
      </c>
      <c r="E51" s="19" t="n">
        <v>2</v>
      </c>
      <c r="F51" s="19" t="n">
        <v>0</v>
      </c>
      <c r="G51" s="20"/>
      <c r="H51" s="20"/>
      <c r="I51" s="20" t="n">
        <f aca="false">E51*PR!C142</f>
        <v>2089.174913</v>
      </c>
      <c r="J51" s="20"/>
      <c r="K51" s="21" t="n">
        <v>619.39</v>
      </c>
      <c r="L51" s="21" t="n">
        <f aca="false">6*PR!D154</f>
        <v>28.4887488136364</v>
      </c>
      <c r="M51" s="21" t="n">
        <f aca="false">6*PR!E154</f>
        <v>28.4887488136364</v>
      </c>
      <c r="N51" s="22"/>
      <c r="O51" s="23" t="n">
        <f aca="false">SUM(G51:M51)</f>
        <v>2765.54241062727</v>
      </c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4.9" hidden="false" customHeight="false" outlineLevel="0" collapsed="false">
      <c r="A52" s="24" t="n">
        <v>49</v>
      </c>
      <c r="B52" s="25" t="s">
        <v>69</v>
      </c>
      <c r="C52" s="19" t="n">
        <v>0</v>
      </c>
      <c r="D52" s="19" t="n">
        <v>0</v>
      </c>
      <c r="E52" s="19" t="n">
        <v>1</v>
      </c>
      <c r="F52" s="19" t="n">
        <v>0</v>
      </c>
      <c r="G52" s="20"/>
      <c r="H52" s="20"/>
      <c r="I52" s="20" t="n">
        <f aca="false">E52*PR!C142</f>
        <v>1044.5874565</v>
      </c>
      <c r="J52" s="20"/>
      <c r="K52" s="21" t="n">
        <v>619.39</v>
      </c>
      <c r="L52" s="21" t="n">
        <f aca="false">6*PR!D154</f>
        <v>28.4887488136364</v>
      </c>
      <c r="M52" s="21" t="n">
        <f aca="false">6*PR!E154</f>
        <v>28.4887488136364</v>
      </c>
      <c r="N52" s="22"/>
      <c r="O52" s="23" t="n">
        <f aca="false">SUM(G52:M52)</f>
        <v>1720.95495412727</v>
      </c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4.9" hidden="false" customHeight="false" outlineLevel="0" collapsed="false">
      <c r="A53" s="17" t="n">
        <v>50</v>
      </c>
      <c r="B53" s="18" t="s">
        <v>70</v>
      </c>
      <c r="C53" s="19" t="n">
        <v>0</v>
      </c>
      <c r="D53" s="19" t="n">
        <v>0</v>
      </c>
      <c r="E53" s="19" t="n">
        <v>2</v>
      </c>
      <c r="F53" s="19" t="n">
        <v>0</v>
      </c>
      <c r="G53" s="20"/>
      <c r="H53" s="20"/>
      <c r="I53" s="20" t="n">
        <f aca="false">E53*PR!C142</f>
        <v>2089.174913</v>
      </c>
      <c r="J53" s="20"/>
      <c r="K53" s="21" t="n">
        <v>619.39</v>
      </c>
      <c r="L53" s="21" t="n">
        <f aca="false">6*PR!D154</f>
        <v>28.4887488136364</v>
      </c>
      <c r="M53" s="21" t="n">
        <f aca="false">6*PR!E154</f>
        <v>28.4887488136364</v>
      </c>
      <c r="N53" s="22"/>
      <c r="O53" s="23" t="n">
        <f aca="false">SUM(G53:M53)</f>
        <v>2765.54241062727</v>
      </c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4.9" hidden="false" customHeight="false" outlineLevel="0" collapsed="false">
      <c r="A54" s="24" t="n">
        <v>51</v>
      </c>
      <c r="B54" s="25" t="s">
        <v>71</v>
      </c>
      <c r="C54" s="19" t="n">
        <v>0</v>
      </c>
      <c r="D54" s="19" t="n">
        <v>0</v>
      </c>
      <c r="E54" s="19" t="n">
        <v>2</v>
      </c>
      <c r="F54" s="19" t="n">
        <v>0</v>
      </c>
      <c r="G54" s="20"/>
      <c r="H54" s="20"/>
      <c r="I54" s="20" t="n">
        <f aca="false">E54*PR!C145</f>
        <v>2134.894913</v>
      </c>
      <c r="J54" s="20"/>
      <c r="K54" s="21" t="n">
        <v>619.39</v>
      </c>
      <c r="L54" s="21" t="n">
        <f aca="false">6*PR!D157</f>
        <v>29.1122033590909</v>
      </c>
      <c r="M54" s="21" t="n">
        <f aca="false">6*PR!E157</f>
        <v>29.1122033590909</v>
      </c>
      <c r="N54" s="22"/>
      <c r="O54" s="23" t="n">
        <f aca="false">SUM(G54:M54)</f>
        <v>2812.50931971818</v>
      </c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4.9" hidden="false" customHeight="false" outlineLevel="0" collapsed="false">
      <c r="A55" s="24" t="n">
        <v>52</v>
      </c>
      <c r="B55" s="25" t="s">
        <v>72</v>
      </c>
      <c r="C55" s="19" t="n">
        <v>0</v>
      </c>
      <c r="D55" s="19" t="n">
        <v>0</v>
      </c>
      <c r="E55" s="19" t="n">
        <v>3</v>
      </c>
      <c r="F55" s="19" t="n">
        <v>0</v>
      </c>
      <c r="G55" s="20"/>
      <c r="H55" s="20"/>
      <c r="I55" s="20" t="n">
        <f aca="false">E55*PR!C145</f>
        <v>3202.3423695</v>
      </c>
      <c r="J55" s="20"/>
      <c r="K55" s="21" t="n">
        <v>619.39</v>
      </c>
      <c r="L55" s="21" t="n">
        <f aca="false">6*PR!D157</f>
        <v>29.1122033590909</v>
      </c>
      <c r="M55" s="21" t="n">
        <f aca="false">6*PR!E157</f>
        <v>29.1122033590909</v>
      </c>
      <c r="N55" s="22"/>
      <c r="O55" s="23" t="n">
        <f aca="false">SUM(G55:M55)</f>
        <v>3879.95677621818</v>
      </c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4.9" hidden="false" customHeight="false" outlineLevel="0" collapsed="false">
      <c r="A56" s="24" t="n">
        <v>53</v>
      </c>
      <c r="B56" s="25" t="s">
        <v>73</v>
      </c>
      <c r="C56" s="19" t="n">
        <v>0</v>
      </c>
      <c r="D56" s="19" t="n">
        <v>0</v>
      </c>
      <c r="E56" s="19" t="n">
        <v>3</v>
      </c>
      <c r="F56" s="19" t="n">
        <v>0</v>
      </c>
      <c r="G56" s="20"/>
      <c r="H56" s="20"/>
      <c r="I56" s="20" t="n">
        <f aca="false">E56*PR!C144</f>
        <v>3167.6923695</v>
      </c>
      <c r="J56" s="20"/>
      <c r="K56" s="21" t="n">
        <v>619.39</v>
      </c>
      <c r="L56" s="21" t="n">
        <f aca="false">6*PR!D156</f>
        <v>28.7972033590909</v>
      </c>
      <c r="M56" s="21" t="n">
        <f aca="false">6*PR!E156</f>
        <v>28.7972033590909</v>
      </c>
      <c r="N56" s="22"/>
      <c r="O56" s="23" t="n">
        <f aca="false">SUM(G56:M56)</f>
        <v>3844.67677621818</v>
      </c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4.9" hidden="false" customHeight="false" outlineLevel="0" collapsed="false">
      <c r="A57" s="24" t="n">
        <v>54</v>
      </c>
      <c r="B57" s="25" t="s">
        <v>74</v>
      </c>
      <c r="C57" s="19" t="n">
        <v>0</v>
      </c>
      <c r="D57" s="19" t="n">
        <v>0</v>
      </c>
      <c r="E57" s="19" t="n">
        <v>2</v>
      </c>
      <c r="F57" s="19" t="n">
        <v>0</v>
      </c>
      <c r="G57" s="20"/>
      <c r="H57" s="20"/>
      <c r="I57" s="20" t="n">
        <f aca="false">E57*PR!C142</f>
        <v>2089.174913</v>
      </c>
      <c r="J57" s="20"/>
      <c r="K57" s="21" t="n">
        <v>619.39</v>
      </c>
      <c r="L57" s="21" t="n">
        <f aca="false">6*PR!D154</f>
        <v>28.4887488136364</v>
      </c>
      <c r="M57" s="21" t="n">
        <f aca="false">6*PR!E154</f>
        <v>28.4887488136364</v>
      </c>
      <c r="N57" s="22"/>
      <c r="O57" s="23" t="n">
        <f aca="false">SUM(G57:M57)</f>
        <v>2765.54241062727</v>
      </c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4.9" hidden="false" customHeight="false" outlineLevel="0" collapsed="false">
      <c r="A58" s="24" t="n">
        <v>55</v>
      </c>
      <c r="B58" s="25" t="s">
        <v>75</v>
      </c>
      <c r="C58" s="19" t="n">
        <v>0</v>
      </c>
      <c r="D58" s="19" t="n">
        <v>1</v>
      </c>
      <c r="E58" s="19" t="n">
        <v>5</v>
      </c>
      <c r="F58" s="19" t="n">
        <v>0</v>
      </c>
      <c r="G58" s="20"/>
      <c r="H58" s="20" t="n">
        <f aca="false">D58*PR!G142</f>
        <v>1393.268636</v>
      </c>
      <c r="I58" s="20" t="n">
        <f aca="false">E58*PR!C142</f>
        <v>5222.9372825</v>
      </c>
      <c r="J58" s="20"/>
      <c r="K58" s="21" t="n">
        <v>619.39</v>
      </c>
      <c r="L58" s="21" t="n">
        <f aca="false">6*PR!D154</f>
        <v>28.4887488136364</v>
      </c>
      <c r="M58" s="21" t="n">
        <f aca="false">6*PR!E154</f>
        <v>28.4887488136364</v>
      </c>
      <c r="N58" s="22"/>
      <c r="O58" s="23" t="n">
        <f aca="false">SUM(G58:M58)</f>
        <v>7292.57341612727</v>
      </c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4.9" hidden="false" customHeight="false" outlineLevel="0" collapsed="false">
      <c r="A59" s="24" t="n">
        <v>56</v>
      </c>
      <c r="B59" s="25" t="s">
        <v>76</v>
      </c>
      <c r="C59" s="19" t="n">
        <v>0</v>
      </c>
      <c r="D59" s="19" t="n">
        <v>1</v>
      </c>
      <c r="E59" s="19" t="n">
        <v>4</v>
      </c>
      <c r="F59" s="19" t="n">
        <v>0</v>
      </c>
      <c r="G59" s="20"/>
      <c r="H59" s="20" t="n">
        <f aca="false">D59*PR!G144</f>
        <v>1408.358636</v>
      </c>
      <c r="I59" s="20" t="n">
        <f aca="false">E59*PR!C144</f>
        <v>4223.589826</v>
      </c>
      <c r="J59" s="20"/>
      <c r="K59" s="21" t="n">
        <v>619.39</v>
      </c>
      <c r="L59" s="21" t="n">
        <f aca="false">6*PR!D156</f>
        <v>28.7972033590909</v>
      </c>
      <c r="M59" s="21" t="n">
        <f aca="false">6*PR!E156</f>
        <v>28.7972033590909</v>
      </c>
      <c r="N59" s="22"/>
      <c r="O59" s="23" t="n">
        <f aca="false">SUM(G59:M59)</f>
        <v>6308.93286871818</v>
      </c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4.9" hidden="false" customHeight="false" outlineLevel="0" collapsed="false">
      <c r="A60" s="24" t="n">
        <v>57</v>
      </c>
      <c r="B60" s="25" t="s">
        <v>77</v>
      </c>
      <c r="C60" s="19" t="n">
        <v>0</v>
      </c>
      <c r="D60" s="19" t="n">
        <v>0</v>
      </c>
      <c r="E60" s="19" t="n">
        <v>4</v>
      </c>
      <c r="F60" s="19" t="n">
        <v>0</v>
      </c>
      <c r="G60" s="20"/>
      <c r="H60" s="20"/>
      <c r="I60" s="20" t="n">
        <f aca="false">E60*PR!C145</f>
        <v>4269.789826</v>
      </c>
      <c r="J60" s="20"/>
      <c r="K60" s="21" t="n">
        <v>619.39</v>
      </c>
      <c r="L60" s="21" t="n">
        <f aca="false">6*PR!D157</f>
        <v>29.1122033590909</v>
      </c>
      <c r="M60" s="21" t="n">
        <f aca="false">6*PR!E157</f>
        <v>29.1122033590909</v>
      </c>
      <c r="N60" s="22"/>
      <c r="O60" s="23" t="n">
        <f aca="false">SUM(G60:M60)</f>
        <v>4947.40423271818</v>
      </c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4.9" hidden="false" customHeight="false" outlineLevel="0" collapsed="false">
      <c r="A61" s="24" t="n">
        <v>58</v>
      </c>
      <c r="B61" s="25" t="s">
        <v>78</v>
      </c>
      <c r="C61" s="19" t="n">
        <v>0</v>
      </c>
      <c r="D61" s="19" t="n">
        <v>0</v>
      </c>
      <c r="E61" s="19" t="n">
        <v>2</v>
      </c>
      <c r="F61" s="19" t="n">
        <v>0</v>
      </c>
      <c r="G61" s="20"/>
      <c r="H61" s="20"/>
      <c r="I61" s="20" t="n">
        <f aca="false">E61*PR!C144</f>
        <v>2111.794913</v>
      </c>
      <c r="J61" s="20"/>
      <c r="K61" s="21" t="n">
        <v>619.39</v>
      </c>
      <c r="L61" s="21" t="n">
        <f aca="false">6*PR!D156</f>
        <v>28.7972033590909</v>
      </c>
      <c r="M61" s="21" t="n">
        <f aca="false">6*PR!E156</f>
        <v>28.7972033590909</v>
      </c>
      <c r="N61" s="22"/>
      <c r="O61" s="23" t="n">
        <f aca="false">SUM(G61:M61)</f>
        <v>2788.77931971818</v>
      </c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4.9" hidden="false" customHeight="false" outlineLevel="0" collapsed="false">
      <c r="A62" s="24" t="n">
        <v>59</v>
      </c>
      <c r="B62" s="25" t="s">
        <v>79</v>
      </c>
      <c r="C62" s="19" t="n">
        <v>0</v>
      </c>
      <c r="D62" s="19" t="n">
        <v>0</v>
      </c>
      <c r="E62" s="19" t="n">
        <v>2</v>
      </c>
      <c r="F62" s="19" t="n">
        <v>0</v>
      </c>
      <c r="G62" s="20"/>
      <c r="H62" s="20"/>
      <c r="I62" s="20" t="n">
        <f aca="false">E62*PR!C142</f>
        <v>2089.174913</v>
      </c>
      <c r="J62" s="20"/>
      <c r="K62" s="21" t="n">
        <v>619.39</v>
      </c>
      <c r="L62" s="21" t="n">
        <f aca="false">6*PR!D154</f>
        <v>28.4887488136364</v>
      </c>
      <c r="M62" s="21" t="n">
        <f aca="false">6*PR!E154</f>
        <v>28.4887488136364</v>
      </c>
      <c r="N62" s="22"/>
      <c r="O62" s="23" t="n">
        <f aca="false">SUM(G62:M62)</f>
        <v>2765.54241062727</v>
      </c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4.9" hidden="false" customHeight="false" outlineLevel="0" collapsed="false">
      <c r="A63" s="24" t="n">
        <v>60</v>
      </c>
      <c r="B63" s="25" t="s">
        <v>80</v>
      </c>
      <c r="C63" s="19" t="n">
        <v>0</v>
      </c>
      <c r="D63" s="19" t="n">
        <v>0</v>
      </c>
      <c r="E63" s="19" t="n">
        <v>2</v>
      </c>
      <c r="F63" s="19" t="n">
        <v>0</v>
      </c>
      <c r="G63" s="20"/>
      <c r="H63" s="20"/>
      <c r="I63" s="20" t="n">
        <f aca="false">E63*PR!C142</f>
        <v>2089.174913</v>
      </c>
      <c r="J63" s="20"/>
      <c r="K63" s="21" t="n">
        <v>619.39</v>
      </c>
      <c r="L63" s="21" t="n">
        <f aca="false">6*PR!D154</f>
        <v>28.4887488136364</v>
      </c>
      <c r="M63" s="21" t="n">
        <f aca="false">6*PR!E154</f>
        <v>28.4887488136364</v>
      </c>
      <c r="N63" s="22"/>
      <c r="O63" s="23" t="n">
        <f aca="false">SUM(G63:M63)</f>
        <v>2765.54241062727</v>
      </c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4.9" hidden="false" customHeight="false" outlineLevel="0" collapsed="false">
      <c r="A64" s="24" t="n">
        <v>61</v>
      </c>
      <c r="B64" s="25" t="s">
        <v>81</v>
      </c>
      <c r="C64" s="19" t="n">
        <v>0</v>
      </c>
      <c r="D64" s="19" t="n">
        <v>0</v>
      </c>
      <c r="E64" s="19" t="n">
        <v>2</v>
      </c>
      <c r="F64" s="19" t="n">
        <v>0</v>
      </c>
      <c r="G64" s="20"/>
      <c r="H64" s="20"/>
      <c r="I64" s="20" t="n">
        <f aca="false">E64*PR!C144</f>
        <v>2111.794913</v>
      </c>
      <c r="J64" s="20"/>
      <c r="K64" s="21" t="n">
        <v>619.39</v>
      </c>
      <c r="L64" s="21" t="n">
        <f aca="false">6*PR!D156</f>
        <v>28.7972033590909</v>
      </c>
      <c r="M64" s="21" t="n">
        <f aca="false">6*PR!E156</f>
        <v>28.7972033590909</v>
      </c>
      <c r="N64" s="22"/>
      <c r="O64" s="23" t="n">
        <f aca="false">SUM(G64:M64)</f>
        <v>2788.77931971818</v>
      </c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4.9" hidden="false" customHeight="false" outlineLevel="0" collapsed="false">
      <c r="A65" s="24" t="n">
        <v>62</v>
      </c>
      <c r="B65" s="25" t="s">
        <v>82</v>
      </c>
      <c r="C65" s="19" t="n">
        <v>0</v>
      </c>
      <c r="D65" s="19" t="n">
        <v>0</v>
      </c>
      <c r="E65" s="19" t="n">
        <v>2</v>
      </c>
      <c r="F65" s="19" t="n">
        <v>0</v>
      </c>
      <c r="G65" s="20"/>
      <c r="H65" s="20"/>
      <c r="I65" s="20" t="n">
        <f aca="false">E65*PR!C145</f>
        <v>2134.894913</v>
      </c>
      <c r="J65" s="20"/>
      <c r="K65" s="21" t="n">
        <v>619.39</v>
      </c>
      <c r="L65" s="21" t="n">
        <f aca="false">6*PR!D157</f>
        <v>29.1122033590909</v>
      </c>
      <c r="M65" s="21" t="n">
        <f aca="false">6*PR!E157</f>
        <v>29.1122033590909</v>
      </c>
      <c r="N65" s="22"/>
      <c r="O65" s="23" t="n">
        <f aca="false">SUM(G65:M65)</f>
        <v>2812.50931971818</v>
      </c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4.9" hidden="false" customHeight="false" outlineLevel="0" collapsed="false">
      <c r="A66" s="24" t="n">
        <v>63</v>
      </c>
      <c r="B66" s="25" t="s">
        <v>83</v>
      </c>
      <c r="C66" s="19" t="n">
        <v>0</v>
      </c>
      <c r="D66" s="19" t="n">
        <v>0</v>
      </c>
      <c r="E66" s="19" t="n">
        <v>2</v>
      </c>
      <c r="F66" s="19" t="n">
        <v>0</v>
      </c>
      <c r="G66" s="20"/>
      <c r="H66" s="20"/>
      <c r="I66" s="20" t="n">
        <f aca="false">E66*PR!C140</f>
        <v>2067.014913</v>
      </c>
      <c r="J66" s="20"/>
      <c r="K66" s="21" t="n">
        <v>619.39</v>
      </c>
      <c r="L66" s="21" t="n">
        <f aca="false">6*PR!D152</f>
        <v>28.1865669954545</v>
      </c>
      <c r="M66" s="21" t="n">
        <f aca="false">6*PR!E152</f>
        <v>28.1865669954545</v>
      </c>
      <c r="N66" s="22"/>
      <c r="O66" s="23" t="n">
        <f aca="false">SUM(G66:M66)</f>
        <v>2742.77804699091</v>
      </c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4.9" hidden="false" customHeight="false" outlineLevel="0" collapsed="false">
      <c r="A67" s="24" t="n">
        <v>64</v>
      </c>
      <c r="B67" s="25" t="s">
        <v>84</v>
      </c>
      <c r="C67" s="19" t="n">
        <v>0</v>
      </c>
      <c r="D67" s="19" t="n">
        <v>0</v>
      </c>
      <c r="E67" s="19" t="n">
        <v>1</v>
      </c>
      <c r="F67" s="19" t="n">
        <v>0</v>
      </c>
      <c r="G67" s="20"/>
      <c r="H67" s="20"/>
      <c r="I67" s="20" t="n">
        <f aca="false">E67*PR!C142</f>
        <v>1044.5874565</v>
      </c>
      <c r="J67" s="20"/>
      <c r="K67" s="21" t="n">
        <v>619.39</v>
      </c>
      <c r="L67" s="21" t="n">
        <f aca="false">6*PR!D154</f>
        <v>28.4887488136364</v>
      </c>
      <c r="M67" s="21" t="n">
        <f aca="false">6*PR!E154</f>
        <v>28.4887488136364</v>
      </c>
      <c r="N67" s="22"/>
      <c r="O67" s="23" t="n">
        <f aca="false">SUM(G67:M67)</f>
        <v>1720.95495412727</v>
      </c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4.9" hidden="false" customHeight="false" outlineLevel="0" collapsed="false">
      <c r="A68" s="17" t="n">
        <v>65</v>
      </c>
      <c r="B68" s="18" t="s">
        <v>85</v>
      </c>
      <c r="C68" s="19" t="n">
        <v>1</v>
      </c>
      <c r="D68" s="19" t="n">
        <v>1</v>
      </c>
      <c r="E68" s="19" t="n">
        <v>0</v>
      </c>
      <c r="F68" s="19" t="n">
        <v>0</v>
      </c>
      <c r="G68" s="20" t="n">
        <f aca="false">C68*PR!F142</f>
        <v>1393.268636</v>
      </c>
      <c r="H68" s="20" t="n">
        <f aca="false">D68*PR!G142</f>
        <v>1393.268636</v>
      </c>
      <c r="I68" s="20"/>
      <c r="J68" s="20"/>
      <c r="K68" s="21" t="n">
        <v>619.39</v>
      </c>
      <c r="L68" s="21" t="n">
        <f aca="false">6*PR!D154</f>
        <v>28.4887488136364</v>
      </c>
      <c r="M68" s="21" t="n">
        <f aca="false">6*PR!E154</f>
        <v>28.4887488136364</v>
      </c>
      <c r="N68" s="22"/>
      <c r="O68" s="23" t="n">
        <f aca="false">SUM(G68:M68)</f>
        <v>3462.90476962727</v>
      </c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4.9" hidden="false" customHeight="false" outlineLevel="0" collapsed="false">
      <c r="A69" s="24" t="n">
        <v>66</v>
      </c>
      <c r="B69" s="25" t="s">
        <v>22</v>
      </c>
      <c r="C69" s="19" t="n">
        <v>0</v>
      </c>
      <c r="D69" s="19" t="n">
        <v>0</v>
      </c>
      <c r="E69" s="19" t="n">
        <v>0</v>
      </c>
      <c r="F69" s="19" t="n">
        <v>0</v>
      </c>
      <c r="G69" s="20"/>
      <c r="H69" s="20"/>
      <c r="I69" s="20"/>
      <c r="J69" s="20"/>
      <c r="K69" s="21" t="n">
        <v>619.39</v>
      </c>
      <c r="L69" s="21" t="n">
        <f aca="false">6*PR!D154</f>
        <v>28.4887488136364</v>
      </c>
      <c r="M69" s="21" t="n">
        <f aca="false">6*PR!E154</f>
        <v>28.4887488136364</v>
      </c>
      <c r="N69" s="22"/>
      <c r="O69" s="23" t="n">
        <f aca="false">SUM(G69:M69)</f>
        <v>676.367497627273</v>
      </c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4.9" hidden="false" customHeight="false" outlineLevel="0" collapsed="false">
      <c r="A70" s="24" t="n">
        <v>67</v>
      </c>
      <c r="B70" s="25" t="s">
        <v>86</v>
      </c>
      <c r="C70" s="19" t="n">
        <v>0</v>
      </c>
      <c r="D70" s="19" t="n">
        <v>0</v>
      </c>
      <c r="E70" s="19" t="n">
        <v>10</v>
      </c>
      <c r="F70" s="19" t="n">
        <v>0</v>
      </c>
      <c r="G70" s="20"/>
      <c r="H70" s="20"/>
      <c r="I70" s="20" t="n">
        <f aca="false">E70*PR!C142</f>
        <v>10445.874565</v>
      </c>
      <c r="J70" s="20"/>
      <c r="K70" s="21" t="n">
        <v>619.39</v>
      </c>
      <c r="L70" s="21" t="n">
        <f aca="false">6*PR!D154</f>
        <v>28.4887488136364</v>
      </c>
      <c r="M70" s="21" t="n">
        <f aca="false">6*PR!E154</f>
        <v>28.4887488136364</v>
      </c>
      <c r="N70" s="22"/>
      <c r="O70" s="23" t="n">
        <f aca="false">SUM(G70:M70)</f>
        <v>11122.2420626273</v>
      </c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4.9" hidden="false" customHeight="false" outlineLevel="0" collapsed="false">
      <c r="A71" s="24" t="n">
        <v>68</v>
      </c>
      <c r="B71" s="25" t="s">
        <v>87</v>
      </c>
      <c r="C71" s="19" t="n">
        <v>0</v>
      </c>
      <c r="D71" s="19" t="n">
        <v>0</v>
      </c>
      <c r="E71" s="19" t="n">
        <v>5</v>
      </c>
      <c r="F71" s="19" t="n">
        <v>0</v>
      </c>
      <c r="G71" s="20"/>
      <c r="H71" s="20"/>
      <c r="I71" s="20" t="n">
        <f aca="false">E71*PR!C145</f>
        <v>5337.2372825</v>
      </c>
      <c r="J71" s="20"/>
      <c r="K71" s="21" t="n">
        <v>619.39</v>
      </c>
      <c r="L71" s="21" t="n">
        <f aca="false">6*PR!D157</f>
        <v>29.1122033590909</v>
      </c>
      <c r="M71" s="21" t="n">
        <f aca="false">6*PR!E157</f>
        <v>29.1122033590909</v>
      </c>
      <c r="N71" s="22"/>
      <c r="O71" s="23" t="n">
        <f aca="false">SUM(G71:M71)</f>
        <v>6014.85168921818</v>
      </c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4.9" hidden="false" customHeight="false" outlineLevel="0" collapsed="false">
      <c r="A72" s="24" t="n">
        <v>69</v>
      </c>
      <c r="B72" s="25" t="s">
        <v>88</v>
      </c>
      <c r="C72" s="19" t="n">
        <v>0</v>
      </c>
      <c r="D72" s="19" t="n">
        <v>0</v>
      </c>
      <c r="E72" s="19" t="n">
        <v>1</v>
      </c>
      <c r="F72" s="19" t="n">
        <v>2</v>
      </c>
      <c r="G72" s="20"/>
      <c r="H72" s="20"/>
      <c r="I72" s="20" t="n">
        <f aca="false">E72*PR!C145</f>
        <v>1067.4474565</v>
      </c>
      <c r="J72" s="20" t="n">
        <f aca="false">F72*PR!D145</f>
        <v>2134.894913</v>
      </c>
      <c r="K72" s="21" t="n">
        <v>619.39</v>
      </c>
      <c r="L72" s="21" t="n">
        <f aca="false">6*PR!D157</f>
        <v>29.1122033590909</v>
      </c>
      <c r="M72" s="21" t="n">
        <f aca="false">6*PR!E157</f>
        <v>29.1122033590909</v>
      </c>
      <c r="N72" s="22"/>
      <c r="O72" s="23" t="n">
        <f aca="false">SUM(G72:M72)</f>
        <v>3879.95677621818</v>
      </c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4.9" hidden="false" customHeight="false" outlineLevel="0" collapsed="false">
      <c r="A73" s="24" t="n">
        <v>70</v>
      </c>
      <c r="B73" s="25" t="s">
        <v>89</v>
      </c>
      <c r="C73" s="19" t="n">
        <v>0</v>
      </c>
      <c r="D73" s="19" t="n">
        <v>0</v>
      </c>
      <c r="E73" s="19" t="n">
        <v>3</v>
      </c>
      <c r="F73" s="19" t="n">
        <v>0</v>
      </c>
      <c r="G73" s="20"/>
      <c r="H73" s="20"/>
      <c r="I73" s="20" t="n">
        <f aca="false">E73*PR!C140</f>
        <v>3100.5223695</v>
      </c>
      <c r="J73" s="20"/>
      <c r="K73" s="21" t="n">
        <v>619.39</v>
      </c>
      <c r="L73" s="21" t="n">
        <f aca="false">6*PR!D152</f>
        <v>28.1865669954545</v>
      </c>
      <c r="M73" s="21" t="n">
        <f aca="false">6*PR!E152</f>
        <v>28.1865669954545</v>
      </c>
      <c r="N73" s="22"/>
      <c r="O73" s="23" t="n">
        <f aca="false">SUM(G73:M73)</f>
        <v>3776.28550349091</v>
      </c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4.9" hidden="false" customHeight="false" outlineLevel="0" collapsed="false">
      <c r="A74" s="24" t="n">
        <v>71</v>
      </c>
      <c r="B74" s="25" t="s">
        <v>90</v>
      </c>
      <c r="C74" s="19" t="n">
        <v>0</v>
      </c>
      <c r="D74" s="19" t="n">
        <v>0</v>
      </c>
      <c r="E74" s="19" t="n">
        <v>4</v>
      </c>
      <c r="F74" s="19" t="n">
        <v>0</v>
      </c>
      <c r="G74" s="20"/>
      <c r="H74" s="20"/>
      <c r="I74" s="20" t="n">
        <f aca="false">E74*PR!C145</f>
        <v>4269.789826</v>
      </c>
      <c r="J74" s="20"/>
      <c r="K74" s="21" t="n">
        <v>619.39</v>
      </c>
      <c r="L74" s="21" t="n">
        <f aca="false">6*PR!D157</f>
        <v>29.1122033590909</v>
      </c>
      <c r="M74" s="21" t="n">
        <f aca="false">6*PR!E157</f>
        <v>29.1122033590909</v>
      </c>
      <c r="N74" s="22"/>
      <c r="O74" s="23" t="n">
        <f aca="false">SUM(G74:M74)</f>
        <v>4947.40423271818</v>
      </c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4.9" hidden="false" customHeight="false" outlineLevel="0" collapsed="false">
      <c r="A75" s="24" t="n">
        <v>72</v>
      </c>
      <c r="B75" s="25" t="s">
        <v>91</v>
      </c>
      <c r="C75" s="19" t="n">
        <v>0</v>
      </c>
      <c r="D75" s="19" t="n">
        <v>0</v>
      </c>
      <c r="E75" s="19" t="n">
        <v>0</v>
      </c>
      <c r="F75" s="19" t="n">
        <v>1</v>
      </c>
      <c r="G75" s="20"/>
      <c r="H75" s="20"/>
      <c r="I75" s="20"/>
      <c r="J75" s="20" t="n">
        <f aca="false">F75*PR!D145</f>
        <v>1067.4474565</v>
      </c>
      <c r="K75" s="21" t="n">
        <v>619.39</v>
      </c>
      <c r="L75" s="21" t="n">
        <f aca="false">6*PR!D157</f>
        <v>29.1122033590909</v>
      </c>
      <c r="M75" s="21" t="n">
        <f aca="false">6*PR!E157</f>
        <v>29.1122033590909</v>
      </c>
      <c r="N75" s="22"/>
      <c r="O75" s="23" t="n">
        <f aca="false">SUM(G75:M75)</f>
        <v>1745.06186321818</v>
      </c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4.9" hidden="false" customHeight="false" outlineLevel="0" collapsed="false">
      <c r="A76" s="24" t="n">
        <v>73</v>
      </c>
      <c r="B76" s="25" t="s">
        <v>92</v>
      </c>
      <c r="C76" s="19" t="n">
        <v>0</v>
      </c>
      <c r="D76" s="19" t="n">
        <v>0</v>
      </c>
      <c r="E76" s="19" t="n">
        <v>3</v>
      </c>
      <c r="F76" s="19" t="n">
        <v>0</v>
      </c>
      <c r="G76" s="20"/>
      <c r="H76" s="20"/>
      <c r="I76" s="20" t="n">
        <f aca="false">E76*PR!C141</f>
        <v>3117.0523695</v>
      </c>
      <c r="J76" s="20"/>
      <c r="K76" s="21" t="n">
        <v>619.39</v>
      </c>
      <c r="L76" s="21" t="n">
        <f aca="false">6*PR!D153</f>
        <v>28.3368397227273</v>
      </c>
      <c r="M76" s="21" t="n">
        <f aca="false">6*PR!E153</f>
        <v>28.3368397227273</v>
      </c>
      <c r="N76" s="22"/>
      <c r="O76" s="23" t="n">
        <f aca="false">SUM(G76:M76)</f>
        <v>3793.11604894545</v>
      </c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4.9" hidden="false" customHeight="false" outlineLevel="0" collapsed="false">
      <c r="A77" s="24" t="n">
        <v>74</v>
      </c>
      <c r="B77" s="25" t="s">
        <v>93</v>
      </c>
      <c r="C77" s="19" t="n">
        <v>0</v>
      </c>
      <c r="D77" s="19" t="n">
        <v>0</v>
      </c>
      <c r="E77" s="19" t="n">
        <v>5</v>
      </c>
      <c r="F77" s="19" t="n">
        <v>0</v>
      </c>
      <c r="G77" s="20"/>
      <c r="H77" s="20"/>
      <c r="I77" s="20" t="n">
        <f aca="false">E77*PR!C142</f>
        <v>5222.9372825</v>
      </c>
      <c r="J77" s="20"/>
      <c r="K77" s="21" t="n">
        <v>619.39</v>
      </c>
      <c r="L77" s="21" t="n">
        <f aca="false">6*PR!D154</f>
        <v>28.4887488136364</v>
      </c>
      <c r="M77" s="21" t="n">
        <f aca="false">6*PR!E154</f>
        <v>28.4887488136364</v>
      </c>
      <c r="N77" s="22"/>
      <c r="O77" s="23" t="n">
        <f aca="false">SUM(G77:M77)</f>
        <v>5899.30478012727</v>
      </c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4.9" hidden="false" customHeight="false" outlineLevel="0" collapsed="false">
      <c r="A78" s="24" t="n">
        <v>75</v>
      </c>
      <c r="B78" s="25" t="s">
        <v>94</v>
      </c>
      <c r="C78" s="19" t="n">
        <v>0</v>
      </c>
      <c r="D78" s="19" t="n">
        <v>0</v>
      </c>
      <c r="E78" s="19" t="n">
        <v>0</v>
      </c>
      <c r="F78" s="19" t="n">
        <v>2</v>
      </c>
      <c r="G78" s="20"/>
      <c r="H78" s="20"/>
      <c r="I78" s="20"/>
      <c r="J78" s="20" t="n">
        <f aca="false">F78*PR!D142</f>
        <v>2089.174913</v>
      </c>
      <c r="K78" s="21" t="n">
        <v>619.39</v>
      </c>
      <c r="L78" s="21" t="n">
        <f aca="false">6*PR!D154</f>
        <v>28.4887488136364</v>
      </c>
      <c r="M78" s="21" t="n">
        <f aca="false">6*PR!E154</f>
        <v>28.4887488136364</v>
      </c>
      <c r="N78" s="22"/>
      <c r="O78" s="23" t="n">
        <f aca="false">SUM(G78:M78)</f>
        <v>2765.54241062727</v>
      </c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4.9" hidden="false" customHeight="false" outlineLevel="0" collapsed="false">
      <c r="A79" s="24" t="n">
        <v>76</v>
      </c>
      <c r="B79" s="25" t="s">
        <v>95</v>
      </c>
      <c r="C79" s="19" t="n">
        <v>0</v>
      </c>
      <c r="D79" s="19" t="n">
        <v>0</v>
      </c>
      <c r="E79" s="19" t="n">
        <v>2</v>
      </c>
      <c r="F79" s="19" t="n">
        <v>0</v>
      </c>
      <c r="G79" s="20"/>
      <c r="H79" s="20"/>
      <c r="I79" s="20" t="n">
        <f aca="false">E79*PR!C142</f>
        <v>2089.174913</v>
      </c>
      <c r="J79" s="20"/>
      <c r="K79" s="21" t="n">
        <v>619.39</v>
      </c>
      <c r="L79" s="21" t="n">
        <f aca="false">6*PR!D154</f>
        <v>28.4887488136364</v>
      </c>
      <c r="M79" s="21" t="n">
        <f aca="false">6*PR!E154</f>
        <v>28.4887488136364</v>
      </c>
      <c r="N79" s="22"/>
      <c r="O79" s="23" t="n">
        <f aca="false">SUM(G79:M79)</f>
        <v>2765.54241062727</v>
      </c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4.9" hidden="false" customHeight="false" outlineLevel="0" collapsed="false">
      <c r="A80" s="24" t="n">
        <v>77</v>
      </c>
      <c r="B80" s="25" t="s">
        <v>96</v>
      </c>
      <c r="C80" s="19" t="n">
        <v>0</v>
      </c>
      <c r="D80" s="19" t="n">
        <v>0</v>
      </c>
      <c r="E80" s="19" t="n">
        <v>0</v>
      </c>
      <c r="F80" s="19" t="n">
        <v>1</v>
      </c>
      <c r="G80" s="20"/>
      <c r="H80" s="20"/>
      <c r="I80" s="20"/>
      <c r="J80" s="20" t="n">
        <f aca="false">F80*PR!D140</f>
        <v>1033.5074565</v>
      </c>
      <c r="K80" s="21" t="n">
        <v>619.39</v>
      </c>
      <c r="L80" s="21" t="n">
        <f aca="false">6*PR!D152</f>
        <v>28.1865669954545</v>
      </c>
      <c r="M80" s="21" t="n">
        <f aca="false">6*PR!E152</f>
        <v>28.1865669954545</v>
      </c>
      <c r="N80" s="22"/>
      <c r="O80" s="23" t="n">
        <f aca="false">SUM(G80:M80)</f>
        <v>1709.27059049091</v>
      </c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4.9" hidden="false" customHeight="false" outlineLevel="0" collapsed="false">
      <c r="A81" s="24" t="n">
        <v>78</v>
      </c>
      <c r="B81" s="25" t="s">
        <v>97</v>
      </c>
      <c r="C81" s="19" t="n">
        <v>0</v>
      </c>
      <c r="D81" s="19" t="n">
        <v>0</v>
      </c>
      <c r="E81" s="19" t="n">
        <v>0</v>
      </c>
      <c r="F81" s="19" t="n">
        <v>2</v>
      </c>
      <c r="G81" s="20"/>
      <c r="H81" s="20"/>
      <c r="I81" s="20"/>
      <c r="J81" s="20" t="n">
        <f aca="false">F81*PR!D145</f>
        <v>2134.894913</v>
      </c>
      <c r="K81" s="21" t="n">
        <v>619.39</v>
      </c>
      <c r="L81" s="21" t="n">
        <f aca="false">6*PR!D157</f>
        <v>29.1122033590909</v>
      </c>
      <c r="M81" s="21" t="n">
        <f aca="false">6*PR!E157</f>
        <v>29.1122033590909</v>
      </c>
      <c r="N81" s="22"/>
      <c r="O81" s="23" t="n">
        <f aca="false">SUM(G81:M81)</f>
        <v>2812.50931971818</v>
      </c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4.9" hidden="false" customHeight="false" outlineLevel="0" collapsed="false">
      <c r="A82" s="24" t="n">
        <v>79</v>
      </c>
      <c r="B82" s="25" t="s">
        <v>98</v>
      </c>
      <c r="C82" s="19" t="n">
        <v>0</v>
      </c>
      <c r="D82" s="19" t="n">
        <v>0</v>
      </c>
      <c r="E82" s="19" t="n">
        <v>0</v>
      </c>
      <c r="F82" s="19" t="n">
        <v>2</v>
      </c>
      <c r="G82" s="20"/>
      <c r="H82" s="20"/>
      <c r="I82" s="20"/>
      <c r="J82" s="20" t="n">
        <f aca="false">F82*PR!D145</f>
        <v>2134.894913</v>
      </c>
      <c r="K82" s="21" t="n">
        <v>619.39</v>
      </c>
      <c r="L82" s="21" t="n">
        <f aca="false">6*PR!D157</f>
        <v>29.1122033590909</v>
      </c>
      <c r="M82" s="21" t="n">
        <f aca="false">6*PR!E157</f>
        <v>29.1122033590909</v>
      </c>
      <c r="N82" s="22"/>
      <c r="O82" s="23" t="n">
        <f aca="false">SUM(G82:M82)</f>
        <v>2812.50931971818</v>
      </c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4.9" hidden="false" customHeight="false" outlineLevel="0" collapsed="false">
      <c r="A83" s="24" t="n">
        <v>80</v>
      </c>
      <c r="B83" s="25" t="s">
        <v>99</v>
      </c>
      <c r="C83" s="19" t="n">
        <v>0</v>
      </c>
      <c r="D83" s="19" t="n">
        <v>0</v>
      </c>
      <c r="E83" s="19" t="n">
        <v>0</v>
      </c>
      <c r="F83" s="19" t="n">
        <v>2</v>
      </c>
      <c r="G83" s="20"/>
      <c r="H83" s="20"/>
      <c r="I83" s="20"/>
      <c r="J83" s="20" t="n">
        <f aca="false">F83*PR!D145</f>
        <v>2134.894913</v>
      </c>
      <c r="K83" s="21" t="n">
        <v>619.39</v>
      </c>
      <c r="L83" s="21" t="n">
        <f aca="false">6*PR!D157</f>
        <v>29.1122033590909</v>
      </c>
      <c r="M83" s="21" t="n">
        <f aca="false">6*PR!E157</f>
        <v>29.1122033590909</v>
      </c>
      <c r="N83" s="22"/>
      <c r="O83" s="23" t="n">
        <f aca="false">SUM(G83:M83)</f>
        <v>2812.50931971818</v>
      </c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4.9" hidden="false" customHeight="false" outlineLevel="0" collapsed="false">
      <c r="A84" s="24" t="n">
        <v>81</v>
      </c>
      <c r="B84" s="25" t="s">
        <v>100</v>
      </c>
      <c r="C84" s="19" t="n">
        <v>0</v>
      </c>
      <c r="D84" s="19" t="n">
        <v>0</v>
      </c>
      <c r="E84" s="19" t="n">
        <v>2</v>
      </c>
      <c r="F84" s="19" t="n">
        <v>1</v>
      </c>
      <c r="G84" s="20"/>
      <c r="H84" s="20"/>
      <c r="I84" s="20" t="n">
        <f aca="false">E84*PR!C142</f>
        <v>2089.174913</v>
      </c>
      <c r="J84" s="20" t="n">
        <f aca="false">F84*PR!D142</f>
        <v>1044.5874565</v>
      </c>
      <c r="K84" s="21" t="n">
        <v>619.39</v>
      </c>
      <c r="L84" s="21" t="n">
        <f aca="false">6*PR!D154</f>
        <v>28.4887488136364</v>
      </c>
      <c r="M84" s="21" t="n">
        <f aca="false">6*PR!E154</f>
        <v>28.4887488136364</v>
      </c>
      <c r="N84" s="22"/>
      <c r="O84" s="23" t="n">
        <f aca="false">SUM(G84:M84)</f>
        <v>3810.12986712727</v>
      </c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4.9" hidden="false" customHeight="false" outlineLevel="0" collapsed="false">
      <c r="A85" s="24" t="n">
        <v>82</v>
      </c>
      <c r="B85" s="25" t="s">
        <v>101</v>
      </c>
      <c r="C85" s="19" t="n">
        <v>0</v>
      </c>
      <c r="D85" s="19" t="n">
        <v>0</v>
      </c>
      <c r="E85" s="19" t="n">
        <v>0</v>
      </c>
      <c r="F85" s="19" t="n">
        <v>2</v>
      </c>
      <c r="G85" s="20"/>
      <c r="H85" s="20"/>
      <c r="I85" s="20"/>
      <c r="J85" s="20" t="n">
        <f aca="false">F85*PR!D144</f>
        <v>2111.794913</v>
      </c>
      <c r="K85" s="21" t="n">
        <v>619.39</v>
      </c>
      <c r="L85" s="21" t="n">
        <f aca="false">6*PR!D156</f>
        <v>28.7972033590909</v>
      </c>
      <c r="M85" s="21" t="n">
        <f aca="false">6*PR!E156</f>
        <v>28.7972033590909</v>
      </c>
      <c r="N85" s="22"/>
      <c r="O85" s="23" t="n">
        <f aca="false">SUM(G85:M85)</f>
        <v>2788.77931971818</v>
      </c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3.8" hidden="false" customHeight="false" outlineLevel="0" collapsed="false">
      <c r="A86" s="17"/>
      <c r="B86" s="18" t="s">
        <v>102</v>
      </c>
      <c r="C86" s="26"/>
      <c r="D86" s="26"/>
      <c r="E86" s="26"/>
      <c r="F86" s="26"/>
      <c r="G86" s="20"/>
      <c r="H86" s="20"/>
      <c r="I86" s="20"/>
      <c r="J86" s="20"/>
      <c r="K86" s="21"/>
      <c r="L86" s="21"/>
      <c r="M86" s="21"/>
      <c r="N86" s="22"/>
      <c r="O86" s="23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4.9" hidden="false" customHeight="false" outlineLevel="0" collapsed="false">
      <c r="A87" s="24" t="n">
        <v>83</v>
      </c>
      <c r="B87" s="25" t="s">
        <v>103</v>
      </c>
      <c r="C87" s="19" t="n">
        <v>0</v>
      </c>
      <c r="D87" s="19" t="n">
        <v>0</v>
      </c>
      <c r="E87" s="19" t="n">
        <v>0</v>
      </c>
      <c r="F87" s="19" t="n">
        <v>1</v>
      </c>
      <c r="G87" s="20"/>
      <c r="H87" s="20"/>
      <c r="I87" s="20"/>
      <c r="J87" s="20" t="n">
        <f aca="false">F87*PR!D142</f>
        <v>1044.5874565</v>
      </c>
      <c r="K87" s="21" t="n">
        <v>619.39</v>
      </c>
      <c r="L87" s="21" t="n">
        <f aca="false">PR!D154*6</f>
        <v>28.4887488136364</v>
      </c>
      <c r="M87" s="21" t="n">
        <f aca="false">PR!E154*6</f>
        <v>28.4887488136364</v>
      </c>
      <c r="N87" s="22"/>
      <c r="O87" s="23" t="n">
        <f aca="false">SUM(G87:M87)</f>
        <v>1720.95495412727</v>
      </c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3.8" hidden="false" customHeight="false" outlineLevel="0" collapsed="false">
      <c r="A88" s="27" t="s">
        <v>104</v>
      </c>
      <c r="B88" s="28" t="s">
        <v>105</v>
      </c>
      <c r="C88" s="29" t="n">
        <f aca="false">SUM(C4:C87)</f>
        <v>3</v>
      </c>
      <c r="D88" s="29" t="n">
        <f aca="false">SUM(D4:D87)</f>
        <v>10</v>
      </c>
      <c r="E88" s="29" t="n">
        <f aca="false">SUM(E4:E87)</f>
        <v>157</v>
      </c>
      <c r="F88" s="29" t="n">
        <f aca="false">SUM(F4:F87)</f>
        <v>41</v>
      </c>
      <c r="G88" s="30" t="n">
        <f aca="false">SUM(G4:G87)</f>
        <v>4179.805908</v>
      </c>
      <c r="H88" s="30" t="n">
        <f aca="false">SUM(H4:H87)</f>
        <v>13963.69636</v>
      </c>
      <c r="I88" s="30" t="n">
        <f aca="false">SUM(I4:I87)</f>
        <v>164832.3406705</v>
      </c>
      <c r="J88" s="30" t="n">
        <f aca="false">SUM(J4:J87)</f>
        <v>42129.39826</v>
      </c>
      <c r="K88" s="30" t="n">
        <f aca="false">SUM(K4:K87)</f>
        <v>51409.37</v>
      </c>
      <c r="L88" s="30" t="n">
        <f aca="false">SUM(L4:L87)</f>
        <v>2374.78606062273</v>
      </c>
      <c r="M88" s="30" t="n">
        <f aca="false">SUM(M4:M87)</f>
        <v>2374.78606062273</v>
      </c>
      <c r="N88" s="22"/>
      <c r="O88" s="31" t="n">
        <f aca="false">SUM(O4:O87)</f>
        <v>281264.183319745</v>
      </c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4.9" hidden="false" customHeight="false" outlineLevel="0" collapsed="false">
      <c r="A89" s="32" t="n">
        <v>1</v>
      </c>
      <c r="B89" s="33" t="s">
        <v>106</v>
      </c>
      <c r="C89" s="19" t="n">
        <v>0</v>
      </c>
      <c r="D89" s="19" t="n">
        <v>0</v>
      </c>
      <c r="E89" s="19" t="n">
        <v>2</v>
      </c>
      <c r="F89" s="19" t="n">
        <v>1</v>
      </c>
      <c r="G89" s="20"/>
      <c r="H89" s="20"/>
      <c r="I89" s="20" t="n">
        <f aca="false">E89*'RS1-a'!C141</f>
        <v>1521.180605</v>
      </c>
      <c r="J89" s="20" t="n">
        <f aca="false">F89*'RS1-a'!D141</f>
        <v>760.5903025</v>
      </c>
      <c r="K89" s="21" t="n">
        <v>619.39</v>
      </c>
      <c r="L89" s="21" t="n">
        <f aca="false">6*'RS1-a'!D153</f>
        <v>20.7433718863636</v>
      </c>
      <c r="M89" s="21" t="n">
        <f aca="false">6*'RS1-a'!E153</f>
        <v>20.7433718863636</v>
      </c>
      <c r="N89" s="22"/>
      <c r="O89" s="23" t="n">
        <f aca="false">SUM(G89:J89,K89:M89)</f>
        <v>2942.64765127273</v>
      </c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4.9" hidden="false" customHeight="false" outlineLevel="0" collapsed="false">
      <c r="A90" s="34" t="n">
        <v>2</v>
      </c>
      <c r="B90" s="35" t="s">
        <v>107</v>
      </c>
      <c r="C90" s="19" t="n">
        <v>1</v>
      </c>
      <c r="D90" s="19" t="n">
        <v>1</v>
      </c>
      <c r="E90" s="19" t="n">
        <v>0</v>
      </c>
      <c r="F90" s="19" t="n">
        <v>0</v>
      </c>
      <c r="G90" s="20" t="n">
        <f aca="false">C90*'RS1-a'!F141</f>
        <v>1014.48846</v>
      </c>
      <c r="H90" s="20" t="n">
        <f aca="false">D90*'RS1-a'!G141</f>
        <v>1014.48846</v>
      </c>
      <c r="I90" s="20"/>
      <c r="J90" s="20"/>
      <c r="K90" s="21" t="n">
        <v>619.39</v>
      </c>
      <c r="L90" s="21" t="n">
        <f aca="false">6*'RS1-a'!D153</f>
        <v>20.7433718863636</v>
      </c>
      <c r="M90" s="21" t="n">
        <f aca="false">6*'RS1-a'!E153</f>
        <v>20.7433718863636</v>
      </c>
      <c r="N90" s="22"/>
      <c r="O90" s="23" t="n">
        <f aca="false">SUM(G90:J90,K90:M90)</f>
        <v>2689.85366377273</v>
      </c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4.9" hidden="false" customHeight="false" outlineLevel="0" collapsed="false">
      <c r="A91" s="34" t="n">
        <v>3</v>
      </c>
      <c r="B91" s="35" t="s">
        <v>108</v>
      </c>
      <c r="C91" s="19" t="n">
        <v>0</v>
      </c>
      <c r="D91" s="19" t="n">
        <v>0</v>
      </c>
      <c r="E91" s="19" t="n">
        <v>4</v>
      </c>
      <c r="F91" s="19" t="n">
        <v>0</v>
      </c>
      <c r="G91" s="20"/>
      <c r="H91" s="20"/>
      <c r="I91" s="20" t="n">
        <f aca="false">E91*'RS1-a'!C141</f>
        <v>3042.36121</v>
      </c>
      <c r="J91" s="20" t="n">
        <f aca="false">F91*'RS1-a'!D141</f>
        <v>0</v>
      </c>
      <c r="K91" s="21" t="n">
        <v>619.39</v>
      </c>
      <c r="L91" s="21" t="n">
        <f aca="false">6*'RS1-a'!D153</f>
        <v>20.7433718863636</v>
      </c>
      <c r="M91" s="21" t="n">
        <f aca="false">6*'RS1-a'!E153</f>
        <v>20.7433718863636</v>
      </c>
      <c r="N91" s="22"/>
      <c r="O91" s="23" t="n">
        <f aca="false">SUM(G91:J91,K91:M91)</f>
        <v>3703.23795377273</v>
      </c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4.9" hidden="false" customHeight="false" outlineLevel="0" collapsed="false">
      <c r="A92" s="34" t="n">
        <v>4</v>
      </c>
      <c r="B92" s="35" t="s">
        <v>109</v>
      </c>
      <c r="C92" s="19" t="n">
        <v>1</v>
      </c>
      <c r="D92" s="19" t="n">
        <v>1</v>
      </c>
      <c r="E92" s="19" t="n">
        <v>20</v>
      </c>
      <c r="F92" s="19" t="n">
        <v>0</v>
      </c>
      <c r="G92" s="20" t="n">
        <f aca="false">C92*'RS1-a'!F141</f>
        <v>1014.48846</v>
      </c>
      <c r="H92" s="20" t="n">
        <f aca="false">D92*'RS1-a'!G141</f>
        <v>1014.48846</v>
      </c>
      <c r="I92" s="20" t="n">
        <f aca="false">E92*'RS1-a'!C141</f>
        <v>15211.80605</v>
      </c>
      <c r="J92" s="20" t="n">
        <f aca="false">F92*'RS1-a'!D141</f>
        <v>0</v>
      </c>
      <c r="K92" s="21" t="n">
        <v>619.39</v>
      </c>
      <c r="L92" s="21" t="n">
        <f aca="false">6*'RS1-a'!D153</f>
        <v>20.7433718863636</v>
      </c>
      <c r="M92" s="21" t="n">
        <f aca="false">6*'RS1-a'!E153</f>
        <v>20.7433718863636</v>
      </c>
      <c r="N92" s="22"/>
      <c r="O92" s="23" t="n">
        <f aca="false">SUM(G92:J92,K92:M92)</f>
        <v>17901.6597137727</v>
      </c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4.9" hidden="false" customHeight="false" outlineLevel="0" collapsed="false">
      <c r="A93" s="34" t="n">
        <v>5</v>
      </c>
      <c r="B93" s="35" t="s">
        <v>110</v>
      </c>
      <c r="C93" s="19" t="n">
        <v>1</v>
      </c>
      <c r="D93" s="19" t="n">
        <v>1</v>
      </c>
      <c r="E93" s="19" t="n">
        <v>2</v>
      </c>
      <c r="F93" s="19" t="n">
        <v>0</v>
      </c>
      <c r="G93" s="20" t="n">
        <f aca="false">C93*'RS1-a'!F141</f>
        <v>1014.48846</v>
      </c>
      <c r="H93" s="20" t="n">
        <f aca="false">D93*'RS1-a'!G141</f>
        <v>1014.48846</v>
      </c>
      <c r="I93" s="20" t="n">
        <f aca="false">E93*'RS1-a'!C141</f>
        <v>1521.180605</v>
      </c>
      <c r="J93" s="20" t="n">
        <f aca="false">F93*'RS1-a'!D141</f>
        <v>0</v>
      </c>
      <c r="K93" s="21" t="n">
        <v>619.39</v>
      </c>
      <c r="L93" s="21" t="n">
        <f aca="false">6*'RS1-a'!D153</f>
        <v>20.7433718863636</v>
      </c>
      <c r="M93" s="21" t="n">
        <f aca="false">6*'RS1-a'!E153</f>
        <v>20.7433718863636</v>
      </c>
      <c r="N93" s="22"/>
      <c r="O93" s="23" t="n">
        <f aca="false">SUM(G93:J93,K93:M93)</f>
        <v>4211.03426877273</v>
      </c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4.9" hidden="false" customHeight="false" outlineLevel="0" collapsed="false">
      <c r="A94" s="34" t="n">
        <v>6</v>
      </c>
      <c r="B94" s="35" t="s">
        <v>111</v>
      </c>
      <c r="C94" s="19" t="n">
        <v>1</v>
      </c>
      <c r="D94" s="19" t="n">
        <v>1</v>
      </c>
      <c r="E94" s="19" t="n">
        <v>2</v>
      </c>
      <c r="F94" s="19" t="n">
        <v>0</v>
      </c>
      <c r="G94" s="20" t="n">
        <f aca="false">C94*'RS1-a'!F142</f>
        <v>1019.92846</v>
      </c>
      <c r="H94" s="20" t="n">
        <f aca="false">D94*'RS1-a'!G142</f>
        <v>1019.92846</v>
      </c>
      <c r="I94" s="20" t="n">
        <f aca="false">E94*'RS1-a'!C142</f>
        <v>1529.340605</v>
      </c>
      <c r="J94" s="20" t="n">
        <f aca="false">F94*'RS1-a'!D142</f>
        <v>0</v>
      </c>
      <c r="K94" s="21" t="n">
        <v>619.39</v>
      </c>
      <c r="L94" s="21" t="n">
        <f aca="false">6*'RS1-a'!D154</f>
        <v>20.8546446136364</v>
      </c>
      <c r="M94" s="21" t="n">
        <f aca="false">6*'RS1-a'!E154</f>
        <v>20.8546446136364</v>
      </c>
      <c r="N94" s="22"/>
      <c r="O94" s="23" t="n">
        <f aca="false">SUM(G94:J94,K94:M94)</f>
        <v>4230.29681422727</v>
      </c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4.9" hidden="false" customHeight="false" outlineLevel="0" collapsed="false">
      <c r="A95" s="34" t="n">
        <v>7</v>
      </c>
      <c r="B95" s="35" t="s">
        <v>112</v>
      </c>
      <c r="C95" s="19" t="n">
        <v>0</v>
      </c>
      <c r="D95" s="19" t="n">
        <v>0</v>
      </c>
      <c r="E95" s="19" t="n">
        <v>2</v>
      </c>
      <c r="F95" s="19" t="n">
        <v>1</v>
      </c>
      <c r="G95" s="20"/>
      <c r="H95" s="20"/>
      <c r="I95" s="20" t="n">
        <f aca="false">E95*'RS1-a'!C141</f>
        <v>1521.180605</v>
      </c>
      <c r="J95" s="20" t="n">
        <f aca="false">F95*'RS1-a'!D141</f>
        <v>760.5903025</v>
      </c>
      <c r="K95" s="21" t="n">
        <v>619.39</v>
      </c>
      <c r="L95" s="21" t="n">
        <f aca="false">6*'RS1-a'!D153</f>
        <v>20.7433718863636</v>
      </c>
      <c r="M95" s="21" t="n">
        <f aca="false">6*'RS1-a'!E153</f>
        <v>20.7433718863636</v>
      </c>
      <c r="N95" s="22"/>
      <c r="O95" s="23" t="n">
        <f aca="false">SUM(G95:J95,K95:M95)</f>
        <v>2942.64765127273</v>
      </c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4.9" hidden="false" customHeight="false" outlineLevel="0" collapsed="false">
      <c r="A96" s="32" t="n">
        <v>8</v>
      </c>
      <c r="B96" s="33" t="s">
        <v>113</v>
      </c>
      <c r="C96" s="19" t="n">
        <v>0</v>
      </c>
      <c r="D96" s="19" t="n">
        <v>0</v>
      </c>
      <c r="E96" s="19" t="n">
        <v>0</v>
      </c>
      <c r="F96" s="19" t="n">
        <v>1</v>
      </c>
      <c r="G96" s="20"/>
      <c r="H96" s="20"/>
      <c r="I96" s="20" t="n">
        <f aca="false">E96*'RS1-a'!C141</f>
        <v>0</v>
      </c>
      <c r="J96" s="20" t="n">
        <f aca="false">F96*'RS1-a'!D141</f>
        <v>760.5903025</v>
      </c>
      <c r="K96" s="21" t="n">
        <v>619.39</v>
      </c>
      <c r="L96" s="21" t="n">
        <f aca="false">6*'RS1-a'!D153</f>
        <v>20.7433718863636</v>
      </c>
      <c r="M96" s="21" t="n">
        <f aca="false">6*'RS1-a'!E153</f>
        <v>20.7433718863636</v>
      </c>
      <c r="N96" s="22"/>
      <c r="O96" s="23" t="n">
        <f aca="false">SUM(G96:J96,K96:M96)</f>
        <v>1421.46704627273</v>
      </c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4.9" hidden="false" customHeight="false" outlineLevel="0" collapsed="false">
      <c r="A97" s="34" t="n">
        <v>9</v>
      </c>
      <c r="B97" s="35" t="s">
        <v>114</v>
      </c>
      <c r="C97" s="19" t="n">
        <v>1</v>
      </c>
      <c r="D97" s="19" t="n">
        <v>1</v>
      </c>
      <c r="E97" s="19" t="n">
        <v>0</v>
      </c>
      <c r="F97" s="19" t="n">
        <v>0</v>
      </c>
      <c r="G97" s="20" t="n">
        <f aca="false">C97*'RS1-a'!F141</f>
        <v>1014.48846</v>
      </c>
      <c r="H97" s="20" t="n">
        <f aca="false">D97*'RS1-a'!G141</f>
        <v>1014.48846</v>
      </c>
      <c r="I97" s="20"/>
      <c r="J97" s="20"/>
      <c r="K97" s="21" t="n">
        <v>619.39</v>
      </c>
      <c r="L97" s="21" t="n">
        <f aca="false">6*'RS1-a'!D153</f>
        <v>20.7433718863636</v>
      </c>
      <c r="M97" s="21" t="n">
        <f aca="false">6*'RS1-a'!E153</f>
        <v>20.7433718863636</v>
      </c>
      <c r="N97" s="22"/>
      <c r="O97" s="23" t="n">
        <f aca="false">SUM(G97:J97,K97:M97)</f>
        <v>2689.85366377273</v>
      </c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4.9" hidden="false" customHeight="false" outlineLevel="0" collapsed="false">
      <c r="A98" s="34" t="n">
        <v>10</v>
      </c>
      <c r="B98" s="35" t="s">
        <v>115</v>
      </c>
      <c r="C98" s="19" t="n">
        <v>1</v>
      </c>
      <c r="D98" s="19" t="n">
        <v>0</v>
      </c>
      <c r="E98" s="19" t="n">
        <v>0</v>
      </c>
      <c r="F98" s="19" t="n">
        <v>0</v>
      </c>
      <c r="G98" s="20" t="n">
        <f aca="false">C98*'RS1-a'!F140</f>
        <v>1009.10846</v>
      </c>
      <c r="H98" s="20"/>
      <c r="I98" s="20"/>
      <c r="J98" s="20"/>
      <c r="K98" s="21" t="n">
        <v>619.39</v>
      </c>
      <c r="L98" s="21" t="n">
        <f aca="false">6*'RS1-a'!D152</f>
        <v>20.6334627954545</v>
      </c>
      <c r="M98" s="21" t="n">
        <f aca="false">6*'RS1-a'!E152</f>
        <v>20.6334627954545</v>
      </c>
      <c r="N98" s="22"/>
      <c r="O98" s="23" t="n">
        <f aca="false">SUM(G98:J98,K98:M98)</f>
        <v>1669.76538559091</v>
      </c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4.9" hidden="false" customHeight="false" outlineLevel="0" collapsed="false">
      <c r="A99" s="34" t="n">
        <v>11</v>
      </c>
      <c r="B99" s="35" t="s">
        <v>116</v>
      </c>
      <c r="C99" s="19" t="n">
        <v>0</v>
      </c>
      <c r="D99" s="19" t="n">
        <v>0</v>
      </c>
      <c r="E99" s="19" t="n">
        <v>2</v>
      </c>
      <c r="F99" s="19" t="n">
        <v>1</v>
      </c>
      <c r="G99" s="20"/>
      <c r="H99" s="20"/>
      <c r="I99" s="20" t="n">
        <f aca="false">E99*'RS1-a'!C141</f>
        <v>1521.180605</v>
      </c>
      <c r="J99" s="20" t="n">
        <f aca="false">F99*'RS1-a'!D141</f>
        <v>760.5903025</v>
      </c>
      <c r="K99" s="21" t="n">
        <v>619.39</v>
      </c>
      <c r="L99" s="21" t="n">
        <f aca="false">6*'RS1-a'!D153</f>
        <v>20.7433718863636</v>
      </c>
      <c r="M99" s="21" t="n">
        <f aca="false">6*'RS1-a'!E153</f>
        <v>20.7433718863636</v>
      </c>
      <c r="N99" s="22"/>
      <c r="O99" s="23" t="n">
        <f aca="false">SUM(G99:J99,K99:M99)</f>
        <v>2942.64765127273</v>
      </c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4.9" hidden="false" customHeight="false" outlineLevel="0" collapsed="false">
      <c r="A100" s="34" t="n">
        <v>12</v>
      </c>
      <c r="B100" s="35" t="s">
        <v>117</v>
      </c>
      <c r="C100" s="19" t="n">
        <v>0</v>
      </c>
      <c r="D100" s="19" t="n">
        <v>0</v>
      </c>
      <c r="E100" s="19" t="n">
        <v>5</v>
      </c>
      <c r="F100" s="19" t="n">
        <v>0</v>
      </c>
      <c r="G100" s="20"/>
      <c r="H100" s="20"/>
      <c r="I100" s="20" t="n">
        <f aca="false">E100*'RS1-a'!C141</f>
        <v>3802.9515125</v>
      </c>
      <c r="J100" s="20" t="n">
        <f aca="false">F100*'RS1-a'!D141</f>
        <v>0</v>
      </c>
      <c r="K100" s="21" t="n">
        <v>619.39</v>
      </c>
      <c r="L100" s="21" t="n">
        <f aca="false">6*'RS1-a'!D153</f>
        <v>20.7433718863636</v>
      </c>
      <c r="M100" s="21" t="n">
        <f aca="false">6*'RS1-a'!E153</f>
        <v>20.7433718863636</v>
      </c>
      <c r="N100" s="22"/>
      <c r="O100" s="23" t="n">
        <f aca="false">SUM(G100:J100,K100:M100)</f>
        <v>4463.82825627273</v>
      </c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4.9" hidden="false" customHeight="false" outlineLevel="0" collapsed="false">
      <c r="A101" s="34" t="n">
        <v>13</v>
      </c>
      <c r="B101" s="35" t="s">
        <v>118</v>
      </c>
      <c r="C101" s="19" t="n">
        <v>0</v>
      </c>
      <c r="D101" s="19" t="n">
        <v>0</v>
      </c>
      <c r="E101" s="19" t="n">
        <v>5</v>
      </c>
      <c r="F101" s="19" t="n">
        <v>0</v>
      </c>
      <c r="G101" s="20"/>
      <c r="H101" s="20"/>
      <c r="I101" s="20" t="n">
        <f aca="false">E101*'RS1-a'!C140</f>
        <v>3782.8015125</v>
      </c>
      <c r="J101" s="20" t="n">
        <f aca="false">F101*'RS1-a'!D140</f>
        <v>0</v>
      </c>
      <c r="K101" s="21" t="n">
        <v>619.39</v>
      </c>
      <c r="L101" s="21" t="n">
        <f aca="false">6*'RS1-a'!D152</f>
        <v>20.6334627954545</v>
      </c>
      <c r="M101" s="21" t="n">
        <f aca="false">6*'RS1-a'!E152</f>
        <v>20.6334627954545</v>
      </c>
      <c r="N101" s="22"/>
      <c r="O101" s="23" t="n">
        <f aca="false">SUM(G101:J101,K101:M101)</f>
        <v>4443.45843809091</v>
      </c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4.9" hidden="false" customHeight="false" outlineLevel="0" collapsed="false">
      <c r="A102" s="34" t="n">
        <v>14</v>
      </c>
      <c r="B102" s="35" t="s">
        <v>119</v>
      </c>
      <c r="C102" s="19" t="n">
        <v>0</v>
      </c>
      <c r="D102" s="19" t="n">
        <v>0</v>
      </c>
      <c r="E102" s="19" t="n">
        <v>4</v>
      </c>
      <c r="F102" s="19" t="n">
        <v>1</v>
      </c>
      <c r="G102" s="20"/>
      <c r="H102" s="20"/>
      <c r="I102" s="20" t="n">
        <f aca="false">E102*'RS1-a'!C141</f>
        <v>3042.36121</v>
      </c>
      <c r="J102" s="20" t="n">
        <f aca="false">F102*'RS1-a'!D141</f>
        <v>760.5903025</v>
      </c>
      <c r="K102" s="21" t="n">
        <v>619.39</v>
      </c>
      <c r="L102" s="21" t="n">
        <f aca="false">6*'RS1-a'!D153</f>
        <v>20.7433718863636</v>
      </c>
      <c r="M102" s="21" t="n">
        <f aca="false">6*'RS1-a'!E153</f>
        <v>20.7433718863636</v>
      </c>
      <c r="N102" s="22"/>
      <c r="O102" s="23" t="n">
        <f aca="false">SUM(G102:J102,K102:M102)</f>
        <v>4463.82825627273</v>
      </c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4.9" hidden="false" customHeight="false" outlineLevel="0" collapsed="false">
      <c r="A103" s="34" t="n">
        <v>15</v>
      </c>
      <c r="B103" s="35" t="s">
        <v>120</v>
      </c>
      <c r="C103" s="19" t="n">
        <v>0</v>
      </c>
      <c r="D103" s="19" t="n">
        <v>0</v>
      </c>
      <c r="E103" s="19" t="n">
        <v>4</v>
      </c>
      <c r="F103" s="19" t="n">
        <v>0</v>
      </c>
      <c r="G103" s="20"/>
      <c r="H103" s="20"/>
      <c r="I103" s="20" t="n">
        <f aca="false">E103*'RS1-a'!C140</f>
        <v>3026.24121</v>
      </c>
      <c r="J103" s="20" t="n">
        <f aca="false">F103*'RS1-a'!D140</f>
        <v>0</v>
      </c>
      <c r="K103" s="21" t="n">
        <v>619.39</v>
      </c>
      <c r="L103" s="21" t="n">
        <f aca="false">6*'RS1-a'!D152</f>
        <v>20.6334627954545</v>
      </c>
      <c r="M103" s="21" t="n">
        <f aca="false">6*'RS1-a'!E152</f>
        <v>20.6334627954545</v>
      </c>
      <c r="N103" s="22"/>
      <c r="O103" s="23" t="n">
        <f aca="false">SUM(G103:J103,K103:M103)</f>
        <v>3686.89813559091</v>
      </c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4.9" hidden="false" customHeight="false" outlineLevel="0" collapsed="false">
      <c r="A104" s="34" t="n">
        <v>16</v>
      </c>
      <c r="B104" s="35" t="s">
        <v>121</v>
      </c>
      <c r="C104" s="19" t="n">
        <v>0</v>
      </c>
      <c r="D104" s="19" t="n">
        <v>0</v>
      </c>
      <c r="E104" s="19" t="n">
        <v>2</v>
      </c>
      <c r="F104" s="19" t="n">
        <v>1</v>
      </c>
      <c r="G104" s="20"/>
      <c r="H104" s="20"/>
      <c r="I104" s="20" t="n">
        <f aca="false">E104*'RS1-a'!C140</f>
        <v>1513.120605</v>
      </c>
      <c r="J104" s="20" t="n">
        <f aca="false">F104*'RS1-a'!D140</f>
        <v>756.5603025</v>
      </c>
      <c r="K104" s="21" t="n">
        <v>619.39</v>
      </c>
      <c r="L104" s="21" t="n">
        <f aca="false">6*'RS1-a'!D152</f>
        <v>20.6334627954545</v>
      </c>
      <c r="M104" s="21" t="n">
        <f aca="false">6*'RS1-a'!E152</f>
        <v>20.6334627954545</v>
      </c>
      <c r="N104" s="22"/>
      <c r="O104" s="23" t="n">
        <f aca="false">SUM(G104:J104,K104:M104)</f>
        <v>2930.33783309091</v>
      </c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4.9" hidden="false" customHeight="false" outlineLevel="0" collapsed="false">
      <c r="A105" s="34" t="n">
        <v>17</v>
      </c>
      <c r="B105" s="35" t="s">
        <v>122</v>
      </c>
      <c r="C105" s="19" t="n">
        <v>0</v>
      </c>
      <c r="D105" s="19" t="n">
        <v>0</v>
      </c>
      <c r="E105" s="19" t="n">
        <v>1</v>
      </c>
      <c r="F105" s="19" t="n">
        <v>1</v>
      </c>
      <c r="G105" s="20"/>
      <c r="H105" s="20"/>
      <c r="I105" s="20" t="n">
        <f aca="false">E105*'RS1-a'!C142</f>
        <v>764.6703025</v>
      </c>
      <c r="J105" s="20" t="n">
        <f aca="false">F105*'RS1-a'!D142</f>
        <v>764.6703025</v>
      </c>
      <c r="K105" s="21" t="n">
        <v>619.39</v>
      </c>
      <c r="L105" s="21" t="n">
        <f aca="false">6*'RS1-a'!D154</f>
        <v>20.8546446136364</v>
      </c>
      <c r="M105" s="21" t="n">
        <f aca="false">6*'RS1-a'!E154</f>
        <v>20.8546446136364</v>
      </c>
      <c r="N105" s="22"/>
      <c r="O105" s="23" t="n">
        <f aca="false">SUM(G105:J105,K105:M105)</f>
        <v>2190.43989422727</v>
      </c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4.9" hidden="false" customHeight="false" outlineLevel="0" collapsed="false">
      <c r="A106" s="34" t="n">
        <v>18</v>
      </c>
      <c r="B106" s="35" t="s">
        <v>123</v>
      </c>
      <c r="C106" s="19" t="n">
        <v>0</v>
      </c>
      <c r="D106" s="19" t="n">
        <v>0</v>
      </c>
      <c r="E106" s="19" t="n">
        <v>2</v>
      </c>
      <c r="F106" s="19" t="n">
        <v>1</v>
      </c>
      <c r="G106" s="20"/>
      <c r="H106" s="20"/>
      <c r="I106" s="20" t="n">
        <f aca="false">E106*'RS1-a'!C142</f>
        <v>1529.340605</v>
      </c>
      <c r="J106" s="20" t="n">
        <f aca="false">F106*'RS1-a'!D142</f>
        <v>764.6703025</v>
      </c>
      <c r="K106" s="21" t="n">
        <v>619.39</v>
      </c>
      <c r="L106" s="21" t="n">
        <f aca="false">6*'RS1-a'!D154</f>
        <v>20.8546446136364</v>
      </c>
      <c r="M106" s="21" t="n">
        <f aca="false">6*'RS1-a'!E154</f>
        <v>20.8546446136364</v>
      </c>
      <c r="N106" s="22"/>
      <c r="O106" s="23" t="n">
        <f aca="false">SUM(G106:J106,K106:M106)</f>
        <v>2955.11019672727</v>
      </c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4.9" hidden="false" customHeight="false" outlineLevel="0" collapsed="false">
      <c r="A107" s="34" t="n">
        <v>19</v>
      </c>
      <c r="B107" s="35" t="s">
        <v>124</v>
      </c>
      <c r="C107" s="19" t="n">
        <v>0</v>
      </c>
      <c r="D107" s="19" t="n">
        <v>0</v>
      </c>
      <c r="E107" s="19" t="n">
        <v>0</v>
      </c>
      <c r="F107" s="19" t="n">
        <v>1</v>
      </c>
      <c r="G107" s="20"/>
      <c r="H107" s="20"/>
      <c r="I107" s="20" t="n">
        <f aca="false">E107*'RS1-a'!C145</f>
        <v>0</v>
      </c>
      <c r="J107" s="20" t="n">
        <f aca="false">F107*'RS1-a'!D145</f>
        <v>781.4103025</v>
      </c>
      <c r="K107" s="21" t="n">
        <v>619.39</v>
      </c>
      <c r="L107" s="21" t="n">
        <f aca="false">6*'RS1-a'!D157</f>
        <v>21.3111900681818</v>
      </c>
      <c r="M107" s="21" t="n">
        <f aca="false">6*'RS1-a'!E157</f>
        <v>21.3111900681818</v>
      </c>
      <c r="N107" s="22"/>
      <c r="O107" s="23" t="n">
        <f aca="false">SUM(G107:J107,K107:M107)</f>
        <v>1443.42268263636</v>
      </c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4.9" hidden="false" customHeight="false" outlineLevel="0" collapsed="false">
      <c r="A108" s="34" t="n">
        <v>20</v>
      </c>
      <c r="B108" s="35" t="s">
        <v>125</v>
      </c>
      <c r="C108" s="19" t="n">
        <v>0</v>
      </c>
      <c r="D108" s="19" t="n">
        <v>0</v>
      </c>
      <c r="E108" s="19" t="n">
        <v>0</v>
      </c>
      <c r="F108" s="19" t="n">
        <v>1</v>
      </c>
      <c r="G108" s="20"/>
      <c r="H108" s="20"/>
      <c r="I108" s="20" t="n">
        <f aca="false">E108*'RS1-a'!C142</f>
        <v>0</v>
      </c>
      <c r="J108" s="20" t="n">
        <f aca="false">F108*'RS1-a'!D142</f>
        <v>764.6703025</v>
      </c>
      <c r="K108" s="21" t="n">
        <v>619.39</v>
      </c>
      <c r="L108" s="21" t="n">
        <f aca="false">6*'RS1-a'!D154</f>
        <v>20.8546446136364</v>
      </c>
      <c r="M108" s="21" t="n">
        <f aca="false">6*'RS1-a'!E154</f>
        <v>20.8546446136364</v>
      </c>
      <c r="N108" s="22"/>
      <c r="O108" s="23" t="n">
        <f aca="false">SUM(G108:J108,K108:M108)</f>
        <v>1425.76959172727</v>
      </c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14.9" hidden="false" customHeight="false" outlineLevel="0" collapsed="false">
      <c r="A109" s="32" t="n">
        <v>21</v>
      </c>
      <c r="B109" s="33" t="s">
        <v>126</v>
      </c>
      <c r="C109" s="19" t="n">
        <v>1</v>
      </c>
      <c r="D109" s="19" t="n">
        <v>0</v>
      </c>
      <c r="E109" s="19" t="n">
        <v>0</v>
      </c>
      <c r="F109" s="19" t="n">
        <v>0</v>
      </c>
      <c r="G109" s="36" t="n">
        <f aca="false">C109*'RS1-b'!F144</f>
        <v>1132.33266</v>
      </c>
      <c r="H109" s="36"/>
      <c r="I109" s="36"/>
      <c r="J109" s="36"/>
      <c r="K109" s="37" t="n">
        <v>619.39</v>
      </c>
      <c r="L109" s="37" t="n">
        <f aca="false">6*'RS1-b'!D156</f>
        <v>23.1531104318182</v>
      </c>
      <c r="M109" s="37" t="n">
        <f aca="false">6*'RS1-b'!E156</f>
        <v>23.1531104318182</v>
      </c>
      <c r="N109" s="22"/>
      <c r="O109" s="23" t="n">
        <f aca="false">SUM(G109:J109,K109:M109)</f>
        <v>1798.02888086364</v>
      </c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14.9" hidden="false" customHeight="false" outlineLevel="0" collapsed="false">
      <c r="A110" s="34" t="n">
        <v>22</v>
      </c>
      <c r="B110" s="35" t="s">
        <v>127</v>
      </c>
      <c r="C110" s="19" t="n">
        <v>0</v>
      </c>
      <c r="D110" s="19" t="n">
        <v>0</v>
      </c>
      <c r="E110" s="19" t="n">
        <v>4</v>
      </c>
      <c r="F110" s="19" t="n">
        <v>0</v>
      </c>
      <c r="G110" s="36"/>
      <c r="H110" s="36"/>
      <c r="I110" s="36" t="n">
        <f aca="false">E110*'RS1-b'!C142</f>
        <v>3359.38953</v>
      </c>
      <c r="J110" s="36" t="n">
        <f aca="false">F110*'RS1-b'!D142</f>
        <v>0</v>
      </c>
      <c r="K110" s="37" t="n">
        <v>619.39</v>
      </c>
      <c r="L110" s="37" t="n">
        <f aca="false">6*'RS1-b'!D154</f>
        <v>22.9049286136364</v>
      </c>
      <c r="M110" s="37" t="n">
        <f aca="false">6*'RS1-b'!E154</f>
        <v>22.9049286136364</v>
      </c>
      <c r="N110" s="22"/>
      <c r="O110" s="23" t="n">
        <f aca="false">SUM(G110:J110,K110:M110)</f>
        <v>4024.58938722727</v>
      </c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14.9" hidden="false" customHeight="false" outlineLevel="0" collapsed="false">
      <c r="A111" s="34" t="n">
        <v>23</v>
      </c>
      <c r="B111" s="35" t="s">
        <v>128</v>
      </c>
      <c r="C111" s="19" t="n">
        <v>0</v>
      </c>
      <c r="D111" s="19" t="n">
        <v>0</v>
      </c>
      <c r="E111" s="19" t="n">
        <v>3</v>
      </c>
      <c r="F111" s="19" t="n">
        <v>0</v>
      </c>
      <c r="G111" s="36"/>
      <c r="H111" s="36"/>
      <c r="I111" s="36" t="n">
        <f aca="false">E111*'RS1-b'!C142</f>
        <v>2519.5421475</v>
      </c>
      <c r="J111" s="36" t="n">
        <f aca="false">F111*'RS1-b'!D142</f>
        <v>0</v>
      </c>
      <c r="K111" s="37" t="n">
        <v>619.39</v>
      </c>
      <c r="L111" s="37" t="n">
        <f aca="false">6*'RS1-b'!D154</f>
        <v>22.9049286136364</v>
      </c>
      <c r="M111" s="37" t="n">
        <f aca="false">6*'RS1-b'!E154</f>
        <v>22.9049286136364</v>
      </c>
      <c r="N111" s="22"/>
      <c r="O111" s="23" t="n">
        <f aca="false">SUM(G111:J111,K111:M111)</f>
        <v>3184.74200472727</v>
      </c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4.9" hidden="false" customHeight="false" outlineLevel="0" collapsed="false">
      <c r="A112" s="34" t="n">
        <v>24</v>
      </c>
      <c r="B112" s="35" t="s">
        <v>129</v>
      </c>
      <c r="C112" s="19" t="n">
        <v>0</v>
      </c>
      <c r="D112" s="19" t="n">
        <v>1</v>
      </c>
      <c r="E112" s="19" t="n">
        <v>4</v>
      </c>
      <c r="F112" s="19" t="n">
        <v>1</v>
      </c>
      <c r="G112" s="36"/>
      <c r="H112" s="36" t="n">
        <f aca="false">D112*'RS1-b'!G144</f>
        <v>1132.33266</v>
      </c>
      <c r="I112" s="36" t="n">
        <f aca="false">E112*'RS1-b'!C144</f>
        <v>3395.78953</v>
      </c>
      <c r="J112" s="36" t="n">
        <f aca="false">F112*'RS1-b'!D144</f>
        <v>848.9473825</v>
      </c>
      <c r="K112" s="37" t="n">
        <v>619.39</v>
      </c>
      <c r="L112" s="37" t="n">
        <f aca="false">6*'RS1-b'!D156</f>
        <v>23.1531104318182</v>
      </c>
      <c r="M112" s="37" t="n">
        <f aca="false">6*'RS1-b'!E156</f>
        <v>23.1531104318182</v>
      </c>
      <c r="N112" s="22"/>
      <c r="O112" s="23" t="n">
        <f aca="false">SUM(G112:J112,K112:M112)</f>
        <v>6042.76579336364</v>
      </c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4.9" hidden="false" customHeight="false" outlineLevel="0" collapsed="false">
      <c r="A113" s="34" t="n">
        <v>25</v>
      </c>
      <c r="B113" s="35" t="s">
        <v>130</v>
      </c>
      <c r="C113" s="19" t="n">
        <v>0</v>
      </c>
      <c r="D113" s="19" t="n">
        <v>1</v>
      </c>
      <c r="E113" s="19" t="n">
        <v>3</v>
      </c>
      <c r="F113" s="19" t="n">
        <v>0</v>
      </c>
      <c r="G113" s="36"/>
      <c r="H113" s="36" t="n">
        <f aca="false">D113*'RS1-b'!G140</f>
        <v>1108.33266</v>
      </c>
      <c r="I113" s="36" t="n">
        <f aca="false">E113*'RS1-b'!C140</f>
        <v>2492.8421475</v>
      </c>
      <c r="J113" s="36" t="n">
        <f aca="false">F113*'RS1-b'!D140</f>
        <v>0</v>
      </c>
      <c r="K113" s="37" t="n">
        <v>619.39</v>
      </c>
      <c r="L113" s="37" t="n">
        <f aca="false">6*'RS1-b'!D152</f>
        <v>22.6622013409091</v>
      </c>
      <c r="M113" s="37" t="n">
        <f aca="false">6*'RS1-b'!E152</f>
        <v>22.6622013409091</v>
      </c>
      <c r="N113" s="22"/>
      <c r="O113" s="23" t="n">
        <f aca="false">SUM(G113:J113,K113:M113)</f>
        <v>4265.88921018182</v>
      </c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4.9" hidden="false" customHeight="false" outlineLevel="0" collapsed="false">
      <c r="A114" s="34" t="n">
        <v>26</v>
      </c>
      <c r="B114" s="35" t="s">
        <v>131</v>
      </c>
      <c r="C114" s="19" t="n">
        <v>0</v>
      </c>
      <c r="D114" s="19" t="n">
        <v>0</v>
      </c>
      <c r="E114" s="19" t="n">
        <v>3</v>
      </c>
      <c r="F114" s="19" t="n">
        <v>0</v>
      </c>
      <c r="G114" s="36"/>
      <c r="H114" s="36"/>
      <c r="I114" s="36" t="n">
        <f aca="false">E114*'RS1-b'!C142</f>
        <v>2519.5421475</v>
      </c>
      <c r="J114" s="36" t="n">
        <f aca="false">F114*'RS1-b'!D142</f>
        <v>0</v>
      </c>
      <c r="K114" s="37" t="n">
        <v>619.39</v>
      </c>
      <c r="L114" s="37" t="n">
        <f aca="false">6*'RS1-b'!D154</f>
        <v>22.9049286136364</v>
      </c>
      <c r="M114" s="37" t="n">
        <f aca="false">6*'RS1-b'!E154</f>
        <v>22.9049286136364</v>
      </c>
      <c r="N114" s="22"/>
      <c r="O114" s="23" t="n">
        <f aca="false">SUM(G114:J114,K114:M114)</f>
        <v>3184.74200472727</v>
      </c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4.9" hidden="false" customHeight="false" outlineLevel="0" collapsed="false">
      <c r="A115" s="34" t="n">
        <v>27</v>
      </c>
      <c r="B115" s="35" t="s">
        <v>132</v>
      </c>
      <c r="C115" s="19" t="n">
        <v>0</v>
      </c>
      <c r="D115" s="19" t="n">
        <v>0</v>
      </c>
      <c r="E115" s="19" t="n">
        <v>3</v>
      </c>
      <c r="F115" s="19" t="n">
        <v>0</v>
      </c>
      <c r="G115" s="36"/>
      <c r="H115" s="36"/>
      <c r="I115" s="36" t="n">
        <f aca="false">E115*'RS1-b'!C142</f>
        <v>2519.5421475</v>
      </c>
      <c r="J115" s="36" t="n">
        <f aca="false">F115*'RS1-b'!D142</f>
        <v>0</v>
      </c>
      <c r="K115" s="37" t="n">
        <v>619.39</v>
      </c>
      <c r="L115" s="37" t="n">
        <f aca="false">6*'RS1-b'!D154</f>
        <v>22.9049286136364</v>
      </c>
      <c r="M115" s="37" t="n">
        <f aca="false">6*'RS1-b'!E154</f>
        <v>22.9049286136364</v>
      </c>
      <c r="N115" s="22"/>
      <c r="O115" s="23" t="n">
        <f aca="false">SUM(G115:J115,K115:M115)</f>
        <v>3184.74200472727</v>
      </c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4.9" hidden="false" customHeight="false" outlineLevel="0" collapsed="false">
      <c r="A116" s="34" t="n">
        <v>28</v>
      </c>
      <c r="B116" s="35" t="s">
        <v>133</v>
      </c>
      <c r="C116" s="19" t="n">
        <v>0</v>
      </c>
      <c r="D116" s="19" t="n">
        <v>0</v>
      </c>
      <c r="E116" s="19" t="n">
        <v>2</v>
      </c>
      <c r="F116" s="19" t="n">
        <v>0</v>
      </c>
      <c r="G116" s="20"/>
      <c r="H116" s="20"/>
      <c r="I116" s="20" t="n">
        <f aca="false">E116*'RS1-a'!C142</f>
        <v>1529.340605</v>
      </c>
      <c r="J116" s="20" t="n">
        <f aca="false">F116*'RS1-a'!D142</f>
        <v>0</v>
      </c>
      <c r="K116" s="21" t="n">
        <v>619.39</v>
      </c>
      <c r="L116" s="21" t="n">
        <f aca="false">6*'RS1-a'!D154</f>
        <v>20.8546446136364</v>
      </c>
      <c r="M116" s="21" t="n">
        <f aca="false">6*'RS1-a'!E154</f>
        <v>20.8546446136364</v>
      </c>
      <c r="N116" s="22"/>
      <c r="O116" s="23" t="n">
        <f aca="false">SUM(G116:J116,K116:M116)</f>
        <v>2190.43989422727</v>
      </c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14.9" hidden="false" customHeight="false" outlineLevel="0" collapsed="false">
      <c r="A117" s="34" t="n">
        <v>29</v>
      </c>
      <c r="B117" s="35" t="s">
        <v>134</v>
      </c>
      <c r="C117" s="19" t="n">
        <v>0</v>
      </c>
      <c r="D117" s="19" t="n">
        <v>0</v>
      </c>
      <c r="E117" s="19" t="n">
        <v>3</v>
      </c>
      <c r="F117" s="19" t="n">
        <v>0</v>
      </c>
      <c r="G117" s="20"/>
      <c r="H117" s="20"/>
      <c r="I117" s="20" t="n">
        <f aca="false">E117*'RS1-a'!C142</f>
        <v>2294.0109075</v>
      </c>
      <c r="J117" s="20" t="n">
        <f aca="false">F117*'RS1-a'!D142</f>
        <v>0</v>
      </c>
      <c r="K117" s="21" t="n">
        <v>619.39</v>
      </c>
      <c r="L117" s="21" t="n">
        <f aca="false">6*'RS1-a'!D154</f>
        <v>20.8546446136364</v>
      </c>
      <c r="M117" s="21" t="n">
        <f aca="false">6*'RS1-a'!E154</f>
        <v>20.8546446136364</v>
      </c>
      <c r="N117" s="22"/>
      <c r="O117" s="23" t="n">
        <f aca="false">SUM(G117:J117,K117:M117)</f>
        <v>2955.11019672727</v>
      </c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14.9" hidden="false" customHeight="false" outlineLevel="0" collapsed="false">
      <c r="A118" s="34" t="n">
        <v>30</v>
      </c>
      <c r="B118" s="35" t="s">
        <v>135</v>
      </c>
      <c r="C118" s="19" t="n">
        <v>0</v>
      </c>
      <c r="D118" s="19" t="n">
        <v>0</v>
      </c>
      <c r="E118" s="19" t="n">
        <v>2</v>
      </c>
      <c r="F118" s="19" t="n">
        <v>0</v>
      </c>
      <c r="G118" s="36"/>
      <c r="H118" s="36"/>
      <c r="I118" s="36" t="n">
        <f aca="false">E118*'RS1-b'!C142</f>
        <v>1679.694765</v>
      </c>
      <c r="J118" s="36" t="n">
        <f aca="false">F118*'RS1-b'!D142</f>
        <v>0</v>
      </c>
      <c r="K118" s="37" t="n">
        <v>619.39</v>
      </c>
      <c r="L118" s="37" t="n">
        <f aca="false">6*'RS1-b'!D154</f>
        <v>22.9049286136364</v>
      </c>
      <c r="M118" s="37" t="n">
        <f aca="false">6*'RS1-b'!E154</f>
        <v>22.9049286136364</v>
      </c>
      <c r="N118" s="22"/>
      <c r="O118" s="23" t="n">
        <f aca="false">SUM(G118:J118,K118:M118)</f>
        <v>2344.89462222727</v>
      </c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4.9" hidden="false" customHeight="false" outlineLevel="0" collapsed="false">
      <c r="A119" s="34" t="n">
        <v>31</v>
      </c>
      <c r="B119" s="35" t="s">
        <v>136</v>
      </c>
      <c r="C119" s="19" t="n">
        <v>0</v>
      </c>
      <c r="D119" s="19" t="n">
        <v>0</v>
      </c>
      <c r="E119" s="19" t="n">
        <v>2</v>
      </c>
      <c r="F119" s="19" t="n">
        <v>0</v>
      </c>
      <c r="G119" s="36"/>
      <c r="H119" s="36"/>
      <c r="I119" s="36" t="n">
        <f aca="false">E119*'RS1-b'!C140</f>
        <v>1661.894765</v>
      </c>
      <c r="J119" s="36" t="n">
        <f aca="false">F119*'RS1-b'!D140</f>
        <v>0</v>
      </c>
      <c r="K119" s="37" t="n">
        <v>619.39</v>
      </c>
      <c r="L119" s="37" t="n">
        <f aca="false">6*'RS1-b'!D152</f>
        <v>22.6622013409091</v>
      </c>
      <c r="M119" s="37" t="n">
        <f aca="false">6*'RS1-b'!E152</f>
        <v>22.6622013409091</v>
      </c>
      <c r="N119" s="22"/>
      <c r="O119" s="23" t="n">
        <f aca="false">SUM(G119:J119,K119:M119)</f>
        <v>2326.60916768182</v>
      </c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4.9" hidden="false" customHeight="false" outlineLevel="0" collapsed="false">
      <c r="A120" s="34" t="n">
        <v>32</v>
      </c>
      <c r="B120" s="35" t="s">
        <v>137</v>
      </c>
      <c r="C120" s="19" t="n">
        <v>0</v>
      </c>
      <c r="D120" s="19" t="n">
        <v>1</v>
      </c>
      <c r="E120" s="19" t="n">
        <v>0</v>
      </c>
      <c r="F120" s="19" t="n">
        <v>0</v>
      </c>
      <c r="G120" s="36"/>
      <c r="H120" s="36" t="n">
        <f aca="false">D120*'RS1-b'!G144</f>
        <v>1132.33266</v>
      </c>
      <c r="I120" s="36"/>
      <c r="J120" s="36"/>
      <c r="K120" s="37" t="n">
        <v>619.39</v>
      </c>
      <c r="L120" s="37" t="n">
        <f aca="false">6*'RS1-b'!D156</f>
        <v>23.1531104318182</v>
      </c>
      <c r="M120" s="37" t="n">
        <f aca="false">6*'RS1-b'!E156</f>
        <v>23.1531104318182</v>
      </c>
      <c r="N120" s="22"/>
      <c r="O120" s="23" t="n">
        <f aca="false">SUM(G120:J120,K120:M120)</f>
        <v>1798.02888086364</v>
      </c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14.9" hidden="false" customHeight="false" outlineLevel="0" collapsed="false">
      <c r="A121" s="32" t="n">
        <v>33</v>
      </c>
      <c r="B121" s="33" t="s">
        <v>138</v>
      </c>
      <c r="C121" s="19" t="n">
        <v>0</v>
      </c>
      <c r="D121" s="19" t="n">
        <v>1</v>
      </c>
      <c r="E121" s="19" t="n">
        <v>0</v>
      </c>
      <c r="F121" s="19" t="n">
        <v>1</v>
      </c>
      <c r="G121" s="20"/>
      <c r="H121" s="20" t="n">
        <f aca="false">D121*'RS1-a'!G143</f>
        <v>1025.41846</v>
      </c>
      <c r="I121" s="20" t="n">
        <f aca="false">E121*'RS1-a'!C143</f>
        <v>0</v>
      </c>
      <c r="J121" s="20" t="n">
        <f aca="false">F121*'RS1-a'!D143</f>
        <v>768.7903025</v>
      </c>
      <c r="K121" s="21" t="n">
        <v>619.39</v>
      </c>
      <c r="L121" s="21" t="n">
        <f aca="false">6*'RS1-a'!D155</f>
        <v>20.96700825</v>
      </c>
      <c r="M121" s="21" t="n">
        <f aca="false">6*'RS1-a'!E155</f>
        <v>20.96700825</v>
      </c>
      <c r="N121" s="22"/>
      <c r="O121" s="23" t="n">
        <f aca="false">SUM(G121:J121,K121:M121)</f>
        <v>2455.532779</v>
      </c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14.9" hidden="false" customHeight="false" outlineLevel="0" collapsed="false">
      <c r="A122" s="34" t="n">
        <v>34</v>
      </c>
      <c r="B122" s="35" t="s">
        <v>139</v>
      </c>
      <c r="C122" s="19" t="n">
        <v>0</v>
      </c>
      <c r="D122" s="19" t="n">
        <v>0</v>
      </c>
      <c r="E122" s="19" t="n">
        <v>3</v>
      </c>
      <c r="F122" s="19" t="n">
        <v>0</v>
      </c>
      <c r="G122" s="20"/>
      <c r="H122" s="20"/>
      <c r="I122" s="20" t="n">
        <f aca="false">E122*'RS1-a'!C145</f>
        <v>2344.2309075</v>
      </c>
      <c r="J122" s="20" t="n">
        <f aca="false">F122*'RS1-a'!D145</f>
        <v>0</v>
      </c>
      <c r="K122" s="21" t="n">
        <v>619.39</v>
      </c>
      <c r="L122" s="21" t="n">
        <f aca="false">6*'RS1-a'!D157</f>
        <v>21.3111900681818</v>
      </c>
      <c r="M122" s="21" t="n">
        <f aca="false">6*'RS1-a'!E157</f>
        <v>21.3111900681818</v>
      </c>
      <c r="N122" s="22"/>
      <c r="O122" s="23" t="n">
        <f aca="false">SUM(G122:J122,K122:M122)</f>
        <v>3006.24328763636</v>
      </c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4.9" hidden="false" customHeight="false" outlineLevel="0" collapsed="false">
      <c r="A123" s="34" t="n">
        <v>35</v>
      </c>
      <c r="B123" s="35" t="s">
        <v>140</v>
      </c>
      <c r="C123" s="19" t="n">
        <v>0</v>
      </c>
      <c r="D123" s="19" t="n">
        <v>0</v>
      </c>
      <c r="E123" s="19" t="n">
        <v>5</v>
      </c>
      <c r="F123" s="19" t="n">
        <v>0</v>
      </c>
      <c r="G123" s="20"/>
      <c r="H123" s="20"/>
      <c r="I123" s="20" t="n">
        <f aca="false">E123*'RS1-a'!C141</f>
        <v>3802.9515125</v>
      </c>
      <c r="J123" s="20" t="n">
        <f aca="false">F123*'RS1-a'!D141</f>
        <v>0</v>
      </c>
      <c r="K123" s="21" t="n">
        <v>619.39</v>
      </c>
      <c r="L123" s="21" t="n">
        <f aca="false">6*'RS1-a'!D153</f>
        <v>20.7433718863636</v>
      </c>
      <c r="M123" s="21" t="n">
        <f aca="false">6*'RS1-a'!E153</f>
        <v>20.7433718863636</v>
      </c>
      <c r="N123" s="22"/>
      <c r="O123" s="23" t="n">
        <f aca="false">SUM(G123:J123,K123:M123)</f>
        <v>4463.82825627273</v>
      </c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4.9" hidden="false" customHeight="false" outlineLevel="0" collapsed="false">
      <c r="A124" s="34" t="n">
        <v>36</v>
      </c>
      <c r="B124" s="35" t="s">
        <v>141</v>
      </c>
      <c r="C124" s="19" t="n">
        <v>0</v>
      </c>
      <c r="D124" s="19" t="n">
        <v>0</v>
      </c>
      <c r="E124" s="19" t="n">
        <v>3</v>
      </c>
      <c r="F124" s="19" t="n">
        <v>1</v>
      </c>
      <c r="G124" s="20"/>
      <c r="H124" s="20"/>
      <c r="I124" s="20" t="n">
        <f aca="false">E124*'RS1-a'!C145</f>
        <v>2344.2309075</v>
      </c>
      <c r="J124" s="20" t="n">
        <f aca="false">F124*'RS1-a'!D145</f>
        <v>781.4103025</v>
      </c>
      <c r="K124" s="21" t="n">
        <v>619.39</v>
      </c>
      <c r="L124" s="21" t="n">
        <f aca="false">6*'RS1-a'!D157</f>
        <v>21.3111900681818</v>
      </c>
      <c r="M124" s="21" t="n">
        <f aca="false">6*'RS1-a'!E157</f>
        <v>21.3111900681818</v>
      </c>
      <c r="N124" s="22"/>
      <c r="O124" s="23" t="n">
        <f aca="false">SUM(G124:J124,K124:M124)</f>
        <v>3787.65359013636</v>
      </c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4.9" hidden="false" customHeight="false" outlineLevel="0" collapsed="false">
      <c r="A125" s="34" t="n">
        <v>37</v>
      </c>
      <c r="B125" s="35" t="s">
        <v>142</v>
      </c>
      <c r="C125" s="19" t="n">
        <v>0</v>
      </c>
      <c r="D125" s="19" t="n">
        <v>0</v>
      </c>
      <c r="E125" s="19" t="n">
        <v>5</v>
      </c>
      <c r="F125" s="19" t="n">
        <v>0</v>
      </c>
      <c r="G125" s="20"/>
      <c r="H125" s="20"/>
      <c r="I125" s="20" t="n">
        <f aca="false">E125*'RS1-a'!C143</f>
        <v>3843.9515125</v>
      </c>
      <c r="J125" s="20" t="n">
        <f aca="false">F125*'RS1-a'!D143</f>
        <v>0</v>
      </c>
      <c r="K125" s="21" t="n">
        <v>619.39</v>
      </c>
      <c r="L125" s="21" t="n">
        <f aca="false">6*'RS1-a'!D155</f>
        <v>20.96700825</v>
      </c>
      <c r="M125" s="21" t="n">
        <f aca="false">6*'RS1-a'!E155</f>
        <v>20.96700825</v>
      </c>
      <c r="N125" s="22"/>
      <c r="O125" s="23" t="n">
        <f aca="false">SUM(G125:J125,K125:M125)</f>
        <v>4505.275529</v>
      </c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4.9" hidden="false" customHeight="false" outlineLevel="0" collapsed="false">
      <c r="A126" s="34" t="n">
        <v>38</v>
      </c>
      <c r="B126" s="35" t="s">
        <v>143</v>
      </c>
      <c r="C126" s="19" t="n">
        <v>0</v>
      </c>
      <c r="D126" s="19" t="n">
        <v>0</v>
      </c>
      <c r="E126" s="19" t="n">
        <v>6</v>
      </c>
      <c r="F126" s="19" t="n">
        <v>0</v>
      </c>
      <c r="G126" s="20"/>
      <c r="H126" s="20"/>
      <c r="I126" s="20" t="n">
        <f aca="false">E126*'RS1-a'!C144</f>
        <v>4637.701815</v>
      </c>
      <c r="J126" s="20" t="n">
        <f aca="false">F126*'RS1-a'!D144</f>
        <v>0</v>
      </c>
      <c r="K126" s="21" t="n">
        <v>619.39</v>
      </c>
      <c r="L126" s="21" t="n">
        <f aca="false">6*'RS1-a'!D156</f>
        <v>21.0804627954545</v>
      </c>
      <c r="M126" s="21" t="n">
        <f aca="false">6*'RS1-a'!E156</f>
        <v>21.0804627954545</v>
      </c>
      <c r="N126" s="22"/>
      <c r="O126" s="23" t="n">
        <f aca="false">SUM(G126:J126,K126:M126)</f>
        <v>5299.25274059091</v>
      </c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4.9" hidden="false" customHeight="false" outlineLevel="0" collapsed="false">
      <c r="A127" s="34" t="n">
        <v>39</v>
      </c>
      <c r="B127" s="35" t="s">
        <v>144</v>
      </c>
      <c r="C127" s="19" t="n">
        <v>0</v>
      </c>
      <c r="D127" s="19" t="n">
        <v>0</v>
      </c>
      <c r="E127" s="19" t="n">
        <v>2</v>
      </c>
      <c r="F127" s="19" t="n">
        <v>0</v>
      </c>
      <c r="G127" s="20"/>
      <c r="H127" s="20"/>
      <c r="I127" s="20" t="n">
        <f aca="false">E127*'RS1-a'!C140</f>
        <v>1513.120605</v>
      </c>
      <c r="J127" s="20" t="n">
        <f aca="false">F127*'RS1-a'!D140</f>
        <v>0</v>
      </c>
      <c r="K127" s="21" t="n">
        <v>619.39</v>
      </c>
      <c r="L127" s="21" t="n">
        <f aca="false">6*'RS1-a'!D152</f>
        <v>20.6334627954545</v>
      </c>
      <c r="M127" s="21" t="n">
        <f aca="false">6*'RS1-a'!E152</f>
        <v>20.6334627954545</v>
      </c>
      <c r="N127" s="22"/>
      <c r="O127" s="23" t="n">
        <f aca="false">SUM(G127:J127,K127:M127)</f>
        <v>2173.77753059091</v>
      </c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14.9" hidden="false" customHeight="false" outlineLevel="0" collapsed="false">
      <c r="A128" s="34" t="n">
        <v>40</v>
      </c>
      <c r="B128" s="35" t="s">
        <v>145</v>
      </c>
      <c r="C128" s="19" t="n">
        <v>0</v>
      </c>
      <c r="D128" s="19" t="n">
        <v>0</v>
      </c>
      <c r="E128" s="19" t="n">
        <v>5</v>
      </c>
      <c r="F128" s="19" t="n">
        <v>0</v>
      </c>
      <c r="G128" s="20"/>
      <c r="H128" s="20"/>
      <c r="I128" s="20" t="n">
        <f aca="false">E128*'RS1-a'!C140</f>
        <v>3782.8015125</v>
      </c>
      <c r="J128" s="20" t="n">
        <f aca="false">F128*'RS1-a'!D140</f>
        <v>0</v>
      </c>
      <c r="K128" s="21" t="n">
        <v>619.39</v>
      </c>
      <c r="L128" s="21" t="n">
        <f aca="false">6*'RS1-a'!D152</f>
        <v>20.6334627954545</v>
      </c>
      <c r="M128" s="21" t="n">
        <f aca="false">6*'RS1-a'!E152</f>
        <v>20.6334627954545</v>
      </c>
      <c r="N128" s="22"/>
      <c r="O128" s="23" t="n">
        <f aca="false">SUM(G128:J128,K128:M128)</f>
        <v>4443.45843809091</v>
      </c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4.9" hidden="false" customHeight="false" outlineLevel="0" collapsed="false">
      <c r="A129" s="34" t="n">
        <v>41</v>
      </c>
      <c r="B129" s="35" t="s">
        <v>146</v>
      </c>
      <c r="C129" s="19" t="n">
        <v>0</v>
      </c>
      <c r="D129" s="19" t="n">
        <v>0</v>
      </c>
      <c r="E129" s="19" t="n">
        <v>1</v>
      </c>
      <c r="F129" s="19" t="n">
        <v>2</v>
      </c>
      <c r="G129" s="20"/>
      <c r="H129" s="20"/>
      <c r="I129" s="20" t="n">
        <f aca="false">E129*'RS1-a'!C142</f>
        <v>764.6703025</v>
      </c>
      <c r="J129" s="20" t="n">
        <f aca="false">F129*'RS1-a'!D142</f>
        <v>1529.340605</v>
      </c>
      <c r="K129" s="21" t="n">
        <v>619.39</v>
      </c>
      <c r="L129" s="21" t="n">
        <f aca="false">6*'RS1-a'!D154</f>
        <v>20.8546446136364</v>
      </c>
      <c r="M129" s="21" t="n">
        <f aca="false">6*'RS1-a'!E154</f>
        <v>20.8546446136364</v>
      </c>
      <c r="N129" s="22"/>
      <c r="O129" s="23" t="n">
        <f aca="false">SUM(G129:J129,K129:M129)</f>
        <v>2955.11019672727</v>
      </c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14.9" hidden="false" customHeight="false" outlineLevel="0" collapsed="false">
      <c r="A130" s="34" t="n">
        <v>42</v>
      </c>
      <c r="B130" s="35" t="s">
        <v>147</v>
      </c>
      <c r="C130" s="19" t="n">
        <v>0</v>
      </c>
      <c r="D130" s="19" t="n">
        <v>0</v>
      </c>
      <c r="E130" s="19" t="n">
        <v>3</v>
      </c>
      <c r="F130" s="19" t="n">
        <v>0</v>
      </c>
      <c r="G130" s="20"/>
      <c r="H130" s="20"/>
      <c r="I130" s="20" t="n">
        <f aca="false">E130*'RS1-a'!C140</f>
        <v>2269.6809075</v>
      </c>
      <c r="J130" s="20" t="n">
        <f aca="false">F130*'RS1-a'!D140</f>
        <v>0</v>
      </c>
      <c r="K130" s="21" t="n">
        <v>619.39</v>
      </c>
      <c r="L130" s="21" t="n">
        <f aca="false">6*'RS1-a'!D152</f>
        <v>20.6334627954545</v>
      </c>
      <c r="M130" s="21" t="n">
        <f aca="false">6*'RS1-a'!E152</f>
        <v>20.6334627954545</v>
      </c>
      <c r="N130" s="22"/>
      <c r="O130" s="23" t="n">
        <f aca="false">SUM(G130:J130,K130:M130)</f>
        <v>2930.33783309091</v>
      </c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14.9" hidden="false" customHeight="false" outlineLevel="0" collapsed="false">
      <c r="A131" s="34" t="n">
        <v>43</v>
      </c>
      <c r="B131" s="35" t="s">
        <v>148</v>
      </c>
      <c r="C131" s="19" t="n">
        <v>0</v>
      </c>
      <c r="D131" s="19" t="n">
        <v>0</v>
      </c>
      <c r="E131" s="19" t="n">
        <v>0</v>
      </c>
      <c r="F131" s="19" t="n">
        <v>2</v>
      </c>
      <c r="G131" s="20"/>
      <c r="H131" s="20"/>
      <c r="I131" s="20" t="n">
        <f aca="false">E131*'RS1-a'!C140</f>
        <v>0</v>
      </c>
      <c r="J131" s="20" t="n">
        <f aca="false">F131*'RS1-a'!D140</f>
        <v>1513.120605</v>
      </c>
      <c r="K131" s="21" t="n">
        <v>619.39</v>
      </c>
      <c r="L131" s="21" t="n">
        <f aca="false">6*'RS1-a'!D152</f>
        <v>20.6334627954545</v>
      </c>
      <c r="M131" s="21" t="n">
        <f aca="false">6*'RS1-a'!E152</f>
        <v>20.6334627954545</v>
      </c>
      <c r="N131" s="22"/>
      <c r="O131" s="23" t="n">
        <f aca="false">SUM(G131:J131,K131:M131)</f>
        <v>2173.77753059091</v>
      </c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4.9" hidden="false" customHeight="false" outlineLevel="0" collapsed="false">
      <c r="A132" s="34" t="n">
        <v>44</v>
      </c>
      <c r="B132" s="35" t="s">
        <v>149</v>
      </c>
      <c r="C132" s="19" t="n">
        <v>0</v>
      </c>
      <c r="D132" s="19" t="n">
        <v>0</v>
      </c>
      <c r="E132" s="19" t="n">
        <v>0</v>
      </c>
      <c r="F132" s="19" t="n">
        <v>2</v>
      </c>
      <c r="G132" s="20"/>
      <c r="H132" s="20"/>
      <c r="I132" s="20" t="n">
        <f aca="false">E132*'RS1-a'!C144</f>
        <v>0</v>
      </c>
      <c r="J132" s="20" t="n">
        <f aca="false">F132*'RS1-a'!D144</f>
        <v>1545.900605</v>
      </c>
      <c r="K132" s="21" t="n">
        <v>619.39</v>
      </c>
      <c r="L132" s="21" t="n">
        <f aca="false">6*'RS1-a'!D156</f>
        <v>21.0804627954545</v>
      </c>
      <c r="M132" s="21" t="n">
        <f aca="false">6*'RS1-a'!E156</f>
        <v>21.0804627954545</v>
      </c>
      <c r="N132" s="22"/>
      <c r="O132" s="23" t="n">
        <f aca="false">SUM(G132:J132,K132:M132)</f>
        <v>2207.45153059091</v>
      </c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14.9" hidden="false" customHeight="false" outlineLevel="0" collapsed="false">
      <c r="A133" s="34" t="n">
        <v>45</v>
      </c>
      <c r="B133" s="35" t="s">
        <v>150</v>
      </c>
      <c r="C133" s="19" t="n">
        <v>0</v>
      </c>
      <c r="D133" s="19" t="n">
        <v>0</v>
      </c>
      <c r="E133" s="19" t="n">
        <v>0</v>
      </c>
      <c r="F133" s="19" t="n">
        <v>2</v>
      </c>
      <c r="G133" s="20"/>
      <c r="H133" s="20"/>
      <c r="I133" s="20" t="n">
        <f aca="false">E133*'RS1-a'!C145</f>
        <v>0</v>
      </c>
      <c r="J133" s="20" t="n">
        <f aca="false">F133*'RS1-a'!D145</f>
        <v>1562.820605</v>
      </c>
      <c r="K133" s="21" t="n">
        <v>619.39</v>
      </c>
      <c r="L133" s="21" t="n">
        <f aca="false">6*'RS1-a'!D157</f>
        <v>21.3111900681818</v>
      </c>
      <c r="M133" s="21" t="n">
        <f aca="false">6*'RS1-a'!E157</f>
        <v>21.3111900681818</v>
      </c>
      <c r="N133" s="22"/>
      <c r="O133" s="23" t="n">
        <f aca="false">SUM(G133:J133,K133:M133)</f>
        <v>2224.83298513636</v>
      </c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14.9" hidden="false" customHeight="false" outlineLevel="0" collapsed="false">
      <c r="A134" s="32" t="n">
        <v>46</v>
      </c>
      <c r="B134" s="33" t="s">
        <v>151</v>
      </c>
      <c r="C134" s="19" t="n">
        <v>0</v>
      </c>
      <c r="D134" s="19" t="n">
        <v>0</v>
      </c>
      <c r="E134" s="19" t="n">
        <v>1</v>
      </c>
      <c r="F134" s="19" t="n">
        <v>1</v>
      </c>
      <c r="G134" s="20"/>
      <c r="H134" s="20"/>
      <c r="I134" s="20" t="n">
        <f aca="false">E134*'RS1-a'!C140</f>
        <v>756.5603025</v>
      </c>
      <c r="J134" s="20" t="n">
        <f aca="false">F134*'RS1-a'!D140</f>
        <v>756.5603025</v>
      </c>
      <c r="K134" s="21" t="n">
        <v>619.39</v>
      </c>
      <c r="L134" s="21" t="n">
        <f aca="false">6*'RS1-a'!D152</f>
        <v>20.6334627954545</v>
      </c>
      <c r="M134" s="21" t="n">
        <f aca="false">6*'RS1-a'!E152</f>
        <v>20.6334627954545</v>
      </c>
      <c r="N134" s="22"/>
      <c r="O134" s="23" t="n">
        <f aca="false">SUM(G134:J134,K134:M134)</f>
        <v>2173.77753059091</v>
      </c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14.9" hidden="false" customHeight="false" outlineLevel="0" collapsed="false">
      <c r="A135" s="34" t="n">
        <v>47</v>
      </c>
      <c r="B135" s="35" t="s">
        <v>152</v>
      </c>
      <c r="C135" s="19" t="n">
        <v>0</v>
      </c>
      <c r="D135" s="19" t="n">
        <v>1</v>
      </c>
      <c r="E135" s="19" t="n">
        <v>2</v>
      </c>
      <c r="F135" s="19" t="n">
        <v>0</v>
      </c>
      <c r="G135" s="20"/>
      <c r="H135" s="20" t="n">
        <f aca="false">D135*'RS1-a'!G140</f>
        <v>1009.10846</v>
      </c>
      <c r="I135" s="20" t="n">
        <f aca="false">E135*'RS1-a'!C140</f>
        <v>1513.120605</v>
      </c>
      <c r="J135" s="20" t="n">
        <f aca="false">F135*'RS1-a'!D140</f>
        <v>0</v>
      </c>
      <c r="K135" s="21" t="n">
        <v>619.39</v>
      </c>
      <c r="L135" s="21" t="n">
        <f aca="false">6*'RS1-a'!D152</f>
        <v>20.6334627954545</v>
      </c>
      <c r="M135" s="21" t="n">
        <f aca="false">6*'RS1-a'!E152</f>
        <v>20.6334627954545</v>
      </c>
      <c r="N135" s="22"/>
      <c r="O135" s="23" t="n">
        <f aca="false">SUM(G135:J135,K135:M135)</f>
        <v>3182.88599059091</v>
      </c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4.9" hidden="false" customHeight="false" outlineLevel="0" collapsed="false">
      <c r="A136" s="34" t="n">
        <v>48</v>
      </c>
      <c r="B136" s="35" t="s">
        <v>153</v>
      </c>
      <c r="C136" s="19" t="n">
        <v>0</v>
      </c>
      <c r="D136" s="19" t="n">
        <v>0</v>
      </c>
      <c r="E136" s="19" t="n">
        <v>1</v>
      </c>
      <c r="F136" s="19" t="n">
        <v>2</v>
      </c>
      <c r="G136" s="20"/>
      <c r="H136" s="20"/>
      <c r="I136" s="20" t="n">
        <f aca="false">E136*'RS1-a'!C140</f>
        <v>756.5603025</v>
      </c>
      <c r="J136" s="20" t="n">
        <f aca="false">F136*'RS1-a'!D140</f>
        <v>1513.120605</v>
      </c>
      <c r="K136" s="21" t="n">
        <v>619.39</v>
      </c>
      <c r="L136" s="21" t="n">
        <f aca="false">6*'RS1-a'!D152</f>
        <v>20.6334627954545</v>
      </c>
      <c r="M136" s="21" t="n">
        <f aca="false">6*'RS1-a'!E152</f>
        <v>20.6334627954545</v>
      </c>
      <c r="N136" s="22"/>
      <c r="O136" s="23" t="n">
        <f aca="false">SUM(G136:J136,K136:M136)</f>
        <v>2930.33783309091</v>
      </c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4.9" hidden="false" customHeight="false" outlineLevel="0" collapsed="false">
      <c r="A137" s="34" t="n">
        <v>49</v>
      </c>
      <c r="B137" s="35" t="s">
        <v>154</v>
      </c>
      <c r="C137" s="19" t="n">
        <v>0</v>
      </c>
      <c r="D137" s="19" t="n">
        <v>0</v>
      </c>
      <c r="E137" s="19" t="n">
        <v>1</v>
      </c>
      <c r="F137" s="19" t="n">
        <v>2</v>
      </c>
      <c r="G137" s="20"/>
      <c r="H137" s="20"/>
      <c r="I137" s="20" t="n">
        <f aca="false">E137*'RS1-a'!C140</f>
        <v>756.5603025</v>
      </c>
      <c r="J137" s="20" t="n">
        <f aca="false">F137*'RS1-a'!D140</f>
        <v>1513.120605</v>
      </c>
      <c r="K137" s="21" t="n">
        <v>619.39</v>
      </c>
      <c r="L137" s="21" t="n">
        <f aca="false">6*'RS1-a'!D152</f>
        <v>20.6334627954545</v>
      </c>
      <c r="M137" s="21" t="n">
        <f aca="false">6*'RS1-a'!E152</f>
        <v>20.6334627954545</v>
      </c>
      <c r="N137" s="22"/>
      <c r="O137" s="23" t="n">
        <f aca="false">SUM(G137:J137,K137:M137)</f>
        <v>2930.33783309091</v>
      </c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4.9" hidden="false" customHeight="false" outlineLevel="0" collapsed="false">
      <c r="A138" s="34" t="n">
        <v>50</v>
      </c>
      <c r="B138" s="35" t="s">
        <v>155</v>
      </c>
      <c r="C138" s="19" t="n">
        <v>0</v>
      </c>
      <c r="D138" s="19" t="n">
        <v>0</v>
      </c>
      <c r="E138" s="19" t="n">
        <v>2</v>
      </c>
      <c r="F138" s="19" t="n">
        <v>2</v>
      </c>
      <c r="G138" s="20"/>
      <c r="H138" s="20"/>
      <c r="I138" s="20" t="n">
        <f aca="false">E138*'RS1-a'!C141</f>
        <v>1521.180605</v>
      </c>
      <c r="J138" s="20" t="n">
        <f aca="false">F138*'RS1-a'!D141</f>
        <v>1521.180605</v>
      </c>
      <c r="K138" s="21" t="n">
        <v>619.39</v>
      </c>
      <c r="L138" s="21" t="n">
        <f aca="false">6*'RS1-a'!D153</f>
        <v>20.7433718863636</v>
      </c>
      <c r="M138" s="21" t="n">
        <f aca="false">6*'RS1-a'!E153</f>
        <v>20.7433718863636</v>
      </c>
      <c r="N138" s="22"/>
      <c r="O138" s="23" t="n">
        <f aca="false">SUM(G138:J138,K138:M138)</f>
        <v>3703.23795377273</v>
      </c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14.9" hidden="false" customHeight="false" outlineLevel="0" collapsed="false">
      <c r="A139" s="34" t="n">
        <v>51</v>
      </c>
      <c r="B139" s="35" t="s">
        <v>156</v>
      </c>
      <c r="C139" s="19" t="n">
        <v>0</v>
      </c>
      <c r="D139" s="19" t="n">
        <v>0</v>
      </c>
      <c r="E139" s="19" t="n">
        <v>1</v>
      </c>
      <c r="F139" s="19" t="n">
        <v>1</v>
      </c>
      <c r="G139" s="20"/>
      <c r="H139" s="20"/>
      <c r="I139" s="20" t="n">
        <f aca="false">E139*'RS1-a'!C141</f>
        <v>760.5903025</v>
      </c>
      <c r="J139" s="20" t="n">
        <f aca="false">F139*'RS1-a'!D141</f>
        <v>760.5903025</v>
      </c>
      <c r="K139" s="21" t="n">
        <v>619.39</v>
      </c>
      <c r="L139" s="21" t="n">
        <f aca="false">6*'RS1-a'!D153</f>
        <v>20.7433718863636</v>
      </c>
      <c r="M139" s="21" t="n">
        <f aca="false">6*'RS1-a'!E153</f>
        <v>20.7433718863636</v>
      </c>
      <c r="N139" s="22"/>
      <c r="O139" s="23" t="n">
        <f aca="false">SUM(G139:J139,K139:M139)</f>
        <v>2182.05734877273</v>
      </c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4.9" hidden="false" customHeight="false" outlineLevel="0" collapsed="false">
      <c r="A140" s="34" t="n">
        <v>52</v>
      </c>
      <c r="B140" s="35" t="s">
        <v>157</v>
      </c>
      <c r="C140" s="19" t="n">
        <v>0</v>
      </c>
      <c r="D140" s="19" t="n">
        <v>0</v>
      </c>
      <c r="E140" s="19" t="n">
        <v>3</v>
      </c>
      <c r="F140" s="19" t="n">
        <v>2</v>
      </c>
      <c r="G140" s="20"/>
      <c r="H140" s="20"/>
      <c r="I140" s="20" t="n">
        <f aca="false">E140*'RS1-a'!C141</f>
        <v>2281.7709075</v>
      </c>
      <c r="J140" s="20" t="n">
        <f aca="false">F140*'RS1-a'!D141</f>
        <v>1521.180605</v>
      </c>
      <c r="K140" s="21" t="n">
        <v>619.39</v>
      </c>
      <c r="L140" s="21" t="n">
        <f aca="false">6*'RS1-a'!D153</f>
        <v>20.7433718863636</v>
      </c>
      <c r="M140" s="21" t="n">
        <f aca="false">6*'RS1-a'!E153</f>
        <v>20.7433718863636</v>
      </c>
      <c r="N140" s="22"/>
      <c r="O140" s="23" t="n">
        <f aca="false">SUM(G140:J140,K140:M140)</f>
        <v>4463.82825627273</v>
      </c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14.9" hidden="false" customHeight="false" outlineLevel="0" collapsed="false">
      <c r="A141" s="34" t="n">
        <v>53</v>
      </c>
      <c r="B141" s="35" t="s">
        <v>158</v>
      </c>
      <c r="C141" s="19" t="n">
        <v>0</v>
      </c>
      <c r="D141" s="19" t="n">
        <v>0</v>
      </c>
      <c r="E141" s="19" t="n">
        <v>2</v>
      </c>
      <c r="F141" s="19" t="n">
        <v>2</v>
      </c>
      <c r="G141" s="20"/>
      <c r="H141" s="20"/>
      <c r="I141" s="20" t="n">
        <f aca="false">E141*'RS1-a'!C143</f>
        <v>1537.580605</v>
      </c>
      <c r="J141" s="20" t="n">
        <f aca="false">F141*'RS1-a'!D143</f>
        <v>1537.580605</v>
      </c>
      <c r="K141" s="21" t="n">
        <v>619.39</v>
      </c>
      <c r="L141" s="21" t="n">
        <f aca="false">6*'RS1-a'!D155</f>
        <v>20.96700825</v>
      </c>
      <c r="M141" s="21" t="n">
        <f aca="false">6*'RS1-a'!E155</f>
        <v>20.96700825</v>
      </c>
      <c r="N141" s="22"/>
      <c r="O141" s="23" t="n">
        <f aca="false">SUM(G141:J141,K141:M141)</f>
        <v>3736.4852265</v>
      </c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14.9" hidden="false" customHeight="false" outlineLevel="0" collapsed="false">
      <c r="A142" s="34" t="n">
        <v>54</v>
      </c>
      <c r="B142" s="35" t="s">
        <v>159</v>
      </c>
      <c r="C142" s="19" t="n">
        <v>0</v>
      </c>
      <c r="D142" s="19" t="n">
        <v>0</v>
      </c>
      <c r="E142" s="19" t="n">
        <v>3</v>
      </c>
      <c r="F142" s="19" t="n">
        <v>2</v>
      </c>
      <c r="G142" s="20"/>
      <c r="H142" s="20"/>
      <c r="I142" s="20" t="n">
        <f aca="false">E142*'RS1-a'!C140</f>
        <v>2269.6809075</v>
      </c>
      <c r="J142" s="20" t="n">
        <f aca="false">F142*'RS1-a'!D140</f>
        <v>1513.120605</v>
      </c>
      <c r="K142" s="21" t="n">
        <v>619.39</v>
      </c>
      <c r="L142" s="21" t="n">
        <f aca="false">6*'RS1-a'!D152</f>
        <v>20.6334627954545</v>
      </c>
      <c r="M142" s="21" t="n">
        <f aca="false">6*'RS1-a'!E152</f>
        <v>20.6334627954545</v>
      </c>
      <c r="N142" s="22"/>
      <c r="O142" s="23" t="n">
        <f aca="false">SUM(G142:J142,K142:M142)</f>
        <v>4443.45843809091</v>
      </c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14.9" hidden="false" customHeight="false" outlineLevel="0" collapsed="false">
      <c r="A143" s="34" t="n">
        <v>55</v>
      </c>
      <c r="B143" s="35" t="s">
        <v>160</v>
      </c>
      <c r="C143" s="19" t="n">
        <v>0</v>
      </c>
      <c r="D143" s="19" t="n">
        <v>0</v>
      </c>
      <c r="E143" s="19" t="n">
        <v>4</v>
      </c>
      <c r="F143" s="19" t="n">
        <v>2</v>
      </c>
      <c r="G143" s="20"/>
      <c r="H143" s="20"/>
      <c r="I143" s="20" t="n">
        <f aca="false">E143*'RS1-a'!C142</f>
        <v>3058.68121</v>
      </c>
      <c r="J143" s="20" t="n">
        <f aca="false">F143*'RS1-a'!D142</f>
        <v>1529.340605</v>
      </c>
      <c r="K143" s="21" t="n">
        <v>619.39</v>
      </c>
      <c r="L143" s="21" t="n">
        <f aca="false">6*'RS1-a'!D154</f>
        <v>20.8546446136364</v>
      </c>
      <c r="M143" s="21" t="n">
        <f aca="false">6*'RS1-a'!E154</f>
        <v>20.8546446136364</v>
      </c>
      <c r="N143" s="22"/>
      <c r="O143" s="23" t="n">
        <f aca="false">SUM(G143:J143,K143:M143)</f>
        <v>5249.12110422727</v>
      </c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14.9" hidden="false" customHeight="false" outlineLevel="0" collapsed="false">
      <c r="A144" s="34" t="n">
        <v>56</v>
      </c>
      <c r="B144" s="35" t="s">
        <v>161</v>
      </c>
      <c r="C144" s="19" t="n">
        <v>0</v>
      </c>
      <c r="D144" s="19" t="n">
        <v>0</v>
      </c>
      <c r="E144" s="19" t="n">
        <v>2</v>
      </c>
      <c r="F144" s="19" t="n">
        <v>1</v>
      </c>
      <c r="G144" s="20"/>
      <c r="H144" s="20"/>
      <c r="I144" s="20" t="n">
        <f aca="false">E144*'RS1-a'!C142</f>
        <v>1529.340605</v>
      </c>
      <c r="J144" s="20" t="n">
        <f aca="false">F144*'RS1-a'!D142</f>
        <v>764.6703025</v>
      </c>
      <c r="K144" s="21" t="n">
        <v>619.39</v>
      </c>
      <c r="L144" s="21" t="n">
        <f aca="false">6*'RS1-a'!D154</f>
        <v>20.8546446136364</v>
      </c>
      <c r="M144" s="21" t="n">
        <f aca="false">6*'RS1-a'!E154</f>
        <v>20.8546446136364</v>
      </c>
      <c r="N144" s="22"/>
      <c r="O144" s="23" t="n">
        <f aca="false">SUM(G144:J144,K144:M144)</f>
        <v>2955.11019672727</v>
      </c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14.9" hidden="false" customHeight="false" outlineLevel="0" collapsed="false">
      <c r="A145" s="34" t="n">
        <v>57</v>
      </c>
      <c r="B145" s="35" t="s">
        <v>162</v>
      </c>
      <c r="C145" s="19" t="n">
        <v>0</v>
      </c>
      <c r="D145" s="19" t="n">
        <v>0</v>
      </c>
      <c r="E145" s="19" t="n">
        <v>2</v>
      </c>
      <c r="F145" s="19" t="n">
        <v>1</v>
      </c>
      <c r="G145" s="20"/>
      <c r="H145" s="20"/>
      <c r="I145" s="20" t="n">
        <f aca="false">E145*'RS1-a'!C140</f>
        <v>1513.120605</v>
      </c>
      <c r="J145" s="20" t="n">
        <f aca="false">F145*'RS1-a'!D140</f>
        <v>756.5603025</v>
      </c>
      <c r="K145" s="21" t="n">
        <v>619.39</v>
      </c>
      <c r="L145" s="21" t="n">
        <f aca="false">6*'RS1-a'!D152</f>
        <v>20.6334627954545</v>
      </c>
      <c r="M145" s="21" t="n">
        <f aca="false">6*'RS1-a'!E152</f>
        <v>20.6334627954545</v>
      </c>
      <c r="N145" s="22"/>
      <c r="O145" s="23" t="n">
        <f aca="false">SUM(G145:J145,K145:M145)</f>
        <v>2930.33783309091</v>
      </c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14.9" hidden="false" customHeight="false" outlineLevel="0" collapsed="false">
      <c r="A146" s="34" t="n">
        <v>58</v>
      </c>
      <c r="B146" s="35" t="s">
        <v>163</v>
      </c>
      <c r="C146" s="19" t="n">
        <v>0</v>
      </c>
      <c r="D146" s="19" t="n">
        <v>0</v>
      </c>
      <c r="E146" s="19" t="n">
        <v>3</v>
      </c>
      <c r="F146" s="19" t="n">
        <v>2</v>
      </c>
      <c r="G146" s="20"/>
      <c r="H146" s="20"/>
      <c r="I146" s="20" t="n">
        <f aca="false">E146*'RS1-a'!C142</f>
        <v>2294.0109075</v>
      </c>
      <c r="J146" s="20" t="n">
        <f aca="false">F146*'RS1-a'!D142</f>
        <v>1529.340605</v>
      </c>
      <c r="K146" s="21" t="n">
        <v>619.39</v>
      </c>
      <c r="L146" s="21" t="n">
        <f aca="false">6*'RS1-a'!D154</f>
        <v>20.8546446136364</v>
      </c>
      <c r="M146" s="21" t="n">
        <f aca="false">6*'RS1-a'!E154</f>
        <v>20.8546446136364</v>
      </c>
      <c r="N146" s="22"/>
      <c r="O146" s="23" t="n">
        <f aca="false">SUM(G146:J146,K146:M146)</f>
        <v>4484.45080172727</v>
      </c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14.9" hidden="false" customHeight="false" outlineLevel="0" collapsed="false">
      <c r="A147" s="34" t="n">
        <v>59</v>
      </c>
      <c r="B147" s="35" t="s">
        <v>164</v>
      </c>
      <c r="C147" s="19" t="n">
        <v>0</v>
      </c>
      <c r="D147" s="19" t="n">
        <v>0</v>
      </c>
      <c r="E147" s="19" t="n">
        <v>2</v>
      </c>
      <c r="F147" s="19" t="n">
        <v>0</v>
      </c>
      <c r="G147" s="20"/>
      <c r="H147" s="20"/>
      <c r="I147" s="20" t="n">
        <f aca="false">E147*'RS1-a'!C140</f>
        <v>1513.120605</v>
      </c>
      <c r="J147" s="20" t="n">
        <f aca="false">F147*'RS1-a'!D140</f>
        <v>0</v>
      </c>
      <c r="K147" s="21" t="n">
        <v>619.39</v>
      </c>
      <c r="L147" s="21" t="n">
        <f aca="false">6*'RS1-a'!D152</f>
        <v>20.6334627954545</v>
      </c>
      <c r="M147" s="21" t="n">
        <f aca="false">6*'RS1-a'!E152</f>
        <v>20.6334627954545</v>
      </c>
      <c r="N147" s="22"/>
      <c r="O147" s="23" t="n">
        <f aca="false">SUM(G147:J147,K147:M147)</f>
        <v>2173.77753059091</v>
      </c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14.9" hidden="false" customHeight="false" outlineLevel="0" collapsed="false">
      <c r="A148" s="34" t="n">
        <v>60</v>
      </c>
      <c r="B148" s="35" t="s">
        <v>165</v>
      </c>
      <c r="C148" s="19" t="n">
        <v>0</v>
      </c>
      <c r="D148" s="19" t="n">
        <v>0</v>
      </c>
      <c r="E148" s="19" t="n">
        <v>2</v>
      </c>
      <c r="F148" s="19" t="n">
        <v>1</v>
      </c>
      <c r="G148" s="20"/>
      <c r="H148" s="20"/>
      <c r="I148" s="20" t="n">
        <f aca="false">E148*'RS1-a'!C142</f>
        <v>1529.340605</v>
      </c>
      <c r="J148" s="20" t="n">
        <f aca="false">F148*'RS1-a'!D142</f>
        <v>764.6703025</v>
      </c>
      <c r="K148" s="21" t="n">
        <v>619.39</v>
      </c>
      <c r="L148" s="21" t="n">
        <f aca="false">6*'RS1-a'!D154</f>
        <v>20.8546446136364</v>
      </c>
      <c r="M148" s="21" t="n">
        <f aca="false">6*'RS1-a'!E154</f>
        <v>20.8546446136364</v>
      </c>
      <c r="N148" s="22"/>
      <c r="O148" s="23" t="n">
        <f aca="false">SUM(G148:J148,K148:M148)</f>
        <v>2955.11019672727</v>
      </c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14.9" hidden="false" customHeight="false" outlineLevel="0" collapsed="false">
      <c r="A149" s="34" t="n">
        <v>61</v>
      </c>
      <c r="B149" s="35" t="s">
        <v>166</v>
      </c>
      <c r="C149" s="19" t="n">
        <v>0</v>
      </c>
      <c r="D149" s="19" t="n">
        <v>0</v>
      </c>
      <c r="E149" s="19" t="n">
        <v>0</v>
      </c>
      <c r="F149" s="19" t="n">
        <v>1</v>
      </c>
      <c r="G149" s="20"/>
      <c r="H149" s="20"/>
      <c r="I149" s="20" t="n">
        <f aca="false">E149*'RS1-a'!C141</f>
        <v>0</v>
      </c>
      <c r="J149" s="20" t="n">
        <f aca="false">F149*'RS1-a'!D141</f>
        <v>760.5903025</v>
      </c>
      <c r="K149" s="21" t="n">
        <v>619.39</v>
      </c>
      <c r="L149" s="21" t="n">
        <f aca="false">6*'RS1-a'!D153</f>
        <v>20.7433718863636</v>
      </c>
      <c r="M149" s="21" t="n">
        <f aca="false">6*'RS1-a'!E153</f>
        <v>20.7433718863636</v>
      </c>
      <c r="N149" s="22"/>
      <c r="O149" s="23" t="n">
        <f aca="false">SUM(G149:J149,K149:M149)</f>
        <v>1421.46704627273</v>
      </c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14.9" hidden="false" customHeight="false" outlineLevel="0" collapsed="false">
      <c r="A150" s="34" t="n">
        <v>62</v>
      </c>
      <c r="B150" s="35" t="s">
        <v>167</v>
      </c>
      <c r="C150" s="19" t="n">
        <v>0</v>
      </c>
      <c r="D150" s="19" t="n">
        <v>0</v>
      </c>
      <c r="E150" s="19" t="n">
        <v>0</v>
      </c>
      <c r="F150" s="19" t="n">
        <v>1</v>
      </c>
      <c r="G150" s="20"/>
      <c r="H150" s="20"/>
      <c r="I150" s="20" t="n">
        <f aca="false">E150*'RS1-a'!C142</f>
        <v>0</v>
      </c>
      <c r="J150" s="20" t="n">
        <f aca="false">F150*'RS1-a'!D142</f>
        <v>764.6703025</v>
      </c>
      <c r="K150" s="21" t="n">
        <v>619.39</v>
      </c>
      <c r="L150" s="21" t="n">
        <f aca="false">6*'RS1-a'!D154</f>
        <v>20.8546446136364</v>
      </c>
      <c r="M150" s="21" t="n">
        <f aca="false">6*'RS1-a'!E154</f>
        <v>20.8546446136364</v>
      </c>
      <c r="N150" s="22"/>
      <c r="O150" s="23" t="n">
        <f aca="false">SUM(G150:J150,K150:M150)</f>
        <v>1425.76959172727</v>
      </c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14.9" hidden="false" customHeight="false" outlineLevel="0" collapsed="false">
      <c r="A151" s="34" t="n">
        <v>63</v>
      </c>
      <c r="B151" s="35" t="s">
        <v>168</v>
      </c>
      <c r="C151" s="19" t="n">
        <v>0</v>
      </c>
      <c r="D151" s="19" t="n">
        <v>0</v>
      </c>
      <c r="E151" s="19" t="n">
        <v>0</v>
      </c>
      <c r="F151" s="19" t="n">
        <v>1</v>
      </c>
      <c r="G151" s="20"/>
      <c r="H151" s="20"/>
      <c r="I151" s="20" t="n">
        <f aca="false">E151*'RS1-a'!C140</f>
        <v>0</v>
      </c>
      <c r="J151" s="20" t="n">
        <f aca="false">F151*'RS1-a'!D140</f>
        <v>756.5603025</v>
      </c>
      <c r="K151" s="21" t="n">
        <v>619.39</v>
      </c>
      <c r="L151" s="21" t="n">
        <f aca="false">6*'RS1-a'!D152</f>
        <v>20.6334627954545</v>
      </c>
      <c r="M151" s="21" t="n">
        <f aca="false">6*'RS1-a'!E152</f>
        <v>20.6334627954545</v>
      </c>
      <c r="N151" s="22"/>
      <c r="O151" s="23" t="n">
        <f aca="false">SUM(G151:J151,K151:M151)</f>
        <v>1417.21722809091</v>
      </c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13.8" hidden="false" customHeight="false" outlineLevel="0" collapsed="false">
      <c r="A152" s="27" t="s">
        <v>104</v>
      </c>
      <c r="B152" s="28" t="s">
        <v>169</v>
      </c>
      <c r="C152" s="29" t="n">
        <f aca="false">SUM(C89:C151)</f>
        <v>7</v>
      </c>
      <c r="D152" s="29" t="n">
        <f aca="false">SUM(D89:D151)</f>
        <v>10</v>
      </c>
      <c r="E152" s="29" t="n">
        <f aca="false">SUM(E89:E151)</f>
        <v>150</v>
      </c>
      <c r="F152" s="29" t="n">
        <f aca="false">SUM(F89:F151)</f>
        <v>45</v>
      </c>
      <c r="G152" s="30" t="n">
        <f aca="false">SUM(G89:G151)</f>
        <v>7219.32342</v>
      </c>
      <c r="H152" s="30" t="n">
        <f aca="false">SUM(H89:H151)</f>
        <v>10485.4072</v>
      </c>
      <c r="I152" s="30" t="n">
        <f aca="false">SUM(I89:I151)</f>
        <v>116195.865295</v>
      </c>
      <c r="J152" s="30" t="n">
        <f aca="false">SUM(J89:J151)</f>
        <v>34448.1206925</v>
      </c>
      <c r="K152" s="30" t="n">
        <f aca="false">SUM(K89:K151)</f>
        <v>39021.57</v>
      </c>
      <c r="L152" s="30" t="n">
        <f aca="false">SUM(L89:L151)</f>
        <v>1331.90017793182</v>
      </c>
      <c r="M152" s="30" t="n">
        <f aca="false">SUM(M89:M151)</f>
        <v>1331.90017793182</v>
      </c>
      <c r="N152" s="22"/>
      <c r="O152" s="31" t="n">
        <f aca="false">SUM(O89:O151)</f>
        <v>210034.086963364</v>
      </c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14.9" hidden="false" customHeight="false" outlineLevel="0" collapsed="false">
      <c r="A153" s="38" t="n">
        <v>1</v>
      </c>
      <c r="B153" s="39" t="s">
        <v>170</v>
      </c>
      <c r="C153" s="19" t="n">
        <v>1</v>
      </c>
      <c r="D153" s="19" t="n">
        <v>0</v>
      </c>
      <c r="E153" s="19" t="n">
        <v>0</v>
      </c>
      <c r="F153" s="19" t="n">
        <v>0</v>
      </c>
      <c r="G153" s="20" t="n">
        <f aca="false">C153*'RS2-a'!F140</f>
        <v>978.0314275</v>
      </c>
      <c r="H153" s="20"/>
      <c r="I153" s="20"/>
      <c r="J153" s="20"/>
      <c r="K153" s="21" t="n">
        <v>619.39</v>
      </c>
      <c r="L153" s="21" t="n">
        <f aca="false">6*'RS2-a'!D152</f>
        <v>19.99852125</v>
      </c>
      <c r="M153" s="21" t="n">
        <f aca="false">6*'RS2-a'!E152</f>
        <v>19.99852125</v>
      </c>
      <c r="N153" s="22"/>
      <c r="O153" s="23" t="n">
        <f aca="false">SUM(G153:J153,K153:M153)</f>
        <v>1637.41847</v>
      </c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14.9" hidden="false" customHeight="false" outlineLevel="0" collapsed="false">
      <c r="A154" s="40" t="n">
        <v>2</v>
      </c>
      <c r="B154" s="41" t="s">
        <v>171</v>
      </c>
      <c r="C154" s="19" t="n">
        <v>0</v>
      </c>
      <c r="D154" s="19" t="n">
        <v>0</v>
      </c>
      <c r="E154" s="19" t="n">
        <v>3</v>
      </c>
      <c r="F154" s="19" t="n">
        <v>0</v>
      </c>
      <c r="G154" s="20"/>
      <c r="H154" s="20"/>
      <c r="I154" s="20" t="n">
        <f aca="false">E154*'RS2-a'!C142</f>
        <v>2223.3873375</v>
      </c>
      <c r="J154" s="20" t="n">
        <f aca="false">F154*'RS2-a'!D142</f>
        <v>0</v>
      </c>
      <c r="K154" s="21" t="n">
        <v>619.39</v>
      </c>
      <c r="L154" s="21" t="n">
        <f aca="false">6*'RS2-a'!D154</f>
        <v>20.2126121590909</v>
      </c>
      <c r="M154" s="21" t="n">
        <f aca="false">6*'RS2-a'!E154</f>
        <v>20.2126121590909</v>
      </c>
      <c r="N154" s="22"/>
      <c r="O154" s="23" t="n">
        <f aca="false">SUM(G154:J154,K154:M154)</f>
        <v>2883.20256181818</v>
      </c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14.9" hidden="false" customHeight="false" outlineLevel="0" collapsed="false">
      <c r="A155" s="40" t="n">
        <v>3</v>
      </c>
      <c r="B155" s="41" t="s">
        <v>172</v>
      </c>
      <c r="C155" s="19" t="n">
        <v>0</v>
      </c>
      <c r="D155" s="19" t="n">
        <v>0</v>
      </c>
      <c r="E155" s="19" t="n">
        <v>3</v>
      </c>
      <c r="F155" s="19" t="n">
        <v>0</v>
      </c>
      <c r="G155" s="36"/>
      <c r="H155" s="36"/>
      <c r="I155" s="36" t="n">
        <f aca="false">E155*'RS2-b'!C142</f>
        <v>2448.8885775</v>
      </c>
      <c r="J155" s="36" t="n">
        <f aca="false">F155*'RS2-b'!D142</f>
        <v>0</v>
      </c>
      <c r="K155" s="37" t="n">
        <v>619.39</v>
      </c>
      <c r="L155" s="37" t="n">
        <f aca="false">6*'RS2-b'!D154</f>
        <v>22.2626234318182</v>
      </c>
      <c r="M155" s="37" t="n">
        <f aca="false">6*'RS2-b'!E154</f>
        <v>22.2626234318182</v>
      </c>
      <c r="N155" s="22"/>
      <c r="O155" s="23" t="n">
        <f aca="false">SUM(G155:J155,K155:M155)</f>
        <v>3112.80382436364</v>
      </c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14.9" hidden="false" customHeight="false" outlineLevel="0" collapsed="false">
      <c r="A156" s="40" t="n">
        <v>4</v>
      </c>
      <c r="B156" s="41" t="s">
        <v>173</v>
      </c>
      <c r="C156" s="19" t="n">
        <v>0</v>
      </c>
      <c r="D156" s="19" t="n">
        <v>0</v>
      </c>
      <c r="E156" s="19" t="n">
        <v>2</v>
      </c>
      <c r="F156" s="19" t="n">
        <v>0</v>
      </c>
      <c r="G156" s="20"/>
      <c r="H156" s="20"/>
      <c r="I156" s="20" t="n">
        <f aca="false">E156*'RS2-a'!C142</f>
        <v>1482.258225</v>
      </c>
      <c r="J156" s="20" t="n">
        <f aca="false">F156*'RS2-a'!D142</f>
        <v>0</v>
      </c>
      <c r="K156" s="21" t="n">
        <v>619.39</v>
      </c>
      <c r="L156" s="21" t="n">
        <f aca="false">6*'RS2-a'!D154</f>
        <v>20.2126121590909</v>
      </c>
      <c r="M156" s="21" t="n">
        <f aca="false">6*'RS2-a'!E154</f>
        <v>20.2126121590909</v>
      </c>
      <c r="N156" s="22"/>
      <c r="O156" s="23" t="n">
        <f aca="false">SUM(G156:J156,K156:M156)</f>
        <v>2142.07344931818</v>
      </c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4.9" hidden="false" customHeight="false" outlineLevel="0" collapsed="false">
      <c r="A157" s="40" t="n">
        <v>5</v>
      </c>
      <c r="B157" s="41" t="s">
        <v>174</v>
      </c>
      <c r="C157" s="19" t="n">
        <v>0</v>
      </c>
      <c r="D157" s="19" t="n">
        <v>0</v>
      </c>
      <c r="E157" s="19" t="n">
        <v>2</v>
      </c>
      <c r="F157" s="19" t="n">
        <v>0</v>
      </c>
      <c r="G157" s="20"/>
      <c r="H157" s="20"/>
      <c r="I157" s="20" t="n">
        <f aca="false">E157*'RS2-a'!C142</f>
        <v>1482.258225</v>
      </c>
      <c r="J157" s="20" t="n">
        <f aca="false">F157*'RS2-a'!D142</f>
        <v>0</v>
      </c>
      <c r="K157" s="21" t="n">
        <v>619.39</v>
      </c>
      <c r="L157" s="21" t="n">
        <f aca="false">6*'RS2-a'!D154</f>
        <v>20.2126121590909</v>
      </c>
      <c r="M157" s="21" t="n">
        <f aca="false">6*'RS2-a'!E154</f>
        <v>20.2126121590909</v>
      </c>
      <c r="N157" s="22"/>
      <c r="O157" s="23" t="n">
        <f aca="false">SUM(G157:J157,K157:M157)</f>
        <v>2142.07344931818</v>
      </c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14.9" hidden="false" customHeight="false" outlineLevel="0" collapsed="false">
      <c r="A158" s="40" t="n">
        <v>6</v>
      </c>
      <c r="B158" s="41" t="s">
        <v>175</v>
      </c>
      <c r="C158" s="19" t="n">
        <v>0</v>
      </c>
      <c r="D158" s="19" t="n">
        <v>0</v>
      </c>
      <c r="E158" s="19" t="n">
        <v>5</v>
      </c>
      <c r="F158" s="19" t="n">
        <v>0</v>
      </c>
      <c r="G158" s="20"/>
      <c r="H158" s="20"/>
      <c r="I158" s="20" t="n">
        <f aca="false">E158*'RS2-a'!C140</f>
        <v>3666.3955625</v>
      </c>
      <c r="J158" s="20" t="n">
        <f aca="false">F158*'RS2-a'!D140</f>
        <v>0</v>
      </c>
      <c r="K158" s="21" t="n">
        <v>619.39</v>
      </c>
      <c r="L158" s="21" t="n">
        <f aca="false">6*'RS2-a'!D152</f>
        <v>19.99852125</v>
      </c>
      <c r="M158" s="21" t="n">
        <f aca="false">6*'RS2-a'!E152</f>
        <v>19.99852125</v>
      </c>
      <c r="N158" s="22"/>
      <c r="O158" s="23" t="n">
        <f aca="false">SUM(G158:J158,K158:M158)</f>
        <v>4325.782605</v>
      </c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14.9" hidden="false" customHeight="false" outlineLevel="0" collapsed="false">
      <c r="A159" s="40" t="n">
        <v>7</v>
      </c>
      <c r="B159" s="41" t="s">
        <v>176</v>
      </c>
      <c r="C159" s="19" t="n">
        <v>0</v>
      </c>
      <c r="D159" s="19" t="n">
        <v>0</v>
      </c>
      <c r="E159" s="19" t="n">
        <v>3</v>
      </c>
      <c r="F159" s="19" t="n">
        <v>0</v>
      </c>
      <c r="G159" s="20"/>
      <c r="H159" s="20"/>
      <c r="I159" s="20" t="n">
        <f aca="false">E159*'RS2-a'!C142</f>
        <v>2223.3873375</v>
      </c>
      <c r="J159" s="20" t="n">
        <f aca="false">F159*'RS2-a'!D142</f>
        <v>0</v>
      </c>
      <c r="K159" s="21" t="n">
        <v>619.39</v>
      </c>
      <c r="L159" s="21" t="n">
        <f aca="false">6*'RS2-a'!D154</f>
        <v>20.2126121590909</v>
      </c>
      <c r="M159" s="21" t="n">
        <f aca="false">6*'RS2-a'!E154</f>
        <v>20.2126121590909</v>
      </c>
      <c r="N159" s="22"/>
      <c r="O159" s="23" t="n">
        <f aca="false">SUM(G159:J159,K159:M159)</f>
        <v>2883.20256181818</v>
      </c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14.9" hidden="false" customHeight="false" outlineLevel="0" collapsed="false">
      <c r="A160" s="40" t="n">
        <v>8</v>
      </c>
      <c r="B160" s="41" t="s">
        <v>177</v>
      </c>
      <c r="C160" s="19" t="n">
        <v>0</v>
      </c>
      <c r="D160" s="19" t="n">
        <v>0</v>
      </c>
      <c r="E160" s="19" t="n">
        <v>1</v>
      </c>
      <c r="F160" s="19" t="n">
        <v>0</v>
      </c>
      <c r="G160" s="20"/>
      <c r="H160" s="20"/>
      <c r="I160" s="20" t="n">
        <f aca="false">E160*'RS2-a'!C140</f>
        <v>733.2791125</v>
      </c>
      <c r="J160" s="20" t="n">
        <f aca="false">F160*'RS2-a'!D140</f>
        <v>0</v>
      </c>
      <c r="K160" s="21" t="n">
        <v>619.39</v>
      </c>
      <c r="L160" s="21" t="n">
        <f aca="false">6*'RS2-a'!D152</f>
        <v>19.99852125</v>
      </c>
      <c r="M160" s="21" t="n">
        <f aca="false">6*'RS2-a'!E152</f>
        <v>19.99852125</v>
      </c>
      <c r="N160" s="22"/>
      <c r="O160" s="23" t="n">
        <f aca="false">SUM(G160:J160,K160:M160)</f>
        <v>1392.666155</v>
      </c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14.9" hidden="false" customHeight="false" outlineLevel="0" collapsed="false">
      <c r="A161" s="40" t="n">
        <v>9</v>
      </c>
      <c r="B161" s="41" t="s">
        <v>178</v>
      </c>
      <c r="C161" s="19" t="n">
        <v>0</v>
      </c>
      <c r="D161" s="19" t="n">
        <v>0</v>
      </c>
      <c r="E161" s="19" t="n">
        <v>2</v>
      </c>
      <c r="F161" s="19" t="n">
        <v>0</v>
      </c>
      <c r="G161" s="36"/>
      <c r="H161" s="36"/>
      <c r="I161" s="36" t="n">
        <f aca="false">E161*'RS2-b'!C140</f>
        <v>1615.292385</v>
      </c>
      <c r="J161" s="36" t="n">
        <f aca="false">F161*'RS2-b'!D140</f>
        <v>0</v>
      </c>
      <c r="K161" s="37" t="n">
        <v>619.39</v>
      </c>
      <c r="L161" s="37" t="n">
        <f aca="false">6*'RS2-b'!D152</f>
        <v>22.0267143409091</v>
      </c>
      <c r="M161" s="37" t="n">
        <f aca="false">6*'RS2-b'!E152</f>
        <v>22.0267143409091</v>
      </c>
      <c r="N161" s="22"/>
      <c r="O161" s="23" t="n">
        <f aca="false">SUM(G161:J161,K161:M161)</f>
        <v>2278.73581368182</v>
      </c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14.9" hidden="false" customHeight="false" outlineLevel="0" collapsed="false">
      <c r="A162" s="40" t="n">
        <v>10</v>
      </c>
      <c r="B162" s="41" t="s">
        <v>179</v>
      </c>
      <c r="C162" s="19" t="n">
        <v>0</v>
      </c>
      <c r="D162" s="19" t="n">
        <v>0</v>
      </c>
      <c r="E162" s="19" t="n">
        <v>2</v>
      </c>
      <c r="F162" s="19" t="n">
        <v>0</v>
      </c>
      <c r="G162" s="20"/>
      <c r="H162" s="20"/>
      <c r="I162" s="20" t="n">
        <f aca="false">E162*'RS2-a'!C140</f>
        <v>1466.558225</v>
      </c>
      <c r="J162" s="20" t="n">
        <f aca="false">F162*'RS2-a'!D140</f>
        <v>0</v>
      </c>
      <c r="K162" s="21" t="n">
        <v>619.39</v>
      </c>
      <c r="L162" s="21" t="n">
        <f aca="false">6*'RS2-a'!D152</f>
        <v>19.99852125</v>
      </c>
      <c r="M162" s="21" t="n">
        <f aca="false">6*'RS2-a'!E152</f>
        <v>19.99852125</v>
      </c>
      <c r="N162" s="22"/>
      <c r="O162" s="23" t="n">
        <f aca="false">SUM(G162:J162,K162:M162)</f>
        <v>2125.9452675</v>
      </c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14.9" hidden="false" customHeight="false" outlineLevel="0" collapsed="false">
      <c r="A163" s="40" t="n">
        <v>11</v>
      </c>
      <c r="B163" s="41" t="s">
        <v>180</v>
      </c>
      <c r="C163" s="19" t="n">
        <v>0</v>
      </c>
      <c r="D163" s="19" t="n">
        <v>0</v>
      </c>
      <c r="E163" s="19" t="n">
        <v>1</v>
      </c>
      <c r="F163" s="19" t="n">
        <v>0</v>
      </c>
      <c r="G163" s="20"/>
      <c r="H163" s="20"/>
      <c r="I163" s="20" t="n">
        <f aca="false">E163*'RS2-a'!C141</f>
        <v>737.1891125</v>
      </c>
      <c r="J163" s="20" t="n">
        <f aca="false">F163*'RS2-a'!D141</f>
        <v>0</v>
      </c>
      <c r="K163" s="21" t="n">
        <v>619.39</v>
      </c>
      <c r="L163" s="21" t="n">
        <f aca="false">6*'RS2-a'!D153</f>
        <v>20.1051576136364</v>
      </c>
      <c r="M163" s="21" t="n">
        <f aca="false">6*'RS2-a'!E153</f>
        <v>20.1051576136364</v>
      </c>
      <c r="N163" s="22"/>
      <c r="O163" s="23" t="n">
        <f aca="false">SUM(G163:J163,K163:M163)</f>
        <v>1396.78942772727</v>
      </c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14.9" hidden="false" customHeight="false" outlineLevel="0" collapsed="false">
      <c r="A164" s="40" t="n">
        <v>12</v>
      </c>
      <c r="B164" s="41" t="s">
        <v>181</v>
      </c>
      <c r="C164" s="19" t="n">
        <v>0</v>
      </c>
      <c r="D164" s="19" t="n">
        <v>0</v>
      </c>
      <c r="E164" s="19" t="n">
        <v>2</v>
      </c>
      <c r="F164" s="19" t="n">
        <v>0</v>
      </c>
      <c r="G164" s="20"/>
      <c r="H164" s="20"/>
      <c r="I164" s="20" t="n">
        <f aca="false">E164*'RS2-a'!C142</f>
        <v>1482.258225</v>
      </c>
      <c r="J164" s="20" t="n">
        <f aca="false">F164*'RS2-a'!D142</f>
        <v>0</v>
      </c>
      <c r="K164" s="21" t="n">
        <v>619.39</v>
      </c>
      <c r="L164" s="21" t="n">
        <f aca="false">6*'RS2-a'!D154</f>
        <v>20.2126121590909</v>
      </c>
      <c r="M164" s="21" t="n">
        <f aca="false">6*'RS2-a'!E154</f>
        <v>20.2126121590909</v>
      </c>
      <c r="N164" s="22"/>
      <c r="O164" s="23" t="n">
        <f aca="false">SUM(G164:J164,K164:M164)</f>
        <v>2142.07344931818</v>
      </c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14.9" hidden="false" customHeight="false" outlineLevel="0" collapsed="false">
      <c r="A165" s="40" t="n">
        <v>13</v>
      </c>
      <c r="B165" s="41" t="s">
        <v>182</v>
      </c>
      <c r="C165" s="19" t="n">
        <v>0</v>
      </c>
      <c r="D165" s="19" t="n">
        <v>0</v>
      </c>
      <c r="E165" s="19" t="n">
        <v>1</v>
      </c>
      <c r="F165" s="19" t="n">
        <v>0</v>
      </c>
      <c r="G165" s="20"/>
      <c r="H165" s="20"/>
      <c r="I165" s="20" t="n">
        <f aca="false">E165*'RS2-a'!C144</f>
        <v>749.1591125</v>
      </c>
      <c r="J165" s="20" t="n">
        <f aca="false">F165*'RS2-a'!D144</f>
        <v>0</v>
      </c>
      <c r="K165" s="21" t="n">
        <v>619.39</v>
      </c>
      <c r="L165" s="21" t="n">
        <f aca="false">6*'RS2-a'!D156</f>
        <v>20.4316121590909</v>
      </c>
      <c r="M165" s="21" t="n">
        <f aca="false">6*'RS2-a'!E156</f>
        <v>20.4316121590909</v>
      </c>
      <c r="N165" s="22"/>
      <c r="O165" s="23" t="n">
        <f aca="false">SUM(G165:J165,K165:M165)</f>
        <v>1409.41233681818</v>
      </c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4.9" hidden="false" customHeight="false" outlineLevel="0" collapsed="false">
      <c r="A166" s="38" t="n">
        <v>14</v>
      </c>
      <c r="B166" s="39" t="s">
        <v>183</v>
      </c>
      <c r="C166" s="19" t="n">
        <v>1</v>
      </c>
      <c r="D166" s="19" t="n">
        <v>0</v>
      </c>
      <c r="E166" s="19" t="n">
        <v>0</v>
      </c>
      <c r="F166" s="19" t="n">
        <v>0</v>
      </c>
      <c r="G166" s="20" t="n">
        <f aca="false">C166*'RS2-a'!F140</f>
        <v>978.0314275</v>
      </c>
      <c r="H166" s="20"/>
      <c r="I166" s="20"/>
      <c r="J166" s="20"/>
      <c r="K166" s="21" t="n">
        <v>619.39</v>
      </c>
      <c r="L166" s="21" t="n">
        <f aca="false">6*'RS2-a'!D152</f>
        <v>19.99852125</v>
      </c>
      <c r="M166" s="21" t="n">
        <f aca="false">6*'RS2-a'!E152</f>
        <v>19.99852125</v>
      </c>
      <c r="N166" s="22"/>
      <c r="O166" s="23" t="n">
        <f aca="false">SUM(G166:J166,K166:M166)</f>
        <v>1637.41847</v>
      </c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14.9" hidden="false" customHeight="false" outlineLevel="0" collapsed="false">
      <c r="A167" s="40" t="n">
        <v>15</v>
      </c>
      <c r="B167" s="41" t="s">
        <v>184</v>
      </c>
      <c r="C167" s="19" t="n">
        <v>0</v>
      </c>
      <c r="D167" s="19" t="n">
        <v>0</v>
      </c>
      <c r="E167" s="19" t="n">
        <v>3</v>
      </c>
      <c r="F167" s="19" t="n">
        <v>0</v>
      </c>
      <c r="G167" s="20"/>
      <c r="H167" s="20"/>
      <c r="I167" s="20" t="n">
        <f aca="false">E167*'RS2-a'!C144</f>
        <v>2247.4773375</v>
      </c>
      <c r="J167" s="20" t="n">
        <f aca="false">F167*'RS2-a'!D144</f>
        <v>0</v>
      </c>
      <c r="K167" s="21" t="n">
        <v>619.39</v>
      </c>
      <c r="L167" s="21" t="n">
        <f aca="false">6*'RS2-a'!D156</f>
        <v>20.4316121590909</v>
      </c>
      <c r="M167" s="21" t="n">
        <f aca="false">6*'RS2-a'!E156</f>
        <v>20.4316121590909</v>
      </c>
      <c r="N167" s="22"/>
      <c r="O167" s="23" t="n">
        <f aca="false">SUM(G167:J167,K167:M167)</f>
        <v>2907.73056181818</v>
      </c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14.9" hidden="false" customHeight="false" outlineLevel="0" collapsed="false">
      <c r="A168" s="40" t="n">
        <v>16</v>
      </c>
      <c r="B168" s="41" t="s">
        <v>185</v>
      </c>
      <c r="C168" s="19" t="n">
        <v>0</v>
      </c>
      <c r="D168" s="19" t="n">
        <v>0</v>
      </c>
      <c r="E168" s="19" t="n">
        <v>1</v>
      </c>
      <c r="F168" s="19" t="n">
        <v>1</v>
      </c>
      <c r="G168" s="20"/>
      <c r="H168" s="20"/>
      <c r="I168" s="20" t="n">
        <f aca="false">E168*'RS2-a'!C142</f>
        <v>741.1291125</v>
      </c>
      <c r="J168" s="20" t="n">
        <f aca="false">F168*'RS2-a'!D142</f>
        <v>741.1291125</v>
      </c>
      <c r="K168" s="21" t="n">
        <v>619.39</v>
      </c>
      <c r="L168" s="21" t="n">
        <f aca="false">6*'RS2-a'!D154</f>
        <v>20.2126121590909</v>
      </c>
      <c r="M168" s="21" t="n">
        <f aca="false">6*'RS2-a'!E154</f>
        <v>20.2126121590909</v>
      </c>
      <c r="N168" s="22"/>
      <c r="O168" s="23" t="n">
        <f aca="false">SUM(G168:J168,K168:M168)</f>
        <v>2142.07344931818</v>
      </c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14.9" hidden="false" customHeight="false" outlineLevel="0" collapsed="false">
      <c r="A169" s="40" t="n">
        <v>17</v>
      </c>
      <c r="B169" s="41" t="s">
        <v>186</v>
      </c>
      <c r="C169" s="19" t="n">
        <v>0</v>
      </c>
      <c r="D169" s="19" t="n">
        <v>0</v>
      </c>
      <c r="E169" s="19" t="n">
        <v>3</v>
      </c>
      <c r="F169" s="19" t="n">
        <v>0</v>
      </c>
      <c r="G169" s="20"/>
      <c r="H169" s="20"/>
      <c r="I169" s="20" t="n">
        <f aca="false">E169*'RS2-a'!C142</f>
        <v>2223.3873375</v>
      </c>
      <c r="J169" s="20" t="n">
        <f aca="false">F169*'RS2-a'!D142</f>
        <v>0</v>
      </c>
      <c r="K169" s="21" t="n">
        <v>619.39</v>
      </c>
      <c r="L169" s="21" t="n">
        <f aca="false">6*'RS2-a'!D154</f>
        <v>20.2126121590909</v>
      </c>
      <c r="M169" s="21" t="n">
        <f aca="false">6*'RS2-a'!E154</f>
        <v>20.2126121590909</v>
      </c>
      <c r="N169" s="22"/>
      <c r="O169" s="23" t="n">
        <f aca="false">SUM(G169:J169,K169:M169)</f>
        <v>2883.20256181818</v>
      </c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14.9" hidden="false" customHeight="false" outlineLevel="0" collapsed="false">
      <c r="A170" s="40" t="n">
        <v>18</v>
      </c>
      <c r="B170" s="41" t="s">
        <v>187</v>
      </c>
      <c r="C170" s="19" t="n">
        <v>0</v>
      </c>
      <c r="D170" s="19" t="n">
        <v>0</v>
      </c>
      <c r="E170" s="19" t="n">
        <v>2</v>
      </c>
      <c r="F170" s="19" t="n">
        <v>1</v>
      </c>
      <c r="G170" s="20"/>
      <c r="H170" s="20"/>
      <c r="I170" s="20" t="n">
        <f aca="false">E170*'RS2-a'!C140</f>
        <v>1466.558225</v>
      </c>
      <c r="J170" s="20" t="n">
        <f aca="false">F170*'RS2-a'!D140</f>
        <v>733.2791125</v>
      </c>
      <c r="K170" s="21" t="n">
        <v>619.39</v>
      </c>
      <c r="L170" s="21" t="n">
        <f aca="false">6*'RS2-a'!D152</f>
        <v>19.99852125</v>
      </c>
      <c r="M170" s="21" t="n">
        <f aca="false">6*'RS2-a'!E152</f>
        <v>19.99852125</v>
      </c>
      <c r="N170" s="22"/>
      <c r="O170" s="23" t="n">
        <f aca="false">SUM(G170:J170,K170:M170)</f>
        <v>2859.22438</v>
      </c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4.9" hidden="false" customHeight="false" outlineLevel="0" collapsed="false">
      <c r="A171" s="40" t="n">
        <v>19</v>
      </c>
      <c r="B171" s="41" t="s">
        <v>188</v>
      </c>
      <c r="C171" s="19" t="n">
        <v>0</v>
      </c>
      <c r="D171" s="19" t="n">
        <v>0</v>
      </c>
      <c r="E171" s="19" t="n">
        <v>3</v>
      </c>
      <c r="F171" s="19" t="n">
        <v>0</v>
      </c>
      <c r="G171" s="20"/>
      <c r="H171" s="20"/>
      <c r="I171" s="20" t="n">
        <f aca="false">E171*'RS2-a'!C142</f>
        <v>2223.3873375</v>
      </c>
      <c r="J171" s="20" t="n">
        <f aca="false">F171*'RS2-a'!D142</f>
        <v>0</v>
      </c>
      <c r="K171" s="21" t="n">
        <v>619.39</v>
      </c>
      <c r="L171" s="21" t="n">
        <f aca="false">6*'RS2-a'!D154</f>
        <v>20.2126121590909</v>
      </c>
      <c r="M171" s="21" t="n">
        <f aca="false">6*'RS2-a'!E154</f>
        <v>20.2126121590909</v>
      </c>
      <c r="N171" s="22"/>
      <c r="O171" s="23" t="n">
        <f aca="false">SUM(G171:J171,K171:M171)</f>
        <v>2883.20256181818</v>
      </c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14.9" hidden="false" customHeight="false" outlineLevel="0" collapsed="false">
      <c r="A172" s="40" t="n">
        <v>20</v>
      </c>
      <c r="B172" s="41" t="s">
        <v>189</v>
      </c>
      <c r="C172" s="19" t="n">
        <v>0</v>
      </c>
      <c r="D172" s="19" t="n">
        <v>0</v>
      </c>
      <c r="E172" s="19" t="n">
        <v>3</v>
      </c>
      <c r="F172" s="19" t="n">
        <v>0</v>
      </c>
      <c r="G172" s="20"/>
      <c r="H172" s="20"/>
      <c r="I172" s="20" t="n">
        <f aca="false">E172*'RS2-a'!C140</f>
        <v>2199.8373375</v>
      </c>
      <c r="J172" s="20" t="n">
        <f aca="false">F172*'RS2-a'!D140</f>
        <v>0</v>
      </c>
      <c r="K172" s="21" t="n">
        <v>619.39</v>
      </c>
      <c r="L172" s="21" t="n">
        <f aca="false">6*'RS2-a'!D152</f>
        <v>19.99852125</v>
      </c>
      <c r="M172" s="21" t="n">
        <f aca="false">6*'RS2-a'!E152</f>
        <v>19.99852125</v>
      </c>
      <c r="N172" s="22"/>
      <c r="O172" s="23" t="n">
        <f aca="false">SUM(G172:J172,K172:M172)</f>
        <v>2859.22438</v>
      </c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14.9" hidden="false" customHeight="false" outlineLevel="0" collapsed="false">
      <c r="A173" s="40" t="n">
        <v>21</v>
      </c>
      <c r="B173" s="41" t="s">
        <v>190</v>
      </c>
      <c r="C173" s="19" t="n">
        <v>1</v>
      </c>
      <c r="D173" s="19" t="n">
        <v>1</v>
      </c>
      <c r="E173" s="19" t="n">
        <v>0</v>
      </c>
      <c r="F173" s="19" t="n">
        <v>1</v>
      </c>
      <c r="G173" s="20" t="n">
        <f aca="false">C173*'RS2-a'!F142</f>
        <v>988.5114275</v>
      </c>
      <c r="H173" s="20" t="n">
        <f aca="false">D173*'RS2-a'!G142</f>
        <v>988.5114275</v>
      </c>
      <c r="I173" s="20" t="n">
        <f aca="false">E173*'RS2-a'!C142</f>
        <v>0</v>
      </c>
      <c r="J173" s="20" t="n">
        <f aca="false">F173*'RS2-a'!D142</f>
        <v>741.1291125</v>
      </c>
      <c r="K173" s="21" t="n">
        <v>619.39</v>
      </c>
      <c r="L173" s="21" t="n">
        <f aca="false">6*'RS2-a'!D154</f>
        <v>20.2126121590909</v>
      </c>
      <c r="M173" s="21" t="n">
        <f aca="false">6*'RS2-a'!E154</f>
        <v>20.2126121590909</v>
      </c>
      <c r="N173" s="22"/>
      <c r="O173" s="23" t="n">
        <f aca="false">SUM(G173:J173,K173:M173)</f>
        <v>3377.96719181818</v>
      </c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4.9" hidden="false" customHeight="false" outlineLevel="0" collapsed="false">
      <c r="A174" s="40" t="n">
        <v>22</v>
      </c>
      <c r="B174" s="41" t="s">
        <v>191</v>
      </c>
      <c r="C174" s="19" t="n">
        <v>0</v>
      </c>
      <c r="D174" s="19" t="n">
        <v>0</v>
      </c>
      <c r="E174" s="19" t="n">
        <v>3</v>
      </c>
      <c r="F174" s="19" t="n">
        <v>0</v>
      </c>
      <c r="G174" s="20"/>
      <c r="H174" s="20"/>
      <c r="I174" s="20" t="n">
        <f aca="false">E174*'RS2-a'!C142</f>
        <v>2223.3873375</v>
      </c>
      <c r="J174" s="20" t="n">
        <f aca="false">F174*'RS2-a'!D142</f>
        <v>0</v>
      </c>
      <c r="K174" s="21" t="n">
        <v>619.39</v>
      </c>
      <c r="L174" s="21" t="n">
        <f aca="false">6*'RS2-a'!D154</f>
        <v>20.2126121590909</v>
      </c>
      <c r="M174" s="21" t="n">
        <f aca="false">6*'RS2-a'!E154</f>
        <v>20.2126121590909</v>
      </c>
      <c r="N174" s="22"/>
      <c r="O174" s="23" t="n">
        <f aca="false">SUM(G174:J174,K174:M174)</f>
        <v>2883.20256181818</v>
      </c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4.9" hidden="false" customHeight="false" outlineLevel="0" collapsed="false">
      <c r="A175" s="40" t="n">
        <v>23</v>
      </c>
      <c r="B175" s="41" t="s">
        <v>192</v>
      </c>
      <c r="C175" s="19" t="n">
        <v>0</v>
      </c>
      <c r="D175" s="19" t="n">
        <v>0</v>
      </c>
      <c r="E175" s="19" t="n">
        <v>3</v>
      </c>
      <c r="F175" s="19" t="n">
        <v>0</v>
      </c>
      <c r="G175" s="20"/>
      <c r="H175" s="20"/>
      <c r="I175" s="20" t="n">
        <f aca="false">E175*'RS2-a'!C142</f>
        <v>2223.3873375</v>
      </c>
      <c r="J175" s="20" t="n">
        <f aca="false">F175*'RS2-a'!D142</f>
        <v>0</v>
      </c>
      <c r="K175" s="21" t="n">
        <v>619.39</v>
      </c>
      <c r="L175" s="21" t="n">
        <f aca="false">6*'RS2-a'!D154</f>
        <v>20.2126121590909</v>
      </c>
      <c r="M175" s="21" t="n">
        <f aca="false">6*'RS2-a'!E154</f>
        <v>20.2126121590909</v>
      </c>
      <c r="N175" s="22"/>
      <c r="O175" s="23" t="n">
        <f aca="false">SUM(G175:J175,K175:M175)</f>
        <v>2883.20256181818</v>
      </c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4.9" hidden="false" customHeight="false" outlineLevel="0" collapsed="false">
      <c r="A176" s="40" t="n">
        <v>24</v>
      </c>
      <c r="B176" s="41" t="s">
        <v>193</v>
      </c>
      <c r="C176" s="19" t="n">
        <v>0</v>
      </c>
      <c r="D176" s="19" t="n">
        <v>0</v>
      </c>
      <c r="E176" s="19" t="n">
        <v>3</v>
      </c>
      <c r="F176" s="19" t="n">
        <v>0</v>
      </c>
      <c r="G176" s="20"/>
      <c r="H176" s="20"/>
      <c r="I176" s="20" t="n">
        <f aca="false">E176*'RS2-a'!C142</f>
        <v>2223.3873375</v>
      </c>
      <c r="J176" s="20" t="n">
        <f aca="false">F176*'RS2-a'!D142</f>
        <v>0</v>
      </c>
      <c r="K176" s="21" t="n">
        <v>619.39</v>
      </c>
      <c r="L176" s="21" t="n">
        <f aca="false">6*'RS2-a'!D154</f>
        <v>20.2126121590909</v>
      </c>
      <c r="M176" s="21" t="n">
        <f aca="false">6*'RS2-a'!E154</f>
        <v>20.2126121590909</v>
      </c>
      <c r="N176" s="22"/>
      <c r="O176" s="23" t="n">
        <f aca="false">SUM(G176:J176,K176:M176)</f>
        <v>2883.20256181818</v>
      </c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14.9" hidden="false" customHeight="false" outlineLevel="0" collapsed="false">
      <c r="A177" s="40" t="n">
        <v>25</v>
      </c>
      <c r="B177" s="41" t="s">
        <v>194</v>
      </c>
      <c r="C177" s="19" t="n">
        <v>0</v>
      </c>
      <c r="D177" s="19" t="n">
        <v>0</v>
      </c>
      <c r="E177" s="19" t="n">
        <v>3</v>
      </c>
      <c r="F177" s="19" t="n">
        <v>0</v>
      </c>
      <c r="G177" s="20"/>
      <c r="H177" s="20"/>
      <c r="I177" s="20" t="n">
        <f aca="false">E177*'RS2-a'!C142</f>
        <v>2223.3873375</v>
      </c>
      <c r="J177" s="20" t="n">
        <f aca="false">F177*'RS2-a'!D142</f>
        <v>0</v>
      </c>
      <c r="K177" s="21" t="n">
        <v>619.39</v>
      </c>
      <c r="L177" s="21" t="n">
        <f aca="false">6*'RS2-a'!D154</f>
        <v>20.2126121590909</v>
      </c>
      <c r="M177" s="21" t="n">
        <f aca="false">6*'RS2-a'!E154</f>
        <v>20.2126121590909</v>
      </c>
      <c r="N177" s="22"/>
      <c r="O177" s="23" t="n">
        <f aca="false">SUM(G177:J177,K177:M177)</f>
        <v>2883.20256181818</v>
      </c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14.9" hidden="false" customHeight="false" outlineLevel="0" collapsed="false">
      <c r="A178" s="40" t="n">
        <v>26</v>
      </c>
      <c r="B178" s="41" t="s">
        <v>195</v>
      </c>
      <c r="C178" s="19" t="n">
        <v>0</v>
      </c>
      <c r="D178" s="19" t="n">
        <v>0</v>
      </c>
      <c r="E178" s="19" t="n">
        <v>2</v>
      </c>
      <c r="F178" s="19" t="n">
        <v>0</v>
      </c>
      <c r="G178" s="20"/>
      <c r="H178" s="20"/>
      <c r="I178" s="20" t="n">
        <f aca="false">E178*'RS2-a'!C140</f>
        <v>1466.558225</v>
      </c>
      <c r="J178" s="20" t="n">
        <f aca="false">F178*'RS2-a'!D140</f>
        <v>0</v>
      </c>
      <c r="K178" s="21" t="n">
        <v>619.39</v>
      </c>
      <c r="L178" s="21" t="n">
        <f aca="false">6*'RS2-a'!D152</f>
        <v>19.99852125</v>
      </c>
      <c r="M178" s="21" t="n">
        <f aca="false">6*'RS2-a'!E152</f>
        <v>19.99852125</v>
      </c>
      <c r="N178" s="22"/>
      <c r="O178" s="23" t="n">
        <f aca="false">SUM(G178:J178,K178:M178)</f>
        <v>2125.9452675</v>
      </c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4.9" hidden="false" customHeight="false" outlineLevel="0" collapsed="false">
      <c r="A179" s="40" t="n">
        <v>27</v>
      </c>
      <c r="B179" s="41" t="s">
        <v>196</v>
      </c>
      <c r="C179" s="19" t="n">
        <v>0</v>
      </c>
      <c r="D179" s="19" t="n">
        <v>0</v>
      </c>
      <c r="E179" s="19" t="n">
        <v>0</v>
      </c>
      <c r="F179" s="19" t="n">
        <v>1</v>
      </c>
      <c r="G179" s="20"/>
      <c r="H179" s="20"/>
      <c r="I179" s="20" t="n">
        <f aca="false">E179*'RS2-a'!C142</f>
        <v>0</v>
      </c>
      <c r="J179" s="20" t="n">
        <f aca="false">F179*'RS2-a'!D142</f>
        <v>741.1291125</v>
      </c>
      <c r="K179" s="21" t="n">
        <v>619.39</v>
      </c>
      <c r="L179" s="21" t="n">
        <f aca="false">6*'RS2-a'!D154</f>
        <v>20.2126121590909</v>
      </c>
      <c r="M179" s="21" t="n">
        <f aca="false">6*'RS2-a'!E154</f>
        <v>20.2126121590909</v>
      </c>
      <c r="N179" s="22"/>
      <c r="O179" s="23" t="n">
        <f aca="false">SUM(G179:J179,K179:M179)</f>
        <v>1400.94433681818</v>
      </c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14.9" hidden="false" customHeight="false" outlineLevel="0" collapsed="false">
      <c r="A180" s="40" t="n">
        <v>28</v>
      </c>
      <c r="B180" s="41" t="s">
        <v>197</v>
      </c>
      <c r="C180" s="19" t="n">
        <v>0</v>
      </c>
      <c r="D180" s="19" t="n">
        <v>0</v>
      </c>
      <c r="E180" s="19" t="n">
        <v>0</v>
      </c>
      <c r="F180" s="19" t="n">
        <v>1</v>
      </c>
      <c r="G180" s="20"/>
      <c r="H180" s="20"/>
      <c r="I180" s="20" t="n">
        <f aca="false">E180*'RS2-a'!C142</f>
        <v>0</v>
      </c>
      <c r="J180" s="20" t="n">
        <f aca="false">F180*'RS2-a'!D142</f>
        <v>741.1291125</v>
      </c>
      <c r="K180" s="21" t="n">
        <v>619.39</v>
      </c>
      <c r="L180" s="21" t="n">
        <f aca="false">6*'RS2-a'!D154</f>
        <v>20.2126121590909</v>
      </c>
      <c r="M180" s="21" t="n">
        <f aca="false">6*'RS2-a'!E154</f>
        <v>20.2126121590909</v>
      </c>
      <c r="N180" s="22"/>
      <c r="O180" s="23" t="n">
        <f aca="false">SUM(G180:J180,K180:M180)</f>
        <v>1400.94433681818</v>
      </c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4.9" hidden="false" customHeight="false" outlineLevel="0" collapsed="false">
      <c r="A181" s="40" t="n">
        <v>29</v>
      </c>
      <c r="B181" s="41" t="s">
        <v>198</v>
      </c>
      <c r="C181" s="19" t="n">
        <v>0</v>
      </c>
      <c r="D181" s="19" t="n">
        <v>0</v>
      </c>
      <c r="E181" s="19" t="n">
        <v>2</v>
      </c>
      <c r="F181" s="19" t="n">
        <v>0</v>
      </c>
      <c r="G181" s="20"/>
      <c r="H181" s="20"/>
      <c r="I181" s="20" t="n">
        <f aca="false">E181*'RS2-a'!C142</f>
        <v>1482.258225</v>
      </c>
      <c r="J181" s="20" t="n">
        <f aca="false">F181*'RS2-a'!D142</f>
        <v>0</v>
      </c>
      <c r="K181" s="21" t="n">
        <v>619.39</v>
      </c>
      <c r="L181" s="21" t="n">
        <f aca="false">6*'RS2-a'!D154</f>
        <v>20.2126121590909</v>
      </c>
      <c r="M181" s="21" t="n">
        <f aca="false">6*'RS2-a'!E154</f>
        <v>20.2126121590909</v>
      </c>
      <c r="N181" s="22"/>
      <c r="O181" s="23" t="n">
        <f aca="false">SUM(G181:J181,K181:M181)</f>
        <v>2142.07344931818</v>
      </c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14.9" hidden="false" customHeight="false" outlineLevel="0" collapsed="false">
      <c r="A182" s="38" t="n">
        <v>30</v>
      </c>
      <c r="B182" s="39" t="s">
        <v>199</v>
      </c>
      <c r="C182" s="19" t="n">
        <v>1</v>
      </c>
      <c r="D182" s="19" t="n">
        <v>0</v>
      </c>
      <c r="E182" s="19" t="n">
        <v>0</v>
      </c>
      <c r="F182" s="19" t="n">
        <v>0</v>
      </c>
      <c r="G182" s="20" t="n">
        <f aca="false">C182*'RS2-a'!F140</f>
        <v>978.0314275</v>
      </c>
      <c r="H182" s="20"/>
      <c r="I182" s="20"/>
      <c r="J182" s="20"/>
      <c r="K182" s="21" t="n">
        <v>619.39</v>
      </c>
      <c r="L182" s="21" t="n">
        <f aca="false">6*'RS2-a'!D152</f>
        <v>19.99852125</v>
      </c>
      <c r="M182" s="21" t="n">
        <f aca="false">6*'RS2-a'!E152</f>
        <v>19.99852125</v>
      </c>
      <c r="N182" s="22"/>
      <c r="O182" s="23" t="n">
        <f aca="false">SUM(G182:J182,K182:M182)</f>
        <v>1637.41847</v>
      </c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14.9" hidden="false" customHeight="false" outlineLevel="0" collapsed="false">
      <c r="A183" s="40" t="n">
        <v>31</v>
      </c>
      <c r="B183" s="41" t="s">
        <v>200</v>
      </c>
      <c r="C183" s="19" t="n">
        <v>0</v>
      </c>
      <c r="D183" s="19" t="n">
        <v>0</v>
      </c>
      <c r="E183" s="19" t="n">
        <v>0</v>
      </c>
      <c r="F183" s="19" t="n">
        <v>1</v>
      </c>
      <c r="G183" s="20"/>
      <c r="H183" s="20"/>
      <c r="I183" s="20" t="n">
        <f aca="false">E183*'RS2-a'!C140</f>
        <v>0</v>
      </c>
      <c r="J183" s="20" t="n">
        <f aca="false">F183*'RS2-a'!D140</f>
        <v>733.2791125</v>
      </c>
      <c r="K183" s="21" t="n">
        <v>619.39</v>
      </c>
      <c r="L183" s="21" t="n">
        <f aca="false">6*'RS2-a'!D152</f>
        <v>19.99852125</v>
      </c>
      <c r="M183" s="21" t="n">
        <f aca="false">6*'RS2-a'!E152</f>
        <v>19.99852125</v>
      </c>
      <c r="N183" s="22"/>
      <c r="O183" s="23" t="n">
        <f aca="false">SUM(G183:J183,K183:M183)</f>
        <v>1392.666155</v>
      </c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14.9" hidden="false" customHeight="false" outlineLevel="0" collapsed="false">
      <c r="A184" s="40" t="n">
        <v>32</v>
      </c>
      <c r="B184" s="41" t="s">
        <v>201</v>
      </c>
      <c r="C184" s="19" t="n">
        <v>0</v>
      </c>
      <c r="D184" s="19" t="n">
        <v>0</v>
      </c>
      <c r="E184" s="19" t="n">
        <v>1</v>
      </c>
      <c r="F184" s="19" t="n">
        <v>1</v>
      </c>
      <c r="G184" s="20"/>
      <c r="H184" s="20"/>
      <c r="I184" s="20" t="n">
        <f aca="false">E184*'RS2-a'!C141</f>
        <v>737.1891125</v>
      </c>
      <c r="J184" s="20" t="n">
        <f aca="false">F184*'RS2-a'!D141</f>
        <v>737.1891125</v>
      </c>
      <c r="K184" s="21" t="n">
        <v>619.39</v>
      </c>
      <c r="L184" s="21" t="n">
        <f aca="false">6*'RS2-a'!D153</f>
        <v>20.1051576136364</v>
      </c>
      <c r="M184" s="21" t="n">
        <f aca="false">6*'RS2-a'!E153</f>
        <v>20.1051576136364</v>
      </c>
      <c r="N184" s="22"/>
      <c r="O184" s="23" t="n">
        <f aca="false">SUM(G184:J184,K184:M184)</f>
        <v>2133.97854022727</v>
      </c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14.9" hidden="false" customHeight="false" outlineLevel="0" collapsed="false">
      <c r="A185" s="40" t="n">
        <v>33</v>
      </c>
      <c r="B185" s="41" t="s">
        <v>202</v>
      </c>
      <c r="C185" s="19" t="n">
        <v>0</v>
      </c>
      <c r="D185" s="19" t="n">
        <v>0</v>
      </c>
      <c r="E185" s="19" t="n">
        <v>0</v>
      </c>
      <c r="F185" s="19" t="n">
        <v>1</v>
      </c>
      <c r="G185" s="20"/>
      <c r="H185" s="20"/>
      <c r="I185" s="20" t="n">
        <f aca="false">E185*'RS2-a'!C142</f>
        <v>0</v>
      </c>
      <c r="J185" s="20" t="n">
        <f aca="false">F185*'RS2-a'!D142</f>
        <v>741.1291125</v>
      </c>
      <c r="K185" s="21" t="n">
        <v>619.39</v>
      </c>
      <c r="L185" s="21" t="n">
        <f aca="false">6*'RS2-a'!D154</f>
        <v>20.2126121590909</v>
      </c>
      <c r="M185" s="21" t="n">
        <f aca="false">6*'RS2-a'!E154</f>
        <v>20.2126121590909</v>
      </c>
      <c r="N185" s="22"/>
      <c r="O185" s="23" t="n">
        <f aca="false">SUM(G185:J185,K185:M185)</f>
        <v>1400.94433681818</v>
      </c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14.9" hidden="false" customHeight="false" outlineLevel="0" collapsed="false">
      <c r="A186" s="40" t="n">
        <v>34</v>
      </c>
      <c r="B186" s="41" t="s">
        <v>203</v>
      </c>
      <c r="C186" s="19" t="n">
        <v>0</v>
      </c>
      <c r="D186" s="19" t="n">
        <v>0</v>
      </c>
      <c r="E186" s="19" t="n">
        <v>1</v>
      </c>
      <c r="F186" s="19" t="n">
        <v>1</v>
      </c>
      <c r="G186" s="20"/>
      <c r="H186" s="20"/>
      <c r="I186" s="20" t="n">
        <f aca="false">E186*'RS2-a'!C142</f>
        <v>741.1291125</v>
      </c>
      <c r="J186" s="20" t="n">
        <f aca="false">F186*'RS2-a'!D142</f>
        <v>741.1291125</v>
      </c>
      <c r="K186" s="21" t="n">
        <v>619.39</v>
      </c>
      <c r="L186" s="21" t="n">
        <f aca="false">6*'RS2-a'!D154</f>
        <v>20.2126121590909</v>
      </c>
      <c r="M186" s="21" t="n">
        <f aca="false">6*'RS2-a'!E154</f>
        <v>20.2126121590909</v>
      </c>
      <c r="N186" s="22"/>
      <c r="O186" s="23" t="n">
        <f aca="false">SUM(G186:J186,K186:M186)</f>
        <v>2142.07344931818</v>
      </c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14.9" hidden="false" customHeight="false" outlineLevel="0" collapsed="false">
      <c r="A187" s="40" t="n">
        <v>35</v>
      </c>
      <c r="B187" s="41" t="s">
        <v>204</v>
      </c>
      <c r="C187" s="19" t="n">
        <v>0</v>
      </c>
      <c r="D187" s="19" t="n">
        <v>0</v>
      </c>
      <c r="E187" s="19" t="n">
        <v>3</v>
      </c>
      <c r="F187" s="19" t="n">
        <v>0</v>
      </c>
      <c r="G187" s="20"/>
      <c r="H187" s="20"/>
      <c r="I187" s="20" t="n">
        <f aca="false">E187*'RS2-a'!C140</f>
        <v>2199.8373375</v>
      </c>
      <c r="J187" s="20" t="n">
        <f aca="false">F187*'RS2-a'!D140</f>
        <v>0</v>
      </c>
      <c r="K187" s="21" t="n">
        <v>619.39</v>
      </c>
      <c r="L187" s="21" t="n">
        <f aca="false">6*'RS2-a'!D152</f>
        <v>19.99852125</v>
      </c>
      <c r="M187" s="21" t="n">
        <f aca="false">6*'RS2-a'!E152</f>
        <v>19.99852125</v>
      </c>
      <c r="N187" s="22"/>
      <c r="O187" s="23" t="n">
        <f aca="false">SUM(G187:J187,K187:M187)</f>
        <v>2859.22438</v>
      </c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14.9" hidden="false" customHeight="false" outlineLevel="0" collapsed="false">
      <c r="A188" s="40" t="n">
        <v>36</v>
      </c>
      <c r="B188" s="41" t="s">
        <v>205</v>
      </c>
      <c r="C188" s="19" t="n">
        <v>0</v>
      </c>
      <c r="D188" s="19" t="n">
        <v>0</v>
      </c>
      <c r="E188" s="19" t="n">
        <v>2</v>
      </c>
      <c r="F188" s="19" t="n">
        <v>1</v>
      </c>
      <c r="G188" s="20"/>
      <c r="H188" s="20"/>
      <c r="I188" s="20" t="n">
        <f aca="false">E188*'RS2-a'!C140</f>
        <v>1466.558225</v>
      </c>
      <c r="J188" s="20" t="n">
        <f aca="false">F188*'RS2-a'!D140</f>
        <v>733.2791125</v>
      </c>
      <c r="K188" s="21" t="n">
        <v>619.39</v>
      </c>
      <c r="L188" s="21" t="n">
        <f aca="false">6*'RS2-a'!D152</f>
        <v>19.99852125</v>
      </c>
      <c r="M188" s="21" t="n">
        <f aca="false">6*'RS2-a'!E152</f>
        <v>19.99852125</v>
      </c>
      <c r="N188" s="22"/>
      <c r="O188" s="23" t="n">
        <f aca="false">SUM(G188:J188,K188:M188)</f>
        <v>2859.22438</v>
      </c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14.9" hidden="false" customHeight="false" outlineLevel="0" collapsed="false">
      <c r="A189" s="40" t="n">
        <v>37</v>
      </c>
      <c r="B189" s="41" t="s">
        <v>206</v>
      </c>
      <c r="C189" s="19" t="n">
        <v>0</v>
      </c>
      <c r="D189" s="19" t="n">
        <v>0</v>
      </c>
      <c r="E189" s="19" t="n">
        <v>1</v>
      </c>
      <c r="F189" s="19" t="n">
        <v>1</v>
      </c>
      <c r="G189" s="20"/>
      <c r="H189" s="20"/>
      <c r="I189" s="20" t="n">
        <f aca="false">E189*'RS2-a'!C140</f>
        <v>733.2791125</v>
      </c>
      <c r="J189" s="20" t="n">
        <f aca="false">F189*'RS2-a'!D140</f>
        <v>733.2791125</v>
      </c>
      <c r="K189" s="21" t="n">
        <v>619.39</v>
      </c>
      <c r="L189" s="21" t="n">
        <f aca="false">6*'RS2-a'!D152</f>
        <v>19.99852125</v>
      </c>
      <c r="M189" s="21" t="n">
        <f aca="false">6*'RS2-a'!E152</f>
        <v>19.99852125</v>
      </c>
      <c r="N189" s="22"/>
      <c r="O189" s="23" t="n">
        <f aca="false">SUM(G189:J189,K189:M189)</f>
        <v>2125.9452675</v>
      </c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14.9" hidden="false" customHeight="false" outlineLevel="0" collapsed="false">
      <c r="A190" s="40" t="n">
        <v>38</v>
      </c>
      <c r="B190" s="41" t="s">
        <v>207</v>
      </c>
      <c r="C190" s="19" t="n">
        <v>0</v>
      </c>
      <c r="D190" s="19" t="n">
        <v>0</v>
      </c>
      <c r="E190" s="19" t="n">
        <v>1</v>
      </c>
      <c r="F190" s="19" t="n">
        <v>1</v>
      </c>
      <c r="G190" s="20"/>
      <c r="H190" s="20"/>
      <c r="I190" s="20" t="n">
        <f aca="false">E190*'RS2-a'!C140</f>
        <v>733.2791125</v>
      </c>
      <c r="J190" s="20" t="n">
        <f aca="false">F190*'RS2-a'!D140</f>
        <v>733.2791125</v>
      </c>
      <c r="K190" s="21" t="n">
        <v>619.39</v>
      </c>
      <c r="L190" s="21" t="n">
        <f aca="false">6*'RS2-a'!D152</f>
        <v>19.99852125</v>
      </c>
      <c r="M190" s="21" t="n">
        <f aca="false">6*'RS2-a'!E152</f>
        <v>19.99852125</v>
      </c>
      <c r="N190" s="22"/>
      <c r="O190" s="23" t="n">
        <f aca="false">SUM(G190:J190,K190:M190)</f>
        <v>2125.9452675</v>
      </c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14.9" hidden="false" customHeight="false" outlineLevel="0" collapsed="false">
      <c r="A191" s="40" t="n">
        <v>39</v>
      </c>
      <c r="B191" s="41" t="s">
        <v>208</v>
      </c>
      <c r="C191" s="19" t="n">
        <v>0</v>
      </c>
      <c r="D191" s="19" t="n">
        <v>0</v>
      </c>
      <c r="E191" s="19" t="n">
        <v>0</v>
      </c>
      <c r="F191" s="19" t="n">
        <v>1</v>
      </c>
      <c r="G191" s="20"/>
      <c r="H191" s="20"/>
      <c r="I191" s="20" t="n">
        <f aca="false">E191*'RS2-a'!C141</f>
        <v>0</v>
      </c>
      <c r="J191" s="20" t="n">
        <f aca="false">F191*'RS2-a'!D141</f>
        <v>737.1891125</v>
      </c>
      <c r="K191" s="21" t="n">
        <v>619.39</v>
      </c>
      <c r="L191" s="21" t="n">
        <f aca="false">6*'RS2-a'!D153</f>
        <v>20.1051576136364</v>
      </c>
      <c r="M191" s="21" t="n">
        <f aca="false">6*'RS2-a'!E153</f>
        <v>20.1051576136364</v>
      </c>
      <c r="N191" s="22"/>
      <c r="O191" s="23" t="n">
        <f aca="false">SUM(G191:J191,K191:M191)</f>
        <v>1396.78942772727</v>
      </c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14.9" hidden="false" customHeight="false" outlineLevel="0" collapsed="false">
      <c r="A192" s="40" t="n">
        <v>40</v>
      </c>
      <c r="B192" s="41" t="s">
        <v>209</v>
      </c>
      <c r="C192" s="19" t="n">
        <v>0</v>
      </c>
      <c r="D192" s="19" t="n">
        <v>0</v>
      </c>
      <c r="E192" s="19" t="n">
        <v>0</v>
      </c>
      <c r="F192" s="19" t="n">
        <v>1</v>
      </c>
      <c r="G192" s="20"/>
      <c r="H192" s="20"/>
      <c r="I192" s="20" t="n">
        <f aca="false">E192*'RS2-a'!C141</f>
        <v>0</v>
      </c>
      <c r="J192" s="20" t="n">
        <f aca="false">F192*'RS2-a'!D141</f>
        <v>737.1891125</v>
      </c>
      <c r="K192" s="21" t="n">
        <v>619.39</v>
      </c>
      <c r="L192" s="21" t="n">
        <f aca="false">6*'RS2-a'!D153</f>
        <v>20.1051576136364</v>
      </c>
      <c r="M192" s="21" t="n">
        <f aca="false">6*'RS2-a'!E153</f>
        <v>20.1051576136364</v>
      </c>
      <c r="N192" s="22"/>
      <c r="O192" s="23" t="n">
        <f aca="false">SUM(G192:J192,K192:M192)</f>
        <v>1396.78942772727</v>
      </c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14.9" hidden="false" customHeight="false" outlineLevel="0" collapsed="false">
      <c r="A193" s="40" t="n">
        <v>41</v>
      </c>
      <c r="B193" s="41" t="s">
        <v>210</v>
      </c>
      <c r="C193" s="19" t="n">
        <v>0</v>
      </c>
      <c r="D193" s="19" t="n">
        <v>0</v>
      </c>
      <c r="E193" s="19" t="n">
        <v>1</v>
      </c>
      <c r="F193" s="19" t="n">
        <v>1</v>
      </c>
      <c r="G193" s="20"/>
      <c r="H193" s="20"/>
      <c r="I193" s="20" t="n">
        <f aca="false">E193*'RS2-a'!C142</f>
        <v>741.1291125</v>
      </c>
      <c r="J193" s="20" t="n">
        <f aca="false">F193*'RS2-a'!D142</f>
        <v>741.1291125</v>
      </c>
      <c r="K193" s="21" t="n">
        <v>619.39</v>
      </c>
      <c r="L193" s="21" t="n">
        <f aca="false">6*'RS2-a'!D154</f>
        <v>20.2126121590909</v>
      </c>
      <c r="M193" s="21" t="n">
        <f aca="false">6*'RS2-a'!E154</f>
        <v>20.2126121590909</v>
      </c>
      <c r="N193" s="22"/>
      <c r="O193" s="23" t="n">
        <f aca="false">SUM(G193:J193,K193:M193)</f>
        <v>2142.07344931818</v>
      </c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14.9" hidden="false" customHeight="false" outlineLevel="0" collapsed="false">
      <c r="A194" s="40" t="n">
        <v>42</v>
      </c>
      <c r="B194" s="41" t="s">
        <v>211</v>
      </c>
      <c r="C194" s="19" t="n">
        <v>0</v>
      </c>
      <c r="D194" s="19" t="n">
        <v>0</v>
      </c>
      <c r="E194" s="19" t="n">
        <v>0</v>
      </c>
      <c r="F194" s="19" t="n">
        <v>2</v>
      </c>
      <c r="G194" s="20"/>
      <c r="H194" s="20"/>
      <c r="I194" s="20" t="n">
        <f aca="false">E194*'RS2-a'!C141</f>
        <v>0</v>
      </c>
      <c r="J194" s="20" t="n">
        <f aca="false">F194*'RS2-a'!D141</f>
        <v>1474.378225</v>
      </c>
      <c r="K194" s="21" t="n">
        <v>619.39</v>
      </c>
      <c r="L194" s="21" t="n">
        <f aca="false">6*'RS2-a'!D153</f>
        <v>20.1051576136364</v>
      </c>
      <c r="M194" s="21" t="n">
        <f aca="false">6*'RS2-a'!E153</f>
        <v>20.1051576136364</v>
      </c>
      <c r="N194" s="22"/>
      <c r="O194" s="23" t="n">
        <f aca="false">SUM(G194:J194,K194:M194)</f>
        <v>2133.97854022727</v>
      </c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14.9" hidden="false" customHeight="false" outlineLevel="0" collapsed="false">
      <c r="A195" s="40" t="n">
        <v>43</v>
      </c>
      <c r="B195" s="41" t="s">
        <v>212</v>
      </c>
      <c r="C195" s="19" t="n">
        <v>0</v>
      </c>
      <c r="D195" s="19" t="n">
        <v>0</v>
      </c>
      <c r="E195" s="19" t="n">
        <v>0</v>
      </c>
      <c r="F195" s="19" t="n">
        <v>1</v>
      </c>
      <c r="G195" s="20"/>
      <c r="H195" s="20"/>
      <c r="I195" s="20" t="n">
        <f aca="false">E195*'RS2-a'!C143</f>
        <v>0</v>
      </c>
      <c r="J195" s="20" t="n">
        <f aca="false">F195*'RS2-a'!D143</f>
        <v>745.1291125</v>
      </c>
      <c r="K195" s="21" t="n">
        <v>619.39</v>
      </c>
      <c r="L195" s="21" t="n">
        <f aca="false">6*'RS2-a'!D155</f>
        <v>20.3217030681818</v>
      </c>
      <c r="M195" s="21" t="n">
        <f aca="false">6*'RS2-a'!E155</f>
        <v>20.3217030681818</v>
      </c>
      <c r="N195" s="22"/>
      <c r="O195" s="23" t="n">
        <f aca="false">SUM(G195:J195,K195:M195)</f>
        <v>1405.16251863636</v>
      </c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14.9" hidden="false" customHeight="false" outlineLevel="0" collapsed="false">
      <c r="A196" s="38" t="n">
        <v>44</v>
      </c>
      <c r="B196" s="39" t="s">
        <v>213</v>
      </c>
      <c r="C196" s="19" t="n">
        <v>0</v>
      </c>
      <c r="D196" s="19" t="n">
        <v>0</v>
      </c>
      <c r="E196" s="19" t="n">
        <v>2</v>
      </c>
      <c r="F196" s="19" t="n">
        <v>0</v>
      </c>
      <c r="G196" s="20"/>
      <c r="H196" s="20"/>
      <c r="I196" s="20" t="n">
        <f aca="false">E196*'RS2-a'!C145</f>
        <v>1514.718225</v>
      </c>
      <c r="J196" s="20" t="n">
        <f aca="false">F196*'RS2-a'!D145</f>
        <v>0</v>
      </c>
      <c r="K196" s="21" t="n">
        <v>619.39</v>
      </c>
      <c r="L196" s="21" t="n">
        <f aca="false">6*'RS2-a'!D157</f>
        <v>20.6552485227273</v>
      </c>
      <c r="M196" s="21" t="n">
        <f aca="false">6*'RS2-a'!E157</f>
        <v>20.6552485227273</v>
      </c>
      <c r="N196" s="22"/>
      <c r="O196" s="23" t="n">
        <f aca="false">SUM(G196:J196,K196:M196)</f>
        <v>2175.41872204545</v>
      </c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14.9" hidden="false" customHeight="false" outlineLevel="0" collapsed="false">
      <c r="A197" s="40" t="n">
        <v>45</v>
      </c>
      <c r="B197" s="41" t="s">
        <v>214</v>
      </c>
      <c r="C197" s="19" t="n">
        <v>0</v>
      </c>
      <c r="D197" s="19" t="n">
        <v>0</v>
      </c>
      <c r="E197" s="19" t="n">
        <v>4</v>
      </c>
      <c r="F197" s="19" t="n">
        <v>0</v>
      </c>
      <c r="G197" s="20"/>
      <c r="H197" s="20"/>
      <c r="I197" s="20" t="n">
        <f aca="false">E197*'RS2-a'!C145</f>
        <v>3029.43645</v>
      </c>
      <c r="J197" s="20" t="n">
        <f aca="false">F197*'RS2-a'!D145</f>
        <v>0</v>
      </c>
      <c r="K197" s="21" t="n">
        <v>619.39</v>
      </c>
      <c r="L197" s="21" t="n">
        <f aca="false">6*'RS2-a'!D157</f>
        <v>20.6552485227273</v>
      </c>
      <c r="M197" s="21" t="n">
        <f aca="false">6*'RS2-a'!E157</f>
        <v>20.6552485227273</v>
      </c>
      <c r="N197" s="22"/>
      <c r="O197" s="23" t="n">
        <f aca="false">SUM(G197:J197,K197:M197)</f>
        <v>3690.13694704545</v>
      </c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14.9" hidden="false" customHeight="false" outlineLevel="0" collapsed="false">
      <c r="A198" s="40" t="n">
        <v>46</v>
      </c>
      <c r="B198" s="41" t="s">
        <v>215</v>
      </c>
      <c r="C198" s="19" t="n">
        <v>0</v>
      </c>
      <c r="D198" s="19" t="n">
        <v>0</v>
      </c>
      <c r="E198" s="19" t="n">
        <v>3</v>
      </c>
      <c r="F198" s="19" t="n">
        <v>0</v>
      </c>
      <c r="G198" s="20"/>
      <c r="H198" s="20"/>
      <c r="I198" s="20" t="n">
        <f aca="false">E198*'RS2-a'!C142</f>
        <v>2223.3873375</v>
      </c>
      <c r="J198" s="20" t="n">
        <f aca="false">F198*'RS2-a'!D142</f>
        <v>0</v>
      </c>
      <c r="K198" s="21" t="n">
        <v>619.39</v>
      </c>
      <c r="L198" s="21" t="n">
        <f aca="false">6*'RS2-a'!D154</f>
        <v>20.2126121590909</v>
      </c>
      <c r="M198" s="21" t="n">
        <f aca="false">6*'RS2-a'!E154</f>
        <v>20.2126121590909</v>
      </c>
      <c r="N198" s="22"/>
      <c r="O198" s="23" t="n">
        <f aca="false">SUM(G198:J198,K198:M198)</f>
        <v>2883.20256181818</v>
      </c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14.9" hidden="false" customHeight="false" outlineLevel="0" collapsed="false">
      <c r="A199" s="40" t="n">
        <v>47</v>
      </c>
      <c r="B199" s="41" t="s">
        <v>216</v>
      </c>
      <c r="C199" s="19" t="n">
        <v>0</v>
      </c>
      <c r="D199" s="19" t="n">
        <v>0</v>
      </c>
      <c r="E199" s="19" t="n">
        <v>3</v>
      </c>
      <c r="F199" s="19" t="n">
        <v>0</v>
      </c>
      <c r="G199" s="20"/>
      <c r="H199" s="20"/>
      <c r="I199" s="20" t="n">
        <f aca="false">E199*'RS2-a'!C142</f>
        <v>2223.3873375</v>
      </c>
      <c r="J199" s="20" t="n">
        <f aca="false">F199*'RS2-a'!D142</f>
        <v>0</v>
      </c>
      <c r="K199" s="21" t="n">
        <v>619.39</v>
      </c>
      <c r="L199" s="21" t="n">
        <f aca="false">6*'RS2-a'!D154</f>
        <v>20.2126121590909</v>
      </c>
      <c r="M199" s="21" t="n">
        <f aca="false">6*'RS2-a'!E154</f>
        <v>20.2126121590909</v>
      </c>
      <c r="N199" s="22"/>
      <c r="O199" s="23" t="n">
        <f aca="false">SUM(G199:J199,K199:M199)</f>
        <v>2883.20256181818</v>
      </c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14.9" hidden="false" customHeight="false" outlineLevel="0" collapsed="false">
      <c r="A200" s="40" t="n">
        <v>48</v>
      </c>
      <c r="B200" s="41" t="s">
        <v>217</v>
      </c>
      <c r="C200" s="19" t="n">
        <v>0</v>
      </c>
      <c r="D200" s="19" t="n">
        <v>0</v>
      </c>
      <c r="E200" s="19" t="n">
        <v>3</v>
      </c>
      <c r="F200" s="19" t="n">
        <v>0</v>
      </c>
      <c r="G200" s="20"/>
      <c r="H200" s="20"/>
      <c r="I200" s="20" t="n">
        <f aca="false">E200*'RS2-a'!C142</f>
        <v>2223.3873375</v>
      </c>
      <c r="J200" s="20" t="n">
        <f aca="false">F200*'RS2-a'!D142</f>
        <v>0</v>
      </c>
      <c r="K200" s="21" t="n">
        <v>619.39</v>
      </c>
      <c r="L200" s="21" t="n">
        <f aca="false">6*'RS2-a'!D154</f>
        <v>20.2126121590909</v>
      </c>
      <c r="M200" s="21" t="n">
        <f aca="false">6*'RS2-a'!E154</f>
        <v>20.2126121590909</v>
      </c>
      <c r="N200" s="22"/>
      <c r="O200" s="23" t="n">
        <f aca="false">SUM(G200:J200,K200:M200)</f>
        <v>2883.20256181818</v>
      </c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4.9" hidden="false" customHeight="false" outlineLevel="0" collapsed="false">
      <c r="A201" s="40" t="n">
        <v>49</v>
      </c>
      <c r="B201" s="41" t="s">
        <v>218</v>
      </c>
      <c r="C201" s="19" t="n">
        <v>0</v>
      </c>
      <c r="D201" s="19" t="n">
        <v>0</v>
      </c>
      <c r="E201" s="19" t="n">
        <v>3</v>
      </c>
      <c r="F201" s="19" t="n">
        <v>0</v>
      </c>
      <c r="G201" s="20"/>
      <c r="H201" s="20"/>
      <c r="I201" s="20" t="n">
        <f aca="false">E201*'RS2-a'!C142</f>
        <v>2223.3873375</v>
      </c>
      <c r="J201" s="20" t="n">
        <f aca="false">F201*'RS2-a'!D142</f>
        <v>0</v>
      </c>
      <c r="K201" s="21" t="n">
        <v>619.39</v>
      </c>
      <c r="L201" s="21" t="n">
        <f aca="false">6*'RS2-a'!D154</f>
        <v>20.2126121590909</v>
      </c>
      <c r="M201" s="21" t="n">
        <f aca="false">6*'RS2-a'!E154</f>
        <v>20.2126121590909</v>
      </c>
      <c r="N201" s="22"/>
      <c r="O201" s="23" t="n">
        <f aca="false">SUM(G201:J201,K201:M201)</f>
        <v>2883.20256181818</v>
      </c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4.9" hidden="false" customHeight="false" outlineLevel="0" collapsed="false">
      <c r="A202" s="40" t="n">
        <v>50</v>
      </c>
      <c r="B202" s="41" t="s">
        <v>219</v>
      </c>
      <c r="C202" s="19" t="n">
        <v>0</v>
      </c>
      <c r="D202" s="19" t="n">
        <v>0</v>
      </c>
      <c r="E202" s="19" t="n">
        <v>3</v>
      </c>
      <c r="F202" s="19" t="n">
        <v>0</v>
      </c>
      <c r="G202" s="20"/>
      <c r="H202" s="20"/>
      <c r="I202" s="20" t="n">
        <f aca="false">E202*'RS2-a'!C141</f>
        <v>2211.5673375</v>
      </c>
      <c r="J202" s="20" t="n">
        <f aca="false">F202*'RS2-a'!D141</f>
        <v>0</v>
      </c>
      <c r="K202" s="21" t="n">
        <v>619.39</v>
      </c>
      <c r="L202" s="21" t="n">
        <f aca="false">6*'RS2-a'!D153</f>
        <v>20.1051576136364</v>
      </c>
      <c r="M202" s="21" t="n">
        <f aca="false">6*'RS2-a'!E153</f>
        <v>20.1051576136364</v>
      </c>
      <c r="N202" s="22"/>
      <c r="O202" s="23" t="n">
        <f aca="false">SUM(G202:J202,K202:M202)</f>
        <v>2871.16765272727</v>
      </c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14.9" hidden="false" customHeight="false" outlineLevel="0" collapsed="false">
      <c r="A203" s="40" t="n">
        <v>51</v>
      </c>
      <c r="B203" s="41" t="s">
        <v>220</v>
      </c>
      <c r="C203" s="19" t="n">
        <v>0</v>
      </c>
      <c r="D203" s="19" t="n">
        <v>0</v>
      </c>
      <c r="E203" s="19" t="n">
        <v>3</v>
      </c>
      <c r="F203" s="19" t="n">
        <v>0</v>
      </c>
      <c r="G203" s="20"/>
      <c r="H203" s="20"/>
      <c r="I203" s="20" t="n">
        <f aca="false">E203*'RS2-a'!C142</f>
        <v>2223.3873375</v>
      </c>
      <c r="J203" s="20" t="n">
        <f aca="false">F203*'RS2-a'!D142</f>
        <v>0</v>
      </c>
      <c r="K203" s="21" t="n">
        <v>619.39</v>
      </c>
      <c r="L203" s="21" t="n">
        <f aca="false">6*'RS2-a'!D154</f>
        <v>20.2126121590909</v>
      </c>
      <c r="M203" s="21" t="n">
        <f aca="false">6*'RS2-a'!E154</f>
        <v>20.2126121590909</v>
      </c>
      <c r="N203" s="22"/>
      <c r="O203" s="23" t="n">
        <f aca="false">SUM(G203:J203,K203:M203)</f>
        <v>2883.20256181818</v>
      </c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14.9" hidden="false" customHeight="false" outlineLevel="0" collapsed="false">
      <c r="A204" s="40" t="n">
        <v>52</v>
      </c>
      <c r="B204" s="41" t="s">
        <v>221</v>
      </c>
      <c r="C204" s="19" t="n">
        <v>0</v>
      </c>
      <c r="D204" s="19" t="n">
        <v>0</v>
      </c>
      <c r="E204" s="19" t="n">
        <v>3</v>
      </c>
      <c r="F204" s="19" t="n">
        <v>0</v>
      </c>
      <c r="G204" s="20"/>
      <c r="H204" s="20"/>
      <c r="I204" s="20" t="n">
        <f aca="false">E204*'RS2-a'!C142</f>
        <v>2223.3873375</v>
      </c>
      <c r="J204" s="20" t="n">
        <f aca="false">F204*'RS2-a'!D142</f>
        <v>0</v>
      </c>
      <c r="K204" s="21" t="n">
        <v>619.39</v>
      </c>
      <c r="L204" s="21" t="n">
        <f aca="false">6*'RS2-a'!D154</f>
        <v>20.2126121590909</v>
      </c>
      <c r="M204" s="21" t="n">
        <f aca="false">6*'RS2-a'!E154</f>
        <v>20.2126121590909</v>
      </c>
      <c r="N204" s="22"/>
      <c r="O204" s="23" t="n">
        <f aca="false">SUM(G204:J204,K204:M204)</f>
        <v>2883.20256181818</v>
      </c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14.9" hidden="false" customHeight="false" outlineLevel="0" collapsed="false">
      <c r="A205" s="40" t="n">
        <v>53</v>
      </c>
      <c r="B205" s="41" t="s">
        <v>222</v>
      </c>
      <c r="C205" s="19" t="n">
        <v>0</v>
      </c>
      <c r="D205" s="19" t="n">
        <v>0</v>
      </c>
      <c r="E205" s="19" t="n">
        <v>3</v>
      </c>
      <c r="F205" s="19" t="n">
        <v>0</v>
      </c>
      <c r="G205" s="20"/>
      <c r="H205" s="20"/>
      <c r="I205" s="20" t="n">
        <f aca="false">E205*'RS2-a'!C140</f>
        <v>2199.8373375</v>
      </c>
      <c r="J205" s="20" t="n">
        <f aca="false">F205*'RS2-a'!D140</f>
        <v>0</v>
      </c>
      <c r="K205" s="21" t="n">
        <v>619.39</v>
      </c>
      <c r="L205" s="21" t="n">
        <f aca="false">6*'RS2-a'!D152</f>
        <v>19.99852125</v>
      </c>
      <c r="M205" s="21" t="n">
        <f aca="false">6*'RS2-a'!E152</f>
        <v>19.99852125</v>
      </c>
      <c r="N205" s="22"/>
      <c r="O205" s="23" t="n">
        <f aca="false">SUM(G205:J205,K205:M205)</f>
        <v>2859.22438</v>
      </c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13.8" hidden="false" customHeight="false" outlineLevel="0" collapsed="false">
      <c r="A206" s="27" t="s">
        <v>104</v>
      </c>
      <c r="B206" s="28" t="s">
        <v>223</v>
      </c>
      <c r="C206" s="29" t="n">
        <f aca="false">SUM(C153:C205)</f>
        <v>4</v>
      </c>
      <c r="D206" s="29" t="n">
        <f aca="false">SUM(D153:D205)</f>
        <v>1</v>
      </c>
      <c r="E206" s="29" t="n">
        <f aca="false">SUM(E153:E205)</f>
        <v>98</v>
      </c>
      <c r="F206" s="29" t="n">
        <f aca="false">SUM(F153:F205)</f>
        <v>18</v>
      </c>
      <c r="G206" s="30" t="n">
        <f aca="false">SUM(G153:G205)</f>
        <v>3922.60571</v>
      </c>
      <c r="H206" s="30" t="n">
        <f aca="false">SUM(H153:H205)</f>
        <v>988.5114275</v>
      </c>
      <c r="I206" s="30" t="n">
        <f aca="false">SUM(I153:I205)</f>
        <v>72902.738425</v>
      </c>
      <c r="J206" s="30" t="n">
        <f aca="false">SUM(J153:J205)</f>
        <v>13285.374025</v>
      </c>
      <c r="K206" s="30" t="n">
        <f aca="false">SUM(K153:K205)</f>
        <v>32827.67</v>
      </c>
      <c r="L206" s="30" t="n">
        <f aca="false">SUM(L153:L205)</f>
        <v>1072.70883061364</v>
      </c>
      <c r="M206" s="30" t="n">
        <f aca="false">SUM(M153:M205)</f>
        <v>1072.70883061364</v>
      </c>
      <c r="N206" s="22"/>
      <c r="O206" s="31" t="n">
        <f aca="false">SUM(O153:O205)</f>
        <v>126072.317248727</v>
      </c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4.9" hidden="false" customHeight="false" outlineLevel="0" collapsed="false">
      <c r="A207" s="42" t="n">
        <v>1</v>
      </c>
      <c r="B207" s="43" t="s">
        <v>224</v>
      </c>
      <c r="C207" s="19" t="n">
        <v>1</v>
      </c>
      <c r="D207" s="19" t="n">
        <v>1</v>
      </c>
      <c r="E207" s="19" t="n">
        <v>0</v>
      </c>
      <c r="F207" s="19" t="n">
        <v>0</v>
      </c>
      <c r="G207" s="20" t="n">
        <f aca="false">C207*SC!F142</f>
        <v>1141.18266583333</v>
      </c>
      <c r="H207" s="20" t="n">
        <f aca="false">D207*SC!G142</f>
        <v>1141.18266583333</v>
      </c>
      <c r="I207" s="20"/>
      <c r="J207" s="20"/>
      <c r="K207" s="21" t="n">
        <v>619.39</v>
      </c>
      <c r="L207" s="21" t="n">
        <f aca="false">6*SC!D154</f>
        <v>23.3337562954545</v>
      </c>
      <c r="M207" s="21" t="n">
        <f aca="false">6*SC!E154</f>
        <v>23.3337562954545</v>
      </c>
      <c r="N207" s="22"/>
      <c r="O207" s="23" t="n">
        <f aca="false">SUM(G207:J207,K207:M207)</f>
        <v>2948.42284425758</v>
      </c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4.9" hidden="false" customHeight="false" outlineLevel="0" collapsed="false">
      <c r="A208" s="44" t="n">
        <v>2</v>
      </c>
      <c r="B208" s="45" t="s">
        <v>225</v>
      </c>
      <c r="C208" s="19" t="n">
        <v>0</v>
      </c>
      <c r="D208" s="19" t="n">
        <v>0</v>
      </c>
      <c r="E208" s="19" t="n">
        <v>4</v>
      </c>
      <c r="F208" s="19" t="n">
        <v>0</v>
      </c>
      <c r="G208" s="20"/>
      <c r="H208" s="20"/>
      <c r="I208" s="20" t="n">
        <f aca="false">E208*SC!C146</f>
        <v>3515.92425666667</v>
      </c>
      <c r="J208" s="20" t="n">
        <f aca="false">F208*SC!D146</f>
        <v>0</v>
      </c>
      <c r="K208" s="21" t="n">
        <v>619.39</v>
      </c>
      <c r="L208" s="21" t="n">
        <f aca="false">6*SC!D158</f>
        <v>23.9722108409091</v>
      </c>
      <c r="M208" s="21" t="n">
        <f aca="false">6*SC!E158</f>
        <v>23.9722108409091</v>
      </c>
      <c r="N208" s="22"/>
      <c r="O208" s="23" t="n">
        <f aca="false">SUM(G208:J208,K208:M208)</f>
        <v>4183.25867834849</v>
      </c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4.9" hidden="false" customHeight="false" outlineLevel="0" collapsed="false">
      <c r="A209" s="44" t="n">
        <v>3</v>
      </c>
      <c r="B209" s="45" t="s">
        <v>226</v>
      </c>
      <c r="C209" s="19" t="n">
        <v>0</v>
      </c>
      <c r="D209" s="19" t="n">
        <v>0</v>
      </c>
      <c r="E209" s="19" t="n">
        <v>1</v>
      </c>
      <c r="F209" s="19" t="n">
        <v>1</v>
      </c>
      <c r="G209" s="20"/>
      <c r="H209" s="20"/>
      <c r="I209" s="20" t="n">
        <f aca="false">E209*SC!C146</f>
        <v>878.981064166667</v>
      </c>
      <c r="J209" s="20" t="n">
        <f aca="false">F209*SC!D146</f>
        <v>878.981064166667</v>
      </c>
      <c r="K209" s="21" t="n">
        <v>619.39</v>
      </c>
      <c r="L209" s="21" t="n">
        <f aca="false">6*SC!D158</f>
        <v>23.9722108409091</v>
      </c>
      <c r="M209" s="21" t="n">
        <f aca="false">6*SC!E158</f>
        <v>23.9722108409091</v>
      </c>
      <c r="N209" s="22"/>
      <c r="O209" s="23" t="n">
        <f aca="false">SUM(G209:J209,K209:M209)</f>
        <v>2425.29655001515</v>
      </c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14.9" hidden="false" customHeight="false" outlineLevel="0" collapsed="false">
      <c r="A210" s="44" t="n">
        <v>4</v>
      </c>
      <c r="B210" s="45" t="s">
        <v>227</v>
      </c>
      <c r="C210" s="19" t="n">
        <v>0</v>
      </c>
      <c r="D210" s="19" t="n">
        <v>0</v>
      </c>
      <c r="E210" s="19" t="n">
        <v>12</v>
      </c>
      <c r="F210" s="19" t="n">
        <v>0</v>
      </c>
      <c r="G210" s="20"/>
      <c r="H210" s="20"/>
      <c r="I210" s="20" t="n">
        <f aca="false">E210*SC!C142</f>
        <v>10266.85277</v>
      </c>
      <c r="J210" s="20" t="n">
        <f aca="false">F210*SC!D142</f>
        <v>0</v>
      </c>
      <c r="K210" s="21" t="n">
        <v>619.39</v>
      </c>
      <c r="L210" s="21" t="n">
        <f aca="false">6*SC!D154</f>
        <v>23.3337562954545</v>
      </c>
      <c r="M210" s="21" t="n">
        <f aca="false">6*SC!E154</f>
        <v>23.3337562954545</v>
      </c>
      <c r="N210" s="22"/>
      <c r="O210" s="23" t="n">
        <f aca="false">SUM(G210:J210,K210:M210)</f>
        <v>10932.9102825909</v>
      </c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14.9" hidden="false" customHeight="false" outlineLevel="0" collapsed="false">
      <c r="A211" s="44" t="n">
        <v>5</v>
      </c>
      <c r="B211" s="45" t="s">
        <v>228</v>
      </c>
      <c r="C211" s="19" t="n">
        <v>1</v>
      </c>
      <c r="D211" s="19" t="n">
        <v>1</v>
      </c>
      <c r="E211" s="19" t="n">
        <v>0</v>
      </c>
      <c r="F211" s="19" t="n">
        <v>0</v>
      </c>
      <c r="G211" s="20" t="n">
        <f aca="false">C211*SC!F142</f>
        <v>1141.18266583333</v>
      </c>
      <c r="H211" s="20" t="n">
        <f aca="false">D211*SC!G142</f>
        <v>1141.18266583333</v>
      </c>
      <c r="I211" s="20"/>
      <c r="J211" s="20"/>
      <c r="K211" s="21" t="n">
        <v>619.39</v>
      </c>
      <c r="L211" s="21" t="n">
        <f aca="false">6*SC!D154</f>
        <v>23.3337562954545</v>
      </c>
      <c r="M211" s="21" t="n">
        <f aca="false">6*SC!E154</f>
        <v>23.3337562954545</v>
      </c>
      <c r="N211" s="22"/>
      <c r="O211" s="23" t="n">
        <f aca="false">SUM(G211:J211,K211:M211)</f>
        <v>2948.42284425758</v>
      </c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14.9" hidden="false" customHeight="false" outlineLevel="0" collapsed="false">
      <c r="A212" s="44" t="n">
        <v>6</v>
      </c>
      <c r="B212" s="45" t="s">
        <v>229</v>
      </c>
      <c r="C212" s="19" t="n">
        <v>0</v>
      </c>
      <c r="D212" s="19" t="n">
        <v>0</v>
      </c>
      <c r="E212" s="19" t="n">
        <v>4</v>
      </c>
      <c r="F212" s="19" t="n">
        <v>0</v>
      </c>
      <c r="G212" s="20"/>
      <c r="H212" s="20"/>
      <c r="I212" s="20" t="n">
        <f aca="false">E212*SC!C146</f>
        <v>3515.92425666667</v>
      </c>
      <c r="J212" s="20" t="n">
        <f aca="false">F212*SC!D146</f>
        <v>0</v>
      </c>
      <c r="K212" s="21" t="n">
        <v>619.39</v>
      </c>
      <c r="L212" s="21" t="n">
        <f aca="false">6*SC!D158</f>
        <v>23.9722108409091</v>
      </c>
      <c r="M212" s="21" t="n">
        <f aca="false">6*SC!E158</f>
        <v>23.9722108409091</v>
      </c>
      <c r="N212" s="22"/>
      <c r="O212" s="23" t="n">
        <f aca="false">SUM(G212:J212,K212:M212)</f>
        <v>4183.25867834849</v>
      </c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4.9" hidden="false" customHeight="false" outlineLevel="0" collapsed="false">
      <c r="A213" s="44" t="n">
        <v>7</v>
      </c>
      <c r="B213" s="45" t="s">
        <v>230</v>
      </c>
      <c r="C213" s="19" t="n">
        <v>1</v>
      </c>
      <c r="D213" s="19" t="n">
        <v>1</v>
      </c>
      <c r="E213" s="19" t="n">
        <v>1</v>
      </c>
      <c r="F213" s="19" t="n">
        <v>0</v>
      </c>
      <c r="G213" s="20" t="n">
        <f aca="false">C213*SC!F146</f>
        <v>1172.41266583333</v>
      </c>
      <c r="H213" s="20" t="n">
        <f aca="false">D213*SC!G146</f>
        <v>1172.41266583333</v>
      </c>
      <c r="I213" s="20" t="n">
        <f aca="false">E213*SC!C146</f>
        <v>878.981064166667</v>
      </c>
      <c r="J213" s="20" t="n">
        <f aca="false">F213*SC!D146</f>
        <v>0</v>
      </c>
      <c r="K213" s="21" t="n">
        <v>619.39</v>
      </c>
      <c r="L213" s="21" t="n">
        <f aca="false">6*SC!D158</f>
        <v>23.9722108409091</v>
      </c>
      <c r="M213" s="21" t="n">
        <f aca="false">6*SC!E158</f>
        <v>23.9722108409091</v>
      </c>
      <c r="N213" s="22"/>
      <c r="O213" s="23" t="n">
        <f aca="false">SUM(G213:J213,K213:M213)</f>
        <v>3891.14081751515</v>
      </c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4.9" hidden="false" customHeight="false" outlineLevel="0" collapsed="false">
      <c r="A214" s="44" t="n">
        <v>8</v>
      </c>
      <c r="B214" s="45" t="s">
        <v>231</v>
      </c>
      <c r="C214" s="19" t="n">
        <v>0</v>
      </c>
      <c r="D214" s="19" t="n">
        <v>0</v>
      </c>
      <c r="E214" s="19" t="n">
        <v>2</v>
      </c>
      <c r="F214" s="19" t="n">
        <v>4</v>
      </c>
      <c r="G214" s="20"/>
      <c r="H214" s="20"/>
      <c r="I214" s="20" t="n">
        <f aca="false">E214*SC!C143</f>
        <v>1720.30212833333</v>
      </c>
      <c r="J214" s="20" t="n">
        <f aca="false">F214*SC!D143</f>
        <v>3440.60425666667</v>
      </c>
      <c r="K214" s="21" t="n">
        <v>619.39</v>
      </c>
      <c r="L214" s="21" t="n">
        <f aca="false">6*SC!D155</f>
        <v>23.4586653863636</v>
      </c>
      <c r="M214" s="21" t="n">
        <f aca="false">6*SC!E155</f>
        <v>23.4586653863636</v>
      </c>
      <c r="N214" s="22"/>
      <c r="O214" s="23" t="n">
        <f aca="false">SUM(G214:J214,K214:M214)</f>
        <v>5827.21371577273</v>
      </c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14.9" hidden="false" customHeight="false" outlineLevel="0" collapsed="false">
      <c r="A215" s="44" t="n">
        <v>9</v>
      </c>
      <c r="B215" s="45" t="s">
        <v>232</v>
      </c>
      <c r="C215" s="19" t="n">
        <v>0</v>
      </c>
      <c r="D215" s="19" t="n">
        <v>0</v>
      </c>
      <c r="E215" s="19" t="n">
        <v>0</v>
      </c>
      <c r="F215" s="19" t="n">
        <v>1</v>
      </c>
      <c r="G215" s="20"/>
      <c r="H215" s="20"/>
      <c r="I215" s="20" t="n">
        <f aca="false">E215*SC!C143</f>
        <v>0</v>
      </c>
      <c r="J215" s="20" t="n">
        <f aca="false">F215*SC!D143</f>
        <v>860.151064166667</v>
      </c>
      <c r="K215" s="21" t="n">
        <v>619.39</v>
      </c>
      <c r="L215" s="21" t="n">
        <f aca="false">6*SC!D155</f>
        <v>23.4586653863636</v>
      </c>
      <c r="M215" s="21" t="n">
        <f aca="false">6*SC!E155</f>
        <v>23.4586653863636</v>
      </c>
      <c r="N215" s="22"/>
      <c r="O215" s="23" t="n">
        <f aca="false">SUM(G215:J215,K215:M215)</f>
        <v>1526.45839493939</v>
      </c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14.9" hidden="false" customHeight="false" outlineLevel="0" collapsed="false">
      <c r="A216" s="44" t="n">
        <v>10</v>
      </c>
      <c r="B216" s="45" t="s">
        <v>233</v>
      </c>
      <c r="C216" s="19" t="n">
        <v>1</v>
      </c>
      <c r="D216" s="19" t="n">
        <v>1</v>
      </c>
      <c r="E216" s="19" t="n">
        <v>2</v>
      </c>
      <c r="F216" s="19" t="n">
        <v>0</v>
      </c>
      <c r="G216" s="20" t="n">
        <f aca="false">C216*SC!F142</f>
        <v>1141.18266583333</v>
      </c>
      <c r="H216" s="20" t="n">
        <f aca="false">D216*SC!G142</f>
        <v>1141.18266583333</v>
      </c>
      <c r="I216" s="20" t="n">
        <f aca="false">E216*SC!C142</f>
        <v>1711.14212833333</v>
      </c>
      <c r="J216" s="20" t="n">
        <f aca="false">F216*SC!D142</f>
        <v>0</v>
      </c>
      <c r="K216" s="21" t="n">
        <v>619.39</v>
      </c>
      <c r="L216" s="21" t="n">
        <f aca="false">6*SC!D154</f>
        <v>23.3337562954545</v>
      </c>
      <c r="M216" s="21" t="n">
        <f aca="false">6*SC!E154</f>
        <v>23.3337562954545</v>
      </c>
      <c r="N216" s="22"/>
      <c r="O216" s="23" t="n">
        <f aca="false">SUM(G216:J216,K216:M216)</f>
        <v>4659.56497259091</v>
      </c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14.9" hidden="false" customHeight="false" outlineLevel="0" collapsed="false">
      <c r="A217" s="44" t="n">
        <v>11</v>
      </c>
      <c r="B217" s="45" t="s">
        <v>234</v>
      </c>
      <c r="C217" s="19" t="n">
        <v>0</v>
      </c>
      <c r="D217" s="19" t="n">
        <v>0</v>
      </c>
      <c r="E217" s="19" t="n">
        <v>3</v>
      </c>
      <c r="F217" s="19" t="n">
        <v>0</v>
      </c>
      <c r="G217" s="20"/>
      <c r="H217" s="20"/>
      <c r="I217" s="20" t="n">
        <f aca="false">E217*SC!C141</f>
        <v>2553.0931925</v>
      </c>
      <c r="J217" s="20" t="n">
        <f aca="false">F217*SC!D141</f>
        <v>0</v>
      </c>
      <c r="K217" s="21" t="n">
        <v>619.39</v>
      </c>
      <c r="L217" s="21" t="n">
        <f aca="false">6*SC!D153</f>
        <v>23.2099381136364</v>
      </c>
      <c r="M217" s="21" t="n">
        <f aca="false">6*SC!E153</f>
        <v>23.2099381136364</v>
      </c>
      <c r="N217" s="22"/>
      <c r="O217" s="23" t="n">
        <f aca="false">SUM(G217:J217,K217:M217)</f>
        <v>3218.90306872727</v>
      </c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14.9" hidden="false" customHeight="false" outlineLevel="0" collapsed="false">
      <c r="A218" s="44" t="n">
        <v>12</v>
      </c>
      <c r="B218" s="45" t="s">
        <v>235</v>
      </c>
      <c r="C218" s="19" t="n">
        <v>0</v>
      </c>
      <c r="D218" s="19" t="n">
        <v>0</v>
      </c>
      <c r="E218" s="19" t="n">
        <v>2</v>
      </c>
      <c r="F218" s="19" t="n">
        <v>0</v>
      </c>
      <c r="G218" s="20"/>
      <c r="H218" s="20"/>
      <c r="I218" s="20" t="n">
        <f aca="false">E218*SC!C146</f>
        <v>1757.96212833333</v>
      </c>
      <c r="J218" s="20" t="n">
        <f aca="false">F218*SC!D146</f>
        <v>0</v>
      </c>
      <c r="K218" s="21" t="n">
        <v>619.39</v>
      </c>
      <c r="L218" s="21" t="n">
        <f aca="false">6*SC!D158</f>
        <v>23.9722108409091</v>
      </c>
      <c r="M218" s="21" t="n">
        <f aca="false">6*SC!E158</f>
        <v>23.9722108409091</v>
      </c>
      <c r="N218" s="22"/>
      <c r="O218" s="23" t="n">
        <f aca="false">SUM(G218:J218,K218:M218)</f>
        <v>2425.29655001515</v>
      </c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14.9" hidden="false" customHeight="false" outlineLevel="0" collapsed="false">
      <c r="A219" s="44" t="n">
        <v>13</v>
      </c>
      <c r="B219" s="45" t="s">
        <v>236</v>
      </c>
      <c r="C219" s="19" t="n">
        <v>0</v>
      </c>
      <c r="D219" s="19" t="n">
        <v>0</v>
      </c>
      <c r="E219" s="19" t="n">
        <v>3</v>
      </c>
      <c r="F219" s="19" t="n">
        <v>0</v>
      </c>
      <c r="G219" s="20"/>
      <c r="H219" s="20"/>
      <c r="I219" s="20" t="n">
        <f aca="false">E219*SC!C143</f>
        <v>2580.4531925</v>
      </c>
      <c r="J219" s="20"/>
      <c r="K219" s="21" t="n">
        <v>619.39</v>
      </c>
      <c r="L219" s="21" t="n">
        <f aca="false">6*SC!D155</f>
        <v>23.4586653863636</v>
      </c>
      <c r="M219" s="21" t="n">
        <f aca="false">6*SC!E155</f>
        <v>23.4586653863636</v>
      </c>
      <c r="N219" s="22"/>
      <c r="O219" s="23" t="n">
        <f aca="false">SUM(G219:J219,K219:M219)</f>
        <v>3246.76052327273</v>
      </c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14.9" hidden="false" customHeight="false" outlineLevel="0" collapsed="false">
      <c r="A220" s="44" t="n">
        <v>14</v>
      </c>
      <c r="B220" s="45" t="s">
        <v>237</v>
      </c>
      <c r="C220" s="19" t="n">
        <v>0</v>
      </c>
      <c r="D220" s="19" t="n">
        <v>0</v>
      </c>
      <c r="E220" s="19" t="n">
        <v>3</v>
      </c>
      <c r="F220" s="19" t="n">
        <v>0</v>
      </c>
      <c r="G220" s="20"/>
      <c r="H220" s="20"/>
      <c r="I220" s="20" t="n">
        <f aca="false">E220*SC!C146</f>
        <v>2636.9431925</v>
      </c>
      <c r="J220" s="20" t="n">
        <f aca="false">F220*SC!D146</f>
        <v>0</v>
      </c>
      <c r="K220" s="21" t="n">
        <v>619.39</v>
      </c>
      <c r="L220" s="21" t="n">
        <f aca="false">6*SC!D158</f>
        <v>23.9722108409091</v>
      </c>
      <c r="M220" s="21" t="n">
        <f aca="false">6*SC!E158</f>
        <v>23.9722108409091</v>
      </c>
      <c r="N220" s="22"/>
      <c r="O220" s="23" t="n">
        <f aca="false">SUM(G220:J220,K220:M220)</f>
        <v>3304.27761418182</v>
      </c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14.9" hidden="false" customHeight="false" outlineLevel="0" collapsed="false">
      <c r="A221" s="44" t="n">
        <v>15</v>
      </c>
      <c r="B221" s="45" t="s">
        <v>238</v>
      </c>
      <c r="C221" s="19" t="n">
        <v>1</v>
      </c>
      <c r="D221" s="19" t="n">
        <v>1</v>
      </c>
      <c r="E221" s="19" t="n">
        <v>0</v>
      </c>
      <c r="F221" s="19" t="n">
        <v>0</v>
      </c>
      <c r="G221" s="20" t="n">
        <f aca="false">C221*SC!F142</f>
        <v>1141.18266583333</v>
      </c>
      <c r="H221" s="20" t="n">
        <f aca="false">D221*SC!G142</f>
        <v>1141.18266583333</v>
      </c>
      <c r="I221" s="20" t="n">
        <f aca="false">E221*SC!C142</f>
        <v>0</v>
      </c>
      <c r="J221" s="20" t="n">
        <f aca="false">F221*SC!D142</f>
        <v>0</v>
      </c>
      <c r="K221" s="21" t="n">
        <v>619.39</v>
      </c>
      <c r="L221" s="21" t="n">
        <f aca="false">6*SC!D154</f>
        <v>23.3337562954545</v>
      </c>
      <c r="M221" s="21" t="n">
        <f aca="false">6*SC!E154</f>
        <v>23.3337562954545</v>
      </c>
      <c r="N221" s="22"/>
      <c r="O221" s="23" t="n">
        <f aca="false">SUM(G221:J221,K221:M221)</f>
        <v>2948.42284425758</v>
      </c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14.9" hidden="false" customHeight="false" outlineLevel="0" collapsed="false">
      <c r="A222" s="42" t="n">
        <v>16</v>
      </c>
      <c r="B222" s="43" t="s">
        <v>239</v>
      </c>
      <c r="C222" s="19" t="n">
        <v>0</v>
      </c>
      <c r="D222" s="19" t="n">
        <v>1</v>
      </c>
      <c r="E222" s="19" t="n">
        <v>0</v>
      </c>
      <c r="F222" s="19" t="n">
        <v>0</v>
      </c>
      <c r="G222" s="20" t="n">
        <f aca="false">C222*SC!F143</f>
        <v>0</v>
      </c>
      <c r="H222" s="20" t="n">
        <f aca="false">D222*SC!G143</f>
        <v>1147.30266583333</v>
      </c>
      <c r="I222" s="20"/>
      <c r="J222" s="20"/>
      <c r="K222" s="21" t="n">
        <v>619.39</v>
      </c>
      <c r="L222" s="21" t="n">
        <f aca="false">6*SC!D155</f>
        <v>23.4586653863636</v>
      </c>
      <c r="M222" s="21" t="n">
        <f aca="false">6*SC!E155</f>
        <v>23.4586653863636</v>
      </c>
      <c r="N222" s="22"/>
      <c r="O222" s="23" t="n">
        <f aca="false">SUM(G222:J222,K222:M222)</f>
        <v>1813.60999660606</v>
      </c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14.9" hidden="false" customHeight="false" outlineLevel="0" collapsed="false">
      <c r="A223" s="44" t="n">
        <v>17</v>
      </c>
      <c r="B223" s="45" t="s">
        <v>240</v>
      </c>
      <c r="C223" s="19" t="n">
        <v>1</v>
      </c>
      <c r="D223" s="19" t="n">
        <v>1</v>
      </c>
      <c r="E223" s="19" t="n">
        <v>0</v>
      </c>
      <c r="F223" s="19" t="n">
        <v>0</v>
      </c>
      <c r="G223" s="20" t="n">
        <f aca="false">C223*SC!F143</f>
        <v>1147.30266583333</v>
      </c>
      <c r="H223" s="20" t="n">
        <f aca="false">D223*SC!G143</f>
        <v>1147.30266583333</v>
      </c>
      <c r="I223" s="20"/>
      <c r="J223" s="20"/>
      <c r="K223" s="21" t="n">
        <v>619.39</v>
      </c>
      <c r="L223" s="21" t="n">
        <f aca="false">6*SC!D155</f>
        <v>23.4586653863636</v>
      </c>
      <c r="M223" s="21" t="n">
        <f aca="false">6*SC!E155</f>
        <v>23.4586653863636</v>
      </c>
      <c r="N223" s="22"/>
      <c r="O223" s="23" t="n">
        <f aca="false">SUM(G223:J223,K223:M223)</f>
        <v>2960.91266243939</v>
      </c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14.9" hidden="false" customHeight="false" outlineLevel="0" collapsed="false">
      <c r="A224" s="44" t="n">
        <v>18</v>
      </c>
      <c r="B224" s="45" t="s">
        <v>241</v>
      </c>
      <c r="C224" s="19" t="n">
        <v>0</v>
      </c>
      <c r="D224" s="19" t="n">
        <v>0</v>
      </c>
      <c r="E224" s="19" t="n">
        <v>8</v>
      </c>
      <c r="F224" s="19" t="n">
        <v>0</v>
      </c>
      <c r="G224" s="20"/>
      <c r="H224" s="20"/>
      <c r="I224" s="20" t="n">
        <f aca="false">E224*SC!C143</f>
        <v>6881.20851333334</v>
      </c>
      <c r="J224" s="20" t="n">
        <f aca="false">F224*SC!D143</f>
        <v>0</v>
      </c>
      <c r="K224" s="21" t="n">
        <v>619.39</v>
      </c>
      <c r="L224" s="21" t="n">
        <f aca="false">6*SC!D155</f>
        <v>23.4586653863636</v>
      </c>
      <c r="M224" s="21" t="n">
        <f aca="false">6*SC!E155</f>
        <v>23.4586653863636</v>
      </c>
      <c r="N224" s="22"/>
      <c r="O224" s="23" t="n">
        <f aca="false">SUM(G224:J224,K224:M224)</f>
        <v>7547.51584410606</v>
      </c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14.9" hidden="false" customHeight="false" outlineLevel="0" collapsed="false">
      <c r="A225" s="44" t="n">
        <v>19</v>
      </c>
      <c r="B225" s="45" t="s">
        <v>242</v>
      </c>
      <c r="C225" s="19" t="n">
        <v>0</v>
      </c>
      <c r="D225" s="19" t="n">
        <v>0</v>
      </c>
      <c r="E225" s="19" t="n">
        <v>4</v>
      </c>
      <c r="F225" s="19" t="n">
        <v>0</v>
      </c>
      <c r="G225" s="20"/>
      <c r="H225" s="20"/>
      <c r="I225" s="20" t="n">
        <f aca="false">E225*SC!C141</f>
        <v>3404.12425666667</v>
      </c>
      <c r="J225" s="20" t="n">
        <f aca="false">F225*SC!D141</f>
        <v>0</v>
      </c>
      <c r="K225" s="21" t="n">
        <v>619.39</v>
      </c>
      <c r="L225" s="21" t="n">
        <f aca="false">6*SC!D153</f>
        <v>23.2099381136364</v>
      </c>
      <c r="M225" s="21" t="n">
        <f aca="false">6*SC!E153</f>
        <v>23.2099381136364</v>
      </c>
      <c r="N225" s="22"/>
      <c r="O225" s="23" t="n">
        <f aca="false">SUM(G225:J225,K225:M225)</f>
        <v>4069.93413289394</v>
      </c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14.9" hidden="false" customHeight="false" outlineLevel="0" collapsed="false">
      <c r="A226" s="44" t="n">
        <v>20</v>
      </c>
      <c r="B226" s="45" t="s">
        <v>243</v>
      </c>
      <c r="C226" s="19" t="n">
        <v>0</v>
      </c>
      <c r="D226" s="19" t="n">
        <v>0</v>
      </c>
      <c r="E226" s="19" t="n">
        <v>0</v>
      </c>
      <c r="F226" s="19" t="n">
        <v>1</v>
      </c>
      <c r="G226" s="20"/>
      <c r="H226" s="20"/>
      <c r="I226" s="20" t="n">
        <f aca="false">E226*SC!C146</f>
        <v>0</v>
      </c>
      <c r="J226" s="20" t="n">
        <f aca="false">F226*SC!D146</f>
        <v>878.981064166667</v>
      </c>
      <c r="K226" s="21" t="n">
        <v>619.39</v>
      </c>
      <c r="L226" s="21" t="n">
        <f aca="false">6*SC!D158</f>
        <v>23.9722108409091</v>
      </c>
      <c r="M226" s="21" t="n">
        <f aca="false">6*SC!E158</f>
        <v>23.9722108409091</v>
      </c>
      <c r="N226" s="22"/>
      <c r="O226" s="23" t="n">
        <f aca="false">SUM(G226:J226,K226:M226)</f>
        <v>1546.31548584849</v>
      </c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14.9" hidden="false" customHeight="false" outlineLevel="0" collapsed="false">
      <c r="A227" s="44" t="n">
        <v>21</v>
      </c>
      <c r="B227" s="45" t="s">
        <v>244</v>
      </c>
      <c r="C227" s="19" t="n">
        <v>0</v>
      </c>
      <c r="D227" s="19" t="n">
        <v>0</v>
      </c>
      <c r="E227" s="19" t="n">
        <v>2</v>
      </c>
      <c r="F227" s="19" t="n">
        <v>0</v>
      </c>
      <c r="G227" s="20"/>
      <c r="H227" s="20"/>
      <c r="I227" s="20" t="n">
        <f aca="false">E227*SC!C143</f>
        <v>1720.30212833333</v>
      </c>
      <c r="J227" s="20" t="n">
        <f aca="false">F227*SC!D143</f>
        <v>0</v>
      </c>
      <c r="K227" s="21" t="n">
        <v>619.39</v>
      </c>
      <c r="L227" s="21" t="n">
        <f aca="false">6*SC!D155</f>
        <v>23.4586653863636</v>
      </c>
      <c r="M227" s="21" t="n">
        <f aca="false">6*SC!E155</f>
        <v>23.4586653863636</v>
      </c>
      <c r="N227" s="22"/>
      <c r="O227" s="23" t="n">
        <f aca="false">SUM(G227:J227,K227:M227)</f>
        <v>2386.60945910606</v>
      </c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customFormat="false" ht="14.9" hidden="false" customHeight="false" outlineLevel="0" collapsed="false">
      <c r="A228" s="44" t="n">
        <v>22</v>
      </c>
      <c r="B228" s="45" t="s">
        <v>245</v>
      </c>
      <c r="C228" s="19" t="n">
        <v>0</v>
      </c>
      <c r="D228" s="19" t="n">
        <v>0</v>
      </c>
      <c r="E228" s="19" t="n">
        <v>6</v>
      </c>
      <c r="F228" s="19" t="n">
        <v>0</v>
      </c>
      <c r="G228" s="20"/>
      <c r="H228" s="20"/>
      <c r="I228" s="20" t="n">
        <f aca="false">E228*SC!C141</f>
        <v>5106.186385</v>
      </c>
      <c r="J228" s="20" t="n">
        <f aca="false">F228*SC!D141</f>
        <v>0</v>
      </c>
      <c r="K228" s="21" t="n">
        <v>619.39</v>
      </c>
      <c r="L228" s="21" t="n">
        <f aca="false">6*SC!D153</f>
        <v>23.2099381136364</v>
      </c>
      <c r="M228" s="21" t="n">
        <f aca="false">6*SC!E153</f>
        <v>23.2099381136364</v>
      </c>
      <c r="N228" s="22"/>
      <c r="O228" s="23" t="n">
        <f aca="false">SUM(G228:J228,K228:M228)</f>
        <v>5771.99626122727</v>
      </c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customFormat="false" ht="14.9" hidden="false" customHeight="false" outlineLevel="0" collapsed="false">
      <c r="A229" s="44" t="n">
        <v>23</v>
      </c>
      <c r="B229" s="45" t="s">
        <v>246</v>
      </c>
      <c r="C229" s="19" t="n">
        <v>0</v>
      </c>
      <c r="D229" s="19" t="n">
        <v>0</v>
      </c>
      <c r="E229" s="19" t="n">
        <v>3</v>
      </c>
      <c r="F229" s="19" t="n">
        <v>0</v>
      </c>
      <c r="G229" s="20"/>
      <c r="H229" s="20"/>
      <c r="I229" s="20" t="n">
        <f aca="false">E229*SC!C141</f>
        <v>2553.0931925</v>
      </c>
      <c r="J229" s="20" t="n">
        <f aca="false">F229*SC!D141</f>
        <v>0</v>
      </c>
      <c r="K229" s="21" t="n">
        <v>619.39</v>
      </c>
      <c r="L229" s="21" t="n">
        <f aca="false">6*SC!D153</f>
        <v>23.2099381136364</v>
      </c>
      <c r="M229" s="21" t="n">
        <f aca="false">6*SC!E153</f>
        <v>23.2099381136364</v>
      </c>
      <c r="N229" s="22"/>
      <c r="O229" s="23" t="n">
        <f aca="false">SUM(G229:J229,K229:M229)</f>
        <v>3218.90306872727</v>
      </c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customFormat="false" ht="14.9" hidden="false" customHeight="false" outlineLevel="0" collapsed="false">
      <c r="A230" s="44" t="n">
        <v>24</v>
      </c>
      <c r="B230" s="45" t="s">
        <v>247</v>
      </c>
      <c r="C230" s="19" t="n">
        <v>0</v>
      </c>
      <c r="D230" s="19" t="n">
        <v>0</v>
      </c>
      <c r="E230" s="19" t="n">
        <v>3</v>
      </c>
      <c r="F230" s="19" t="n">
        <v>0</v>
      </c>
      <c r="G230" s="20"/>
      <c r="H230" s="20"/>
      <c r="I230" s="20" t="n">
        <f aca="false">E230*SC!C143</f>
        <v>2580.4531925</v>
      </c>
      <c r="J230" s="20" t="n">
        <f aca="false">F230*SC!D143</f>
        <v>0</v>
      </c>
      <c r="K230" s="21" t="n">
        <v>619.39</v>
      </c>
      <c r="L230" s="21" t="n">
        <f aca="false">6*SC!D155</f>
        <v>23.4586653863636</v>
      </c>
      <c r="M230" s="21" t="n">
        <f aca="false">6*SC!E155</f>
        <v>23.4586653863636</v>
      </c>
      <c r="N230" s="22"/>
      <c r="O230" s="23" t="n">
        <f aca="false">SUM(G230:J230,K230:M230)</f>
        <v>3246.76052327273</v>
      </c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customFormat="false" ht="14.9" hidden="false" customHeight="false" outlineLevel="0" collapsed="false">
      <c r="A231" s="44" t="n">
        <v>25</v>
      </c>
      <c r="B231" s="45" t="s">
        <v>248</v>
      </c>
      <c r="C231" s="19" t="n">
        <v>0</v>
      </c>
      <c r="D231" s="19" t="n">
        <v>0</v>
      </c>
      <c r="E231" s="19" t="n">
        <v>4</v>
      </c>
      <c r="F231" s="19" t="n">
        <v>0</v>
      </c>
      <c r="G231" s="20"/>
      <c r="H231" s="20"/>
      <c r="I231" s="20" t="n">
        <f aca="false">E231*SC!C142</f>
        <v>3422.28425666667</v>
      </c>
      <c r="J231" s="20" t="n">
        <f aca="false">F231*SC!D142</f>
        <v>0</v>
      </c>
      <c r="K231" s="21" t="n">
        <v>619.39</v>
      </c>
      <c r="L231" s="21" t="n">
        <f aca="false">6*SC!D154</f>
        <v>23.3337562954545</v>
      </c>
      <c r="M231" s="21" t="n">
        <f aca="false">6*SC!E154</f>
        <v>23.3337562954545</v>
      </c>
      <c r="N231" s="22"/>
      <c r="O231" s="23" t="n">
        <f aca="false">SUM(G231:J231,K231:M231)</f>
        <v>4088.34176925758</v>
      </c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14.9" hidden="false" customHeight="false" outlineLevel="0" collapsed="false">
      <c r="A232" s="44" t="n">
        <v>26</v>
      </c>
      <c r="B232" s="45" t="s">
        <v>249</v>
      </c>
      <c r="C232" s="19" t="n">
        <v>0</v>
      </c>
      <c r="D232" s="19" t="n">
        <v>0</v>
      </c>
      <c r="E232" s="19" t="n">
        <v>2</v>
      </c>
      <c r="F232" s="19" t="n">
        <v>0</v>
      </c>
      <c r="G232" s="20"/>
      <c r="H232" s="20"/>
      <c r="I232" s="20" t="n">
        <f aca="false">E232*SC!C143</f>
        <v>1720.30212833333</v>
      </c>
      <c r="J232" s="20" t="n">
        <f aca="false">F232*SC!D143</f>
        <v>0</v>
      </c>
      <c r="K232" s="21" t="n">
        <v>619.39</v>
      </c>
      <c r="L232" s="21" t="n">
        <f aca="false">6*SC!D155</f>
        <v>23.4586653863636</v>
      </c>
      <c r="M232" s="21" t="n">
        <f aca="false">6*SC!E155</f>
        <v>23.4586653863636</v>
      </c>
      <c r="N232" s="22"/>
      <c r="O232" s="23" t="n">
        <f aca="false">SUM(G232:J232,K232:M232)</f>
        <v>2386.60945910606</v>
      </c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customFormat="false" ht="14.9" hidden="false" customHeight="false" outlineLevel="0" collapsed="false">
      <c r="A233" s="44" t="n">
        <v>27</v>
      </c>
      <c r="B233" s="45" t="s">
        <v>250</v>
      </c>
      <c r="C233" s="19" t="n">
        <v>0</v>
      </c>
      <c r="D233" s="19" t="n">
        <v>0</v>
      </c>
      <c r="E233" s="19" t="n">
        <v>2</v>
      </c>
      <c r="F233" s="19" t="n">
        <v>0</v>
      </c>
      <c r="G233" s="20"/>
      <c r="H233" s="20"/>
      <c r="I233" s="20" t="n">
        <f aca="false">E233*SC!C144</f>
        <v>1729.56212833333</v>
      </c>
      <c r="J233" s="20" t="n">
        <f aca="false">F233*SC!D144</f>
        <v>0</v>
      </c>
      <c r="K233" s="21" t="n">
        <v>619.39</v>
      </c>
      <c r="L233" s="21" t="n">
        <f aca="false">6*SC!D156</f>
        <v>23.5849381136364</v>
      </c>
      <c r="M233" s="21" t="n">
        <f aca="false">6*SC!E156</f>
        <v>23.5849381136364</v>
      </c>
      <c r="N233" s="22"/>
      <c r="O233" s="23" t="n">
        <f aca="false">SUM(G233:J233,K233:M233)</f>
        <v>2396.12200456061</v>
      </c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customFormat="false" ht="14.9" hidden="false" customHeight="false" outlineLevel="0" collapsed="false">
      <c r="A234" s="42" t="n">
        <v>28</v>
      </c>
      <c r="B234" s="43" t="s">
        <v>251</v>
      </c>
      <c r="C234" s="19" t="n">
        <v>0</v>
      </c>
      <c r="D234" s="19" t="n">
        <v>0</v>
      </c>
      <c r="E234" s="19" t="n">
        <v>2</v>
      </c>
      <c r="F234" s="19" t="n">
        <v>0</v>
      </c>
      <c r="G234" s="20"/>
      <c r="H234" s="20"/>
      <c r="I234" s="20" t="n">
        <f aca="false">E234*SC!C145</f>
        <v>1738.94212833333</v>
      </c>
      <c r="J234" s="20" t="n">
        <f aca="false">F234*SC!D145</f>
        <v>0</v>
      </c>
      <c r="K234" s="21" t="n">
        <v>619.39</v>
      </c>
      <c r="L234" s="21" t="n">
        <f aca="false">6*SC!D157</f>
        <v>23.7128472045455</v>
      </c>
      <c r="M234" s="21" t="n">
        <f aca="false">6*SC!E157</f>
        <v>23.7128472045455</v>
      </c>
      <c r="N234" s="22"/>
      <c r="O234" s="23" t="n">
        <f aca="false">SUM(G234:J234,K234:M234)</f>
        <v>2405.75782274242</v>
      </c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14.9" hidden="false" customHeight="false" outlineLevel="0" collapsed="false">
      <c r="A235" s="44" t="n">
        <v>29</v>
      </c>
      <c r="B235" s="45" t="s">
        <v>252</v>
      </c>
      <c r="C235" s="19" t="n">
        <v>0</v>
      </c>
      <c r="D235" s="19" t="n">
        <v>0</v>
      </c>
      <c r="E235" s="19" t="n">
        <v>2</v>
      </c>
      <c r="F235" s="19" t="n">
        <v>0</v>
      </c>
      <c r="G235" s="20"/>
      <c r="H235" s="20"/>
      <c r="I235" s="20" t="n">
        <f aca="false">E235*SC!C143</f>
        <v>1720.30212833333</v>
      </c>
      <c r="J235" s="20" t="n">
        <f aca="false">F235*SC!D143</f>
        <v>0</v>
      </c>
      <c r="K235" s="21" t="n">
        <v>619.39</v>
      </c>
      <c r="L235" s="21" t="n">
        <f aca="false">6*SC!D155</f>
        <v>23.4586653863636</v>
      </c>
      <c r="M235" s="21" t="n">
        <f aca="false">6*SC!E155</f>
        <v>23.4586653863636</v>
      </c>
      <c r="N235" s="22"/>
      <c r="O235" s="23" t="n">
        <f aca="false">SUM(G235:J235,K235:M235)</f>
        <v>2386.60945910606</v>
      </c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14.9" hidden="false" customHeight="false" outlineLevel="0" collapsed="false">
      <c r="A236" s="44" t="n">
        <v>30</v>
      </c>
      <c r="B236" s="45" t="s">
        <v>253</v>
      </c>
      <c r="C236" s="19" t="n">
        <v>0</v>
      </c>
      <c r="D236" s="19" t="n">
        <v>1</v>
      </c>
      <c r="E236" s="19" t="n">
        <v>4</v>
      </c>
      <c r="F236" s="19" t="n">
        <v>0</v>
      </c>
      <c r="G236" s="20"/>
      <c r="H236" s="20" t="n">
        <f aca="false">D236*SC!G145</f>
        <v>1159.72266583333</v>
      </c>
      <c r="I236" s="20" t="n">
        <f aca="false">E236*SC!C145</f>
        <v>3477.88425666667</v>
      </c>
      <c r="J236" s="20" t="n">
        <f aca="false">F236*SC!D145</f>
        <v>0</v>
      </c>
      <c r="K236" s="21" t="n">
        <v>619.39</v>
      </c>
      <c r="L236" s="21" t="n">
        <f aca="false">6*SC!D157</f>
        <v>23.7128472045455</v>
      </c>
      <c r="M236" s="21" t="n">
        <f aca="false">6*SC!E157</f>
        <v>23.7128472045455</v>
      </c>
      <c r="N236" s="22"/>
      <c r="O236" s="23" t="n">
        <f aca="false">SUM(G236:J236,K236:M236)</f>
        <v>5304.42261690909</v>
      </c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14.9" hidden="false" customHeight="false" outlineLevel="0" collapsed="false">
      <c r="A237" s="44" t="n">
        <v>31</v>
      </c>
      <c r="B237" s="45" t="s">
        <v>254</v>
      </c>
      <c r="C237" s="19" t="n">
        <v>0</v>
      </c>
      <c r="D237" s="19" t="n">
        <v>0</v>
      </c>
      <c r="E237" s="19" t="n">
        <v>4</v>
      </c>
      <c r="F237" s="19" t="n">
        <v>0</v>
      </c>
      <c r="G237" s="20"/>
      <c r="H237" s="20"/>
      <c r="I237" s="20" t="n">
        <f aca="false">E237*SC!C145</f>
        <v>3477.88425666667</v>
      </c>
      <c r="J237" s="20" t="n">
        <f aca="false">F237*SC!D145</f>
        <v>0</v>
      </c>
      <c r="K237" s="21" t="n">
        <v>619.39</v>
      </c>
      <c r="L237" s="21" t="n">
        <f aca="false">6*SC!D157</f>
        <v>23.7128472045455</v>
      </c>
      <c r="M237" s="21" t="n">
        <f aca="false">6*SC!E157</f>
        <v>23.7128472045455</v>
      </c>
      <c r="N237" s="22"/>
      <c r="O237" s="23" t="n">
        <f aca="false">SUM(G237:J237,K237:M237)</f>
        <v>4144.69995107576</v>
      </c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customFormat="false" ht="14.9" hidden="false" customHeight="false" outlineLevel="0" collapsed="false">
      <c r="A238" s="44" t="n">
        <v>32</v>
      </c>
      <c r="B238" s="45" t="s">
        <v>255</v>
      </c>
      <c r="C238" s="19" t="n">
        <v>0</v>
      </c>
      <c r="D238" s="19" t="n">
        <v>0</v>
      </c>
      <c r="E238" s="19" t="n">
        <v>4</v>
      </c>
      <c r="F238" s="19" t="n">
        <v>0</v>
      </c>
      <c r="G238" s="20"/>
      <c r="H238" s="20"/>
      <c r="I238" s="20" t="n">
        <f aca="false">E238*SC!C145</f>
        <v>3477.88425666667</v>
      </c>
      <c r="J238" s="20" t="n">
        <f aca="false">F238*SC!D145</f>
        <v>0</v>
      </c>
      <c r="K238" s="21" t="n">
        <v>619.39</v>
      </c>
      <c r="L238" s="21" t="n">
        <f aca="false">6*SC!D157</f>
        <v>23.7128472045455</v>
      </c>
      <c r="M238" s="21" t="n">
        <f aca="false">6*SC!E157</f>
        <v>23.7128472045455</v>
      </c>
      <c r="N238" s="22"/>
      <c r="O238" s="23" t="n">
        <f aca="false">SUM(G238:J238,K238:M238)</f>
        <v>4144.69995107576</v>
      </c>
      <c r="P238" s="0"/>
      <c r="Q238" s="0"/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r="239" customFormat="false" ht="14.9" hidden="false" customHeight="false" outlineLevel="0" collapsed="false">
      <c r="A239" s="44" t="n">
        <v>33</v>
      </c>
      <c r="B239" s="45" t="s">
        <v>256</v>
      </c>
      <c r="C239" s="19" t="n">
        <v>0</v>
      </c>
      <c r="D239" s="19" t="n">
        <v>0</v>
      </c>
      <c r="E239" s="19" t="n">
        <v>3</v>
      </c>
      <c r="F239" s="19" t="n">
        <v>0</v>
      </c>
      <c r="G239" s="20"/>
      <c r="H239" s="20"/>
      <c r="I239" s="20" t="n">
        <f aca="false">E239*SC!C146</f>
        <v>2636.9431925</v>
      </c>
      <c r="J239" s="20" t="n">
        <f aca="false">F239*SC!D146</f>
        <v>0</v>
      </c>
      <c r="K239" s="21" t="n">
        <v>619.39</v>
      </c>
      <c r="L239" s="21" t="n">
        <f aca="false">6*SC!D158</f>
        <v>23.9722108409091</v>
      </c>
      <c r="M239" s="21" t="n">
        <f aca="false">6*SC!E158</f>
        <v>23.9722108409091</v>
      </c>
      <c r="N239" s="22"/>
      <c r="O239" s="23" t="n">
        <f aca="false">SUM(G239:J239,K239:M239)</f>
        <v>3304.27761418182</v>
      </c>
      <c r="P239" s="0"/>
      <c r="Q239" s="0"/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customFormat="false" ht="14.9" hidden="false" customHeight="false" outlineLevel="0" collapsed="false">
      <c r="A240" s="44" t="n">
        <v>34</v>
      </c>
      <c r="B240" s="45" t="s">
        <v>257</v>
      </c>
      <c r="C240" s="19" t="n">
        <v>0</v>
      </c>
      <c r="D240" s="19" t="n">
        <v>0</v>
      </c>
      <c r="E240" s="19" t="n">
        <v>2</v>
      </c>
      <c r="F240" s="19" t="n">
        <v>0</v>
      </c>
      <c r="G240" s="20"/>
      <c r="H240" s="20"/>
      <c r="I240" s="20" t="n">
        <f aca="false">E240*SC!C143</f>
        <v>1720.30212833333</v>
      </c>
      <c r="J240" s="20" t="n">
        <f aca="false">F240*SC!D143</f>
        <v>0</v>
      </c>
      <c r="K240" s="21" t="n">
        <v>619.39</v>
      </c>
      <c r="L240" s="21" t="n">
        <f aca="false">6*SC!D155</f>
        <v>23.4586653863636</v>
      </c>
      <c r="M240" s="21" t="n">
        <f aca="false">6*SC!E155</f>
        <v>23.4586653863636</v>
      </c>
      <c r="N240" s="22"/>
      <c r="O240" s="23" t="n">
        <f aca="false">SUM(G240:J240,K240:M240)</f>
        <v>2386.60945910606</v>
      </c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r="241" customFormat="false" ht="14.9" hidden="false" customHeight="false" outlineLevel="0" collapsed="false">
      <c r="A241" s="44" t="n">
        <v>35</v>
      </c>
      <c r="B241" s="45" t="s">
        <v>258</v>
      </c>
      <c r="C241" s="19" t="n">
        <v>0</v>
      </c>
      <c r="D241" s="19" t="n">
        <v>0</v>
      </c>
      <c r="E241" s="19" t="n">
        <v>3</v>
      </c>
      <c r="F241" s="19" t="n">
        <v>0</v>
      </c>
      <c r="G241" s="20"/>
      <c r="H241" s="20"/>
      <c r="I241" s="20" t="n">
        <f aca="false">E241*SC!C145</f>
        <v>2608.4131925</v>
      </c>
      <c r="J241" s="20" t="n">
        <f aca="false">F241*SC!D145</f>
        <v>0</v>
      </c>
      <c r="K241" s="21" t="n">
        <v>619.39</v>
      </c>
      <c r="L241" s="21" t="n">
        <f aca="false">6*SC!D157</f>
        <v>23.7128472045455</v>
      </c>
      <c r="M241" s="21" t="n">
        <f aca="false">6*SC!E157</f>
        <v>23.7128472045455</v>
      </c>
      <c r="N241" s="22"/>
      <c r="O241" s="23" t="n">
        <f aca="false">SUM(G241:J241,K241:M241)</f>
        <v>3275.22888690909</v>
      </c>
      <c r="P241" s="0"/>
      <c r="Q241" s="0"/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 s="0"/>
      <c r="IK241" s="0"/>
      <c r="IL241" s="0"/>
      <c r="IM241" s="0"/>
      <c r="IN241" s="0"/>
      <c r="IO241" s="0"/>
      <c r="IP241" s="0"/>
      <c r="IQ241" s="0"/>
      <c r="IR241" s="0"/>
      <c r="IS241" s="0"/>
      <c r="IT241" s="0"/>
      <c r="IU241" s="0"/>
      <c r="IV241" s="0"/>
      <c r="IW241" s="0"/>
      <c r="IX241" s="0"/>
      <c r="IY241" s="0"/>
      <c r="IZ241" s="0"/>
      <c r="JA241" s="0"/>
      <c r="JB241" s="0"/>
      <c r="JC241" s="0"/>
      <c r="JD241" s="0"/>
      <c r="JE241" s="0"/>
      <c r="JF241" s="0"/>
      <c r="JG241" s="0"/>
      <c r="JH241" s="0"/>
      <c r="JI241" s="0"/>
      <c r="JJ241" s="0"/>
      <c r="JK241" s="0"/>
      <c r="JL241" s="0"/>
      <c r="JM241" s="0"/>
      <c r="JN241" s="0"/>
      <c r="JO241" s="0"/>
      <c r="JP241" s="0"/>
      <c r="JQ241" s="0"/>
      <c r="JR241" s="0"/>
      <c r="JS241" s="0"/>
      <c r="JT241" s="0"/>
      <c r="JU241" s="0"/>
      <c r="JV241" s="0"/>
      <c r="JW241" s="0"/>
      <c r="JX241" s="0"/>
      <c r="JY241" s="0"/>
      <c r="JZ241" s="0"/>
      <c r="KA241" s="0"/>
      <c r="KB241" s="0"/>
      <c r="KC241" s="0"/>
      <c r="KD241" s="0"/>
      <c r="KE241" s="0"/>
      <c r="KF241" s="0"/>
      <c r="KG241" s="0"/>
      <c r="KH241" s="0"/>
      <c r="KI241" s="0"/>
      <c r="KJ241" s="0"/>
      <c r="KK241" s="0"/>
      <c r="KL241" s="0"/>
      <c r="KM241" s="0"/>
      <c r="KN241" s="0"/>
      <c r="KO241" s="0"/>
      <c r="KP241" s="0"/>
      <c r="KQ241" s="0"/>
      <c r="KR241" s="0"/>
      <c r="KS241" s="0"/>
      <c r="KT241" s="0"/>
      <c r="KU241" s="0"/>
      <c r="KV241" s="0"/>
      <c r="KW241" s="0"/>
      <c r="KX241" s="0"/>
      <c r="KY241" s="0"/>
      <c r="KZ241" s="0"/>
      <c r="LA241" s="0"/>
      <c r="LB241" s="0"/>
      <c r="LC241" s="0"/>
      <c r="LD241" s="0"/>
      <c r="LE241" s="0"/>
      <c r="LF241" s="0"/>
      <c r="LG241" s="0"/>
      <c r="LH241" s="0"/>
      <c r="LI241" s="0"/>
      <c r="LJ241" s="0"/>
      <c r="LK241" s="0"/>
      <c r="LL241" s="0"/>
      <c r="LM241" s="0"/>
      <c r="LN241" s="0"/>
      <c r="LO241" s="0"/>
      <c r="LP241" s="0"/>
      <c r="LQ241" s="0"/>
      <c r="LR241" s="0"/>
      <c r="LS241" s="0"/>
      <c r="LT241" s="0"/>
      <c r="LU241" s="0"/>
      <c r="LV241" s="0"/>
      <c r="LW241" s="0"/>
      <c r="LX241" s="0"/>
      <c r="LY241" s="0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  <c r="AMJ241" s="0"/>
    </row>
    <row r="242" customFormat="false" ht="14.9" hidden="false" customHeight="false" outlineLevel="0" collapsed="false">
      <c r="A242" s="44" t="n">
        <v>36</v>
      </c>
      <c r="B242" s="45" t="s">
        <v>259</v>
      </c>
      <c r="C242" s="19" t="n">
        <v>0</v>
      </c>
      <c r="D242" s="19" t="n">
        <v>0</v>
      </c>
      <c r="E242" s="19" t="n">
        <v>3</v>
      </c>
      <c r="F242" s="19" t="n">
        <v>0</v>
      </c>
      <c r="G242" s="20"/>
      <c r="H242" s="20"/>
      <c r="I242" s="20" t="n">
        <f aca="false">E242*SC!C143</f>
        <v>2580.4531925</v>
      </c>
      <c r="J242" s="20" t="n">
        <f aca="false">F242*SC!D143</f>
        <v>0</v>
      </c>
      <c r="K242" s="21" t="n">
        <v>619.39</v>
      </c>
      <c r="L242" s="21" t="n">
        <f aca="false">6*SC!D155</f>
        <v>23.4586653863636</v>
      </c>
      <c r="M242" s="21" t="n">
        <f aca="false">6*SC!E155</f>
        <v>23.4586653863636</v>
      </c>
      <c r="N242" s="22"/>
      <c r="O242" s="23" t="n">
        <f aca="false">SUM(G242:J242,K242:M242)</f>
        <v>3246.76052327273</v>
      </c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r="243" customFormat="false" ht="14.9" hidden="false" customHeight="false" outlineLevel="0" collapsed="false">
      <c r="A243" s="44" t="n">
        <v>37</v>
      </c>
      <c r="B243" s="45" t="s">
        <v>260</v>
      </c>
      <c r="C243" s="19" t="n">
        <v>0</v>
      </c>
      <c r="D243" s="19" t="n">
        <v>0</v>
      </c>
      <c r="E243" s="19" t="n">
        <v>4</v>
      </c>
      <c r="F243" s="19" t="n">
        <v>0</v>
      </c>
      <c r="G243" s="20"/>
      <c r="H243" s="20"/>
      <c r="I243" s="20" t="n">
        <f aca="false">E243*SC!C143</f>
        <v>3440.60425666667</v>
      </c>
      <c r="J243" s="20" t="n">
        <f aca="false">F243*SC!D143</f>
        <v>0</v>
      </c>
      <c r="K243" s="21" t="n">
        <v>619.39</v>
      </c>
      <c r="L243" s="21" t="n">
        <f aca="false">6*SC!D155</f>
        <v>23.4586653863636</v>
      </c>
      <c r="M243" s="21" t="n">
        <f aca="false">6*SC!E155</f>
        <v>23.4586653863636</v>
      </c>
      <c r="N243" s="22"/>
      <c r="O243" s="23" t="n">
        <f aca="false">SUM(G243:J243,K243:M243)</f>
        <v>4106.9115874394</v>
      </c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customFormat="false" ht="14.9" hidden="false" customHeight="false" outlineLevel="0" collapsed="false">
      <c r="A244" s="44" t="n">
        <v>38</v>
      </c>
      <c r="B244" s="45" t="s">
        <v>261</v>
      </c>
      <c r="C244" s="19" t="n">
        <v>0</v>
      </c>
      <c r="D244" s="19" t="n">
        <v>0</v>
      </c>
      <c r="E244" s="19" t="n">
        <v>3</v>
      </c>
      <c r="F244" s="19" t="n">
        <v>0</v>
      </c>
      <c r="G244" s="20"/>
      <c r="H244" s="20"/>
      <c r="I244" s="20" t="n">
        <f aca="false">E244*SC!C143</f>
        <v>2580.4531925</v>
      </c>
      <c r="J244" s="20" t="n">
        <f aca="false">F244*SC!D143</f>
        <v>0</v>
      </c>
      <c r="K244" s="21" t="n">
        <v>619.39</v>
      </c>
      <c r="L244" s="21" t="n">
        <f aca="false">6*SC!D155</f>
        <v>23.4586653863636</v>
      </c>
      <c r="M244" s="21" t="n">
        <f aca="false">6*SC!E155</f>
        <v>23.4586653863636</v>
      </c>
      <c r="N244" s="22"/>
      <c r="O244" s="23" t="n">
        <f aca="false">SUM(G244:J244,K244:M244)</f>
        <v>3246.76052327273</v>
      </c>
      <c r="P244" s="0"/>
      <c r="Q244" s="0"/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 s="0"/>
      <c r="IN244" s="0"/>
      <c r="IO244" s="0"/>
      <c r="IP244" s="0"/>
      <c r="IQ244" s="0"/>
      <c r="IR244" s="0"/>
      <c r="IS244" s="0"/>
      <c r="IT244" s="0"/>
      <c r="IU244" s="0"/>
      <c r="IV244" s="0"/>
      <c r="IW244" s="0"/>
      <c r="IX244" s="0"/>
      <c r="IY244" s="0"/>
      <c r="IZ244" s="0"/>
      <c r="JA244" s="0"/>
      <c r="JB244" s="0"/>
      <c r="JC244" s="0"/>
      <c r="JD244" s="0"/>
      <c r="JE244" s="0"/>
      <c r="JF244" s="0"/>
      <c r="JG244" s="0"/>
      <c r="JH244" s="0"/>
      <c r="JI244" s="0"/>
      <c r="JJ244" s="0"/>
      <c r="JK244" s="0"/>
      <c r="JL244" s="0"/>
      <c r="JM244" s="0"/>
      <c r="JN244" s="0"/>
      <c r="JO244" s="0"/>
      <c r="JP244" s="0"/>
      <c r="JQ244" s="0"/>
      <c r="JR244" s="0"/>
      <c r="JS244" s="0"/>
      <c r="JT244" s="0"/>
      <c r="JU244" s="0"/>
      <c r="JV244" s="0"/>
      <c r="JW244" s="0"/>
      <c r="JX244" s="0"/>
      <c r="JY244" s="0"/>
      <c r="JZ244" s="0"/>
      <c r="KA244" s="0"/>
      <c r="KB244" s="0"/>
      <c r="KC244" s="0"/>
      <c r="KD244" s="0"/>
      <c r="KE244" s="0"/>
      <c r="KF244" s="0"/>
      <c r="KG244" s="0"/>
      <c r="KH244" s="0"/>
      <c r="KI244" s="0"/>
      <c r="KJ244" s="0"/>
      <c r="KK244" s="0"/>
      <c r="KL244" s="0"/>
      <c r="KM244" s="0"/>
      <c r="KN244" s="0"/>
      <c r="KO244" s="0"/>
      <c r="KP244" s="0"/>
      <c r="KQ244" s="0"/>
      <c r="KR244" s="0"/>
      <c r="KS244" s="0"/>
      <c r="KT244" s="0"/>
      <c r="KU244" s="0"/>
      <c r="KV244" s="0"/>
      <c r="KW244" s="0"/>
      <c r="KX244" s="0"/>
      <c r="KY244" s="0"/>
      <c r="KZ244" s="0"/>
      <c r="LA244" s="0"/>
      <c r="LB244" s="0"/>
      <c r="LC244" s="0"/>
      <c r="LD244" s="0"/>
      <c r="LE244" s="0"/>
      <c r="LF244" s="0"/>
      <c r="LG244" s="0"/>
      <c r="LH244" s="0"/>
      <c r="LI244" s="0"/>
      <c r="LJ244" s="0"/>
      <c r="LK244" s="0"/>
      <c r="LL244" s="0"/>
      <c r="LM244" s="0"/>
      <c r="LN244" s="0"/>
      <c r="LO244" s="0"/>
      <c r="LP244" s="0"/>
      <c r="LQ244" s="0"/>
      <c r="LR244" s="0"/>
      <c r="LS244" s="0"/>
      <c r="LT244" s="0"/>
      <c r="LU244" s="0"/>
      <c r="LV244" s="0"/>
      <c r="LW244" s="0"/>
      <c r="LX244" s="0"/>
      <c r="LY244" s="0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  <c r="AMJ244" s="0"/>
    </row>
    <row r="245" customFormat="false" ht="14.9" hidden="false" customHeight="false" outlineLevel="0" collapsed="false">
      <c r="A245" s="44" t="n">
        <v>39</v>
      </c>
      <c r="B245" s="45" t="s">
        <v>262</v>
      </c>
      <c r="C245" s="19" t="n">
        <v>0</v>
      </c>
      <c r="D245" s="19" t="n">
        <v>0</v>
      </c>
      <c r="E245" s="19" t="n">
        <v>3</v>
      </c>
      <c r="F245" s="19" t="n">
        <v>0</v>
      </c>
      <c r="G245" s="20"/>
      <c r="H245" s="20"/>
      <c r="I245" s="20" t="n">
        <f aca="false">E245*SC!C143</f>
        <v>2580.4531925</v>
      </c>
      <c r="J245" s="20" t="n">
        <f aca="false">F245*SC!D143</f>
        <v>0</v>
      </c>
      <c r="K245" s="21" t="n">
        <v>619.39</v>
      </c>
      <c r="L245" s="21" t="n">
        <f aca="false">6*SC!D155</f>
        <v>23.4586653863636</v>
      </c>
      <c r="M245" s="21" t="n">
        <f aca="false">6*SC!E155</f>
        <v>23.4586653863636</v>
      </c>
      <c r="N245" s="22"/>
      <c r="O245" s="23" t="n">
        <f aca="false">SUM(G245:J245,K245:M245)</f>
        <v>3246.76052327273</v>
      </c>
      <c r="P245" s="0"/>
      <c r="Q245" s="0"/>
      <c r="R245" s="0"/>
      <c r="S245" s="0"/>
      <c r="T245" s="0"/>
      <c r="U245" s="0"/>
      <c r="V245" s="0"/>
      <c r="W245" s="0"/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 s="0"/>
      <c r="IO245" s="0"/>
      <c r="IP245" s="0"/>
      <c r="IQ245" s="0"/>
      <c r="IR245" s="0"/>
      <c r="IS245" s="0"/>
      <c r="IT245" s="0"/>
      <c r="IU245" s="0"/>
      <c r="IV245" s="0"/>
      <c r="IW245" s="0"/>
      <c r="IX245" s="0"/>
      <c r="IY245" s="0"/>
      <c r="IZ245" s="0"/>
      <c r="JA245" s="0"/>
      <c r="JB245" s="0"/>
      <c r="JC245" s="0"/>
      <c r="JD245" s="0"/>
      <c r="JE245" s="0"/>
      <c r="JF245" s="0"/>
      <c r="JG245" s="0"/>
      <c r="JH245" s="0"/>
      <c r="JI245" s="0"/>
      <c r="JJ245" s="0"/>
      <c r="JK245" s="0"/>
      <c r="JL245" s="0"/>
      <c r="JM245" s="0"/>
      <c r="JN245" s="0"/>
      <c r="JO245" s="0"/>
      <c r="JP245" s="0"/>
      <c r="JQ245" s="0"/>
      <c r="JR245" s="0"/>
      <c r="JS245" s="0"/>
      <c r="JT245" s="0"/>
      <c r="JU245" s="0"/>
      <c r="JV245" s="0"/>
      <c r="JW245" s="0"/>
      <c r="JX245" s="0"/>
      <c r="JY245" s="0"/>
      <c r="JZ245" s="0"/>
      <c r="KA245" s="0"/>
      <c r="KB245" s="0"/>
      <c r="KC245" s="0"/>
      <c r="KD245" s="0"/>
      <c r="KE245" s="0"/>
      <c r="KF245" s="0"/>
      <c r="KG245" s="0"/>
      <c r="KH245" s="0"/>
      <c r="KI245" s="0"/>
      <c r="KJ245" s="0"/>
      <c r="KK245" s="0"/>
      <c r="KL245" s="0"/>
      <c r="KM245" s="0"/>
      <c r="KN245" s="0"/>
      <c r="KO245" s="0"/>
      <c r="KP245" s="0"/>
      <c r="KQ245" s="0"/>
      <c r="KR245" s="0"/>
      <c r="KS245" s="0"/>
      <c r="KT245" s="0"/>
      <c r="KU245" s="0"/>
      <c r="KV245" s="0"/>
      <c r="KW245" s="0"/>
      <c r="KX245" s="0"/>
      <c r="KY245" s="0"/>
      <c r="KZ245" s="0"/>
      <c r="LA245" s="0"/>
      <c r="LB245" s="0"/>
      <c r="LC245" s="0"/>
      <c r="LD245" s="0"/>
      <c r="LE245" s="0"/>
      <c r="LF245" s="0"/>
      <c r="LG245" s="0"/>
      <c r="LH245" s="0"/>
      <c r="LI245" s="0"/>
      <c r="LJ245" s="0"/>
      <c r="LK245" s="0"/>
      <c r="LL245" s="0"/>
      <c r="LM245" s="0"/>
      <c r="LN245" s="0"/>
      <c r="LO245" s="0"/>
      <c r="LP245" s="0"/>
      <c r="LQ245" s="0"/>
      <c r="LR245" s="0"/>
      <c r="LS245" s="0"/>
      <c r="LT245" s="0"/>
      <c r="LU245" s="0"/>
      <c r="LV245" s="0"/>
      <c r="LW245" s="0"/>
      <c r="LX245" s="0"/>
      <c r="LY245" s="0"/>
      <c r="LZ245" s="0"/>
      <c r="MA245" s="0"/>
      <c r="MB245" s="0"/>
      <c r="MC245" s="0"/>
      <c r="MD245" s="0"/>
      <c r="ME245" s="0"/>
      <c r="MF245" s="0"/>
      <c r="MG245" s="0"/>
      <c r="MH245" s="0"/>
      <c r="MI245" s="0"/>
      <c r="MJ245" s="0"/>
      <c r="MK245" s="0"/>
      <c r="ML245" s="0"/>
      <c r="MM245" s="0"/>
      <c r="MN245" s="0"/>
      <c r="MO245" s="0"/>
      <c r="MP245" s="0"/>
      <c r="MQ245" s="0"/>
      <c r="MR245" s="0"/>
      <c r="MS245" s="0"/>
      <c r="MT245" s="0"/>
      <c r="MU245" s="0"/>
      <c r="MV245" s="0"/>
      <c r="MW245" s="0"/>
      <c r="MX245" s="0"/>
      <c r="MY245" s="0"/>
      <c r="MZ245" s="0"/>
      <c r="NA245" s="0"/>
      <c r="NB245" s="0"/>
      <c r="NC245" s="0"/>
      <c r="ND245" s="0"/>
      <c r="NE245" s="0"/>
      <c r="NF245" s="0"/>
      <c r="NG245" s="0"/>
      <c r="NH245" s="0"/>
      <c r="NI245" s="0"/>
      <c r="NJ245" s="0"/>
      <c r="NK245" s="0"/>
      <c r="NL245" s="0"/>
      <c r="NM245" s="0"/>
      <c r="NN245" s="0"/>
      <c r="NO245" s="0"/>
      <c r="NP245" s="0"/>
      <c r="NQ245" s="0"/>
      <c r="NR245" s="0"/>
      <c r="NS245" s="0"/>
      <c r="NT245" s="0"/>
      <c r="NU245" s="0"/>
      <c r="NV245" s="0"/>
      <c r="NW245" s="0"/>
      <c r="NX245" s="0"/>
      <c r="NY245" s="0"/>
      <c r="NZ245" s="0"/>
      <c r="OA245" s="0"/>
      <c r="OB245" s="0"/>
      <c r="OC245" s="0"/>
      <c r="OD245" s="0"/>
      <c r="OE245" s="0"/>
      <c r="OF245" s="0"/>
      <c r="OG245" s="0"/>
      <c r="OH245" s="0"/>
      <c r="OI245" s="0"/>
      <c r="OJ245" s="0"/>
      <c r="OK245" s="0"/>
      <c r="OL245" s="0"/>
      <c r="OM245" s="0"/>
      <c r="ON245" s="0"/>
      <c r="OO245" s="0"/>
      <c r="OP245" s="0"/>
      <c r="OQ245" s="0"/>
      <c r="OR245" s="0"/>
      <c r="OS245" s="0"/>
      <c r="OT245" s="0"/>
      <c r="OU245" s="0"/>
      <c r="OV245" s="0"/>
      <c r="OW245" s="0"/>
      <c r="OX245" s="0"/>
      <c r="OY245" s="0"/>
      <c r="OZ245" s="0"/>
      <c r="PA245" s="0"/>
      <c r="PB245" s="0"/>
      <c r="PC245" s="0"/>
      <c r="PD245" s="0"/>
      <c r="PE245" s="0"/>
      <c r="PF245" s="0"/>
      <c r="PG245" s="0"/>
      <c r="PH245" s="0"/>
      <c r="PI245" s="0"/>
      <c r="PJ245" s="0"/>
      <c r="PK245" s="0"/>
      <c r="PL245" s="0"/>
      <c r="PM245" s="0"/>
      <c r="PN245" s="0"/>
      <c r="PO245" s="0"/>
      <c r="PP245" s="0"/>
      <c r="PQ245" s="0"/>
      <c r="PR245" s="0"/>
      <c r="PS245" s="0"/>
      <c r="PT245" s="0"/>
      <c r="PU245" s="0"/>
      <c r="PV245" s="0"/>
      <c r="PW245" s="0"/>
      <c r="PX245" s="0"/>
      <c r="PY245" s="0"/>
      <c r="PZ245" s="0"/>
      <c r="QA245" s="0"/>
      <c r="QB245" s="0"/>
      <c r="QC245" s="0"/>
      <c r="QD245" s="0"/>
      <c r="QE245" s="0"/>
      <c r="QF245" s="0"/>
      <c r="QG245" s="0"/>
      <c r="QH245" s="0"/>
      <c r="QI245" s="0"/>
      <c r="QJ245" s="0"/>
      <c r="QK245" s="0"/>
      <c r="QL245" s="0"/>
      <c r="QM245" s="0"/>
      <c r="QN245" s="0"/>
      <c r="QO245" s="0"/>
      <c r="QP245" s="0"/>
      <c r="QQ245" s="0"/>
      <c r="QR245" s="0"/>
      <c r="QS245" s="0"/>
      <c r="QT245" s="0"/>
      <c r="QU245" s="0"/>
      <c r="QV245" s="0"/>
      <c r="QW245" s="0"/>
      <c r="QX245" s="0"/>
      <c r="QY245" s="0"/>
      <c r="QZ245" s="0"/>
      <c r="RA245" s="0"/>
      <c r="RB245" s="0"/>
      <c r="RC245" s="0"/>
      <c r="RD245" s="0"/>
      <c r="RE245" s="0"/>
      <c r="RF245" s="0"/>
      <c r="RG245" s="0"/>
      <c r="RH245" s="0"/>
      <c r="RI245" s="0"/>
      <c r="RJ245" s="0"/>
      <c r="RK245" s="0"/>
      <c r="RL245" s="0"/>
      <c r="RM245" s="0"/>
      <c r="RN245" s="0"/>
      <c r="RO245" s="0"/>
      <c r="RP245" s="0"/>
      <c r="RQ245" s="0"/>
      <c r="RR245" s="0"/>
      <c r="RS245" s="0"/>
      <c r="RT245" s="0"/>
      <c r="RU245" s="0"/>
      <c r="RV245" s="0"/>
      <c r="RW245" s="0"/>
      <c r="RX245" s="0"/>
      <c r="RY245" s="0"/>
      <c r="RZ245" s="0"/>
      <c r="SA245" s="0"/>
      <c r="SB245" s="0"/>
      <c r="SC245" s="0"/>
      <c r="SD245" s="0"/>
      <c r="SE245" s="0"/>
      <c r="SF245" s="0"/>
      <c r="SG245" s="0"/>
      <c r="SH245" s="0"/>
      <c r="SI245" s="0"/>
      <c r="SJ245" s="0"/>
      <c r="SK245" s="0"/>
      <c r="SL245" s="0"/>
      <c r="SM245" s="0"/>
      <c r="SN245" s="0"/>
      <c r="SO245" s="0"/>
      <c r="SP245" s="0"/>
      <c r="SQ245" s="0"/>
      <c r="SR245" s="0"/>
      <c r="SS245" s="0"/>
      <c r="ST245" s="0"/>
      <c r="SU245" s="0"/>
      <c r="SV245" s="0"/>
      <c r="SW245" s="0"/>
      <c r="SX245" s="0"/>
      <c r="SY245" s="0"/>
      <c r="SZ245" s="0"/>
      <c r="TA245" s="0"/>
      <c r="TB245" s="0"/>
      <c r="TC245" s="0"/>
      <c r="TD245" s="0"/>
      <c r="TE245" s="0"/>
      <c r="TF245" s="0"/>
      <c r="TG245" s="0"/>
      <c r="TH245" s="0"/>
      <c r="TI245" s="0"/>
      <c r="TJ245" s="0"/>
      <c r="TK245" s="0"/>
      <c r="TL245" s="0"/>
      <c r="TM245" s="0"/>
      <c r="TN245" s="0"/>
      <c r="TO245" s="0"/>
      <c r="TP245" s="0"/>
      <c r="TQ245" s="0"/>
      <c r="TR245" s="0"/>
      <c r="TS245" s="0"/>
      <c r="TT245" s="0"/>
      <c r="TU245" s="0"/>
      <c r="TV245" s="0"/>
      <c r="TW245" s="0"/>
      <c r="TX245" s="0"/>
      <c r="TY245" s="0"/>
      <c r="TZ245" s="0"/>
      <c r="UA245" s="0"/>
      <c r="UB245" s="0"/>
      <c r="UC245" s="0"/>
      <c r="UD245" s="0"/>
      <c r="UE245" s="0"/>
      <c r="UF245" s="0"/>
      <c r="UG245" s="0"/>
      <c r="UH245" s="0"/>
      <c r="UI245" s="0"/>
      <c r="UJ245" s="0"/>
      <c r="UK245" s="0"/>
      <c r="UL245" s="0"/>
      <c r="UM245" s="0"/>
      <c r="UN245" s="0"/>
      <c r="UO245" s="0"/>
      <c r="UP245" s="0"/>
      <c r="UQ245" s="0"/>
      <c r="UR245" s="0"/>
      <c r="US245" s="0"/>
      <c r="UT245" s="0"/>
      <c r="UU245" s="0"/>
      <c r="UV245" s="0"/>
      <c r="UW245" s="0"/>
      <c r="UX245" s="0"/>
      <c r="UY245" s="0"/>
      <c r="UZ245" s="0"/>
      <c r="VA245" s="0"/>
      <c r="VB245" s="0"/>
      <c r="VC245" s="0"/>
      <c r="VD245" s="0"/>
      <c r="VE245" s="0"/>
      <c r="VF245" s="0"/>
      <c r="VG245" s="0"/>
      <c r="VH245" s="0"/>
      <c r="VI245" s="0"/>
      <c r="VJ245" s="0"/>
      <c r="VK245" s="0"/>
      <c r="VL245" s="0"/>
      <c r="VM245" s="0"/>
      <c r="VN245" s="0"/>
      <c r="VO245" s="0"/>
      <c r="VP245" s="0"/>
      <c r="VQ245" s="0"/>
      <c r="VR245" s="0"/>
      <c r="VS245" s="0"/>
      <c r="VT245" s="0"/>
      <c r="VU245" s="0"/>
      <c r="VV245" s="0"/>
      <c r="VW245" s="0"/>
      <c r="VX245" s="0"/>
      <c r="VY245" s="0"/>
      <c r="VZ245" s="0"/>
      <c r="WA245" s="0"/>
      <c r="WB245" s="0"/>
      <c r="WC245" s="0"/>
      <c r="WD245" s="0"/>
      <c r="WE245" s="0"/>
      <c r="WF245" s="0"/>
      <c r="WG245" s="0"/>
      <c r="WH245" s="0"/>
      <c r="WI245" s="0"/>
      <c r="WJ245" s="0"/>
      <c r="WK245" s="0"/>
      <c r="WL245" s="0"/>
      <c r="WM245" s="0"/>
      <c r="WN245" s="0"/>
      <c r="WO245" s="0"/>
      <c r="WP245" s="0"/>
      <c r="WQ245" s="0"/>
      <c r="WR245" s="0"/>
      <c r="WS245" s="0"/>
      <c r="WT245" s="0"/>
      <c r="WU245" s="0"/>
      <c r="WV245" s="0"/>
      <c r="WW245" s="0"/>
      <c r="WX245" s="0"/>
      <c r="WY245" s="0"/>
      <c r="WZ245" s="0"/>
      <c r="XA245" s="0"/>
      <c r="XB245" s="0"/>
      <c r="XC245" s="0"/>
      <c r="XD245" s="0"/>
      <c r="XE245" s="0"/>
      <c r="XF245" s="0"/>
      <c r="XG245" s="0"/>
      <c r="XH245" s="0"/>
      <c r="XI245" s="0"/>
      <c r="XJ245" s="0"/>
      <c r="XK245" s="0"/>
      <c r="XL245" s="0"/>
      <c r="XM245" s="0"/>
      <c r="XN245" s="0"/>
      <c r="XO245" s="0"/>
      <c r="XP245" s="0"/>
      <c r="XQ245" s="0"/>
      <c r="XR245" s="0"/>
      <c r="XS245" s="0"/>
      <c r="XT245" s="0"/>
      <c r="XU245" s="0"/>
      <c r="XV245" s="0"/>
      <c r="XW245" s="0"/>
      <c r="XX245" s="0"/>
      <c r="XY245" s="0"/>
      <c r="XZ245" s="0"/>
      <c r="YA245" s="0"/>
      <c r="YB245" s="0"/>
      <c r="YC245" s="0"/>
      <c r="YD245" s="0"/>
      <c r="YE245" s="0"/>
      <c r="YF245" s="0"/>
      <c r="YG245" s="0"/>
      <c r="YH245" s="0"/>
      <c r="YI245" s="0"/>
      <c r="YJ245" s="0"/>
      <c r="YK245" s="0"/>
      <c r="YL245" s="0"/>
      <c r="YM245" s="0"/>
      <c r="YN245" s="0"/>
      <c r="YO245" s="0"/>
      <c r="YP245" s="0"/>
      <c r="YQ245" s="0"/>
      <c r="YR245" s="0"/>
      <c r="YS245" s="0"/>
      <c r="YT245" s="0"/>
      <c r="YU245" s="0"/>
      <c r="YV245" s="0"/>
      <c r="YW245" s="0"/>
      <c r="YX245" s="0"/>
      <c r="YY245" s="0"/>
      <c r="YZ245" s="0"/>
      <c r="ZA245" s="0"/>
      <c r="ZB245" s="0"/>
      <c r="ZC245" s="0"/>
      <c r="ZD245" s="0"/>
      <c r="ZE245" s="0"/>
      <c r="ZF245" s="0"/>
      <c r="ZG245" s="0"/>
      <c r="ZH245" s="0"/>
      <c r="ZI245" s="0"/>
      <c r="ZJ245" s="0"/>
      <c r="ZK245" s="0"/>
      <c r="ZL245" s="0"/>
      <c r="ZM245" s="0"/>
      <c r="ZN245" s="0"/>
      <c r="ZO245" s="0"/>
      <c r="ZP245" s="0"/>
      <c r="ZQ245" s="0"/>
      <c r="ZR245" s="0"/>
      <c r="ZS245" s="0"/>
      <c r="ZT245" s="0"/>
      <c r="ZU245" s="0"/>
      <c r="ZV245" s="0"/>
      <c r="ZW245" s="0"/>
      <c r="ZX245" s="0"/>
      <c r="ZY245" s="0"/>
      <c r="ZZ245" s="0"/>
      <c r="AAA245" s="0"/>
      <c r="AAB245" s="0"/>
      <c r="AAC245" s="0"/>
      <c r="AAD245" s="0"/>
      <c r="AAE245" s="0"/>
      <c r="AAF245" s="0"/>
      <c r="AAG245" s="0"/>
      <c r="AAH245" s="0"/>
      <c r="AAI245" s="0"/>
      <c r="AAJ245" s="0"/>
      <c r="AAK245" s="0"/>
      <c r="AAL245" s="0"/>
      <c r="AAM245" s="0"/>
      <c r="AAN245" s="0"/>
      <c r="AAO245" s="0"/>
      <c r="AAP245" s="0"/>
      <c r="AAQ245" s="0"/>
      <c r="AAR245" s="0"/>
      <c r="AAS245" s="0"/>
      <c r="AAT245" s="0"/>
      <c r="AAU245" s="0"/>
      <c r="AAV245" s="0"/>
      <c r="AAW245" s="0"/>
      <c r="AAX245" s="0"/>
      <c r="AAY245" s="0"/>
      <c r="AAZ245" s="0"/>
      <c r="ABA245" s="0"/>
      <c r="ABB245" s="0"/>
      <c r="ABC245" s="0"/>
      <c r="ABD245" s="0"/>
      <c r="ABE245" s="0"/>
      <c r="ABF245" s="0"/>
      <c r="ABG245" s="0"/>
      <c r="ABH245" s="0"/>
      <c r="ABI245" s="0"/>
      <c r="ABJ245" s="0"/>
      <c r="ABK245" s="0"/>
      <c r="ABL245" s="0"/>
      <c r="ABM245" s="0"/>
      <c r="ABN245" s="0"/>
      <c r="ABO245" s="0"/>
      <c r="ABP245" s="0"/>
      <c r="ABQ245" s="0"/>
      <c r="ABR245" s="0"/>
      <c r="ABS245" s="0"/>
      <c r="ABT245" s="0"/>
      <c r="ABU245" s="0"/>
      <c r="ABV245" s="0"/>
      <c r="ABW245" s="0"/>
      <c r="ABX245" s="0"/>
      <c r="ABY245" s="0"/>
      <c r="ABZ245" s="0"/>
      <c r="ACA245" s="0"/>
      <c r="ACB245" s="0"/>
      <c r="ACC245" s="0"/>
      <c r="ACD245" s="0"/>
      <c r="ACE245" s="0"/>
      <c r="ACF245" s="0"/>
      <c r="ACG245" s="0"/>
      <c r="ACH245" s="0"/>
      <c r="ACI245" s="0"/>
      <c r="ACJ245" s="0"/>
      <c r="ACK245" s="0"/>
      <c r="ACL245" s="0"/>
      <c r="ACM245" s="0"/>
      <c r="ACN245" s="0"/>
      <c r="ACO245" s="0"/>
      <c r="ACP245" s="0"/>
      <c r="ACQ245" s="0"/>
      <c r="ACR245" s="0"/>
      <c r="ACS245" s="0"/>
      <c r="ACT245" s="0"/>
      <c r="ACU245" s="0"/>
      <c r="ACV245" s="0"/>
      <c r="ACW245" s="0"/>
      <c r="ACX245" s="0"/>
      <c r="ACY245" s="0"/>
      <c r="ACZ245" s="0"/>
      <c r="ADA245" s="0"/>
      <c r="ADB245" s="0"/>
      <c r="ADC245" s="0"/>
      <c r="ADD245" s="0"/>
      <c r="ADE245" s="0"/>
      <c r="ADF245" s="0"/>
      <c r="ADG245" s="0"/>
      <c r="ADH245" s="0"/>
      <c r="ADI245" s="0"/>
      <c r="ADJ245" s="0"/>
      <c r="ADK245" s="0"/>
      <c r="ADL245" s="0"/>
      <c r="ADM245" s="0"/>
      <c r="ADN245" s="0"/>
      <c r="ADO245" s="0"/>
      <c r="ADP245" s="0"/>
      <c r="ADQ245" s="0"/>
      <c r="ADR245" s="0"/>
      <c r="ADS245" s="0"/>
      <c r="ADT245" s="0"/>
      <c r="ADU245" s="0"/>
      <c r="ADV245" s="0"/>
      <c r="ADW245" s="0"/>
      <c r="ADX245" s="0"/>
      <c r="ADY245" s="0"/>
      <c r="ADZ245" s="0"/>
      <c r="AEA245" s="0"/>
      <c r="AEB245" s="0"/>
      <c r="AEC245" s="0"/>
      <c r="AED245" s="0"/>
      <c r="AEE245" s="0"/>
      <c r="AEF245" s="0"/>
      <c r="AEG245" s="0"/>
      <c r="AEH245" s="0"/>
      <c r="AEI245" s="0"/>
      <c r="AEJ245" s="0"/>
      <c r="AEK245" s="0"/>
      <c r="AEL245" s="0"/>
      <c r="AEM245" s="0"/>
      <c r="AEN245" s="0"/>
      <c r="AEO245" s="0"/>
      <c r="AEP245" s="0"/>
      <c r="AEQ245" s="0"/>
      <c r="AER245" s="0"/>
      <c r="AES245" s="0"/>
      <c r="AET245" s="0"/>
      <c r="AEU245" s="0"/>
      <c r="AEV245" s="0"/>
      <c r="AEW245" s="0"/>
      <c r="AEX245" s="0"/>
      <c r="AEY245" s="0"/>
      <c r="AEZ245" s="0"/>
      <c r="AFA245" s="0"/>
      <c r="AFB245" s="0"/>
      <c r="AFC245" s="0"/>
      <c r="AFD245" s="0"/>
      <c r="AFE245" s="0"/>
      <c r="AFF245" s="0"/>
      <c r="AFG245" s="0"/>
      <c r="AFH245" s="0"/>
      <c r="AFI245" s="0"/>
      <c r="AFJ245" s="0"/>
      <c r="AFK245" s="0"/>
      <c r="AFL245" s="0"/>
      <c r="AFM245" s="0"/>
      <c r="AFN245" s="0"/>
      <c r="AFO245" s="0"/>
      <c r="AFP245" s="0"/>
      <c r="AFQ245" s="0"/>
      <c r="AFR245" s="0"/>
      <c r="AFS245" s="0"/>
      <c r="AFT245" s="0"/>
      <c r="AFU245" s="0"/>
      <c r="AFV245" s="0"/>
      <c r="AFW245" s="0"/>
      <c r="AFX245" s="0"/>
      <c r="AFY245" s="0"/>
      <c r="AFZ245" s="0"/>
      <c r="AGA245" s="0"/>
      <c r="AGB245" s="0"/>
      <c r="AGC245" s="0"/>
      <c r="AGD245" s="0"/>
      <c r="AGE245" s="0"/>
      <c r="AGF245" s="0"/>
      <c r="AGG245" s="0"/>
      <c r="AGH245" s="0"/>
      <c r="AGI245" s="0"/>
      <c r="AGJ245" s="0"/>
      <c r="AGK245" s="0"/>
      <c r="AGL245" s="0"/>
      <c r="AGM245" s="0"/>
      <c r="AGN245" s="0"/>
      <c r="AGO245" s="0"/>
      <c r="AGP245" s="0"/>
      <c r="AGQ245" s="0"/>
      <c r="AGR245" s="0"/>
      <c r="AGS245" s="0"/>
      <c r="AGT245" s="0"/>
      <c r="AGU245" s="0"/>
      <c r="AGV245" s="0"/>
      <c r="AGW245" s="0"/>
      <c r="AGX245" s="0"/>
      <c r="AGY245" s="0"/>
      <c r="AGZ245" s="0"/>
      <c r="AHA245" s="0"/>
      <c r="AHB245" s="0"/>
      <c r="AHC245" s="0"/>
      <c r="AHD245" s="0"/>
      <c r="AHE245" s="0"/>
      <c r="AHF245" s="0"/>
      <c r="AHG245" s="0"/>
      <c r="AHH245" s="0"/>
      <c r="AHI245" s="0"/>
      <c r="AHJ245" s="0"/>
      <c r="AHK245" s="0"/>
      <c r="AHL245" s="0"/>
      <c r="AHM245" s="0"/>
      <c r="AHN245" s="0"/>
      <c r="AHO245" s="0"/>
      <c r="AHP245" s="0"/>
      <c r="AHQ245" s="0"/>
      <c r="AHR245" s="0"/>
      <c r="AHS245" s="0"/>
      <c r="AHT245" s="0"/>
      <c r="AHU245" s="0"/>
      <c r="AHV245" s="0"/>
      <c r="AHW245" s="0"/>
      <c r="AHX245" s="0"/>
      <c r="AHY245" s="0"/>
      <c r="AHZ245" s="0"/>
      <c r="AIA245" s="0"/>
      <c r="AIB245" s="0"/>
      <c r="AIC245" s="0"/>
      <c r="AID245" s="0"/>
      <c r="AIE245" s="0"/>
      <c r="AIF245" s="0"/>
      <c r="AIG245" s="0"/>
      <c r="AIH245" s="0"/>
      <c r="AII245" s="0"/>
      <c r="AIJ245" s="0"/>
      <c r="AIK245" s="0"/>
      <c r="AIL245" s="0"/>
      <c r="AIM245" s="0"/>
      <c r="AIN245" s="0"/>
      <c r="AIO245" s="0"/>
      <c r="AIP245" s="0"/>
      <c r="AIQ245" s="0"/>
      <c r="AIR245" s="0"/>
      <c r="AIS245" s="0"/>
      <c r="AIT245" s="0"/>
      <c r="AIU245" s="0"/>
      <c r="AIV245" s="0"/>
      <c r="AIW245" s="0"/>
      <c r="AIX245" s="0"/>
      <c r="AIY245" s="0"/>
      <c r="AIZ245" s="0"/>
      <c r="AJA245" s="0"/>
      <c r="AJB245" s="0"/>
      <c r="AJC245" s="0"/>
      <c r="AJD245" s="0"/>
      <c r="AJE245" s="0"/>
      <c r="AJF245" s="0"/>
      <c r="AJG245" s="0"/>
      <c r="AJH245" s="0"/>
      <c r="AJI245" s="0"/>
      <c r="AJJ245" s="0"/>
      <c r="AJK245" s="0"/>
      <c r="AJL245" s="0"/>
      <c r="AJM245" s="0"/>
      <c r="AJN245" s="0"/>
      <c r="AJO245" s="0"/>
      <c r="AJP245" s="0"/>
      <c r="AJQ245" s="0"/>
      <c r="AJR245" s="0"/>
      <c r="AJS245" s="0"/>
      <c r="AJT245" s="0"/>
      <c r="AJU245" s="0"/>
      <c r="AJV245" s="0"/>
      <c r="AJW245" s="0"/>
      <c r="AJX245" s="0"/>
      <c r="AJY245" s="0"/>
      <c r="AJZ245" s="0"/>
      <c r="AKA245" s="0"/>
      <c r="AKB245" s="0"/>
      <c r="AKC245" s="0"/>
      <c r="AKD245" s="0"/>
      <c r="AKE245" s="0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  <c r="ALV245" s="0"/>
      <c r="ALW245" s="0"/>
      <c r="ALX245" s="0"/>
      <c r="ALY245" s="0"/>
      <c r="ALZ245" s="0"/>
      <c r="AMA245" s="0"/>
      <c r="AMB245" s="0"/>
      <c r="AMC245" s="0"/>
      <c r="AMD245" s="0"/>
      <c r="AME245" s="0"/>
      <c r="AMF245" s="0"/>
      <c r="AMG245" s="0"/>
      <c r="AMH245" s="0"/>
      <c r="AMI245" s="0"/>
      <c r="AMJ245" s="0"/>
    </row>
    <row r="246" customFormat="false" ht="14.9" hidden="false" customHeight="false" outlineLevel="0" collapsed="false">
      <c r="A246" s="44" t="n">
        <v>40</v>
      </c>
      <c r="B246" s="45" t="s">
        <v>263</v>
      </c>
      <c r="C246" s="19" t="n">
        <v>0</v>
      </c>
      <c r="D246" s="19" t="n">
        <v>0</v>
      </c>
      <c r="E246" s="19" t="n">
        <v>4</v>
      </c>
      <c r="F246" s="19" t="n">
        <v>0</v>
      </c>
      <c r="G246" s="20"/>
      <c r="H246" s="20"/>
      <c r="I246" s="20" t="n">
        <f aca="false">E246*SC!C143</f>
        <v>3440.60425666667</v>
      </c>
      <c r="J246" s="20" t="n">
        <f aca="false">F246*SC!D143</f>
        <v>0</v>
      </c>
      <c r="K246" s="21" t="n">
        <v>619.39</v>
      </c>
      <c r="L246" s="21" t="n">
        <f aca="false">6*SC!D155</f>
        <v>23.4586653863636</v>
      </c>
      <c r="M246" s="21" t="n">
        <f aca="false">6*SC!E155</f>
        <v>23.4586653863636</v>
      </c>
      <c r="N246" s="22"/>
      <c r="O246" s="23" t="n">
        <f aca="false">SUM(G246:J246,K246:M246)</f>
        <v>4106.9115874394</v>
      </c>
      <c r="P246" s="0"/>
      <c r="Q246" s="0"/>
      <c r="R246" s="0"/>
      <c r="S246" s="0"/>
      <c r="T246" s="0"/>
      <c r="U246" s="0"/>
      <c r="V246" s="0"/>
      <c r="W246" s="0"/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 s="0"/>
      <c r="IP246" s="0"/>
      <c r="IQ246" s="0"/>
      <c r="IR246" s="0"/>
      <c r="IS246" s="0"/>
      <c r="IT246" s="0"/>
      <c r="IU246" s="0"/>
      <c r="IV246" s="0"/>
      <c r="IW246" s="0"/>
      <c r="IX246" s="0"/>
      <c r="IY246" s="0"/>
      <c r="IZ246" s="0"/>
      <c r="JA246" s="0"/>
      <c r="JB246" s="0"/>
      <c r="JC246" s="0"/>
      <c r="JD246" s="0"/>
      <c r="JE246" s="0"/>
      <c r="JF246" s="0"/>
      <c r="JG246" s="0"/>
      <c r="JH246" s="0"/>
      <c r="JI246" s="0"/>
      <c r="JJ246" s="0"/>
      <c r="JK246" s="0"/>
      <c r="JL246" s="0"/>
      <c r="JM246" s="0"/>
      <c r="JN246" s="0"/>
      <c r="JO246" s="0"/>
      <c r="JP246" s="0"/>
      <c r="JQ246" s="0"/>
      <c r="JR246" s="0"/>
      <c r="JS246" s="0"/>
      <c r="JT246" s="0"/>
      <c r="JU246" s="0"/>
      <c r="JV246" s="0"/>
      <c r="JW246" s="0"/>
      <c r="JX246" s="0"/>
      <c r="JY246" s="0"/>
      <c r="JZ246" s="0"/>
      <c r="KA246" s="0"/>
      <c r="KB246" s="0"/>
      <c r="KC246" s="0"/>
      <c r="KD246" s="0"/>
      <c r="KE246" s="0"/>
      <c r="KF246" s="0"/>
      <c r="KG246" s="0"/>
      <c r="KH246" s="0"/>
      <c r="KI246" s="0"/>
      <c r="KJ246" s="0"/>
      <c r="KK246" s="0"/>
      <c r="KL246" s="0"/>
      <c r="KM246" s="0"/>
      <c r="KN246" s="0"/>
      <c r="KO246" s="0"/>
      <c r="KP246" s="0"/>
      <c r="KQ246" s="0"/>
      <c r="KR246" s="0"/>
      <c r="KS246" s="0"/>
      <c r="KT246" s="0"/>
      <c r="KU246" s="0"/>
      <c r="KV246" s="0"/>
      <c r="KW246" s="0"/>
      <c r="KX246" s="0"/>
      <c r="KY246" s="0"/>
      <c r="KZ246" s="0"/>
      <c r="LA246" s="0"/>
      <c r="LB246" s="0"/>
      <c r="LC246" s="0"/>
      <c r="LD246" s="0"/>
      <c r="LE246" s="0"/>
      <c r="LF246" s="0"/>
      <c r="LG246" s="0"/>
      <c r="LH246" s="0"/>
      <c r="LI246" s="0"/>
      <c r="LJ246" s="0"/>
      <c r="LK246" s="0"/>
      <c r="LL246" s="0"/>
      <c r="LM246" s="0"/>
      <c r="LN246" s="0"/>
      <c r="LO246" s="0"/>
      <c r="LP246" s="0"/>
      <c r="LQ246" s="0"/>
      <c r="LR246" s="0"/>
      <c r="LS246" s="0"/>
      <c r="LT246" s="0"/>
      <c r="LU246" s="0"/>
      <c r="LV246" s="0"/>
      <c r="LW246" s="0"/>
      <c r="LX246" s="0"/>
      <c r="LY246" s="0"/>
      <c r="LZ246" s="0"/>
      <c r="MA246" s="0"/>
      <c r="MB246" s="0"/>
      <c r="MC246" s="0"/>
      <c r="MD246" s="0"/>
      <c r="ME246" s="0"/>
      <c r="MF246" s="0"/>
      <c r="MG246" s="0"/>
      <c r="MH246" s="0"/>
      <c r="MI246" s="0"/>
      <c r="MJ246" s="0"/>
      <c r="MK246" s="0"/>
      <c r="ML246" s="0"/>
      <c r="MM246" s="0"/>
      <c r="MN246" s="0"/>
      <c r="MO246" s="0"/>
      <c r="MP246" s="0"/>
      <c r="MQ246" s="0"/>
      <c r="MR246" s="0"/>
      <c r="MS246" s="0"/>
      <c r="MT246" s="0"/>
      <c r="MU246" s="0"/>
      <c r="MV246" s="0"/>
      <c r="MW246" s="0"/>
      <c r="MX246" s="0"/>
      <c r="MY246" s="0"/>
      <c r="MZ246" s="0"/>
      <c r="NA246" s="0"/>
      <c r="NB246" s="0"/>
      <c r="NC246" s="0"/>
      <c r="ND246" s="0"/>
      <c r="NE246" s="0"/>
      <c r="NF246" s="0"/>
      <c r="NG246" s="0"/>
      <c r="NH246" s="0"/>
      <c r="NI246" s="0"/>
      <c r="NJ246" s="0"/>
      <c r="NK246" s="0"/>
      <c r="NL246" s="0"/>
      <c r="NM246" s="0"/>
      <c r="NN246" s="0"/>
      <c r="NO246" s="0"/>
      <c r="NP246" s="0"/>
      <c r="NQ246" s="0"/>
      <c r="NR246" s="0"/>
      <c r="NS246" s="0"/>
      <c r="NT246" s="0"/>
      <c r="NU246" s="0"/>
      <c r="NV246" s="0"/>
      <c r="NW246" s="0"/>
      <c r="NX246" s="0"/>
      <c r="NY246" s="0"/>
      <c r="NZ246" s="0"/>
      <c r="OA246" s="0"/>
      <c r="OB246" s="0"/>
      <c r="OC246" s="0"/>
      <c r="OD246" s="0"/>
      <c r="OE246" s="0"/>
      <c r="OF246" s="0"/>
      <c r="OG246" s="0"/>
      <c r="OH246" s="0"/>
      <c r="OI246" s="0"/>
      <c r="OJ246" s="0"/>
      <c r="OK246" s="0"/>
      <c r="OL246" s="0"/>
      <c r="OM246" s="0"/>
      <c r="ON246" s="0"/>
      <c r="OO246" s="0"/>
      <c r="OP246" s="0"/>
      <c r="OQ246" s="0"/>
      <c r="OR246" s="0"/>
      <c r="OS246" s="0"/>
      <c r="OT246" s="0"/>
      <c r="OU246" s="0"/>
      <c r="OV246" s="0"/>
      <c r="OW246" s="0"/>
      <c r="OX246" s="0"/>
      <c r="OY246" s="0"/>
      <c r="OZ246" s="0"/>
      <c r="PA246" s="0"/>
      <c r="PB246" s="0"/>
      <c r="PC246" s="0"/>
      <c r="PD246" s="0"/>
      <c r="PE246" s="0"/>
      <c r="PF246" s="0"/>
      <c r="PG246" s="0"/>
      <c r="PH246" s="0"/>
      <c r="PI246" s="0"/>
      <c r="PJ246" s="0"/>
      <c r="PK246" s="0"/>
      <c r="PL246" s="0"/>
      <c r="PM246" s="0"/>
      <c r="PN246" s="0"/>
      <c r="PO246" s="0"/>
      <c r="PP246" s="0"/>
      <c r="PQ246" s="0"/>
      <c r="PR246" s="0"/>
      <c r="PS246" s="0"/>
      <c r="PT246" s="0"/>
      <c r="PU246" s="0"/>
      <c r="PV246" s="0"/>
      <c r="PW246" s="0"/>
      <c r="PX246" s="0"/>
      <c r="PY246" s="0"/>
      <c r="PZ246" s="0"/>
      <c r="QA246" s="0"/>
      <c r="QB246" s="0"/>
      <c r="QC246" s="0"/>
      <c r="QD246" s="0"/>
      <c r="QE246" s="0"/>
      <c r="QF246" s="0"/>
      <c r="QG246" s="0"/>
      <c r="QH246" s="0"/>
      <c r="QI246" s="0"/>
      <c r="QJ246" s="0"/>
      <c r="QK246" s="0"/>
      <c r="QL246" s="0"/>
      <c r="QM246" s="0"/>
      <c r="QN246" s="0"/>
      <c r="QO246" s="0"/>
      <c r="QP246" s="0"/>
      <c r="QQ246" s="0"/>
      <c r="QR246" s="0"/>
      <c r="QS246" s="0"/>
      <c r="QT246" s="0"/>
      <c r="QU246" s="0"/>
      <c r="QV246" s="0"/>
      <c r="QW246" s="0"/>
      <c r="QX246" s="0"/>
      <c r="QY246" s="0"/>
      <c r="QZ246" s="0"/>
      <c r="RA246" s="0"/>
      <c r="RB246" s="0"/>
      <c r="RC246" s="0"/>
      <c r="RD246" s="0"/>
      <c r="RE246" s="0"/>
      <c r="RF246" s="0"/>
      <c r="RG246" s="0"/>
      <c r="RH246" s="0"/>
      <c r="RI246" s="0"/>
      <c r="RJ246" s="0"/>
      <c r="RK246" s="0"/>
      <c r="RL246" s="0"/>
      <c r="RM246" s="0"/>
      <c r="RN246" s="0"/>
      <c r="RO246" s="0"/>
      <c r="RP246" s="0"/>
      <c r="RQ246" s="0"/>
      <c r="RR246" s="0"/>
      <c r="RS246" s="0"/>
      <c r="RT246" s="0"/>
      <c r="RU246" s="0"/>
      <c r="RV246" s="0"/>
      <c r="RW246" s="0"/>
      <c r="RX246" s="0"/>
      <c r="RY246" s="0"/>
      <c r="RZ246" s="0"/>
      <c r="SA246" s="0"/>
      <c r="SB246" s="0"/>
      <c r="SC246" s="0"/>
      <c r="SD246" s="0"/>
      <c r="SE246" s="0"/>
      <c r="SF246" s="0"/>
      <c r="SG246" s="0"/>
      <c r="SH246" s="0"/>
      <c r="SI246" s="0"/>
      <c r="SJ246" s="0"/>
      <c r="SK246" s="0"/>
      <c r="SL246" s="0"/>
      <c r="SM246" s="0"/>
      <c r="SN246" s="0"/>
      <c r="SO246" s="0"/>
      <c r="SP246" s="0"/>
      <c r="SQ246" s="0"/>
      <c r="SR246" s="0"/>
      <c r="SS246" s="0"/>
      <c r="ST246" s="0"/>
      <c r="SU246" s="0"/>
      <c r="SV246" s="0"/>
      <c r="SW246" s="0"/>
      <c r="SX246" s="0"/>
      <c r="SY246" s="0"/>
      <c r="SZ246" s="0"/>
      <c r="TA246" s="0"/>
      <c r="TB246" s="0"/>
      <c r="TC246" s="0"/>
      <c r="TD246" s="0"/>
      <c r="TE246" s="0"/>
      <c r="TF246" s="0"/>
      <c r="TG246" s="0"/>
      <c r="TH246" s="0"/>
      <c r="TI246" s="0"/>
      <c r="TJ246" s="0"/>
      <c r="TK246" s="0"/>
      <c r="TL246" s="0"/>
      <c r="TM246" s="0"/>
      <c r="TN246" s="0"/>
      <c r="TO246" s="0"/>
      <c r="TP246" s="0"/>
      <c r="TQ246" s="0"/>
      <c r="TR246" s="0"/>
      <c r="TS246" s="0"/>
      <c r="TT246" s="0"/>
      <c r="TU246" s="0"/>
      <c r="TV246" s="0"/>
      <c r="TW246" s="0"/>
      <c r="TX246" s="0"/>
      <c r="TY246" s="0"/>
      <c r="TZ246" s="0"/>
      <c r="UA246" s="0"/>
      <c r="UB246" s="0"/>
      <c r="UC246" s="0"/>
      <c r="UD246" s="0"/>
      <c r="UE246" s="0"/>
      <c r="UF246" s="0"/>
      <c r="UG246" s="0"/>
      <c r="UH246" s="0"/>
      <c r="UI246" s="0"/>
      <c r="UJ246" s="0"/>
      <c r="UK246" s="0"/>
      <c r="UL246" s="0"/>
      <c r="UM246" s="0"/>
      <c r="UN246" s="0"/>
      <c r="UO246" s="0"/>
      <c r="UP246" s="0"/>
      <c r="UQ246" s="0"/>
      <c r="UR246" s="0"/>
      <c r="US246" s="0"/>
      <c r="UT246" s="0"/>
      <c r="UU246" s="0"/>
      <c r="UV246" s="0"/>
      <c r="UW246" s="0"/>
      <c r="UX246" s="0"/>
      <c r="UY246" s="0"/>
      <c r="UZ246" s="0"/>
      <c r="VA246" s="0"/>
      <c r="VB246" s="0"/>
      <c r="VC246" s="0"/>
      <c r="VD246" s="0"/>
      <c r="VE246" s="0"/>
      <c r="VF246" s="0"/>
      <c r="VG246" s="0"/>
      <c r="VH246" s="0"/>
      <c r="VI246" s="0"/>
      <c r="VJ246" s="0"/>
      <c r="VK246" s="0"/>
      <c r="VL246" s="0"/>
      <c r="VM246" s="0"/>
      <c r="VN246" s="0"/>
      <c r="VO246" s="0"/>
      <c r="VP246" s="0"/>
      <c r="VQ246" s="0"/>
      <c r="VR246" s="0"/>
      <c r="VS246" s="0"/>
      <c r="VT246" s="0"/>
      <c r="VU246" s="0"/>
      <c r="VV246" s="0"/>
      <c r="VW246" s="0"/>
      <c r="VX246" s="0"/>
      <c r="VY246" s="0"/>
      <c r="VZ246" s="0"/>
      <c r="WA246" s="0"/>
      <c r="WB246" s="0"/>
      <c r="WC246" s="0"/>
      <c r="WD246" s="0"/>
      <c r="WE246" s="0"/>
      <c r="WF246" s="0"/>
      <c r="WG246" s="0"/>
      <c r="WH246" s="0"/>
      <c r="WI246" s="0"/>
      <c r="WJ246" s="0"/>
      <c r="WK246" s="0"/>
      <c r="WL246" s="0"/>
      <c r="WM246" s="0"/>
      <c r="WN246" s="0"/>
      <c r="WO246" s="0"/>
      <c r="WP246" s="0"/>
      <c r="WQ246" s="0"/>
      <c r="WR246" s="0"/>
      <c r="WS246" s="0"/>
      <c r="WT246" s="0"/>
      <c r="WU246" s="0"/>
      <c r="WV246" s="0"/>
      <c r="WW246" s="0"/>
      <c r="WX246" s="0"/>
      <c r="WY246" s="0"/>
      <c r="WZ246" s="0"/>
      <c r="XA246" s="0"/>
      <c r="XB246" s="0"/>
      <c r="XC246" s="0"/>
      <c r="XD246" s="0"/>
      <c r="XE246" s="0"/>
      <c r="XF246" s="0"/>
      <c r="XG246" s="0"/>
      <c r="XH246" s="0"/>
      <c r="XI246" s="0"/>
      <c r="XJ246" s="0"/>
      <c r="XK246" s="0"/>
      <c r="XL246" s="0"/>
      <c r="XM246" s="0"/>
      <c r="XN246" s="0"/>
      <c r="XO246" s="0"/>
      <c r="XP246" s="0"/>
      <c r="XQ246" s="0"/>
      <c r="XR246" s="0"/>
      <c r="XS246" s="0"/>
      <c r="XT246" s="0"/>
      <c r="XU246" s="0"/>
      <c r="XV246" s="0"/>
      <c r="XW246" s="0"/>
      <c r="XX246" s="0"/>
      <c r="XY246" s="0"/>
      <c r="XZ246" s="0"/>
      <c r="YA246" s="0"/>
      <c r="YB246" s="0"/>
      <c r="YC246" s="0"/>
      <c r="YD246" s="0"/>
      <c r="YE246" s="0"/>
      <c r="YF246" s="0"/>
      <c r="YG246" s="0"/>
      <c r="YH246" s="0"/>
      <c r="YI246" s="0"/>
      <c r="YJ246" s="0"/>
      <c r="YK246" s="0"/>
      <c r="YL246" s="0"/>
      <c r="YM246" s="0"/>
      <c r="YN246" s="0"/>
      <c r="YO246" s="0"/>
      <c r="YP246" s="0"/>
      <c r="YQ246" s="0"/>
      <c r="YR246" s="0"/>
      <c r="YS246" s="0"/>
      <c r="YT246" s="0"/>
      <c r="YU246" s="0"/>
      <c r="YV246" s="0"/>
      <c r="YW246" s="0"/>
      <c r="YX246" s="0"/>
      <c r="YY246" s="0"/>
      <c r="YZ246" s="0"/>
      <c r="ZA246" s="0"/>
      <c r="ZB246" s="0"/>
      <c r="ZC246" s="0"/>
      <c r="ZD246" s="0"/>
      <c r="ZE246" s="0"/>
      <c r="ZF246" s="0"/>
      <c r="ZG246" s="0"/>
      <c r="ZH246" s="0"/>
      <c r="ZI246" s="0"/>
      <c r="ZJ246" s="0"/>
      <c r="ZK246" s="0"/>
      <c r="ZL246" s="0"/>
      <c r="ZM246" s="0"/>
      <c r="ZN246" s="0"/>
      <c r="ZO246" s="0"/>
      <c r="ZP246" s="0"/>
      <c r="ZQ246" s="0"/>
      <c r="ZR246" s="0"/>
      <c r="ZS246" s="0"/>
      <c r="ZT246" s="0"/>
      <c r="ZU246" s="0"/>
      <c r="ZV246" s="0"/>
      <c r="ZW246" s="0"/>
      <c r="ZX246" s="0"/>
      <c r="ZY246" s="0"/>
      <c r="ZZ246" s="0"/>
      <c r="AAA246" s="0"/>
      <c r="AAB246" s="0"/>
      <c r="AAC246" s="0"/>
      <c r="AAD246" s="0"/>
      <c r="AAE246" s="0"/>
      <c r="AAF246" s="0"/>
      <c r="AAG246" s="0"/>
      <c r="AAH246" s="0"/>
      <c r="AAI246" s="0"/>
      <c r="AAJ246" s="0"/>
      <c r="AAK246" s="0"/>
      <c r="AAL246" s="0"/>
      <c r="AAM246" s="0"/>
      <c r="AAN246" s="0"/>
      <c r="AAO246" s="0"/>
      <c r="AAP246" s="0"/>
      <c r="AAQ246" s="0"/>
      <c r="AAR246" s="0"/>
      <c r="AAS246" s="0"/>
      <c r="AAT246" s="0"/>
      <c r="AAU246" s="0"/>
      <c r="AAV246" s="0"/>
      <c r="AAW246" s="0"/>
      <c r="AAX246" s="0"/>
      <c r="AAY246" s="0"/>
      <c r="AAZ246" s="0"/>
      <c r="ABA246" s="0"/>
      <c r="ABB246" s="0"/>
      <c r="ABC246" s="0"/>
      <c r="ABD246" s="0"/>
      <c r="ABE246" s="0"/>
      <c r="ABF246" s="0"/>
      <c r="ABG246" s="0"/>
      <c r="ABH246" s="0"/>
      <c r="ABI246" s="0"/>
      <c r="ABJ246" s="0"/>
      <c r="ABK246" s="0"/>
      <c r="ABL246" s="0"/>
      <c r="ABM246" s="0"/>
      <c r="ABN246" s="0"/>
      <c r="ABO246" s="0"/>
      <c r="ABP246" s="0"/>
      <c r="ABQ246" s="0"/>
      <c r="ABR246" s="0"/>
      <c r="ABS246" s="0"/>
      <c r="ABT246" s="0"/>
      <c r="ABU246" s="0"/>
      <c r="ABV246" s="0"/>
      <c r="ABW246" s="0"/>
      <c r="ABX246" s="0"/>
      <c r="ABY246" s="0"/>
      <c r="ABZ246" s="0"/>
      <c r="ACA246" s="0"/>
      <c r="ACB246" s="0"/>
      <c r="ACC246" s="0"/>
      <c r="ACD246" s="0"/>
      <c r="ACE246" s="0"/>
      <c r="ACF246" s="0"/>
      <c r="ACG246" s="0"/>
      <c r="ACH246" s="0"/>
      <c r="ACI246" s="0"/>
      <c r="ACJ246" s="0"/>
      <c r="ACK246" s="0"/>
      <c r="ACL246" s="0"/>
      <c r="ACM246" s="0"/>
      <c r="ACN246" s="0"/>
      <c r="ACO246" s="0"/>
      <c r="ACP246" s="0"/>
      <c r="ACQ246" s="0"/>
      <c r="ACR246" s="0"/>
      <c r="ACS246" s="0"/>
      <c r="ACT246" s="0"/>
      <c r="ACU246" s="0"/>
      <c r="ACV246" s="0"/>
      <c r="ACW246" s="0"/>
      <c r="ACX246" s="0"/>
      <c r="ACY246" s="0"/>
      <c r="ACZ246" s="0"/>
      <c r="ADA246" s="0"/>
      <c r="ADB246" s="0"/>
      <c r="ADC246" s="0"/>
      <c r="ADD246" s="0"/>
      <c r="ADE246" s="0"/>
      <c r="ADF246" s="0"/>
      <c r="ADG246" s="0"/>
      <c r="ADH246" s="0"/>
      <c r="ADI246" s="0"/>
      <c r="ADJ246" s="0"/>
      <c r="ADK246" s="0"/>
      <c r="ADL246" s="0"/>
      <c r="ADM246" s="0"/>
      <c r="ADN246" s="0"/>
      <c r="ADO246" s="0"/>
      <c r="ADP246" s="0"/>
      <c r="ADQ246" s="0"/>
      <c r="ADR246" s="0"/>
      <c r="ADS246" s="0"/>
      <c r="ADT246" s="0"/>
      <c r="ADU246" s="0"/>
      <c r="ADV246" s="0"/>
      <c r="ADW246" s="0"/>
      <c r="ADX246" s="0"/>
      <c r="ADY246" s="0"/>
      <c r="ADZ246" s="0"/>
      <c r="AEA246" s="0"/>
      <c r="AEB246" s="0"/>
      <c r="AEC246" s="0"/>
      <c r="AED246" s="0"/>
      <c r="AEE246" s="0"/>
      <c r="AEF246" s="0"/>
      <c r="AEG246" s="0"/>
      <c r="AEH246" s="0"/>
      <c r="AEI246" s="0"/>
      <c r="AEJ246" s="0"/>
      <c r="AEK246" s="0"/>
      <c r="AEL246" s="0"/>
      <c r="AEM246" s="0"/>
      <c r="AEN246" s="0"/>
      <c r="AEO246" s="0"/>
      <c r="AEP246" s="0"/>
      <c r="AEQ246" s="0"/>
      <c r="AER246" s="0"/>
      <c r="AES246" s="0"/>
      <c r="AET246" s="0"/>
      <c r="AEU246" s="0"/>
      <c r="AEV246" s="0"/>
      <c r="AEW246" s="0"/>
      <c r="AEX246" s="0"/>
      <c r="AEY246" s="0"/>
      <c r="AEZ246" s="0"/>
      <c r="AFA246" s="0"/>
      <c r="AFB246" s="0"/>
      <c r="AFC246" s="0"/>
      <c r="AFD246" s="0"/>
      <c r="AFE246" s="0"/>
      <c r="AFF246" s="0"/>
      <c r="AFG246" s="0"/>
      <c r="AFH246" s="0"/>
      <c r="AFI246" s="0"/>
      <c r="AFJ246" s="0"/>
      <c r="AFK246" s="0"/>
      <c r="AFL246" s="0"/>
      <c r="AFM246" s="0"/>
      <c r="AFN246" s="0"/>
      <c r="AFO246" s="0"/>
      <c r="AFP246" s="0"/>
      <c r="AFQ246" s="0"/>
      <c r="AFR246" s="0"/>
      <c r="AFS246" s="0"/>
      <c r="AFT246" s="0"/>
      <c r="AFU246" s="0"/>
      <c r="AFV246" s="0"/>
      <c r="AFW246" s="0"/>
      <c r="AFX246" s="0"/>
      <c r="AFY246" s="0"/>
      <c r="AFZ246" s="0"/>
      <c r="AGA246" s="0"/>
      <c r="AGB246" s="0"/>
      <c r="AGC246" s="0"/>
      <c r="AGD246" s="0"/>
      <c r="AGE246" s="0"/>
      <c r="AGF246" s="0"/>
      <c r="AGG246" s="0"/>
      <c r="AGH246" s="0"/>
      <c r="AGI246" s="0"/>
      <c r="AGJ246" s="0"/>
      <c r="AGK246" s="0"/>
      <c r="AGL246" s="0"/>
      <c r="AGM246" s="0"/>
      <c r="AGN246" s="0"/>
      <c r="AGO246" s="0"/>
      <c r="AGP246" s="0"/>
      <c r="AGQ246" s="0"/>
      <c r="AGR246" s="0"/>
      <c r="AGS246" s="0"/>
      <c r="AGT246" s="0"/>
      <c r="AGU246" s="0"/>
      <c r="AGV246" s="0"/>
      <c r="AGW246" s="0"/>
      <c r="AGX246" s="0"/>
      <c r="AGY246" s="0"/>
      <c r="AGZ246" s="0"/>
      <c r="AHA246" s="0"/>
      <c r="AHB246" s="0"/>
      <c r="AHC246" s="0"/>
      <c r="AHD246" s="0"/>
      <c r="AHE246" s="0"/>
      <c r="AHF246" s="0"/>
      <c r="AHG246" s="0"/>
      <c r="AHH246" s="0"/>
      <c r="AHI246" s="0"/>
      <c r="AHJ246" s="0"/>
      <c r="AHK246" s="0"/>
      <c r="AHL246" s="0"/>
      <c r="AHM246" s="0"/>
      <c r="AHN246" s="0"/>
      <c r="AHO246" s="0"/>
      <c r="AHP246" s="0"/>
      <c r="AHQ246" s="0"/>
      <c r="AHR246" s="0"/>
      <c r="AHS246" s="0"/>
      <c r="AHT246" s="0"/>
      <c r="AHU246" s="0"/>
      <c r="AHV246" s="0"/>
      <c r="AHW246" s="0"/>
      <c r="AHX246" s="0"/>
      <c r="AHY246" s="0"/>
      <c r="AHZ246" s="0"/>
      <c r="AIA246" s="0"/>
      <c r="AIB246" s="0"/>
      <c r="AIC246" s="0"/>
      <c r="AID246" s="0"/>
      <c r="AIE246" s="0"/>
      <c r="AIF246" s="0"/>
      <c r="AIG246" s="0"/>
      <c r="AIH246" s="0"/>
      <c r="AII246" s="0"/>
      <c r="AIJ246" s="0"/>
      <c r="AIK246" s="0"/>
      <c r="AIL246" s="0"/>
      <c r="AIM246" s="0"/>
      <c r="AIN246" s="0"/>
      <c r="AIO246" s="0"/>
      <c r="AIP246" s="0"/>
      <c r="AIQ246" s="0"/>
      <c r="AIR246" s="0"/>
      <c r="AIS246" s="0"/>
      <c r="AIT246" s="0"/>
      <c r="AIU246" s="0"/>
      <c r="AIV246" s="0"/>
      <c r="AIW246" s="0"/>
      <c r="AIX246" s="0"/>
      <c r="AIY246" s="0"/>
      <c r="AIZ246" s="0"/>
      <c r="AJA246" s="0"/>
      <c r="AJB246" s="0"/>
      <c r="AJC246" s="0"/>
      <c r="AJD246" s="0"/>
      <c r="AJE246" s="0"/>
      <c r="AJF246" s="0"/>
      <c r="AJG246" s="0"/>
      <c r="AJH246" s="0"/>
      <c r="AJI246" s="0"/>
      <c r="AJJ246" s="0"/>
      <c r="AJK246" s="0"/>
      <c r="AJL246" s="0"/>
      <c r="AJM246" s="0"/>
      <c r="AJN246" s="0"/>
      <c r="AJO246" s="0"/>
      <c r="AJP246" s="0"/>
      <c r="AJQ246" s="0"/>
      <c r="AJR246" s="0"/>
      <c r="AJS246" s="0"/>
      <c r="AJT246" s="0"/>
      <c r="AJU246" s="0"/>
      <c r="AJV246" s="0"/>
      <c r="AJW246" s="0"/>
      <c r="AJX246" s="0"/>
      <c r="AJY246" s="0"/>
      <c r="AJZ246" s="0"/>
      <c r="AKA246" s="0"/>
      <c r="AKB246" s="0"/>
      <c r="AKC246" s="0"/>
      <c r="AKD246" s="0"/>
      <c r="AKE246" s="0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  <c r="ALV246" s="0"/>
      <c r="ALW246" s="0"/>
      <c r="ALX246" s="0"/>
      <c r="ALY246" s="0"/>
      <c r="ALZ246" s="0"/>
      <c r="AMA246" s="0"/>
      <c r="AMB246" s="0"/>
      <c r="AMC246" s="0"/>
      <c r="AMD246" s="0"/>
      <c r="AME246" s="0"/>
      <c r="AMF246" s="0"/>
      <c r="AMG246" s="0"/>
      <c r="AMH246" s="0"/>
      <c r="AMI246" s="0"/>
      <c r="AMJ246" s="0"/>
    </row>
    <row r="247" customFormat="false" ht="14.9" hidden="false" customHeight="false" outlineLevel="0" collapsed="false">
      <c r="A247" s="44" t="n">
        <v>41</v>
      </c>
      <c r="B247" s="45" t="s">
        <v>264</v>
      </c>
      <c r="C247" s="19" t="n">
        <v>0</v>
      </c>
      <c r="D247" s="19" t="n">
        <v>0</v>
      </c>
      <c r="E247" s="19" t="n">
        <v>3</v>
      </c>
      <c r="F247" s="19" t="n">
        <v>0</v>
      </c>
      <c r="G247" s="20"/>
      <c r="H247" s="20"/>
      <c r="I247" s="20" t="n">
        <f aca="false">E247*SC!C145</f>
        <v>2608.4131925</v>
      </c>
      <c r="J247" s="20" t="n">
        <f aca="false">F247*SC!D145</f>
        <v>0</v>
      </c>
      <c r="K247" s="21" t="n">
        <v>619.39</v>
      </c>
      <c r="L247" s="21" t="n">
        <f aca="false">6*SC!D157</f>
        <v>23.7128472045455</v>
      </c>
      <c r="M247" s="21" t="n">
        <f aca="false">6*SC!E157</f>
        <v>23.7128472045455</v>
      </c>
      <c r="N247" s="22"/>
      <c r="O247" s="23" t="n">
        <f aca="false">SUM(G247:J247,K247:M247)</f>
        <v>3275.22888690909</v>
      </c>
      <c r="P247" s="0"/>
      <c r="Q247" s="0"/>
      <c r="R247" s="0"/>
      <c r="S247" s="0"/>
      <c r="T247" s="0"/>
      <c r="U247" s="0"/>
      <c r="V247" s="0"/>
      <c r="W247" s="0"/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 s="0"/>
      <c r="IQ247" s="0"/>
      <c r="IR247" s="0"/>
      <c r="IS247" s="0"/>
      <c r="IT247" s="0"/>
      <c r="IU247" s="0"/>
      <c r="IV247" s="0"/>
      <c r="IW247" s="0"/>
      <c r="IX247" s="0"/>
      <c r="IY247" s="0"/>
      <c r="IZ247" s="0"/>
      <c r="JA247" s="0"/>
      <c r="JB247" s="0"/>
      <c r="JC247" s="0"/>
      <c r="JD247" s="0"/>
      <c r="JE247" s="0"/>
      <c r="JF247" s="0"/>
      <c r="JG247" s="0"/>
      <c r="JH247" s="0"/>
      <c r="JI247" s="0"/>
      <c r="JJ247" s="0"/>
      <c r="JK247" s="0"/>
      <c r="JL247" s="0"/>
      <c r="JM247" s="0"/>
      <c r="JN247" s="0"/>
      <c r="JO247" s="0"/>
      <c r="JP247" s="0"/>
      <c r="JQ247" s="0"/>
      <c r="JR247" s="0"/>
      <c r="JS247" s="0"/>
      <c r="JT247" s="0"/>
      <c r="JU247" s="0"/>
      <c r="JV247" s="0"/>
      <c r="JW247" s="0"/>
      <c r="JX247" s="0"/>
      <c r="JY247" s="0"/>
      <c r="JZ247" s="0"/>
      <c r="KA247" s="0"/>
      <c r="KB247" s="0"/>
      <c r="KC247" s="0"/>
      <c r="KD247" s="0"/>
      <c r="KE247" s="0"/>
      <c r="KF247" s="0"/>
      <c r="KG247" s="0"/>
      <c r="KH247" s="0"/>
      <c r="KI247" s="0"/>
      <c r="KJ247" s="0"/>
      <c r="KK247" s="0"/>
      <c r="KL247" s="0"/>
      <c r="KM247" s="0"/>
      <c r="KN247" s="0"/>
      <c r="KO247" s="0"/>
      <c r="KP247" s="0"/>
      <c r="KQ247" s="0"/>
      <c r="KR247" s="0"/>
      <c r="KS247" s="0"/>
      <c r="KT247" s="0"/>
      <c r="KU247" s="0"/>
      <c r="KV247" s="0"/>
      <c r="KW247" s="0"/>
      <c r="KX247" s="0"/>
      <c r="KY247" s="0"/>
      <c r="KZ247" s="0"/>
      <c r="LA247" s="0"/>
      <c r="LB247" s="0"/>
      <c r="LC247" s="0"/>
      <c r="LD247" s="0"/>
      <c r="LE247" s="0"/>
      <c r="LF247" s="0"/>
      <c r="LG247" s="0"/>
      <c r="LH247" s="0"/>
      <c r="LI247" s="0"/>
      <c r="LJ247" s="0"/>
      <c r="LK247" s="0"/>
      <c r="LL247" s="0"/>
      <c r="LM247" s="0"/>
      <c r="LN247" s="0"/>
      <c r="LO247" s="0"/>
      <c r="LP247" s="0"/>
      <c r="LQ247" s="0"/>
      <c r="LR247" s="0"/>
      <c r="LS247" s="0"/>
      <c r="LT247" s="0"/>
      <c r="LU247" s="0"/>
      <c r="LV247" s="0"/>
      <c r="LW247" s="0"/>
      <c r="LX247" s="0"/>
      <c r="LY247" s="0"/>
      <c r="LZ247" s="0"/>
      <c r="MA247" s="0"/>
      <c r="MB247" s="0"/>
      <c r="MC247" s="0"/>
      <c r="MD247" s="0"/>
      <c r="ME247" s="0"/>
      <c r="MF247" s="0"/>
      <c r="MG247" s="0"/>
      <c r="MH247" s="0"/>
      <c r="MI247" s="0"/>
      <c r="MJ247" s="0"/>
      <c r="MK247" s="0"/>
      <c r="ML247" s="0"/>
      <c r="MM247" s="0"/>
      <c r="MN247" s="0"/>
      <c r="MO247" s="0"/>
      <c r="MP247" s="0"/>
      <c r="MQ247" s="0"/>
      <c r="MR247" s="0"/>
      <c r="MS247" s="0"/>
      <c r="MT247" s="0"/>
      <c r="MU247" s="0"/>
      <c r="MV247" s="0"/>
      <c r="MW247" s="0"/>
      <c r="MX247" s="0"/>
      <c r="MY247" s="0"/>
      <c r="MZ247" s="0"/>
      <c r="NA247" s="0"/>
      <c r="NB247" s="0"/>
      <c r="NC247" s="0"/>
      <c r="ND247" s="0"/>
      <c r="NE247" s="0"/>
      <c r="NF247" s="0"/>
      <c r="NG247" s="0"/>
      <c r="NH247" s="0"/>
      <c r="NI247" s="0"/>
      <c r="NJ247" s="0"/>
      <c r="NK247" s="0"/>
      <c r="NL247" s="0"/>
      <c r="NM247" s="0"/>
      <c r="NN247" s="0"/>
      <c r="NO247" s="0"/>
      <c r="NP247" s="0"/>
      <c r="NQ247" s="0"/>
      <c r="NR247" s="0"/>
      <c r="NS247" s="0"/>
      <c r="NT247" s="0"/>
      <c r="NU247" s="0"/>
      <c r="NV247" s="0"/>
      <c r="NW247" s="0"/>
      <c r="NX247" s="0"/>
      <c r="NY247" s="0"/>
      <c r="NZ247" s="0"/>
      <c r="OA247" s="0"/>
      <c r="OB247" s="0"/>
      <c r="OC247" s="0"/>
      <c r="OD247" s="0"/>
      <c r="OE247" s="0"/>
      <c r="OF247" s="0"/>
      <c r="OG247" s="0"/>
      <c r="OH247" s="0"/>
      <c r="OI247" s="0"/>
      <c r="OJ247" s="0"/>
      <c r="OK247" s="0"/>
      <c r="OL247" s="0"/>
      <c r="OM247" s="0"/>
      <c r="ON247" s="0"/>
      <c r="OO247" s="0"/>
      <c r="OP247" s="0"/>
      <c r="OQ247" s="0"/>
      <c r="OR247" s="0"/>
      <c r="OS247" s="0"/>
      <c r="OT247" s="0"/>
      <c r="OU247" s="0"/>
      <c r="OV247" s="0"/>
      <c r="OW247" s="0"/>
      <c r="OX247" s="0"/>
      <c r="OY247" s="0"/>
      <c r="OZ247" s="0"/>
      <c r="PA247" s="0"/>
      <c r="PB247" s="0"/>
      <c r="PC247" s="0"/>
      <c r="PD247" s="0"/>
      <c r="PE247" s="0"/>
      <c r="PF247" s="0"/>
      <c r="PG247" s="0"/>
      <c r="PH247" s="0"/>
      <c r="PI247" s="0"/>
      <c r="PJ247" s="0"/>
      <c r="PK247" s="0"/>
      <c r="PL247" s="0"/>
      <c r="PM247" s="0"/>
      <c r="PN247" s="0"/>
      <c r="PO247" s="0"/>
      <c r="PP247" s="0"/>
      <c r="PQ247" s="0"/>
      <c r="PR247" s="0"/>
      <c r="PS247" s="0"/>
      <c r="PT247" s="0"/>
      <c r="PU247" s="0"/>
      <c r="PV247" s="0"/>
      <c r="PW247" s="0"/>
      <c r="PX247" s="0"/>
      <c r="PY247" s="0"/>
      <c r="PZ247" s="0"/>
      <c r="QA247" s="0"/>
      <c r="QB247" s="0"/>
      <c r="QC247" s="0"/>
      <c r="QD247" s="0"/>
      <c r="QE247" s="0"/>
      <c r="QF247" s="0"/>
      <c r="QG247" s="0"/>
      <c r="QH247" s="0"/>
      <c r="QI247" s="0"/>
      <c r="QJ247" s="0"/>
      <c r="QK247" s="0"/>
      <c r="QL247" s="0"/>
      <c r="QM247" s="0"/>
      <c r="QN247" s="0"/>
      <c r="QO247" s="0"/>
      <c r="QP247" s="0"/>
      <c r="QQ247" s="0"/>
      <c r="QR247" s="0"/>
      <c r="QS247" s="0"/>
      <c r="QT247" s="0"/>
      <c r="QU247" s="0"/>
      <c r="QV247" s="0"/>
      <c r="QW247" s="0"/>
      <c r="QX247" s="0"/>
      <c r="QY247" s="0"/>
      <c r="QZ247" s="0"/>
      <c r="RA247" s="0"/>
      <c r="RB247" s="0"/>
      <c r="RC247" s="0"/>
      <c r="RD247" s="0"/>
      <c r="RE247" s="0"/>
      <c r="RF247" s="0"/>
      <c r="RG247" s="0"/>
      <c r="RH247" s="0"/>
      <c r="RI247" s="0"/>
      <c r="RJ247" s="0"/>
      <c r="RK247" s="0"/>
      <c r="RL247" s="0"/>
      <c r="RM247" s="0"/>
      <c r="RN247" s="0"/>
      <c r="RO247" s="0"/>
      <c r="RP247" s="0"/>
      <c r="RQ247" s="0"/>
      <c r="RR247" s="0"/>
      <c r="RS247" s="0"/>
      <c r="RT247" s="0"/>
      <c r="RU247" s="0"/>
      <c r="RV247" s="0"/>
      <c r="RW247" s="0"/>
      <c r="RX247" s="0"/>
      <c r="RY247" s="0"/>
      <c r="RZ247" s="0"/>
      <c r="SA247" s="0"/>
      <c r="SB247" s="0"/>
      <c r="SC247" s="0"/>
      <c r="SD247" s="0"/>
      <c r="SE247" s="0"/>
      <c r="SF247" s="0"/>
      <c r="SG247" s="0"/>
      <c r="SH247" s="0"/>
      <c r="SI247" s="0"/>
      <c r="SJ247" s="0"/>
      <c r="SK247" s="0"/>
      <c r="SL247" s="0"/>
      <c r="SM247" s="0"/>
      <c r="SN247" s="0"/>
      <c r="SO247" s="0"/>
      <c r="SP247" s="0"/>
      <c r="SQ247" s="0"/>
      <c r="SR247" s="0"/>
      <c r="SS247" s="0"/>
      <c r="ST247" s="0"/>
      <c r="SU247" s="0"/>
      <c r="SV247" s="0"/>
      <c r="SW247" s="0"/>
      <c r="SX247" s="0"/>
      <c r="SY247" s="0"/>
      <c r="SZ247" s="0"/>
      <c r="TA247" s="0"/>
      <c r="TB247" s="0"/>
      <c r="TC247" s="0"/>
      <c r="TD247" s="0"/>
      <c r="TE247" s="0"/>
      <c r="TF247" s="0"/>
      <c r="TG247" s="0"/>
      <c r="TH247" s="0"/>
      <c r="TI247" s="0"/>
      <c r="TJ247" s="0"/>
      <c r="TK247" s="0"/>
      <c r="TL247" s="0"/>
      <c r="TM247" s="0"/>
      <c r="TN247" s="0"/>
      <c r="TO247" s="0"/>
      <c r="TP247" s="0"/>
      <c r="TQ247" s="0"/>
      <c r="TR247" s="0"/>
      <c r="TS247" s="0"/>
      <c r="TT247" s="0"/>
      <c r="TU247" s="0"/>
      <c r="TV247" s="0"/>
      <c r="TW247" s="0"/>
      <c r="TX247" s="0"/>
      <c r="TY247" s="0"/>
      <c r="TZ247" s="0"/>
      <c r="UA247" s="0"/>
      <c r="UB247" s="0"/>
      <c r="UC247" s="0"/>
      <c r="UD247" s="0"/>
      <c r="UE247" s="0"/>
      <c r="UF247" s="0"/>
      <c r="UG247" s="0"/>
      <c r="UH247" s="0"/>
      <c r="UI247" s="0"/>
      <c r="UJ247" s="0"/>
      <c r="UK247" s="0"/>
      <c r="UL247" s="0"/>
      <c r="UM247" s="0"/>
      <c r="UN247" s="0"/>
      <c r="UO247" s="0"/>
      <c r="UP247" s="0"/>
      <c r="UQ247" s="0"/>
      <c r="UR247" s="0"/>
      <c r="US247" s="0"/>
      <c r="UT247" s="0"/>
      <c r="UU247" s="0"/>
      <c r="UV247" s="0"/>
      <c r="UW247" s="0"/>
      <c r="UX247" s="0"/>
      <c r="UY247" s="0"/>
      <c r="UZ247" s="0"/>
      <c r="VA247" s="0"/>
      <c r="VB247" s="0"/>
      <c r="VC247" s="0"/>
      <c r="VD247" s="0"/>
      <c r="VE247" s="0"/>
      <c r="VF247" s="0"/>
      <c r="VG247" s="0"/>
      <c r="VH247" s="0"/>
      <c r="VI247" s="0"/>
      <c r="VJ247" s="0"/>
      <c r="VK247" s="0"/>
      <c r="VL247" s="0"/>
      <c r="VM247" s="0"/>
      <c r="VN247" s="0"/>
      <c r="VO247" s="0"/>
      <c r="VP247" s="0"/>
      <c r="VQ247" s="0"/>
      <c r="VR247" s="0"/>
      <c r="VS247" s="0"/>
      <c r="VT247" s="0"/>
      <c r="VU247" s="0"/>
      <c r="VV247" s="0"/>
      <c r="VW247" s="0"/>
      <c r="VX247" s="0"/>
      <c r="VY247" s="0"/>
      <c r="VZ247" s="0"/>
      <c r="WA247" s="0"/>
      <c r="WB247" s="0"/>
      <c r="WC247" s="0"/>
      <c r="WD247" s="0"/>
      <c r="WE247" s="0"/>
      <c r="WF247" s="0"/>
      <c r="WG247" s="0"/>
      <c r="WH247" s="0"/>
      <c r="WI247" s="0"/>
      <c r="WJ247" s="0"/>
      <c r="WK247" s="0"/>
      <c r="WL247" s="0"/>
      <c r="WM247" s="0"/>
      <c r="WN247" s="0"/>
      <c r="WO247" s="0"/>
      <c r="WP247" s="0"/>
      <c r="WQ247" s="0"/>
      <c r="WR247" s="0"/>
      <c r="WS247" s="0"/>
      <c r="WT247" s="0"/>
      <c r="WU247" s="0"/>
      <c r="WV247" s="0"/>
      <c r="WW247" s="0"/>
      <c r="WX247" s="0"/>
      <c r="WY247" s="0"/>
      <c r="WZ247" s="0"/>
      <c r="XA247" s="0"/>
      <c r="XB247" s="0"/>
      <c r="XC247" s="0"/>
      <c r="XD247" s="0"/>
      <c r="XE247" s="0"/>
      <c r="XF247" s="0"/>
      <c r="XG247" s="0"/>
      <c r="XH247" s="0"/>
      <c r="XI247" s="0"/>
      <c r="XJ247" s="0"/>
      <c r="XK247" s="0"/>
      <c r="XL247" s="0"/>
      <c r="XM247" s="0"/>
      <c r="XN247" s="0"/>
      <c r="XO247" s="0"/>
      <c r="XP247" s="0"/>
      <c r="XQ247" s="0"/>
      <c r="XR247" s="0"/>
      <c r="XS247" s="0"/>
      <c r="XT247" s="0"/>
      <c r="XU247" s="0"/>
      <c r="XV247" s="0"/>
      <c r="XW247" s="0"/>
      <c r="XX247" s="0"/>
      <c r="XY247" s="0"/>
      <c r="XZ247" s="0"/>
      <c r="YA247" s="0"/>
      <c r="YB247" s="0"/>
      <c r="YC247" s="0"/>
      <c r="YD247" s="0"/>
      <c r="YE247" s="0"/>
      <c r="YF247" s="0"/>
      <c r="YG247" s="0"/>
      <c r="YH247" s="0"/>
      <c r="YI247" s="0"/>
      <c r="YJ247" s="0"/>
      <c r="YK247" s="0"/>
      <c r="YL247" s="0"/>
      <c r="YM247" s="0"/>
      <c r="YN247" s="0"/>
      <c r="YO247" s="0"/>
      <c r="YP247" s="0"/>
      <c r="YQ247" s="0"/>
      <c r="YR247" s="0"/>
      <c r="YS247" s="0"/>
      <c r="YT247" s="0"/>
      <c r="YU247" s="0"/>
      <c r="YV247" s="0"/>
      <c r="YW247" s="0"/>
      <c r="YX247" s="0"/>
      <c r="YY247" s="0"/>
      <c r="YZ247" s="0"/>
      <c r="ZA247" s="0"/>
      <c r="ZB247" s="0"/>
      <c r="ZC247" s="0"/>
      <c r="ZD247" s="0"/>
      <c r="ZE247" s="0"/>
      <c r="ZF247" s="0"/>
      <c r="ZG247" s="0"/>
      <c r="ZH247" s="0"/>
      <c r="ZI247" s="0"/>
      <c r="ZJ247" s="0"/>
      <c r="ZK247" s="0"/>
      <c r="ZL247" s="0"/>
      <c r="ZM247" s="0"/>
      <c r="ZN247" s="0"/>
      <c r="ZO247" s="0"/>
      <c r="ZP247" s="0"/>
      <c r="ZQ247" s="0"/>
      <c r="ZR247" s="0"/>
      <c r="ZS247" s="0"/>
      <c r="ZT247" s="0"/>
      <c r="ZU247" s="0"/>
      <c r="ZV247" s="0"/>
      <c r="ZW247" s="0"/>
      <c r="ZX247" s="0"/>
      <c r="ZY247" s="0"/>
      <c r="ZZ247" s="0"/>
      <c r="AAA247" s="0"/>
      <c r="AAB247" s="0"/>
      <c r="AAC247" s="0"/>
      <c r="AAD247" s="0"/>
      <c r="AAE247" s="0"/>
      <c r="AAF247" s="0"/>
      <c r="AAG247" s="0"/>
      <c r="AAH247" s="0"/>
      <c r="AAI247" s="0"/>
      <c r="AAJ247" s="0"/>
      <c r="AAK247" s="0"/>
      <c r="AAL247" s="0"/>
      <c r="AAM247" s="0"/>
      <c r="AAN247" s="0"/>
      <c r="AAO247" s="0"/>
      <c r="AAP247" s="0"/>
      <c r="AAQ247" s="0"/>
      <c r="AAR247" s="0"/>
      <c r="AAS247" s="0"/>
      <c r="AAT247" s="0"/>
      <c r="AAU247" s="0"/>
      <c r="AAV247" s="0"/>
      <c r="AAW247" s="0"/>
      <c r="AAX247" s="0"/>
      <c r="AAY247" s="0"/>
      <c r="AAZ247" s="0"/>
      <c r="ABA247" s="0"/>
      <c r="ABB247" s="0"/>
      <c r="ABC247" s="0"/>
      <c r="ABD247" s="0"/>
      <c r="ABE247" s="0"/>
      <c r="ABF247" s="0"/>
      <c r="ABG247" s="0"/>
      <c r="ABH247" s="0"/>
      <c r="ABI247" s="0"/>
      <c r="ABJ247" s="0"/>
      <c r="ABK247" s="0"/>
      <c r="ABL247" s="0"/>
      <c r="ABM247" s="0"/>
      <c r="ABN247" s="0"/>
      <c r="ABO247" s="0"/>
      <c r="ABP247" s="0"/>
      <c r="ABQ247" s="0"/>
      <c r="ABR247" s="0"/>
      <c r="ABS247" s="0"/>
      <c r="ABT247" s="0"/>
      <c r="ABU247" s="0"/>
      <c r="ABV247" s="0"/>
      <c r="ABW247" s="0"/>
      <c r="ABX247" s="0"/>
      <c r="ABY247" s="0"/>
      <c r="ABZ247" s="0"/>
      <c r="ACA247" s="0"/>
      <c r="ACB247" s="0"/>
      <c r="ACC247" s="0"/>
      <c r="ACD247" s="0"/>
      <c r="ACE247" s="0"/>
      <c r="ACF247" s="0"/>
      <c r="ACG247" s="0"/>
      <c r="ACH247" s="0"/>
      <c r="ACI247" s="0"/>
      <c r="ACJ247" s="0"/>
      <c r="ACK247" s="0"/>
      <c r="ACL247" s="0"/>
      <c r="ACM247" s="0"/>
      <c r="ACN247" s="0"/>
      <c r="ACO247" s="0"/>
      <c r="ACP247" s="0"/>
      <c r="ACQ247" s="0"/>
      <c r="ACR247" s="0"/>
      <c r="ACS247" s="0"/>
      <c r="ACT247" s="0"/>
      <c r="ACU247" s="0"/>
      <c r="ACV247" s="0"/>
      <c r="ACW247" s="0"/>
      <c r="ACX247" s="0"/>
      <c r="ACY247" s="0"/>
      <c r="ACZ247" s="0"/>
      <c r="ADA247" s="0"/>
      <c r="ADB247" s="0"/>
      <c r="ADC247" s="0"/>
      <c r="ADD247" s="0"/>
      <c r="ADE247" s="0"/>
      <c r="ADF247" s="0"/>
      <c r="ADG247" s="0"/>
      <c r="ADH247" s="0"/>
      <c r="ADI247" s="0"/>
      <c r="ADJ247" s="0"/>
      <c r="ADK247" s="0"/>
      <c r="ADL247" s="0"/>
      <c r="ADM247" s="0"/>
      <c r="ADN247" s="0"/>
      <c r="ADO247" s="0"/>
      <c r="ADP247" s="0"/>
      <c r="ADQ247" s="0"/>
      <c r="ADR247" s="0"/>
      <c r="ADS247" s="0"/>
      <c r="ADT247" s="0"/>
      <c r="ADU247" s="0"/>
      <c r="ADV247" s="0"/>
      <c r="ADW247" s="0"/>
      <c r="ADX247" s="0"/>
      <c r="ADY247" s="0"/>
      <c r="ADZ247" s="0"/>
      <c r="AEA247" s="0"/>
      <c r="AEB247" s="0"/>
      <c r="AEC247" s="0"/>
      <c r="AED247" s="0"/>
      <c r="AEE247" s="0"/>
      <c r="AEF247" s="0"/>
      <c r="AEG247" s="0"/>
      <c r="AEH247" s="0"/>
      <c r="AEI247" s="0"/>
      <c r="AEJ247" s="0"/>
      <c r="AEK247" s="0"/>
      <c r="AEL247" s="0"/>
      <c r="AEM247" s="0"/>
      <c r="AEN247" s="0"/>
      <c r="AEO247" s="0"/>
      <c r="AEP247" s="0"/>
      <c r="AEQ247" s="0"/>
      <c r="AER247" s="0"/>
      <c r="AES247" s="0"/>
      <c r="AET247" s="0"/>
      <c r="AEU247" s="0"/>
      <c r="AEV247" s="0"/>
      <c r="AEW247" s="0"/>
      <c r="AEX247" s="0"/>
      <c r="AEY247" s="0"/>
      <c r="AEZ247" s="0"/>
      <c r="AFA247" s="0"/>
      <c r="AFB247" s="0"/>
      <c r="AFC247" s="0"/>
      <c r="AFD247" s="0"/>
      <c r="AFE247" s="0"/>
      <c r="AFF247" s="0"/>
      <c r="AFG247" s="0"/>
      <c r="AFH247" s="0"/>
      <c r="AFI247" s="0"/>
      <c r="AFJ247" s="0"/>
      <c r="AFK247" s="0"/>
      <c r="AFL247" s="0"/>
      <c r="AFM247" s="0"/>
      <c r="AFN247" s="0"/>
      <c r="AFO247" s="0"/>
      <c r="AFP247" s="0"/>
      <c r="AFQ247" s="0"/>
      <c r="AFR247" s="0"/>
      <c r="AFS247" s="0"/>
      <c r="AFT247" s="0"/>
      <c r="AFU247" s="0"/>
      <c r="AFV247" s="0"/>
      <c r="AFW247" s="0"/>
      <c r="AFX247" s="0"/>
      <c r="AFY247" s="0"/>
      <c r="AFZ247" s="0"/>
      <c r="AGA247" s="0"/>
      <c r="AGB247" s="0"/>
      <c r="AGC247" s="0"/>
      <c r="AGD247" s="0"/>
      <c r="AGE247" s="0"/>
      <c r="AGF247" s="0"/>
      <c r="AGG247" s="0"/>
      <c r="AGH247" s="0"/>
      <c r="AGI247" s="0"/>
      <c r="AGJ247" s="0"/>
      <c r="AGK247" s="0"/>
      <c r="AGL247" s="0"/>
      <c r="AGM247" s="0"/>
      <c r="AGN247" s="0"/>
      <c r="AGO247" s="0"/>
      <c r="AGP247" s="0"/>
      <c r="AGQ247" s="0"/>
      <c r="AGR247" s="0"/>
      <c r="AGS247" s="0"/>
      <c r="AGT247" s="0"/>
      <c r="AGU247" s="0"/>
      <c r="AGV247" s="0"/>
      <c r="AGW247" s="0"/>
      <c r="AGX247" s="0"/>
      <c r="AGY247" s="0"/>
      <c r="AGZ247" s="0"/>
      <c r="AHA247" s="0"/>
      <c r="AHB247" s="0"/>
      <c r="AHC247" s="0"/>
      <c r="AHD247" s="0"/>
      <c r="AHE247" s="0"/>
      <c r="AHF247" s="0"/>
      <c r="AHG247" s="0"/>
      <c r="AHH247" s="0"/>
      <c r="AHI247" s="0"/>
      <c r="AHJ247" s="0"/>
      <c r="AHK247" s="0"/>
      <c r="AHL247" s="0"/>
      <c r="AHM247" s="0"/>
      <c r="AHN247" s="0"/>
      <c r="AHO247" s="0"/>
      <c r="AHP247" s="0"/>
      <c r="AHQ247" s="0"/>
      <c r="AHR247" s="0"/>
      <c r="AHS247" s="0"/>
      <c r="AHT247" s="0"/>
      <c r="AHU247" s="0"/>
      <c r="AHV247" s="0"/>
      <c r="AHW247" s="0"/>
      <c r="AHX247" s="0"/>
      <c r="AHY247" s="0"/>
      <c r="AHZ247" s="0"/>
      <c r="AIA247" s="0"/>
      <c r="AIB247" s="0"/>
      <c r="AIC247" s="0"/>
      <c r="AID247" s="0"/>
      <c r="AIE247" s="0"/>
      <c r="AIF247" s="0"/>
      <c r="AIG247" s="0"/>
      <c r="AIH247" s="0"/>
      <c r="AII247" s="0"/>
      <c r="AIJ247" s="0"/>
      <c r="AIK247" s="0"/>
      <c r="AIL247" s="0"/>
      <c r="AIM247" s="0"/>
      <c r="AIN247" s="0"/>
      <c r="AIO247" s="0"/>
      <c r="AIP247" s="0"/>
      <c r="AIQ247" s="0"/>
      <c r="AIR247" s="0"/>
      <c r="AIS247" s="0"/>
      <c r="AIT247" s="0"/>
      <c r="AIU247" s="0"/>
      <c r="AIV247" s="0"/>
      <c r="AIW247" s="0"/>
      <c r="AIX247" s="0"/>
      <c r="AIY247" s="0"/>
      <c r="AIZ247" s="0"/>
      <c r="AJA247" s="0"/>
      <c r="AJB247" s="0"/>
      <c r="AJC247" s="0"/>
      <c r="AJD247" s="0"/>
      <c r="AJE247" s="0"/>
      <c r="AJF247" s="0"/>
      <c r="AJG247" s="0"/>
      <c r="AJH247" s="0"/>
      <c r="AJI247" s="0"/>
      <c r="AJJ247" s="0"/>
      <c r="AJK247" s="0"/>
      <c r="AJL247" s="0"/>
      <c r="AJM247" s="0"/>
      <c r="AJN247" s="0"/>
      <c r="AJO247" s="0"/>
      <c r="AJP247" s="0"/>
      <c r="AJQ247" s="0"/>
      <c r="AJR247" s="0"/>
      <c r="AJS247" s="0"/>
      <c r="AJT247" s="0"/>
      <c r="AJU247" s="0"/>
      <c r="AJV247" s="0"/>
      <c r="AJW247" s="0"/>
      <c r="AJX247" s="0"/>
      <c r="AJY247" s="0"/>
      <c r="AJZ247" s="0"/>
      <c r="AKA247" s="0"/>
      <c r="AKB247" s="0"/>
      <c r="AKC247" s="0"/>
      <c r="AKD247" s="0"/>
      <c r="AKE247" s="0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  <c r="ALV247" s="0"/>
      <c r="ALW247" s="0"/>
      <c r="ALX247" s="0"/>
      <c r="ALY247" s="0"/>
      <c r="ALZ247" s="0"/>
      <c r="AMA247" s="0"/>
      <c r="AMB247" s="0"/>
      <c r="AMC247" s="0"/>
      <c r="AMD247" s="0"/>
      <c r="AME247" s="0"/>
      <c r="AMF247" s="0"/>
      <c r="AMG247" s="0"/>
      <c r="AMH247" s="0"/>
      <c r="AMI247" s="0"/>
      <c r="AMJ247" s="0"/>
    </row>
    <row r="248" customFormat="false" ht="14.9" hidden="false" customHeight="false" outlineLevel="0" collapsed="false">
      <c r="A248" s="44" t="n">
        <v>42</v>
      </c>
      <c r="B248" s="45" t="s">
        <v>265</v>
      </c>
      <c r="C248" s="19" t="n">
        <v>0</v>
      </c>
      <c r="D248" s="19" t="n">
        <v>0</v>
      </c>
      <c r="E248" s="19" t="n">
        <v>3</v>
      </c>
      <c r="F248" s="19" t="n">
        <v>0</v>
      </c>
      <c r="G248" s="20"/>
      <c r="H248" s="20"/>
      <c r="I248" s="20" t="n">
        <f aca="false">E248*SC!C146</f>
        <v>2636.9431925</v>
      </c>
      <c r="J248" s="20" t="n">
        <f aca="false">F248*SC!D146</f>
        <v>0</v>
      </c>
      <c r="K248" s="21" t="n">
        <v>619.39</v>
      </c>
      <c r="L248" s="21" t="n">
        <f aca="false">6*SC!D158</f>
        <v>23.9722108409091</v>
      </c>
      <c r="M248" s="21" t="n">
        <f aca="false">6*SC!E158</f>
        <v>23.9722108409091</v>
      </c>
      <c r="N248" s="22"/>
      <c r="O248" s="23" t="n">
        <f aca="false">SUM(G248:J248,K248:M248)</f>
        <v>3304.27761418182</v>
      </c>
      <c r="P248" s="0"/>
      <c r="Q248" s="0"/>
      <c r="R248" s="0"/>
      <c r="S248" s="0"/>
      <c r="T248" s="0"/>
      <c r="U248" s="0"/>
      <c r="V248" s="0"/>
      <c r="W248" s="0"/>
      <c r="X248" s="0"/>
      <c r="Y248" s="0"/>
      <c r="Z248" s="0"/>
      <c r="AA248" s="0"/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 s="0"/>
      <c r="IR248" s="0"/>
      <c r="IS248" s="0"/>
      <c r="IT248" s="0"/>
      <c r="IU248" s="0"/>
      <c r="IV248" s="0"/>
      <c r="IW248" s="0"/>
      <c r="IX248" s="0"/>
      <c r="IY248" s="0"/>
      <c r="IZ248" s="0"/>
      <c r="JA248" s="0"/>
      <c r="JB248" s="0"/>
      <c r="JC248" s="0"/>
      <c r="JD248" s="0"/>
      <c r="JE248" s="0"/>
      <c r="JF248" s="0"/>
      <c r="JG248" s="0"/>
      <c r="JH248" s="0"/>
      <c r="JI248" s="0"/>
      <c r="JJ248" s="0"/>
      <c r="JK248" s="0"/>
      <c r="JL248" s="0"/>
      <c r="JM248" s="0"/>
      <c r="JN248" s="0"/>
      <c r="JO248" s="0"/>
      <c r="JP248" s="0"/>
      <c r="JQ248" s="0"/>
      <c r="JR248" s="0"/>
      <c r="JS248" s="0"/>
      <c r="JT248" s="0"/>
      <c r="JU248" s="0"/>
      <c r="JV248" s="0"/>
      <c r="JW248" s="0"/>
      <c r="JX248" s="0"/>
      <c r="JY248" s="0"/>
      <c r="JZ248" s="0"/>
      <c r="KA248" s="0"/>
      <c r="KB248" s="0"/>
      <c r="KC248" s="0"/>
      <c r="KD248" s="0"/>
      <c r="KE248" s="0"/>
      <c r="KF248" s="0"/>
      <c r="KG248" s="0"/>
      <c r="KH248" s="0"/>
      <c r="KI248" s="0"/>
      <c r="KJ248" s="0"/>
      <c r="KK248" s="0"/>
      <c r="KL248" s="0"/>
      <c r="KM248" s="0"/>
      <c r="KN248" s="0"/>
      <c r="KO248" s="0"/>
      <c r="KP248" s="0"/>
      <c r="KQ248" s="0"/>
      <c r="KR248" s="0"/>
      <c r="KS248" s="0"/>
      <c r="KT248" s="0"/>
      <c r="KU248" s="0"/>
      <c r="KV248" s="0"/>
      <c r="KW248" s="0"/>
      <c r="KX248" s="0"/>
      <c r="KY248" s="0"/>
      <c r="KZ248" s="0"/>
      <c r="LA248" s="0"/>
      <c r="LB248" s="0"/>
      <c r="LC248" s="0"/>
      <c r="LD248" s="0"/>
      <c r="LE248" s="0"/>
      <c r="LF248" s="0"/>
      <c r="LG248" s="0"/>
      <c r="LH248" s="0"/>
      <c r="LI248" s="0"/>
      <c r="LJ248" s="0"/>
      <c r="LK248" s="0"/>
      <c r="LL248" s="0"/>
      <c r="LM248" s="0"/>
      <c r="LN248" s="0"/>
      <c r="LO248" s="0"/>
      <c r="LP248" s="0"/>
      <c r="LQ248" s="0"/>
      <c r="LR248" s="0"/>
      <c r="LS248" s="0"/>
      <c r="LT248" s="0"/>
      <c r="LU248" s="0"/>
      <c r="LV248" s="0"/>
      <c r="LW248" s="0"/>
      <c r="LX248" s="0"/>
      <c r="LY248" s="0"/>
      <c r="LZ248" s="0"/>
      <c r="MA248" s="0"/>
      <c r="MB248" s="0"/>
      <c r="MC248" s="0"/>
      <c r="MD248" s="0"/>
      <c r="ME248" s="0"/>
      <c r="MF248" s="0"/>
      <c r="MG248" s="0"/>
      <c r="MH248" s="0"/>
      <c r="MI248" s="0"/>
      <c r="MJ248" s="0"/>
      <c r="MK248" s="0"/>
      <c r="ML248" s="0"/>
      <c r="MM248" s="0"/>
      <c r="MN248" s="0"/>
      <c r="MO248" s="0"/>
      <c r="MP248" s="0"/>
      <c r="MQ248" s="0"/>
      <c r="MR248" s="0"/>
      <c r="MS248" s="0"/>
      <c r="MT248" s="0"/>
      <c r="MU248" s="0"/>
      <c r="MV248" s="0"/>
      <c r="MW248" s="0"/>
      <c r="MX248" s="0"/>
      <c r="MY248" s="0"/>
      <c r="MZ248" s="0"/>
      <c r="NA248" s="0"/>
      <c r="NB248" s="0"/>
      <c r="NC248" s="0"/>
      <c r="ND248" s="0"/>
      <c r="NE248" s="0"/>
      <c r="NF248" s="0"/>
      <c r="NG248" s="0"/>
      <c r="NH248" s="0"/>
      <c r="NI248" s="0"/>
      <c r="NJ248" s="0"/>
      <c r="NK248" s="0"/>
      <c r="NL248" s="0"/>
      <c r="NM248" s="0"/>
      <c r="NN248" s="0"/>
      <c r="NO248" s="0"/>
      <c r="NP248" s="0"/>
      <c r="NQ248" s="0"/>
      <c r="NR248" s="0"/>
      <c r="NS248" s="0"/>
      <c r="NT248" s="0"/>
      <c r="NU248" s="0"/>
      <c r="NV248" s="0"/>
      <c r="NW248" s="0"/>
      <c r="NX248" s="0"/>
      <c r="NY248" s="0"/>
      <c r="NZ248" s="0"/>
      <c r="OA248" s="0"/>
      <c r="OB248" s="0"/>
      <c r="OC248" s="0"/>
      <c r="OD248" s="0"/>
      <c r="OE248" s="0"/>
      <c r="OF248" s="0"/>
      <c r="OG248" s="0"/>
      <c r="OH248" s="0"/>
      <c r="OI248" s="0"/>
      <c r="OJ248" s="0"/>
      <c r="OK248" s="0"/>
      <c r="OL248" s="0"/>
      <c r="OM248" s="0"/>
      <c r="ON248" s="0"/>
      <c r="OO248" s="0"/>
      <c r="OP248" s="0"/>
      <c r="OQ248" s="0"/>
      <c r="OR248" s="0"/>
      <c r="OS248" s="0"/>
      <c r="OT248" s="0"/>
      <c r="OU248" s="0"/>
      <c r="OV248" s="0"/>
      <c r="OW248" s="0"/>
      <c r="OX248" s="0"/>
      <c r="OY248" s="0"/>
      <c r="OZ248" s="0"/>
      <c r="PA248" s="0"/>
      <c r="PB248" s="0"/>
      <c r="PC248" s="0"/>
      <c r="PD248" s="0"/>
      <c r="PE248" s="0"/>
      <c r="PF248" s="0"/>
      <c r="PG248" s="0"/>
      <c r="PH248" s="0"/>
      <c r="PI248" s="0"/>
      <c r="PJ248" s="0"/>
      <c r="PK248" s="0"/>
      <c r="PL248" s="0"/>
      <c r="PM248" s="0"/>
      <c r="PN248" s="0"/>
      <c r="PO248" s="0"/>
      <c r="PP248" s="0"/>
      <c r="PQ248" s="0"/>
      <c r="PR248" s="0"/>
      <c r="PS248" s="0"/>
      <c r="PT248" s="0"/>
      <c r="PU248" s="0"/>
      <c r="PV248" s="0"/>
      <c r="PW248" s="0"/>
      <c r="PX248" s="0"/>
      <c r="PY248" s="0"/>
      <c r="PZ248" s="0"/>
      <c r="QA248" s="0"/>
      <c r="QB248" s="0"/>
      <c r="QC248" s="0"/>
      <c r="QD248" s="0"/>
      <c r="QE248" s="0"/>
      <c r="QF248" s="0"/>
      <c r="QG248" s="0"/>
      <c r="QH248" s="0"/>
      <c r="QI248" s="0"/>
      <c r="QJ248" s="0"/>
      <c r="QK248" s="0"/>
      <c r="QL248" s="0"/>
      <c r="QM248" s="0"/>
      <c r="QN248" s="0"/>
      <c r="QO248" s="0"/>
      <c r="QP248" s="0"/>
      <c r="QQ248" s="0"/>
      <c r="QR248" s="0"/>
      <c r="QS248" s="0"/>
      <c r="QT248" s="0"/>
      <c r="QU248" s="0"/>
      <c r="QV248" s="0"/>
      <c r="QW248" s="0"/>
      <c r="QX248" s="0"/>
      <c r="QY248" s="0"/>
      <c r="QZ248" s="0"/>
      <c r="RA248" s="0"/>
      <c r="RB248" s="0"/>
      <c r="RC248" s="0"/>
      <c r="RD248" s="0"/>
      <c r="RE248" s="0"/>
      <c r="RF248" s="0"/>
      <c r="RG248" s="0"/>
      <c r="RH248" s="0"/>
      <c r="RI248" s="0"/>
      <c r="RJ248" s="0"/>
      <c r="RK248" s="0"/>
      <c r="RL248" s="0"/>
      <c r="RM248" s="0"/>
      <c r="RN248" s="0"/>
      <c r="RO248" s="0"/>
      <c r="RP248" s="0"/>
      <c r="RQ248" s="0"/>
      <c r="RR248" s="0"/>
      <c r="RS248" s="0"/>
      <c r="RT248" s="0"/>
      <c r="RU248" s="0"/>
      <c r="RV248" s="0"/>
      <c r="RW248" s="0"/>
      <c r="RX248" s="0"/>
      <c r="RY248" s="0"/>
      <c r="RZ248" s="0"/>
      <c r="SA248" s="0"/>
      <c r="SB248" s="0"/>
      <c r="SC248" s="0"/>
      <c r="SD248" s="0"/>
      <c r="SE248" s="0"/>
      <c r="SF248" s="0"/>
      <c r="SG248" s="0"/>
      <c r="SH248" s="0"/>
      <c r="SI248" s="0"/>
      <c r="SJ248" s="0"/>
      <c r="SK248" s="0"/>
      <c r="SL248" s="0"/>
      <c r="SM248" s="0"/>
      <c r="SN248" s="0"/>
      <c r="SO248" s="0"/>
      <c r="SP248" s="0"/>
      <c r="SQ248" s="0"/>
      <c r="SR248" s="0"/>
      <c r="SS248" s="0"/>
      <c r="ST248" s="0"/>
      <c r="SU248" s="0"/>
      <c r="SV248" s="0"/>
      <c r="SW248" s="0"/>
      <c r="SX248" s="0"/>
      <c r="SY248" s="0"/>
      <c r="SZ248" s="0"/>
      <c r="TA248" s="0"/>
      <c r="TB248" s="0"/>
      <c r="TC248" s="0"/>
      <c r="TD248" s="0"/>
      <c r="TE248" s="0"/>
      <c r="TF248" s="0"/>
      <c r="TG248" s="0"/>
      <c r="TH248" s="0"/>
      <c r="TI248" s="0"/>
      <c r="TJ248" s="0"/>
      <c r="TK248" s="0"/>
      <c r="TL248" s="0"/>
      <c r="TM248" s="0"/>
      <c r="TN248" s="0"/>
      <c r="TO248" s="0"/>
      <c r="TP248" s="0"/>
      <c r="TQ248" s="0"/>
      <c r="TR248" s="0"/>
      <c r="TS248" s="0"/>
      <c r="TT248" s="0"/>
      <c r="TU248" s="0"/>
      <c r="TV248" s="0"/>
      <c r="TW248" s="0"/>
      <c r="TX248" s="0"/>
      <c r="TY248" s="0"/>
      <c r="TZ248" s="0"/>
      <c r="UA248" s="0"/>
      <c r="UB248" s="0"/>
      <c r="UC248" s="0"/>
      <c r="UD248" s="0"/>
      <c r="UE248" s="0"/>
      <c r="UF248" s="0"/>
      <c r="UG248" s="0"/>
      <c r="UH248" s="0"/>
      <c r="UI248" s="0"/>
      <c r="UJ248" s="0"/>
      <c r="UK248" s="0"/>
      <c r="UL248" s="0"/>
      <c r="UM248" s="0"/>
      <c r="UN248" s="0"/>
      <c r="UO248" s="0"/>
      <c r="UP248" s="0"/>
      <c r="UQ248" s="0"/>
      <c r="UR248" s="0"/>
      <c r="US248" s="0"/>
      <c r="UT248" s="0"/>
      <c r="UU248" s="0"/>
      <c r="UV248" s="0"/>
      <c r="UW248" s="0"/>
      <c r="UX248" s="0"/>
      <c r="UY248" s="0"/>
      <c r="UZ248" s="0"/>
      <c r="VA248" s="0"/>
      <c r="VB248" s="0"/>
      <c r="VC248" s="0"/>
      <c r="VD248" s="0"/>
      <c r="VE248" s="0"/>
      <c r="VF248" s="0"/>
      <c r="VG248" s="0"/>
      <c r="VH248" s="0"/>
      <c r="VI248" s="0"/>
      <c r="VJ248" s="0"/>
      <c r="VK248" s="0"/>
      <c r="VL248" s="0"/>
      <c r="VM248" s="0"/>
      <c r="VN248" s="0"/>
      <c r="VO248" s="0"/>
      <c r="VP248" s="0"/>
      <c r="VQ248" s="0"/>
      <c r="VR248" s="0"/>
      <c r="VS248" s="0"/>
      <c r="VT248" s="0"/>
      <c r="VU248" s="0"/>
      <c r="VV248" s="0"/>
      <c r="VW248" s="0"/>
      <c r="VX248" s="0"/>
      <c r="VY248" s="0"/>
      <c r="VZ248" s="0"/>
      <c r="WA248" s="0"/>
      <c r="WB248" s="0"/>
      <c r="WC248" s="0"/>
      <c r="WD248" s="0"/>
      <c r="WE248" s="0"/>
      <c r="WF248" s="0"/>
      <c r="WG248" s="0"/>
      <c r="WH248" s="0"/>
      <c r="WI248" s="0"/>
      <c r="WJ248" s="0"/>
      <c r="WK248" s="0"/>
      <c r="WL248" s="0"/>
      <c r="WM248" s="0"/>
      <c r="WN248" s="0"/>
      <c r="WO248" s="0"/>
      <c r="WP248" s="0"/>
      <c r="WQ248" s="0"/>
      <c r="WR248" s="0"/>
      <c r="WS248" s="0"/>
      <c r="WT248" s="0"/>
      <c r="WU248" s="0"/>
      <c r="WV248" s="0"/>
      <c r="WW248" s="0"/>
      <c r="WX248" s="0"/>
      <c r="WY248" s="0"/>
      <c r="WZ248" s="0"/>
      <c r="XA248" s="0"/>
      <c r="XB248" s="0"/>
      <c r="XC248" s="0"/>
      <c r="XD248" s="0"/>
      <c r="XE248" s="0"/>
      <c r="XF248" s="0"/>
      <c r="XG248" s="0"/>
      <c r="XH248" s="0"/>
      <c r="XI248" s="0"/>
      <c r="XJ248" s="0"/>
      <c r="XK248" s="0"/>
      <c r="XL248" s="0"/>
      <c r="XM248" s="0"/>
      <c r="XN248" s="0"/>
      <c r="XO248" s="0"/>
      <c r="XP248" s="0"/>
      <c r="XQ248" s="0"/>
      <c r="XR248" s="0"/>
      <c r="XS248" s="0"/>
      <c r="XT248" s="0"/>
      <c r="XU248" s="0"/>
      <c r="XV248" s="0"/>
      <c r="XW248" s="0"/>
      <c r="XX248" s="0"/>
      <c r="XY248" s="0"/>
      <c r="XZ248" s="0"/>
      <c r="YA248" s="0"/>
      <c r="YB248" s="0"/>
      <c r="YC248" s="0"/>
      <c r="YD248" s="0"/>
      <c r="YE248" s="0"/>
      <c r="YF248" s="0"/>
      <c r="YG248" s="0"/>
      <c r="YH248" s="0"/>
      <c r="YI248" s="0"/>
      <c r="YJ248" s="0"/>
      <c r="YK248" s="0"/>
      <c r="YL248" s="0"/>
      <c r="YM248" s="0"/>
      <c r="YN248" s="0"/>
      <c r="YO248" s="0"/>
      <c r="YP248" s="0"/>
      <c r="YQ248" s="0"/>
      <c r="YR248" s="0"/>
      <c r="YS248" s="0"/>
      <c r="YT248" s="0"/>
      <c r="YU248" s="0"/>
      <c r="YV248" s="0"/>
      <c r="YW248" s="0"/>
      <c r="YX248" s="0"/>
      <c r="YY248" s="0"/>
      <c r="YZ248" s="0"/>
      <c r="ZA248" s="0"/>
      <c r="ZB248" s="0"/>
      <c r="ZC248" s="0"/>
      <c r="ZD248" s="0"/>
      <c r="ZE248" s="0"/>
      <c r="ZF248" s="0"/>
      <c r="ZG248" s="0"/>
      <c r="ZH248" s="0"/>
      <c r="ZI248" s="0"/>
      <c r="ZJ248" s="0"/>
      <c r="ZK248" s="0"/>
      <c r="ZL248" s="0"/>
      <c r="ZM248" s="0"/>
      <c r="ZN248" s="0"/>
      <c r="ZO248" s="0"/>
      <c r="ZP248" s="0"/>
      <c r="ZQ248" s="0"/>
      <c r="ZR248" s="0"/>
      <c r="ZS248" s="0"/>
      <c r="ZT248" s="0"/>
      <c r="ZU248" s="0"/>
      <c r="ZV248" s="0"/>
      <c r="ZW248" s="0"/>
      <c r="ZX248" s="0"/>
      <c r="ZY248" s="0"/>
      <c r="ZZ248" s="0"/>
      <c r="AAA248" s="0"/>
      <c r="AAB248" s="0"/>
      <c r="AAC248" s="0"/>
      <c r="AAD248" s="0"/>
      <c r="AAE248" s="0"/>
      <c r="AAF248" s="0"/>
      <c r="AAG248" s="0"/>
      <c r="AAH248" s="0"/>
      <c r="AAI248" s="0"/>
      <c r="AAJ248" s="0"/>
      <c r="AAK248" s="0"/>
      <c r="AAL248" s="0"/>
      <c r="AAM248" s="0"/>
      <c r="AAN248" s="0"/>
      <c r="AAO248" s="0"/>
      <c r="AAP248" s="0"/>
      <c r="AAQ248" s="0"/>
      <c r="AAR248" s="0"/>
      <c r="AAS248" s="0"/>
      <c r="AAT248" s="0"/>
      <c r="AAU248" s="0"/>
      <c r="AAV248" s="0"/>
      <c r="AAW248" s="0"/>
      <c r="AAX248" s="0"/>
      <c r="AAY248" s="0"/>
      <c r="AAZ248" s="0"/>
      <c r="ABA248" s="0"/>
      <c r="ABB248" s="0"/>
      <c r="ABC248" s="0"/>
      <c r="ABD248" s="0"/>
      <c r="ABE248" s="0"/>
      <c r="ABF248" s="0"/>
      <c r="ABG248" s="0"/>
      <c r="ABH248" s="0"/>
      <c r="ABI248" s="0"/>
      <c r="ABJ248" s="0"/>
      <c r="ABK248" s="0"/>
      <c r="ABL248" s="0"/>
      <c r="ABM248" s="0"/>
      <c r="ABN248" s="0"/>
      <c r="ABO248" s="0"/>
      <c r="ABP248" s="0"/>
      <c r="ABQ248" s="0"/>
      <c r="ABR248" s="0"/>
      <c r="ABS248" s="0"/>
      <c r="ABT248" s="0"/>
      <c r="ABU248" s="0"/>
      <c r="ABV248" s="0"/>
      <c r="ABW248" s="0"/>
      <c r="ABX248" s="0"/>
      <c r="ABY248" s="0"/>
      <c r="ABZ248" s="0"/>
      <c r="ACA248" s="0"/>
      <c r="ACB248" s="0"/>
      <c r="ACC248" s="0"/>
      <c r="ACD248" s="0"/>
      <c r="ACE248" s="0"/>
      <c r="ACF248" s="0"/>
      <c r="ACG248" s="0"/>
      <c r="ACH248" s="0"/>
      <c r="ACI248" s="0"/>
      <c r="ACJ248" s="0"/>
      <c r="ACK248" s="0"/>
      <c r="ACL248" s="0"/>
      <c r="ACM248" s="0"/>
      <c r="ACN248" s="0"/>
      <c r="ACO248" s="0"/>
      <c r="ACP248" s="0"/>
      <c r="ACQ248" s="0"/>
      <c r="ACR248" s="0"/>
      <c r="ACS248" s="0"/>
      <c r="ACT248" s="0"/>
      <c r="ACU248" s="0"/>
      <c r="ACV248" s="0"/>
      <c r="ACW248" s="0"/>
      <c r="ACX248" s="0"/>
      <c r="ACY248" s="0"/>
      <c r="ACZ248" s="0"/>
      <c r="ADA248" s="0"/>
      <c r="ADB248" s="0"/>
      <c r="ADC248" s="0"/>
      <c r="ADD248" s="0"/>
      <c r="ADE248" s="0"/>
      <c r="ADF248" s="0"/>
      <c r="ADG248" s="0"/>
      <c r="ADH248" s="0"/>
      <c r="ADI248" s="0"/>
      <c r="ADJ248" s="0"/>
      <c r="ADK248" s="0"/>
      <c r="ADL248" s="0"/>
      <c r="ADM248" s="0"/>
      <c r="ADN248" s="0"/>
      <c r="ADO248" s="0"/>
      <c r="ADP248" s="0"/>
      <c r="ADQ248" s="0"/>
      <c r="ADR248" s="0"/>
      <c r="ADS248" s="0"/>
      <c r="ADT248" s="0"/>
      <c r="ADU248" s="0"/>
      <c r="ADV248" s="0"/>
      <c r="ADW248" s="0"/>
      <c r="ADX248" s="0"/>
      <c r="ADY248" s="0"/>
      <c r="ADZ248" s="0"/>
      <c r="AEA248" s="0"/>
      <c r="AEB248" s="0"/>
      <c r="AEC248" s="0"/>
      <c r="AED248" s="0"/>
      <c r="AEE248" s="0"/>
      <c r="AEF248" s="0"/>
      <c r="AEG248" s="0"/>
      <c r="AEH248" s="0"/>
      <c r="AEI248" s="0"/>
      <c r="AEJ248" s="0"/>
      <c r="AEK248" s="0"/>
      <c r="AEL248" s="0"/>
      <c r="AEM248" s="0"/>
      <c r="AEN248" s="0"/>
      <c r="AEO248" s="0"/>
      <c r="AEP248" s="0"/>
      <c r="AEQ248" s="0"/>
      <c r="AER248" s="0"/>
      <c r="AES248" s="0"/>
      <c r="AET248" s="0"/>
      <c r="AEU248" s="0"/>
      <c r="AEV248" s="0"/>
      <c r="AEW248" s="0"/>
      <c r="AEX248" s="0"/>
      <c r="AEY248" s="0"/>
      <c r="AEZ248" s="0"/>
      <c r="AFA248" s="0"/>
      <c r="AFB248" s="0"/>
      <c r="AFC248" s="0"/>
      <c r="AFD248" s="0"/>
      <c r="AFE248" s="0"/>
      <c r="AFF248" s="0"/>
      <c r="AFG248" s="0"/>
      <c r="AFH248" s="0"/>
      <c r="AFI248" s="0"/>
      <c r="AFJ248" s="0"/>
      <c r="AFK248" s="0"/>
      <c r="AFL248" s="0"/>
      <c r="AFM248" s="0"/>
      <c r="AFN248" s="0"/>
      <c r="AFO248" s="0"/>
      <c r="AFP248" s="0"/>
      <c r="AFQ248" s="0"/>
      <c r="AFR248" s="0"/>
      <c r="AFS248" s="0"/>
      <c r="AFT248" s="0"/>
      <c r="AFU248" s="0"/>
      <c r="AFV248" s="0"/>
      <c r="AFW248" s="0"/>
      <c r="AFX248" s="0"/>
      <c r="AFY248" s="0"/>
      <c r="AFZ248" s="0"/>
      <c r="AGA248" s="0"/>
      <c r="AGB248" s="0"/>
      <c r="AGC248" s="0"/>
      <c r="AGD248" s="0"/>
      <c r="AGE248" s="0"/>
      <c r="AGF248" s="0"/>
      <c r="AGG248" s="0"/>
      <c r="AGH248" s="0"/>
      <c r="AGI248" s="0"/>
      <c r="AGJ248" s="0"/>
      <c r="AGK248" s="0"/>
      <c r="AGL248" s="0"/>
      <c r="AGM248" s="0"/>
      <c r="AGN248" s="0"/>
      <c r="AGO248" s="0"/>
      <c r="AGP248" s="0"/>
      <c r="AGQ248" s="0"/>
      <c r="AGR248" s="0"/>
      <c r="AGS248" s="0"/>
      <c r="AGT248" s="0"/>
      <c r="AGU248" s="0"/>
      <c r="AGV248" s="0"/>
      <c r="AGW248" s="0"/>
      <c r="AGX248" s="0"/>
      <c r="AGY248" s="0"/>
      <c r="AGZ248" s="0"/>
      <c r="AHA248" s="0"/>
      <c r="AHB248" s="0"/>
      <c r="AHC248" s="0"/>
      <c r="AHD248" s="0"/>
      <c r="AHE248" s="0"/>
      <c r="AHF248" s="0"/>
      <c r="AHG248" s="0"/>
      <c r="AHH248" s="0"/>
      <c r="AHI248" s="0"/>
      <c r="AHJ248" s="0"/>
      <c r="AHK248" s="0"/>
      <c r="AHL248" s="0"/>
      <c r="AHM248" s="0"/>
      <c r="AHN248" s="0"/>
      <c r="AHO248" s="0"/>
      <c r="AHP248" s="0"/>
      <c r="AHQ248" s="0"/>
      <c r="AHR248" s="0"/>
      <c r="AHS248" s="0"/>
      <c r="AHT248" s="0"/>
      <c r="AHU248" s="0"/>
      <c r="AHV248" s="0"/>
      <c r="AHW248" s="0"/>
      <c r="AHX248" s="0"/>
      <c r="AHY248" s="0"/>
      <c r="AHZ248" s="0"/>
      <c r="AIA248" s="0"/>
      <c r="AIB248" s="0"/>
      <c r="AIC248" s="0"/>
      <c r="AID248" s="0"/>
      <c r="AIE248" s="0"/>
      <c r="AIF248" s="0"/>
      <c r="AIG248" s="0"/>
      <c r="AIH248" s="0"/>
      <c r="AII248" s="0"/>
      <c r="AIJ248" s="0"/>
      <c r="AIK248" s="0"/>
      <c r="AIL248" s="0"/>
      <c r="AIM248" s="0"/>
      <c r="AIN248" s="0"/>
      <c r="AIO248" s="0"/>
      <c r="AIP248" s="0"/>
      <c r="AIQ248" s="0"/>
      <c r="AIR248" s="0"/>
      <c r="AIS248" s="0"/>
      <c r="AIT248" s="0"/>
      <c r="AIU248" s="0"/>
      <c r="AIV248" s="0"/>
      <c r="AIW248" s="0"/>
      <c r="AIX248" s="0"/>
      <c r="AIY248" s="0"/>
      <c r="AIZ248" s="0"/>
      <c r="AJA248" s="0"/>
      <c r="AJB248" s="0"/>
      <c r="AJC248" s="0"/>
      <c r="AJD248" s="0"/>
      <c r="AJE248" s="0"/>
      <c r="AJF248" s="0"/>
      <c r="AJG248" s="0"/>
      <c r="AJH248" s="0"/>
      <c r="AJI248" s="0"/>
      <c r="AJJ248" s="0"/>
      <c r="AJK248" s="0"/>
      <c r="AJL248" s="0"/>
      <c r="AJM248" s="0"/>
      <c r="AJN248" s="0"/>
      <c r="AJO248" s="0"/>
      <c r="AJP248" s="0"/>
      <c r="AJQ248" s="0"/>
      <c r="AJR248" s="0"/>
      <c r="AJS248" s="0"/>
      <c r="AJT248" s="0"/>
      <c r="AJU248" s="0"/>
      <c r="AJV248" s="0"/>
      <c r="AJW248" s="0"/>
      <c r="AJX248" s="0"/>
      <c r="AJY248" s="0"/>
      <c r="AJZ248" s="0"/>
      <c r="AKA248" s="0"/>
      <c r="AKB248" s="0"/>
      <c r="AKC248" s="0"/>
      <c r="AKD248" s="0"/>
      <c r="AKE248" s="0"/>
      <c r="AKF248" s="0"/>
      <c r="AKG248" s="0"/>
      <c r="AKH248" s="0"/>
      <c r="AKI248" s="0"/>
      <c r="AKJ248" s="0"/>
      <c r="AKK248" s="0"/>
      <c r="AKL248" s="0"/>
      <c r="AKM248" s="0"/>
      <c r="AKN248" s="0"/>
      <c r="AKO248" s="0"/>
      <c r="AKP248" s="0"/>
      <c r="AKQ248" s="0"/>
      <c r="AKR248" s="0"/>
      <c r="AKS248" s="0"/>
      <c r="AKT248" s="0"/>
      <c r="AKU248" s="0"/>
      <c r="AKV248" s="0"/>
      <c r="AKW248" s="0"/>
      <c r="AKX248" s="0"/>
      <c r="AKY248" s="0"/>
      <c r="AKZ248" s="0"/>
      <c r="ALA248" s="0"/>
      <c r="ALB248" s="0"/>
      <c r="ALC248" s="0"/>
      <c r="ALD248" s="0"/>
      <c r="ALE248" s="0"/>
      <c r="ALF248" s="0"/>
      <c r="ALG248" s="0"/>
      <c r="ALH248" s="0"/>
      <c r="ALI248" s="0"/>
      <c r="ALJ248" s="0"/>
      <c r="ALK248" s="0"/>
      <c r="ALL248" s="0"/>
      <c r="ALM248" s="0"/>
      <c r="ALN248" s="0"/>
      <c r="ALO248" s="0"/>
      <c r="ALP248" s="0"/>
      <c r="ALQ248" s="0"/>
      <c r="ALR248" s="0"/>
      <c r="ALS248" s="0"/>
      <c r="ALT248" s="0"/>
      <c r="ALU248" s="0"/>
      <c r="ALV248" s="0"/>
      <c r="ALW248" s="0"/>
      <c r="ALX248" s="0"/>
      <c r="ALY248" s="0"/>
      <c r="ALZ248" s="0"/>
      <c r="AMA248" s="0"/>
      <c r="AMB248" s="0"/>
      <c r="AMC248" s="0"/>
      <c r="AMD248" s="0"/>
      <c r="AME248" s="0"/>
      <c r="AMF248" s="0"/>
      <c r="AMG248" s="0"/>
      <c r="AMH248" s="0"/>
      <c r="AMI248" s="0"/>
      <c r="AMJ248" s="0"/>
    </row>
    <row r="249" customFormat="false" ht="14.9" hidden="false" customHeight="false" outlineLevel="0" collapsed="false">
      <c r="A249" s="44" t="n">
        <v>43</v>
      </c>
      <c r="B249" s="45" t="s">
        <v>266</v>
      </c>
      <c r="C249" s="19" t="n">
        <v>0</v>
      </c>
      <c r="D249" s="19" t="n">
        <v>0</v>
      </c>
      <c r="E249" s="19" t="n">
        <v>2</v>
      </c>
      <c r="F249" s="19" t="n">
        <v>0</v>
      </c>
      <c r="G249" s="20"/>
      <c r="H249" s="20"/>
      <c r="I249" s="20" t="n">
        <f aca="false">E249*SC!C143</f>
        <v>1720.30212833333</v>
      </c>
      <c r="J249" s="20" t="n">
        <f aca="false">F249*SC!D143</f>
        <v>0</v>
      </c>
      <c r="K249" s="21" t="n">
        <v>619.39</v>
      </c>
      <c r="L249" s="21" t="n">
        <f aca="false">6*SC!D155</f>
        <v>23.4586653863636</v>
      </c>
      <c r="M249" s="21" t="n">
        <f aca="false">6*SC!E155</f>
        <v>23.4586653863636</v>
      </c>
      <c r="N249" s="22"/>
      <c r="O249" s="23" t="n">
        <f aca="false">SUM(G249:J249,K249:M249)</f>
        <v>2386.60945910606</v>
      </c>
      <c r="P249" s="0"/>
      <c r="Q249" s="0"/>
      <c r="R249" s="0"/>
      <c r="S249" s="0"/>
      <c r="T249" s="0"/>
      <c r="U249" s="0"/>
      <c r="V249" s="0"/>
      <c r="W249" s="0"/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 s="0"/>
      <c r="IS249" s="0"/>
      <c r="IT249" s="0"/>
      <c r="IU249" s="0"/>
      <c r="IV249" s="0"/>
      <c r="IW249" s="0"/>
      <c r="IX249" s="0"/>
      <c r="IY249" s="0"/>
      <c r="IZ249" s="0"/>
      <c r="JA249" s="0"/>
      <c r="JB249" s="0"/>
      <c r="JC249" s="0"/>
      <c r="JD249" s="0"/>
      <c r="JE249" s="0"/>
      <c r="JF249" s="0"/>
      <c r="JG249" s="0"/>
      <c r="JH249" s="0"/>
      <c r="JI249" s="0"/>
      <c r="JJ249" s="0"/>
      <c r="JK249" s="0"/>
      <c r="JL249" s="0"/>
      <c r="JM249" s="0"/>
      <c r="JN249" s="0"/>
      <c r="JO249" s="0"/>
      <c r="JP249" s="0"/>
      <c r="JQ249" s="0"/>
      <c r="JR249" s="0"/>
      <c r="JS249" s="0"/>
      <c r="JT249" s="0"/>
      <c r="JU249" s="0"/>
      <c r="JV249" s="0"/>
      <c r="JW249" s="0"/>
      <c r="JX249" s="0"/>
      <c r="JY249" s="0"/>
      <c r="JZ249" s="0"/>
      <c r="KA249" s="0"/>
      <c r="KB249" s="0"/>
      <c r="KC249" s="0"/>
      <c r="KD249" s="0"/>
      <c r="KE249" s="0"/>
      <c r="KF249" s="0"/>
      <c r="KG249" s="0"/>
      <c r="KH249" s="0"/>
      <c r="KI249" s="0"/>
      <c r="KJ249" s="0"/>
      <c r="KK249" s="0"/>
      <c r="KL249" s="0"/>
      <c r="KM249" s="0"/>
      <c r="KN249" s="0"/>
      <c r="KO249" s="0"/>
      <c r="KP249" s="0"/>
      <c r="KQ249" s="0"/>
      <c r="KR249" s="0"/>
      <c r="KS249" s="0"/>
      <c r="KT249" s="0"/>
      <c r="KU249" s="0"/>
      <c r="KV249" s="0"/>
      <c r="KW249" s="0"/>
      <c r="KX249" s="0"/>
      <c r="KY249" s="0"/>
      <c r="KZ249" s="0"/>
      <c r="LA249" s="0"/>
      <c r="LB249" s="0"/>
      <c r="LC249" s="0"/>
      <c r="LD249" s="0"/>
      <c r="LE249" s="0"/>
      <c r="LF249" s="0"/>
      <c r="LG249" s="0"/>
      <c r="LH249" s="0"/>
      <c r="LI249" s="0"/>
      <c r="LJ249" s="0"/>
      <c r="LK249" s="0"/>
      <c r="LL249" s="0"/>
      <c r="LM249" s="0"/>
      <c r="LN249" s="0"/>
      <c r="LO249" s="0"/>
      <c r="LP249" s="0"/>
      <c r="LQ249" s="0"/>
      <c r="LR249" s="0"/>
      <c r="LS249" s="0"/>
      <c r="LT249" s="0"/>
      <c r="LU249" s="0"/>
      <c r="LV249" s="0"/>
      <c r="LW249" s="0"/>
      <c r="LX249" s="0"/>
      <c r="LY249" s="0"/>
      <c r="LZ249" s="0"/>
      <c r="MA249" s="0"/>
      <c r="MB249" s="0"/>
      <c r="MC249" s="0"/>
      <c r="MD249" s="0"/>
      <c r="ME249" s="0"/>
      <c r="MF249" s="0"/>
      <c r="MG249" s="0"/>
      <c r="MH249" s="0"/>
      <c r="MI249" s="0"/>
      <c r="MJ249" s="0"/>
      <c r="MK249" s="0"/>
      <c r="ML249" s="0"/>
      <c r="MM249" s="0"/>
      <c r="MN249" s="0"/>
      <c r="MO249" s="0"/>
      <c r="MP249" s="0"/>
      <c r="MQ249" s="0"/>
      <c r="MR249" s="0"/>
      <c r="MS249" s="0"/>
      <c r="MT249" s="0"/>
      <c r="MU249" s="0"/>
      <c r="MV249" s="0"/>
      <c r="MW249" s="0"/>
      <c r="MX249" s="0"/>
      <c r="MY249" s="0"/>
      <c r="MZ249" s="0"/>
      <c r="NA249" s="0"/>
      <c r="NB249" s="0"/>
      <c r="NC249" s="0"/>
      <c r="ND249" s="0"/>
      <c r="NE249" s="0"/>
      <c r="NF249" s="0"/>
      <c r="NG249" s="0"/>
      <c r="NH249" s="0"/>
      <c r="NI249" s="0"/>
      <c r="NJ249" s="0"/>
      <c r="NK249" s="0"/>
      <c r="NL249" s="0"/>
      <c r="NM249" s="0"/>
      <c r="NN249" s="0"/>
      <c r="NO249" s="0"/>
      <c r="NP249" s="0"/>
      <c r="NQ249" s="0"/>
      <c r="NR249" s="0"/>
      <c r="NS249" s="0"/>
      <c r="NT249" s="0"/>
      <c r="NU249" s="0"/>
      <c r="NV249" s="0"/>
      <c r="NW249" s="0"/>
      <c r="NX249" s="0"/>
      <c r="NY249" s="0"/>
      <c r="NZ249" s="0"/>
      <c r="OA249" s="0"/>
      <c r="OB249" s="0"/>
      <c r="OC249" s="0"/>
      <c r="OD249" s="0"/>
      <c r="OE249" s="0"/>
      <c r="OF249" s="0"/>
      <c r="OG249" s="0"/>
      <c r="OH249" s="0"/>
      <c r="OI249" s="0"/>
      <c r="OJ249" s="0"/>
      <c r="OK249" s="0"/>
      <c r="OL249" s="0"/>
      <c r="OM249" s="0"/>
      <c r="ON249" s="0"/>
      <c r="OO249" s="0"/>
      <c r="OP249" s="0"/>
      <c r="OQ249" s="0"/>
      <c r="OR249" s="0"/>
      <c r="OS249" s="0"/>
      <c r="OT249" s="0"/>
      <c r="OU249" s="0"/>
      <c r="OV249" s="0"/>
      <c r="OW249" s="0"/>
      <c r="OX249" s="0"/>
      <c r="OY249" s="0"/>
      <c r="OZ249" s="0"/>
      <c r="PA249" s="0"/>
      <c r="PB249" s="0"/>
      <c r="PC249" s="0"/>
      <c r="PD249" s="0"/>
      <c r="PE249" s="0"/>
      <c r="PF249" s="0"/>
      <c r="PG249" s="0"/>
      <c r="PH249" s="0"/>
      <c r="PI249" s="0"/>
      <c r="PJ249" s="0"/>
      <c r="PK249" s="0"/>
      <c r="PL249" s="0"/>
      <c r="PM249" s="0"/>
      <c r="PN249" s="0"/>
      <c r="PO249" s="0"/>
      <c r="PP249" s="0"/>
      <c r="PQ249" s="0"/>
      <c r="PR249" s="0"/>
      <c r="PS249" s="0"/>
      <c r="PT249" s="0"/>
      <c r="PU249" s="0"/>
      <c r="PV249" s="0"/>
      <c r="PW249" s="0"/>
      <c r="PX249" s="0"/>
      <c r="PY249" s="0"/>
      <c r="PZ249" s="0"/>
      <c r="QA249" s="0"/>
      <c r="QB249" s="0"/>
      <c r="QC249" s="0"/>
      <c r="QD249" s="0"/>
      <c r="QE249" s="0"/>
      <c r="QF249" s="0"/>
      <c r="QG249" s="0"/>
      <c r="QH249" s="0"/>
      <c r="QI249" s="0"/>
      <c r="QJ249" s="0"/>
      <c r="QK249" s="0"/>
      <c r="QL249" s="0"/>
      <c r="QM249" s="0"/>
      <c r="QN249" s="0"/>
      <c r="QO249" s="0"/>
      <c r="QP249" s="0"/>
      <c r="QQ249" s="0"/>
      <c r="QR249" s="0"/>
      <c r="QS249" s="0"/>
      <c r="QT249" s="0"/>
      <c r="QU249" s="0"/>
      <c r="QV249" s="0"/>
      <c r="QW249" s="0"/>
      <c r="QX249" s="0"/>
      <c r="QY249" s="0"/>
      <c r="QZ249" s="0"/>
      <c r="RA249" s="0"/>
      <c r="RB249" s="0"/>
      <c r="RC249" s="0"/>
      <c r="RD249" s="0"/>
      <c r="RE249" s="0"/>
      <c r="RF249" s="0"/>
      <c r="RG249" s="0"/>
      <c r="RH249" s="0"/>
      <c r="RI249" s="0"/>
      <c r="RJ249" s="0"/>
      <c r="RK249" s="0"/>
      <c r="RL249" s="0"/>
      <c r="RM249" s="0"/>
      <c r="RN249" s="0"/>
      <c r="RO249" s="0"/>
      <c r="RP249" s="0"/>
      <c r="RQ249" s="0"/>
      <c r="RR249" s="0"/>
      <c r="RS249" s="0"/>
      <c r="RT249" s="0"/>
      <c r="RU249" s="0"/>
      <c r="RV249" s="0"/>
      <c r="RW249" s="0"/>
      <c r="RX249" s="0"/>
      <c r="RY249" s="0"/>
      <c r="RZ249" s="0"/>
      <c r="SA249" s="0"/>
      <c r="SB249" s="0"/>
      <c r="SC249" s="0"/>
      <c r="SD249" s="0"/>
      <c r="SE249" s="0"/>
      <c r="SF249" s="0"/>
      <c r="SG249" s="0"/>
      <c r="SH249" s="0"/>
      <c r="SI249" s="0"/>
      <c r="SJ249" s="0"/>
      <c r="SK249" s="0"/>
      <c r="SL249" s="0"/>
      <c r="SM249" s="0"/>
      <c r="SN249" s="0"/>
      <c r="SO249" s="0"/>
      <c r="SP249" s="0"/>
      <c r="SQ249" s="0"/>
      <c r="SR249" s="0"/>
      <c r="SS249" s="0"/>
      <c r="ST249" s="0"/>
      <c r="SU249" s="0"/>
      <c r="SV249" s="0"/>
      <c r="SW249" s="0"/>
      <c r="SX249" s="0"/>
      <c r="SY249" s="0"/>
      <c r="SZ249" s="0"/>
      <c r="TA249" s="0"/>
      <c r="TB249" s="0"/>
      <c r="TC249" s="0"/>
      <c r="TD249" s="0"/>
      <c r="TE249" s="0"/>
      <c r="TF249" s="0"/>
      <c r="TG249" s="0"/>
      <c r="TH249" s="0"/>
      <c r="TI249" s="0"/>
      <c r="TJ249" s="0"/>
      <c r="TK249" s="0"/>
      <c r="TL249" s="0"/>
      <c r="TM249" s="0"/>
      <c r="TN249" s="0"/>
      <c r="TO249" s="0"/>
      <c r="TP249" s="0"/>
      <c r="TQ249" s="0"/>
      <c r="TR249" s="0"/>
      <c r="TS249" s="0"/>
      <c r="TT249" s="0"/>
      <c r="TU249" s="0"/>
      <c r="TV249" s="0"/>
      <c r="TW249" s="0"/>
      <c r="TX249" s="0"/>
      <c r="TY249" s="0"/>
      <c r="TZ249" s="0"/>
      <c r="UA249" s="0"/>
      <c r="UB249" s="0"/>
      <c r="UC249" s="0"/>
      <c r="UD249" s="0"/>
      <c r="UE249" s="0"/>
      <c r="UF249" s="0"/>
      <c r="UG249" s="0"/>
      <c r="UH249" s="0"/>
      <c r="UI249" s="0"/>
      <c r="UJ249" s="0"/>
      <c r="UK249" s="0"/>
      <c r="UL249" s="0"/>
      <c r="UM249" s="0"/>
      <c r="UN249" s="0"/>
      <c r="UO249" s="0"/>
      <c r="UP249" s="0"/>
      <c r="UQ249" s="0"/>
      <c r="UR249" s="0"/>
      <c r="US249" s="0"/>
      <c r="UT249" s="0"/>
      <c r="UU249" s="0"/>
      <c r="UV249" s="0"/>
      <c r="UW249" s="0"/>
      <c r="UX249" s="0"/>
      <c r="UY249" s="0"/>
      <c r="UZ249" s="0"/>
      <c r="VA249" s="0"/>
      <c r="VB249" s="0"/>
      <c r="VC249" s="0"/>
      <c r="VD249" s="0"/>
      <c r="VE249" s="0"/>
      <c r="VF249" s="0"/>
      <c r="VG249" s="0"/>
      <c r="VH249" s="0"/>
      <c r="VI249" s="0"/>
      <c r="VJ249" s="0"/>
      <c r="VK249" s="0"/>
      <c r="VL249" s="0"/>
      <c r="VM249" s="0"/>
      <c r="VN249" s="0"/>
      <c r="VO249" s="0"/>
      <c r="VP249" s="0"/>
      <c r="VQ249" s="0"/>
      <c r="VR249" s="0"/>
      <c r="VS249" s="0"/>
      <c r="VT249" s="0"/>
      <c r="VU249" s="0"/>
      <c r="VV249" s="0"/>
      <c r="VW249" s="0"/>
      <c r="VX249" s="0"/>
      <c r="VY249" s="0"/>
      <c r="VZ249" s="0"/>
      <c r="WA249" s="0"/>
      <c r="WB249" s="0"/>
      <c r="WC249" s="0"/>
      <c r="WD249" s="0"/>
      <c r="WE249" s="0"/>
      <c r="WF249" s="0"/>
      <c r="WG249" s="0"/>
      <c r="WH249" s="0"/>
      <c r="WI249" s="0"/>
      <c r="WJ249" s="0"/>
      <c r="WK249" s="0"/>
      <c r="WL249" s="0"/>
      <c r="WM249" s="0"/>
      <c r="WN249" s="0"/>
      <c r="WO249" s="0"/>
      <c r="WP249" s="0"/>
      <c r="WQ249" s="0"/>
      <c r="WR249" s="0"/>
      <c r="WS249" s="0"/>
      <c r="WT249" s="0"/>
      <c r="WU249" s="0"/>
      <c r="WV249" s="0"/>
      <c r="WW249" s="0"/>
      <c r="WX249" s="0"/>
      <c r="WY249" s="0"/>
      <c r="WZ249" s="0"/>
      <c r="XA249" s="0"/>
      <c r="XB249" s="0"/>
      <c r="XC249" s="0"/>
      <c r="XD249" s="0"/>
      <c r="XE249" s="0"/>
      <c r="XF249" s="0"/>
      <c r="XG249" s="0"/>
      <c r="XH249" s="0"/>
      <c r="XI249" s="0"/>
      <c r="XJ249" s="0"/>
      <c r="XK249" s="0"/>
      <c r="XL249" s="0"/>
      <c r="XM249" s="0"/>
      <c r="XN249" s="0"/>
      <c r="XO249" s="0"/>
      <c r="XP249" s="0"/>
      <c r="XQ249" s="0"/>
      <c r="XR249" s="0"/>
      <c r="XS249" s="0"/>
      <c r="XT249" s="0"/>
      <c r="XU249" s="0"/>
      <c r="XV249" s="0"/>
      <c r="XW249" s="0"/>
      <c r="XX249" s="0"/>
      <c r="XY249" s="0"/>
      <c r="XZ249" s="0"/>
      <c r="YA249" s="0"/>
      <c r="YB249" s="0"/>
      <c r="YC249" s="0"/>
      <c r="YD249" s="0"/>
      <c r="YE249" s="0"/>
      <c r="YF249" s="0"/>
      <c r="YG249" s="0"/>
      <c r="YH249" s="0"/>
      <c r="YI249" s="0"/>
      <c r="YJ249" s="0"/>
      <c r="YK249" s="0"/>
      <c r="YL249" s="0"/>
      <c r="YM249" s="0"/>
      <c r="YN249" s="0"/>
      <c r="YO249" s="0"/>
      <c r="YP249" s="0"/>
      <c r="YQ249" s="0"/>
      <c r="YR249" s="0"/>
      <c r="YS249" s="0"/>
      <c r="YT249" s="0"/>
      <c r="YU249" s="0"/>
      <c r="YV249" s="0"/>
      <c r="YW249" s="0"/>
      <c r="YX249" s="0"/>
      <c r="YY249" s="0"/>
      <c r="YZ249" s="0"/>
      <c r="ZA249" s="0"/>
      <c r="ZB249" s="0"/>
      <c r="ZC249" s="0"/>
      <c r="ZD249" s="0"/>
      <c r="ZE249" s="0"/>
      <c r="ZF249" s="0"/>
      <c r="ZG249" s="0"/>
      <c r="ZH249" s="0"/>
      <c r="ZI249" s="0"/>
      <c r="ZJ249" s="0"/>
      <c r="ZK249" s="0"/>
      <c r="ZL249" s="0"/>
      <c r="ZM249" s="0"/>
      <c r="ZN249" s="0"/>
      <c r="ZO249" s="0"/>
      <c r="ZP249" s="0"/>
      <c r="ZQ249" s="0"/>
      <c r="ZR249" s="0"/>
      <c r="ZS249" s="0"/>
      <c r="ZT249" s="0"/>
      <c r="ZU249" s="0"/>
      <c r="ZV249" s="0"/>
      <c r="ZW249" s="0"/>
      <c r="ZX249" s="0"/>
      <c r="ZY249" s="0"/>
      <c r="ZZ249" s="0"/>
      <c r="AAA249" s="0"/>
      <c r="AAB249" s="0"/>
      <c r="AAC249" s="0"/>
      <c r="AAD249" s="0"/>
      <c r="AAE249" s="0"/>
      <c r="AAF249" s="0"/>
      <c r="AAG249" s="0"/>
      <c r="AAH249" s="0"/>
      <c r="AAI249" s="0"/>
      <c r="AAJ249" s="0"/>
      <c r="AAK249" s="0"/>
      <c r="AAL249" s="0"/>
      <c r="AAM249" s="0"/>
      <c r="AAN249" s="0"/>
      <c r="AAO249" s="0"/>
      <c r="AAP249" s="0"/>
      <c r="AAQ249" s="0"/>
      <c r="AAR249" s="0"/>
      <c r="AAS249" s="0"/>
      <c r="AAT249" s="0"/>
      <c r="AAU249" s="0"/>
      <c r="AAV249" s="0"/>
      <c r="AAW249" s="0"/>
      <c r="AAX249" s="0"/>
      <c r="AAY249" s="0"/>
      <c r="AAZ249" s="0"/>
      <c r="ABA249" s="0"/>
      <c r="ABB249" s="0"/>
      <c r="ABC249" s="0"/>
      <c r="ABD249" s="0"/>
      <c r="ABE249" s="0"/>
      <c r="ABF249" s="0"/>
      <c r="ABG249" s="0"/>
      <c r="ABH249" s="0"/>
      <c r="ABI249" s="0"/>
      <c r="ABJ249" s="0"/>
      <c r="ABK249" s="0"/>
      <c r="ABL249" s="0"/>
      <c r="ABM249" s="0"/>
      <c r="ABN249" s="0"/>
      <c r="ABO249" s="0"/>
      <c r="ABP249" s="0"/>
      <c r="ABQ249" s="0"/>
      <c r="ABR249" s="0"/>
      <c r="ABS249" s="0"/>
      <c r="ABT249" s="0"/>
      <c r="ABU249" s="0"/>
      <c r="ABV249" s="0"/>
      <c r="ABW249" s="0"/>
      <c r="ABX249" s="0"/>
      <c r="ABY249" s="0"/>
      <c r="ABZ249" s="0"/>
      <c r="ACA249" s="0"/>
      <c r="ACB249" s="0"/>
      <c r="ACC249" s="0"/>
      <c r="ACD249" s="0"/>
      <c r="ACE249" s="0"/>
      <c r="ACF249" s="0"/>
      <c r="ACG249" s="0"/>
      <c r="ACH249" s="0"/>
      <c r="ACI249" s="0"/>
      <c r="ACJ249" s="0"/>
      <c r="ACK249" s="0"/>
      <c r="ACL249" s="0"/>
      <c r="ACM249" s="0"/>
      <c r="ACN249" s="0"/>
      <c r="ACO249" s="0"/>
      <c r="ACP249" s="0"/>
      <c r="ACQ249" s="0"/>
      <c r="ACR249" s="0"/>
      <c r="ACS249" s="0"/>
      <c r="ACT249" s="0"/>
      <c r="ACU249" s="0"/>
      <c r="ACV249" s="0"/>
      <c r="ACW249" s="0"/>
      <c r="ACX249" s="0"/>
      <c r="ACY249" s="0"/>
      <c r="ACZ249" s="0"/>
      <c r="ADA249" s="0"/>
      <c r="ADB249" s="0"/>
      <c r="ADC249" s="0"/>
      <c r="ADD249" s="0"/>
      <c r="ADE249" s="0"/>
      <c r="ADF249" s="0"/>
      <c r="ADG249" s="0"/>
      <c r="ADH249" s="0"/>
      <c r="ADI249" s="0"/>
      <c r="ADJ249" s="0"/>
      <c r="ADK249" s="0"/>
      <c r="ADL249" s="0"/>
      <c r="ADM249" s="0"/>
      <c r="ADN249" s="0"/>
      <c r="ADO249" s="0"/>
      <c r="ADP249" s="0"/>
      <c r="ADQ249" s="0"/>
      <c r="ADR249" s="0"/>
      <c r="ADS249" s="0"/>
      <c r="ADT249" s="0"/>
      <c r="ADU249" s="0"/>
      <c r="ADV249" s="0"/>
      <c r="ADW249" s="0"/>
      <c r="ADX249" s="0"/>
      <c r="ADY249" s="0"/>
      <c r="ADZ249" s="0"/>
      <c r="AEA249" s="0"/>
      <c r="AEB249" s="0"/>
      <c r="AEC249" s="0"/>
      <c r="AED249" s="0"/>
      <c r="AEE249" s="0"/>
      <c r="AEF249" s="0"/>
      <c r="AEG249" s="0"/>
      <c r="AEH249" s="0"/>
      <c r="AEI249" s="0"/>
      <c r="AEJ249" s="0"/>
      <c r="AEK249" s="0"/>
      <c r="AEL249" s="0"/>
      <c r="AEM249" s="0"/>
      <c r="AEN249" s="0"/>
      <c r="AEO249" s="0"/>
      <c r="AEP249" s="0"/>
      <c r="AEQ249" s="0"/>
      <c r="AER249" s="0"/>
      <c r="AES249" s="0"/>
      <c r="AET249" s="0"/>
      <c r="AEU249" s="0"/>
      <c r="AEV249" s="0"/>
      <c r="AEW249" s="0"/>
      <c r="AEX249" s="0"/>
      <c r="AEY249" s="0"/>
      <c r="AEZ249" s="0"/>
      <c r="AFA249" s="0"/>
      <c r="AFB249" s="0"/>
      <c r="AFC249" s="0"/>
      <c r="AFD249" s="0"/>
      <c r="AFE249" s="0"/>
      <c r="AFF249" s="0"/>
      <c r="AFG249" s="0"/>
      <c r="AFH249" s="0"/>
      <c r="AFI249" s="0"/>
      <c r="AFJ249" s="0"/>
      <c r="AFK249" s="0"/>
      <c r="AFL249" s="0"/>
      <c r="AFM249" s="0"/>
      <c r="AFN249" s="0"/>
      <c r="AFO249" s="0"/>
      <c r="AFP249" s="0"/>
      <c r="AFQ249" s="0"/>
      <c r="AFR249" s="0"/>
      <c r="AFS249" s="0"/>
      <c r="AFT249" s="0"/>
      <c r="AFU249" s="0"/>
      <c r="AFV249" s="0"/>
      <c r="AFW249" s="0"/>
      <c r="AFX249" s="0"/>
      <c r="AFY249" s="0"/>
      <c r="AFZ249" s="0"/>
      <c r="AGA249" s="0"/>
      <c r="AGB249" s="0"/>
      <c r="AGC249" s="0"/>
      <c r="AGD249" s="0"/>
      <c r="AGE249" s="0"/>
      <c r="AGF249" s="0"/>
      <c r="AGG249" s="0"/>
      <c r="AGH249" s="0"/>
      <c r="AGI249" s="0"/>
      <c r="AGJ249" s="0"/>
      <c r="AGK249" s="0"/>
      <c r="AGL249" s="0"/>
      <c r="AGM249" s="0"/>
      <c r="AGN249" s="0"/>
      <c r="AGO249" s="0"/>
      <c r="AGP249" s="0"/>
      <c r="AGQ249" s="0"/>
      <c r="AGR249" s="0"/>
      <c r="AGS249" s="0"/>
      <c r="AGT249" s="0"/>
      <c r="AGU249" s="0"/>
      <c r="AGV249" s="0"/>
      <c r="AGW249" s="0"/>
      <c r="AGX249" s="0"/>
      <c r="AGY249" s="0"/>
      <c r="AGZ249" s="0"/>
      <c r="AHA249" s="0"/>
      <c r="AHB249" s="0"/>
      <c r="AHC249" s="0"/>
      <c r="AHD249" s="0"/>
      <c r="AHE249" s="0"/>
      <c r="AHF249" s="0"/>
      <c r="AHG249" s="0"/>
      <c r="AHH249" s="0"/>
      <c r="AHI249" s="0"/>
      <c r="AHJ249" s="0"/>
      <c r="AHK249" s="0"/>
      <c r="AHL249" s="0"/>
      <c r="AHM249" s="0"/>
      <c r="AHN249" s="0"/>
      <c r="AHO249" s="0"/>
      <c r="AHP249" s="0"/>
      <c r="AHQ249" s="0"/>
      <c r="AHR249" s="0"/>
      <c r="AHS249" s="0"/>
      <c r="AHT249" s="0"/>
      <c r="AHU249" s="0"/>
      <c r="AHV249" s="0"/>
      <c r="AHW249" s="0"/>
      <c r="AHX249" s="0"/>
      <c r="AHY249" s="0"/>
      <c r="AHZ249" s="0"/>
      <c r="AIA249" s="0"/>
      <c r="AIB249" s="0"/>
      <c r="AIC249" s="0"/>
      <c r="AID249" s="0"/>
      <c r="AIE249" s="0"/>
      <c r="AIF249" s="0"/>
      <c r="AIG249" s="0"/>
      <c r="AIH249" s="0"/>
      <c r="AII249" s="0"/>
      <c r="AIJ249" s="0"/>
      <c r="AIK249" s="0"/>
      <c r="AIL249" s="0"/>
      <c r="AIM249" s="0"/>
      <c r="AIN249" s="0"/>
      <c r="AIO249" s="0"/>
      <c r="AIP249" s="0"/>
      <c r="AIQ249" s="0"/>
      <c r="AIR249" s="0"/>
      <c r="AIS249" s="0"/>
      <c r="AIT249" s="0"/>
      <c r="AIU249" s="0"/>
      <c r="AIV249" s="0"/>
      <c r="AIW249" s="0"/>
      <c r="AIX249" s="0"/>
      <c r="AIY249" s="0"/>
      <c r="AIZ249" s="0"/>
      <c r="AJA249" s="0"/>
      <c r="AJB249" s="0"/>
      <c r="AJC249" s="0"/>
      <c r="AJD249" s="0"/>
      <c r="AJE249" s="0"/>
      <c r="AJF249" s="0"/>
      <c r="AJG249" s="0"/>
      <c r="AJH249" s="0"/>
      <c r="AJI249" s="0"/>
      <c r="AJJ249" s="0"/>
      <c r="AJK249" s="0"/>
      <c r="AJL249" s="0"/>
      <c r="AJM249" s="0"/>
      <c r="AJN249" s="0"/>
      <c r="AJO249" s="0"/>
      <c r="AJP249" s="0"/>
      <c r="AJQ249" s="0"/>
      <c r="AJR249" s="0"/>
      <c r="AJS249" s="0"/>
      <c r="AJT249" s="0"/>
      <c r="AJU249" s="0"/>
      <c r="AJV249" s="0"/>
      <c r="AJW249" s="0"/>
      <c r="AJX249" s="0"/>
      <c r="AJY249" s="0"/>
      <c r="AJZ249" s="0"/>
      <c r="AKA249" s="0"/>
      <c r="AKB249" s="0"/>
      <c r="AKC249" s="0"/>
      <c r="AKD249" s="0"/>
      <c r="AKE249" s="0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  <c r="ALV249" s="0"/>
      <c r="ALW249" s="0"/>
      <c r="ALX249" s="0"/>
      <c r="ALY249" s="0"/>
      <c r="ALZ249" s="0"/>
      <c r="AMA249" s="0"/>
      <c r="AMB249" s="0"/>
      <c r="AMC249" s="0"/>
      <c r="AMD249" s="0"/>
      <c r="AME249" s="0"/>
      <c r="AMF249" s="0"/>
      <c r="AMG249" s="0"/>
      <c r="AMH249" s="0"/>
      <c r="AMI249" s="0"/>
      <c r="AMJ249" s="0"/>
    </row>
    <row r="250" customFormat="false" ht="14.9" hidden="false" customHeight="false" outlineLevel="0" collapsed="false">
      <c r="A250" s="44" t="n">
        <v>44</v>
      </c>
      <c r="B250" s="45" t="s">
        <v>267</v>
      </c>
      <c r="C250" s="19" t="n">
        <v>0</v>
      </c>
      <c r="D250" s="19" t="n">
        <v>0</v>
      </c>
      <c r="E250" s="19" t="n">
        <v>2</v>
      </c>
      <c r="F250" s="19" t="n">
        <v>0</v>
      </c>
      <c r="G250" s="20"/>
      <c r="H250" s="20"/>
      <c r="I250" s="20" t="n">
        <f aca="false">E250*SC!C145</f>
        <v>1738.94212833333</v>
      </c>
      <c r="J250" s="20" t="n">
        <f aca="false">F250*SC!D145</f>
        <v>0</v>
      </c>
      <c r="K250" s="21" t="n">
        <v>619.39</v>
      </c>
      <c r="L250" s="21" t="n">
        <f aca="false">6*SC!D157</f>
        <v>23.7128472045455</v>
      </c>
      <c r="M250" s="21" t="n">
        <f aca="false">6*SC!E157</f>
        <v>23.7128472045455</v>
      </c>
      <c r="N250" s="22"/>
      <c r="O250" s="23" t="n">
        <f aca="false">SUM(G250:J250,K250:M250)</f>
        <v>2405.75782274242</v>
      </c>
      <c r="P250" s="0"/>
      <c r="Q250" s="0"/>
      <c r="R250" s="0"/>
      <c r="S250" s="0"/>
      <c r="T250" s="0"/>
      <c r="U250" s="0"/>
      <c r="V250" s="0"/>
      <c r="W250" s="0"/>
      <c r="X250" s="0"/>
      <c r="Y250" s="0"/>
      <c r="Z250" s="0"/>
      <c r="AA250" s="0"/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 s="0"/>
      <c r="IT250" s="0"/>
      <c r="IU250" s="0"/>
      <c r="IV250" s="0"/>
      <c r="IW250" s="0"/>
      <c r="IX250" s="0"/>
      <c r="IY250" s="0"/>
      <c r="IZ250" s="0"/>
      <c r="JA250" s="0"/>
      <c r="JB250" s="0"/>
      <c r="JC250" s="0"/>
      <c r="JD250" s="0"/>
      <c r="JE250" s="0"/>
      <c r="JF250" s="0"/>
      <c r="JG250" s="0"/>
      <c r="JH250" s="0"/>
      <c r="JI250" s="0"/>
      <c r="JJ250" s="0"/>
      <c r="JK250" s="0"/>
      <c r="JL250" s="0"/>
      <c r="JM250" s="0"/>
      <c r="JN250" s="0"/>
      <c r="JO250" s="0"/>
      <c r="JP250" s="0"/>
      <c r="JQ250" s="0"/>
      <c r="JR250" s="0"/>
      <c r="JS250" s="0"/>
      <c r="JT250" s="0"/>
      <c r="JU250" s="0"/>
      <c r="JV250" s="0"/>
      <c r="JW250" s="0"/>
      <c r="JX250" s="0"/>
      <c r="JY250" s="0"/>
      <c r="JZ250" s="0"/>
      <c r="KA250" s="0"/>
      <c r="KB250" s="0"/>
      <c r="KC250" s="0"/>
      <c r="KD250" s="0"/>
      <c r="KE250" s="0"/>
      <c r="KF250" s="0"/>
      <c r="KG250" s="0"/>
      <c r="KH250" s="0"/>
      <c r="KI250" s="0"/>
      <c r="KJ250" s="0"/>
      <c r="KK250" s="0"/>
      <c r="KL250" s="0"/>
      <c r="KM250" s="0"/>
      <c r="KN250" s="0"/>
      <c r="KO250" s="0"/>
      <c r="KP250" s="0"/>
      <c r="KQ250" s="0"/>
      <c r="KR250" s="0"/>
      <c r="KS250" s="0"/>
      <c r="KT250" s="0"/>
      <c r="KU250" s="0"/>
      <c r="KV250" s="0"/>
      <c r="KW250" s="0"/>
      <c r="KX250" s="0"/>
      <c r="KY250" s="0"/>
      <c r="KZ250" s="0"/>
      <c r="LA250" s="0"/>
      <c r="LB250" s="0"/>
      <c r="LC250" s="0"/>
      <c r="LD250" s="0"/>
      <c r="LE250" s="0"/>
      <c r="LF250" s="0"/>
      <c r="LG250" s="0"/>
      <c r="LH250" s="0"/>
      <c r="LI250" s="0"/>
      <c r="LJ250" s="0"/>
      <c r="LK250" s="0"/>
      <c r="LL250" s="0"/>
      <c r="LM250" s="0"/>
      <c r="LN250" s="0"/>
      <c r="LO250" s="0"/>
      <c r="LP250" s="0"/>
      <c r="LQ250" s="0"/>
      <c r="LR250" s="0"/>
      <c r="LS250" s="0"/>
      <c r="LT250" s="0"/>
      <c r="LU250" s="0"/>
      <c r="LV250" s="0"/>
      <c r="LW250" s="0"/>
      <c r="LX250" s="0"/>
      <c r="LY250" s="0"/>
      <c r="LZ250" s="0"/>
      <c r="MA250" s="0"/>
      <c r="MB250" s="0"/>
      <c r="MC250" s="0"/>
      <c r="MD250" s="0"/>
      <c r="ME250" s="0"/>
      <c r="MF250" s="0"/>
      <c r="MG250" s="0"/>
      <c r="MH250" s="0"/>
      <c r="MI250" s="0"/>
      <c r="MJ250" s="0"/>
      <c r="MK250" s="0"/>
      <c r="ML250" s="0"/>
      <c r="MM250" s="0"/>
      <c r="MN250" s="0"/>
      <c r="MO250" s="0"/>
      <c r="MP250" s="0"/>
      <c r="MQ250" s="0"/>
      <c r="MR250" s="0"/>
      <c r="MS250" s="0"/>
      <c r="MT250" s="0"/>
      <c r="MU250" s="0"/>
      <c r="MV250" s="0"/>
      <c r="MW250" s="0"/>
      <c r="MX250" s="0"/>
      <c r="MY250" s="0"/>
      <c r="MZ250" s="0"/>
      <c r="NA250" s="0"/>
      <c r="NB250" s="0"/>
      <c r="NC250" s="0"/>
      <c r="ND250" s="0"/>
      <c r="NE250" s="0"/>
      <c r="NF250" s="0"/>
      <c r="NG250" s="0"/>
      <c r="NH250" s="0"/>
      <c r="NI250" s="0"/>
      <c r="NJ250" s="0"/>
      <c r="NK250" s="0"/>
      <c r="NL250" s="0"/>
      <c r="NM250" s="0"/>
      <c r="NN250" s="0"/>
      <c r="NO250" s="0"/>
      <c r="NP250" s="0"/>
      <c r="NQ250" s="0"/>
      <c r="NR250" s="0"/>
      <c r="NS250" s="0"/>
      <c r="NT250" s="0"/>
      <c r="NU250" s="0"/>
      <c r="NV250" s="0"/>
      <c r="NW250" s="0"/>
      <c r="NX250" s="0"/>
      <c r="NY250" s="0"/>
      <c r="NZ250" s="0"/>
      <c r="OA250" s="0"/>
      <c r="OB250" s="0"/>
      <c r="OC250" s="0"/>
      <c r="OD250" s="0"/>
      <c r="OE250" s="0"/>
      <c r="OF250" s="0"/>
      <c r="OG250" s="0"/>
      <c r="OH250" s="0"/>
      <c r="OI250" s="0"/>
      <c r="OJ250" s="0"/>
      <c r="OK250" s="0"/>
      <c r="OL250" s="0"/>
      <c r="OM250" s="0"/>
      <c r="ON250" s="0"/>
      <c r="OO250" s="0"/>
      <c r="OP250" s="0"/>
      <c r="OQ250" s="0"/>
      <c r="OR250" s="0"/>
      <c r="OS250" s="0"/>
      <c r="OT250" s="0"/>
      <c r="OU250" s="0"/>
      <c r="OV250" s="0"/>
      <c r="OW250" s="0"/>
      <c r="OX250" s="0"/>
      <c r="OY250" s="0"/>
      <c r="OZ250" s="0"/>
      <c r="PA250" s="0"/>
      <c r="PB250" s="0"/>
      <c r="PC250" s="0"/>
      <c r="PD250" s="0"/>
      <c r="PE250" s="0"/>
      <c r="PF250" s="0"/>
      <c r="PG250" s="0"/>
      <c r="PH250" s="0"/>
      <c r="PI250" s="0"/>
      <c r="PJ250" s="0"/>
      <c r="PK250" s="0"/>
      <c r="PL250" s="0"/>
      <c r="PM250" s="0"/>
      <c r="PN250" s="0"/>
      <c r="PO250" s="0"/>
      <c r="PP250" s="0"/>
      <c r="PQ250" s="0"/>
      <c r="PR250" s="0"/>
      <c r="PS250" s="0"/>
      <c r="PT250" s="0"/>
      <c r="PU250" s="0"/>
      <c r="PV250" s="0"/>
      <c r="PW250" s="0"/>
      <c r="PX250" s="0"/>
      <c r="PY250" s="0"/>
      <c r="PZ250" s="0"/>
      <c r="QA250" s="0"/>
      <c r="QB250" s="0"/>
      <c r="QC250" s="0"/>
      <c r="QD250" s="0"/>
      <c r="QE250" s="0"/>
      <c r="QF250" s="0"/>
      <c r="QG250" s="0"/>
      <c r="QH250" s="0"/>
      <c r="QI250" s="0"/>
      <c r="QJ250" s="0"/>
      <c r="QK250" s="0"/>
      <c r="QL250" s="0"/>
      <c r="QM250" s="0"/>
      <c r="QN250" s="0"/>
      <c r="QO250" s="0"/>
      <c r="QP250" s="0"/>
      <c r="QQ250" s="0"/>
      <c r="QR250" s="0"/>
      <c r="QS250" s="0"/>
      <c r="QT250" s="0"/>
      <c r="QU250" s="0"/>
      <c r="QV250" s="0"/>
      <c r="QW250" s="0"/>
      <c r="QX250" s="0"/>
      <c r="QY250" s="0"/>
      <c r="QZ250" s="0"/>
      <c r="RA250" s="0"/>
      <c r="RB250" s="0"/>
      <c r="RC250" s="0"/>
      <c r="RD250" s="0"/>
      <c r="RE250" s="0"/>
      <c r="RF250" s="0"/>
      <c r="RG250" s="0"/>
      <c r="RH250" s="0"/>
      <c r="RI250" s="0"/>
      <c r="RJ250" s="0"/>
      <c r="RK250" s="0"/>
      <c r="RL250" s="0"/>
      <c r="RM250" s="0"/>
      <c r="RN250" s="0"/>
      <c r="RO250" s="0"/>
      <c r="RP250" s="0"/>
      <c r="RQ250" s="0"/>
      <c r="RR250" s="0"/>
      <c r="RS250" s="0"/>
      <c r="RT250" s="0"/>
      <c r="RU250" s="0"/>
      <c r="RV250" s="0"/>
      <c r="RW250" s="0"/>
      <c r="RX250" s="0"/>
      <c r="RY250" s="0"/>
      <c r="RZ250" s="0"/>
      <c r="SA250" s="0"/>
      <c r="SB250" s="0"/>
      <c r="SC250" s="0"/>
      <c r="SD250" s="0"/>
      <c r="SE250" s="0"/>
      <c r="SF250" s="0"/>
      <c r="SG250" s="0"/>
      <c r="SH250" s="0"/>
      <c r="SI250" s="0"/>
      <c r="SJ250" s="0"/>
      <c r="SK250" s="0"/>
      <c r="SL250" s="0"/>
      <c r="SM250" s="0"/>
      <c r="SN250" s="0"/>
      <c r="SO250" s="0"/>
      <c r="SP250" s="0"/>
      <c r="SQ250" s="0"/>
      <c r="SR250" s="0"/>
      <c r="SS250" s="0"/>
      <c r="ST250" s="0"/>
      <c r="SU250" s="0"/>
      <c r="SV250" s="0"/>
      <c r="SW250" s="0"/>
      <c r="SX250" s="0"/>
      <c r="SY250" s="0"/>
      <c r="SZ250" s="0"/>
      <c r="TA250" s="0"/>
      <c r="TB250" s="0"/>
      <c r="TC250" s="0"/>
      <c r="TD250" s="0"/>
      <c r="TE250" s="0"/>
      <c r="TF250" s="0"/>
      <c r="TG250" s="0"/>
      <c r="TH250" s="0"/>
      <c r="TI250" s="0"/>
      <c r="TJ250" s="0"/>
      <c r="TK250" s="0"/>
      <c r="TL250" s="0"/>
      <c r="TM250" s="0"/>
      <c r="TN250" s="0"/>
      <c r="TO250" s="0"/>
      <c r="TP250" s="0"/>
      <c r="TQ250" s="0"/>
      <c r="TR250" s="0"/>
      <c r="TS250" s="0"/>
      <c r="TT250" s="0"/>
      <c r="TU250" s="0"/>
      <c r="TV250" s="0"/>
      <c r="TW250" s="0"/>
      <c r="TX250" s="0"/>
      <c r="TY250" s="0"/>
      <c r="TZ250" s="0"/>
      <c r="UA250" s="0"/>
      <c r="UB250" s="0"/>
      <c r="UC250" s="0"/>
      <c r="UD250" s="0"/>
      <c r="UE250" s="0"/>
      <c r="UF250" s="0"/>
      <c r="UG250" s="0"/>
      <c r="UH250" s="0"/>
      <c r="UI250" s="0"/>
      <c r="UJ250" s="0"/>
      <c r="UK250" s="0"/>
      <c r="UL250" s="0"/>
      <c r="UM250" s="0"/>
      <c r="UN250" s="0"/>
      <c r="UO250" s="0"/>
      <c r="UP250" s="0"/>
      <c r="UQ250" s="0"/>
      <c r="UR250" s="0"/>
      <c r="US250" s="0"/>
      <c r="UT250" s="0"/>
      <c r="UU250" s="0"/>
      <c r="UV250" s="0"/>
      <c r="UW250" s="0"/>
      <c r="UX250" s="0"/>
      <c r="UY250" s="0"/>
      <c r="UZ250" s="0"/>
      <c r="VA250" s="0"/>
      <c r="VB250" s="0"/>
      <c r="VC250" s="0"/>
      <c r="VD250" s="0"/>
      <c r="VE250" s="0"/>
      <c r="VF250" s="0"/>
      <c r="VG250" s="0"/>
      <c r="VH250" s="0"/>
      <c r="VI250" s="0"/>
      <c r="VJ250" s="0"/>
      <c r="VK250" s="0"/>
      <c r="VL250" s="0"/>
      <c r="VM250" s="0"/>
      <c r="VN250" s="0"/>
      <c r="VO250" s="0"/>
      <c r="VP250" s="0"/>
      <c r="VQ250" s="0"/>
      <c r="VR250" s="0"/>
      <c r="VS250" s="0"/>
      <c r="VT250" s="0"/>
      <c r="VU250" s="0"/>
      <c r="VV250" s="0"/>
      <c r="VW250" s="0"/>
      <c r="VX250" s="0"/>
      <c r="VY250" s="0"/>
      <c r="VZ250" s="0"/>
      <c r="WA250" s="0"/>
      <c r="WB250" s="0"/>
      <c r="WC250" s="0"/>
      <c r="WD250" s="0"/>
      <c r="WE250" s="0"/>
      <c r="WF250" s="0"/>
      <c r="WG250" s="0"/>
      <c r="WH250" s="0"/>
      <c r="WI250" s="0"/>
      <c r="WJ250" s="0"/>
      <c r="WK250" s="0"/>
      <c r="WL250" s="0"/>
      <c r="WM250" s="0"/>
      <c r="WN250" s="0"/>
      <c r="WO250" s="0"/>
      <c r="WP250" s="0"/>
      <c r="WQ250" s="0"/>
      <c r="WR250" s="0"/>
      <c r="WS250" s="0"/>
      <c r="WT250" s="0"/>
      <c r="WU250" s="0"/>
      <c r="WV250" s="0"/>
      <c r="WW250" s="0"/>
      <c r="WX250" s="0"/>
      <c r="WY250" s="0"/>
      <c r="WZ250" s="0"/>
      <c r="XA250" s="0"/>
      <c r="XB250" s="0"/>
      <c r="XC250" s="0"/>
      <c r="XD250" s="0"/>
      <c r="XE250" s="0"/>
      <c r="XF250" s="0"/>
      <c r="XG250" s="0"/>
      <c r="XH250" s="0"/>
      <c r="XI250" s="0"/>
      <c r="XJ250" s="0"/>
      <c r="XK250" s="0"/>
      <c r="XL250" s="0"/>
      <c r="XM250" s="0"/>
      <c r="XN250" s="0"/>
      <c r="XO250" s="0"/>
      <c r="XP250" s="0"/>
      <c r="XQ250" s="0"/>
      <c r="XR250" s="0"/>
      <c r="XS250" s="0"/>
      <c r="XT250" s="0"/>
      <c r="XU250" s="0"/>
      <c r="XV250" s="0"/>
      <c r="XW250" s="0"/>
      <c r="XX250" s="0"/>
      <c r="XY250" s="0"/>
      <c r="XZ250" s="0"/>
      <c r="YA250" s="0"/>
      <c r="YB250" s="0"/>
      <c r="YC250" s="0"/>
      <c r="YD250" s="0"/>
      <c r="YE250" s="0"/>
      <c r="YF250" s="0"/>
      <c r="YG250" s="0"/>
      <c r="YH250" s="0"/>
      <c r="YI250" s="0"/>
      <c r="YJ250" s="0"/>
      <c r="YK250" s="0"/>
      <c r="YL250" s="0"/>
      <c r="YM250" s="0"/>
      <c r="YN250" s="0"/>
      <c r="YO250" s="0"/>
      <c r="YP250" s="0"/>
      <c r="YQ250" s="0"/>
      <c r="YR250" s="0"/>
      <c r="YS250" s="0"/>
      <c r="YT250" s="0"/>
      <c r="YU250" s="0"/>
      <c r="YV250" s="0"/>
      <c r="YW250" s="0"/>
      <c r="YX250" s="0"/>
      <c r="YY250" s="0"/>
      <c r="YZ250" s="0"/>
      <c r="ZA250" s="0"/>
      <c r="ZB250" s="0"/>
      <c r="ZC250" s="0"/>
      <c r="ZD250" s="0"/>
      <c r="ZE250" s="0"/>
      <c r="ZF250" s="0"/>
      <c r="ZG250" s="0"/>
      <c r="ZH250" s="0"/>
      <c r="ZI250" s="0"/>
      <c r="ZJ250" s="0"/>
      <c r="ZK250" s="0"/>
      <c r="ZL250" s="0"/>
      <c r="ZM250" s="0"/>
      <c r="ZN250" s="0"/>
      <c r="ZO250" s="0"/>
      <c r="ZP250" s="0"/>
      <c r="ZQ250" s="0"/>
      <c r="ZR250" s="0"/>
      <c r="ZS250" s="0"/>
      <c r="ZT250" s="0"/>
      <c r="ZU250" s="0"/>
      <c r="ZV250" s="0"/>
      <c r="ZW250" s="0"/>
      <c r="ZX250" s="0"/>
      <c r="ZY250" s="0"/>
      <c r="ZZ250" s="0"/>
      <c r="AAA250" s="0"/>
      <c r="AAB250" s="0"/>
      <c r="AAC250" s="0"/>
      <c r="AAD250" s="0"/>
      <c r="AAE250" s="0"/>
      <c r="AAF250" s="0"/>
      <c r="AAG250" s="0"/>
      <c r="AAH250" s="0"/>
      <c r="AAI250" s="0"/>
      <c r="AAJ250" s="0"/>
      <c r="AAK250" s="0"/>
      <c r="AAL250" s="0"/>
      <c r="AAM250" s="0"/>
      <c r="AAN250" s="0"/>
      <c r="AAO250" s="0"/>
      <c r="AAP250" s="0"/>
      <c r="AAQ250" s="0"/>
      <c r="AAR250" s="0"/>
      <c r="AAS250" s="0"/>
      <c r="AAT250" s="0"/>
      <c r="AAU250" s="0"/>
      <c r="AAV250" s="0"/>
      <c r="AAW250" s="0"/>
      <c r="AAX250" s="0"/>
      <c r="AAY250" s="0"/>
      <c r="AAZ250" s="0"/>
      <c r="ABA250" s="0"/>
      <c r="ABB250" s="0"/>
      <c r="ABC250" s="0"/>
      <c r="ABD250" s="0"/>
      <c r="ABE250" s="0"/>
      <c r="ABF250" s="0"/>
      <c r="ABG250" s="0"/>
      <c r="ABH250" s="0"/>
      <c r="ABI250" s="0"/>
      <c r="ABJ250" s="0"/>
      <c r="ABK250" s="0"/>
      <c r="ABL250" s="0"/>
      <c r="ABM250" s="0"/>
      <c r="ABN250" s="0"/>
      <c r="ABO250" s="0"/>
      <c r="ABP250" s="0"/>
      <c r="ABQ250" s="0"/>
      <c r="ABR250" s="0"/>
      <c r="ABS250" s="0"/>
      <c r="ABT250" s="0"/>
      <c r="ABU250" s="0"/>
      <c r="ABV250" s="0"/>
      <c r="ABW250" s="0"/>
      <c r="ABX250" s="0"/>
      <c r="ABY250" s="0"/>
      <c r="ABZ250" s="0"/>
      <c r="ACA250" s="0"/>
      <c r="ACB250" s="0"/>
      <c r="ACC250" s="0"/>
      <c r="ACD250" s="0"/>
      <c r="ACE250" s="0"/>
      <c r="ACF250" s="0"/>
      <c r="ACG250" s="0"/>
      <c r="ACH250" s="0"/>
      <c r="ACI250" s="0"/>
      <c r="ACJ250" s="0"/>
      <c r="ACK250" s="0"/>
      <c r="ACL250" s="0"/>
      <c r="ACM250" s="0"/>
      <c r="ACN250" s="0"/>
      <c r="ACO250" s="0"/>
      <c r="ACP250" s="0"/>
      <c r="ACQ250" s="0"/>
      <c r="ACR250" s="0"/>
      <c r="ACS250" s="0"/>
      <c r="ACT250" s="0"/>
      <c r="ACU250" s="0"/>
      <c r="ACV250" s="0"/>
      <c r="ACW250" s="0"/>
      <c r="ACX250" s="0"/>
      <c r="ACY250" s="0"/>
      <c r="ACZ250" s="0"/>
      <c r="ADA250" s="0"/>
      <c r="ADB250" s="0"/>
      <c r="ADC250" s="0"/>
      <c r="ADD250" s="0"/>
      <c r="ADE250" s="0"/>
      <c r="ADF250" s="0"/>
      <c r="ADG250" s="0"/>
      <c r="ADH250" s="0"/>
      <c r="ADI250" s="0"/>
      <c r="ADJ250" s="0"/>
      <c r="ADK250" s="0"/>
      <c r="ADL250" s="0"/>
      <c r="ADM250" s="0"/>
      <c r="ADN250" s="0"/>
      <c r="ADO250" s="0"/>
      <c r="ADP250" s="0"/>
      <c r="ADQ250" s="0"/>
      <c r="ADR250" s="0"/>
      <c r="ADS250" s="0"/>
      <c r="ADT250" s="0"/>
      <c r="ADU250" s="0"/>
      <c r="ADV250" s="0"/>
      <c r="ADW250" s="0"/>
      <c r="ADX250" s="0"/>
      <c r="ADY250" s="0"/>
      <c r="ADZ250" s="0"/>
      <c r="AEA250" s="0"/>
      <c r="AEB250" s="0"/>
      <c r="AEC250" s="0"/>
      <c r="AED250" s="0"/>
      <c r="AEE250" s="0"/>
      <c r="AEF250" s="0"/>
      <c r="AEG250" s="0"/>
      <c r="AEH250" s="0"/>
      <c r="AEI250" s="0"/>
      <c r="AEJ250" s="0"/>
      <c r="AEK250" s="0"/>
      <c r="AEL250" s="0"/>
      <c r="AEM250" s="0"/>
      <c r="AEN250" s="0"/>
      <c r="AEO250" s="0"/>
      <c r="AEP250" s="0"/>
      <c r="AEQ250" s="0"/>
      <c r="AER250" s="0"/>
      <c r="AES250" s="0"/>
      <c r="AET250" s="0"/>
      <c r="AEU250" s="0"/>
      <c r="AEV250" s="0"/>
      <c r="AEW250" s="0"/>
      <c r="AEX250" s="0"/>
      <c r="AEY250" s="0"/>
      <c r="AEZ250" s="0"/>
      <c r="AFA250" s="0"/>
      <c r="AFB250" s="0"/>
      <c r="AFC250" s="0"/>
      <c r="AFD250" s="0"/>
      <c r="AFE250" s="0"/>
      <c r="AFF250" s="0"/>
      <c r="AFG250" s="0"/>
      <c r="AFH250" s="0"/>
      <c r="AFI250" s="0"/>
      <c r="AFJ250" s="0"/>
      <c r="AFK250" s="0"/>
      <c r="AFL250" s="0"/>
      <c r="AFM250" s="0"/>
      <c r="AFN250" s="0"/>
      <c r="AFO250" s="0"/>
      <c r="AFP250" s="0"/>
      <c r="AFQ250" s="0"/>
      <c r="AFR250" s="0"/>
      <c r="AFS250" s="0"/>
      <c r="AFT250" s="0"/>
      <c r="AFU250" s="0"/>
      <c r="AFV250" s="0"/>
      <c r="AFW250" s="0"/>
      <c r="AFX250" s="0"/>
      <c r="AFY250" s="0"/>
      <c r="AFZ250" s="0"/>
      <c r="AGA250" s="0"/>
      <c r="AGB250" s="0"/>
      <c r="AGC250" s="0"/>
      <c r="AGD250" s="0"/>
      <c r="AGE250" s="0"/>
      <c r="AGF250" s="0"/>
      <c r="AGG250" s="0"/>
      <c r="AGH250" s="0"/>
      <c r="AGI250" s="0"/>
      <c r="AGJ250" s="0"/>
      <c r="AGK250" s="0"/>
      <c r="AGL250" s="0"/>
      <c r="AGM250" s="0"/>
      <c r="AGN250" s="0"/>
      <c r="AGO250" s="0"/>
      <c r="AGP250" s="0"/>
      <c r="AGQ250" s="0"/>
      <c r="AGR250" s="0"/>
      <c r="AGS250" s="0"/>
      <c r="AGT250" s="0"/>
      <c r="AGU250" s="0"/>
      <c r="AGV250" s="0"/>
      <c r="AGW250" s="0"/>
      <c r="AGX250" s="0"/>
      <c r="AGY250" s="0"/>
      <c r="AGZ250" s="0"/>
      <c r="AHA250" s="0"/>
      <c r="AHB250" s="0"/>
      <c r="AHC250" s="0"/>
      <c r="AHD250" s="0"/>
      <c r="AHE250" s="0"/>
      <c r="AHF250" s="0"/>
      <c r="AHG250" s="0"/>
      <c r="AHH250" s="0"/>
      <c r="AHI250" s="0"/>
      <c r="AHJ250" s="0"/>
      <c r="AHK250" s="0"/>
      <c r="AHL250" s="0"/>
      <c r="AHM250" s="0"/>
      <c r="AHN250" s="0"/>
      <c r="AHO250" s="0"/>
      <c r="AHP250" s="0"/>
      <c r="AHQ250" s="0"/>
      <c r="AHR250" s="0"/>
      <c r="AHS250" s="0"/>
      <c r="AHT250" s="0"/>
      <c r="AHU250" s="0"/>
      <c r="AHV250" s="0"/>
      <c r="AHW250" s="0"/>
      <c r="AHX250" s="0"/>
      <c r="AHY250" s="0"/>
      <c r="AHZ250" s="0"/>
      <c r="AIA250" s="0"/>
      <c r="AIB250" s="0"/>
      <c r="AIC250" s="0"/>
      <c r="AID250" s="0"/>
      <c r="AIE250" s="0"/>
      <c r="AIF250" s="0"/>
      <c r="AIG250" s="0"/>
      <c r="AIH250" s="0"/>
      <c r="AII250" s="0"/>
      <c r="AIJ250" s="0"/>
      <c r="AIK250" s="0"/>
      <c r="AIL250" s="0"/>
      <c r="AIM250" s="0"/>
      <c r="AIN250" s="0"/>
      <c r="AIO250" s="0"/>
      <c r="AIP250" s="0"/>
      <c r="AIQ250" s="0"/>
      <c r="AIR250" s="0"/>
      <c r="AIS250" s="0"/>
      <c r="AIT250" s="0"/>
      <c r="AIU250" s="0"/>
      <c r="AIV250" s="0"/>
      <c r="AIW250" s="0"/>
      <c r="AIX250" s="0"/>
      <c r="AIY250" s="0"/>
      <c r="AIZ250" s="0"/>
      <c r="AJA250" s="0"/>
      <c r="AJB250" s="0"/>
      <c r="AJC250" s="0"/>
      <c r="AJD250" s="0"/>
      <c r="AJE250" s="0"/>
      <c r="AJF250" s="0"/>
      <c r="AJG250" s="0"/>
      <c r="AJH250" s="0"/>
      <c r="AJI250" s="0"/>
      <c r="AJJ250" s="0"/>
      <c r="AJK250" s="0"/>
      <c r="AJL250" s="0"/>
      <c r="AJM250" s="0"/>
      <c r="AJN250" s="0"/>
      <c r="AJO250" s="0"/>
      <c r="AJP250" s="0"/>
      <c r="AJQ250" s="0"/>
      <c r="AJR250" s="0"/>
      <c r="AJS250" s="0"/>
      <c r="AJT250" s="0"/>
      <c r="AJU250" s="0"/>
      <c r="AJV250" s="0"/>
      <c r="AJW250" s="0"/>
      <c r="AJX250" s="0"/>
      <c r="AJY250" s="0"/>
      <c r="AJZ250" s="0"/>
      <c r="AKA250" s="0"/>
      <c r="AKB250" s="0"/>
      <c r="AKC250" s="0"/>
      <c r="AKD250" s="0"/>
      <c r="AKE250" s="0"/>
      <c r="AKF250" s="0"/>
      <c r="AKG250" s="0"/>
      <c r="AKH250" s="0"/>
      <c r="AKI250" s="0"/>
      <c r="AKJ250" s="0"/>
      <c r="AKK250" s="0"/>
      <c r="AKL250" s="0"/>
      <c r="AKM250" s="0"/>
      <c r="AKN250" s="0"/>
      <c r="AKO250" s="0"/>
      <c r="AKP250" s="0"/>
      <c r="AKQ250" s="0"/>
      <c r="AKR250" s="0"/>
      <c r="AKS250" s="0"/>
      <c r="AKT250" s="0"/>
      <c r="AKU250" s="0"/>
      <c r="AKV250" s="0"/>
      <c r="AKW250" s="0"/>
      <c r="AKX250" s="0"/>
      <c r="AKY250" s="0"/>
      <c r="AKZ250" s="0"/>
      <c r="ALA250" s="0"/>
      <c r="ALB250" s="0"/>
      <c r="ALC250" s="0"/>
      <c r="ALD250" s="0"/>
      <c r="ALE250" s="0"/>
      <c r="ALF250" s="0"/>
      <c r="ALG250" s="0"/>
      <c r="ALH250" s="0"/>
      <c r="ALI250" s="0"/>
      <c r="ALJ250" s="0"/>
      <c r="ALK250" s="0"/>
      <c r="ALL250" s="0"/>
      <c r="ALM250" s="0"/>
      <c r="ALN250" s="0"/>
      <c r="ALO250" s="0"/>
      <c r="ALP250" s="0"/>
      <c r="ALQ250" s="0"/>
      <c r="ALR250" s="0"/>
      <c r="ALS250" s="0"/>
      <c r="ALT250" s="0"/>
      <c r="ALU250" s="0"/>
      <c r="ALV250" s="0"/>
      <c r="ALW250" s="0"/>
      <c r="ALX250" s="0"/>
      <c r="ALY250" s="0"/>
      <c r="ALZ250" s="0"/>
      <c r="AMA250" s="0"/>
      <c r="AMB250" s="0"/>
      <c r="AMC250" s="0"/>
      <c r="AMD250" s="0"/>
      <c r="AME250" s="0"/>
      <c r="AMF250" s="0"/>
      <c r="AMG250" s="0"/>
      <c r="AMH250" s="0"/>
      <c r="AMI250" s="0"/>
      <c r="AMJ250" s="0"/>
    </row>
    <row r="251" customFormat="false" ht="14.9" hidden="false" customHeight="false" outlineLevel="0" collapsed="false">
      <c r="A251" s="42" t="n">
        <v>45</v>
      </c>
      <c r="B251" s="43" t="s">
        <v>268</v>
      </c>
      <c r="C251" s="19" t="n">
        <v>0</v>
      </c>
      <c r="D251" s="19" t="n">
        <v>0</v>
      </c>
      <c r="E251" s="19" t="n">
        <v>2</v>
      </c>
      <c r="F251" s="19" t="n">
        <v>0</v>
      </c>
      <c r="G251" s="20"/>
      <c r="H251" s="20"/>
      <c r="I251" s="20" t="n">
        <f aca="false">E251*SC!C146</f>
        <v>1757.96212833333</v>
      </c>
      <c r="J251" s="20" t="n">
        <f aca="false">F251*SC!D146</f>
        <v>0</v>
      </c>
      <c r="K251" s="21" t="n">
        <v>619.39</v>
      </c>
      <c r="L251" s="21" t="n">
        <f aca="false">6*SC!D158</f>
        <v>23.9722108409091</v>
      </c>
      <c r="M251" s="21" t="n">
        <f aca="false">6*SC!E158</f>
        <v>23.9722108409091</v>
      </c>
      <c r="N251" s="22"/>
      <c r="O251" s="23" t="n">
        <f aca="false">SUM(G251:J251,K251:M251)</f>
        <v>2425.29655001515</v>
      </c>
      <c r="P251" s="0"/>
      <c r="Q251" s="0"/>
      <c r="R251" s="0"/>
      <c r="S251" s="0"/>
      <c r="T251" s="0"/>
      <c r="U251" s="0"/>
      <c r="V251" s="0"/>
      <c r="W251" s="0"/>
      <c r="X251" s="0"/>
      <c r="Y251" s="0"/>
      <c r="Z251" s="0"/>
      <c r="AA251" s="0"/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 s="0"/>
      <c r="IU251" s="0"/>
      <c r="IV251" s="0"/>
      <c r="IW251" s="0"/>
      <c r="IX251" s="0"/>
      <c r="IY251" s="0"/>
      <c r="IZ251" s="0"/>
      <c r="JA251" s="0"/>
      <c r="JB251" s="0"/>
      <c r="JC251" s="0"/>
      <c r="JD251" s="0"/>
      <c r="JE251" s="0"/>
      <c r="JF251" s="0"/>
      <c r="JG251" s="0"/>
      <c r="JH251" s="0"/>
      <c r="JI251" s="0"/>
      <c r="JJ251" s="0"/>
      <c r="JK251" s="0"/>
      <c r="JL251" s="0"/>
      <c r="JM251" s="0"/>
      <c r="JN251" s="0"/>
      <c r="JO251" s="0"/>
      <c r="JP251" s="0"/>
      <c r="JQ251" s="0"/>
      <c r="JR251" s="0"/>
      <c r="JS251" s="0"/>
      <c r="JT251" s="0"/>
      <c r="JU251" s="0"/>
      <c r="JV251" s="0"/>
      <c r="JW251" s="0"/>
      <c r="JX251" s="0"/>
      <c r="JY251" s="0"/>
      <c r="JZ251" s="0"/>
      <c r="KA251" s="0"/>
      <c r="KB251" s="0"/>
      <c r="KC251" s="0"/>
      <c r="KD251" s="0"/>
      <c r="KE251" s="0"/>
      <c r="KF251" s="0"/>
      <c r="KG251" s="0"/>
      <c r="KH251" s="0"/>
      <c r="KI251" s="0"/>
      <c r="KJ251" s="0"/>
      <c r="KK251" s="0"/>
      <c r="KL251" s="0"/>
      <c r="KM251" s="0"/>
      <c r="KN251" s="0"/>
      <c r="KO251" s="0"/>
      <c r="KP251" s="0"/>
      <c r="KQ251" s="0"/>
      <c r="KR251" s="0"/>
      <c r="KS251" s="0"/>
      <c r="KT251" s="0"/>
      <c r="KU251" s="0"/>
      <c r="KV251" s="0"/>
      <c r="KW251" s="0"/>
      <c r="KX251" s="0"/>
      <c r="KY251" s="0"/>
      <c r="KZ251" s="0"/>
      <c r="LA251" s="0"/>
      <c r="LB251" s="0"/>
      <c r="LC251" s="0"/>
      <c r="LD251" s="0"/>
      <c r="LE251" s="0"/>
      <c r="LF251" s="0"/>
      <c r="LG251" s="0"/>
      <c r="LH251" s="0"/>
      <c r="LI251" s="0"/>
      <c r="LJ251" s="0"/>
      <c r="LK251" s="0"/>
      <c r="LL251" s="0"/>
      <c r="LM251" s="0"/>
      <c r="LN251" s="0"/>
      <c r="LO251" s="0"/>
      <c r="LP251" s="0"/>
      <c r="LQ251" s="0"/>
      <c r="LR251" s="0"/>
      <c r="LS251" s="0"/>
      <c r="LT251" s="0"/>
      <c r="LU251" s="0"/>
      <c r="LV251" s="0"/>
      <c r="LW251" s="0"/>
      <c r="LX251" s="0"/>
      <c r="LY251" s="0"/>
      <c r="LZ251" s="0"/>
      <c r="MA251" s="0"/>
      <c r="MB251" s="0"/>
      <c r="MC251" s="0"/>
      <c r="MD251" s="0"/>
      <c r="ME251" s="0"/>
      <c r="MF251" s="0"/>
      <c r="MG251" s="0"/>
      <c r="MH251" s="0"/>
      <c r="MI251" s="0"/>
      <c r="MJ251" s="0"/>
      <c r="MK251" s="0"/>
      <c r="ML251" s="0"/>
      <c r="MM251" s="0"/>
      <c r="MN251" s="0"/>
      <c r="MO251" s="0"/>
      <c r="MP251" s="0"/>
      <c r="MQ251" s="0"/>
      <c r="MR251" s="0"/>
      <c r="MS251" s="0"/>
      <c r="MT251" s="0"/>
      <c r="MU251" s="0"/>
      <c r="MV251" s="0"/>
      <c r="MW251" s="0"/>
      <c r="MX251" s="0"/>
      <c r="MY251" s="0"/>
      <c r="MZ251" s="0"/>
      <c r="NA251" s="0"/>
      <c r="NB251" s="0"/>
      <c r="NC251" s="0"/>
      <c r="ND251" s="0"/>
      <c r="NE251" s="0"/>
      <c r="NF251" s="0"/>
      <c r="NG251" s="0"/>
      <c r="NH251" s="0"/>
      <c r="NI251" s="0"/>
      <c r="NJ251" s="0"/>
      <c r="NK251" s="0"/>
      <c r="NL251" s="0"/>
      <c r="NM251" s="0"/>
      <c r="NN251" s="0"/>
      <c r="NO251" s="0"/>
      <c r="NP251" s="0"/>
      <c r="NQ251" s="0"/>
      <c r="NR251" s="0"/>
      <c r="NS251" s="0"/>
      <c r="NT251" s="0"/>
      <c r="NU251" s="0"/>
      <c r="NV251" s="0"/>
      <c r="NW251" s="0"/>
      <c r="NX251" s="0"/>
      <c r="NY251" s="0"/>
      <c r="NZ251" s="0"/>
      <c r="OA251" s="0"/>
      <c r="OB251" s="0"/>
      <c r="OC251" s="0"/>
      <c r="OD251" s="0"/>
      <c r="OE251" s="0"/>
      <c r="OF251" s="0"/>
      <c r="OG251" s="0"/>
      <c r="OH251" s="0"/>
      <c r="OI251" s="0"/>
      <c r="OJ251" s="0"/>
      <c r="OK251" s="0"/>
      <c r="OL251" s="0"/>
      <c r="OM251" s="0"/>
      <c r="ON251" s="0"/>
      <c r="OO251" s="0"/>
      <c r="OP251" s="0"/>
      <c r="OQ251" s="0"/>
      <c r="OR251" s="0"/>
      <c r="OS251" s="0"/>
      <c r="OT251" s="0"/>
      <c r="OU251" s="0"/>
      <c r="OV251" s="0"/>
      <c r="OW251" s="0"/>
      <c r="OX251" s="0"/>
      <c r="OY251" s="0"/>
      <c r="OZ251" s="0"/>
      <c r="PA251" s="0"/>
      <c r="PB251" s="0"/>
      <c r="PC251" s="0"/>
      <c r="PD251" s="0"/>
      <c r="PE251" s="0"/>
      <c r="PF251" s="0"/>
      <c r="PG251" s="0"/>
      <c r="PH251" s="0"/>
      <c r="PI251" s="0"/>
      <c r="PJ251" s="0"/>
      <c r="PK251" s="0"/>
      <c r="PL251" s="0"/>
      <c r="PM251" s="0"/>
      <c r="PN251" s="0"/>
      <c r="PO251" s="0"/>
      <c r="PP251" s="0"/>
      <c r="PQ251" s="0"/>
      <c r="PR251" s="0"/>
      <c r="PS251" s="0"/>
      <c r="PT251" s="0"/>
      <c r="PU251" s="0"/>
      <c r="PV251" s="0"/>
      <c r="PW251" s="0"/>
      <c r="PX251" s="0"/>
      <c r="PY251" s="0"/>
      <c r="PZ251" s="0"/>
      <c r="QA251" s="0"/>
      <c r="QB251" s="0"/>
      <c r="QC251" s="0"/>
      <c r="QD251" s="0"/>
      <c r="QE251" s="0"/>
      <c r="QF251" s="0"/>
      <c r="QG251" s="0"/>
      <c r="QH251" s="0"/>
      <c r="QI251" s="0"/>
      <c r="QJ251" s="0"/>
      <c r="QK251" s="0"/>
      <c r="QL251" s="0"/>
      <c r="QM251" s="0"/>
      <c r="QN251" s="0"/>
      <c r="QO251" s="0"/>
      <c r="QP251" s="0"/>
      <c r="QQ251" s="0"/>
      <c r="QR251" s="0"/>
      <c r="QS251" s="0"/>
      <c r="QT251" s="0"/>
      <c r="QU251" s="0"/>
      <c r="QV251" s="0"/>
      <c r="QW251" s="0"/>
      <c r="QX251" s="0"/>
      <c r="QY251" s="0"/>
      <c r="QZ251" s="0"/>
      <c r="RA251" s="0"/>
      <c r="RB251" s="0"/>
      <c r="RC251" s="0"/>
      <c r="RD251" s="0"/>
      <c r="RE251" s="0"/>
      <c r="RF251" s="0"/>
      <c r="RG251" s="0"/>
      <c r="RH251" s="0"/>
      <c r="RI251" s="0"/>
      <c r="RJ251" s="0"/>
      <c r="RK251" s="0"/>
      <c r="RL251" s="0"/>
      <c r="RM251" s="0"/>
      <c r="RN251" s="0"/>
      <c r="RO251" s="0"/>
      <c r="RP251" s="0"/>
      <c r="RQ251" s="0"/>
      <c r="RR251" s="0"/>
      <c r="RS251" s="0"/>
      <c r="RT251" s="0"/>
      <c r="RU251" s="0"/>
      <c r="RV251" s="0"/>
      <c r="RW251" s="0"/>
      <c r="RX251" s="0"/>
      <c r="RY251" s="0"/>
      <c r="RZ251" s="0"/>
      <c r="SA251" s="0"/>
      <c r="SB251" s="0"/>
      <c r="SC251" s="0"/>
      <c r="SD251" s="0"/>
      <c r="SE251" s="0"/>
      <c r="SF251" s="0"/>
      <c r="SG251" s="0"/>
      <c r="SH251" s="0"/>
      <c r="SI251" s="0"/>
      <c r="SJ251" s="0"/>
      <c r="SK251" s="0"/>
      <c r="SL251" s="0"/>
      <c r="SM251" s="0"/>
      <c r="SN251" s="0"/>
      <c r="SO251" s="0"/>
      <c r="SP251" s="0"/>
      <c r="SQ251" s="0"/>
      <c r="SR251" s="0"/>
      <c r="SS251" s="0"/>
      <c r="ST251" s="0"/>
      <c r="SU251" s="0"/>
      <c r="SV251" s="0"/>
      <c r="SW251" s="0"/>
      <c r="SX251" s="0"/>
      <c r="SY251" s="0"/>
      <c r="SZ251" s="0"/>
      <c r="TA251" s="0"/>
      <c r="TB251" s="0"/>
      <c r="TC251" s="0"/>
      <c r="TD251" s="0"/>
      <c r="TE251" s="0"/>
      <c r="TF251" s="0"/>
      <c r="TG251" s="0"/>
      <c r="TH251" s="0"/>
      <c r="TI251" s="0"/>
      <c r="TJ251" s="0"/>
      <c r="TK251" s="0"/>
      <c r="TL251" s="0"/>
      <c r="TM251" s="0"/>
      <c r="TN251" s="0"/>
      <c r="TO251" s="0"/>
      <c r="TP251" s="0"/>
      <c r="TQ251" s="0"/>
      <c r="TR251" s="0"/>
      <c r="TS251" s="0"/>
      <c r="TT251" s="0"/>
      <c r="TU251" s="0"/>
      <c r="TV251" s="0"/>
      <c r="TW251" s="0"/>
      <c r="TX251" s="0"/>
      <c r="TY251" s="0"/>
      <c r="TZ251" s="0"/>
      <c r="UA251" s="0"/>
      <c r="UB251" s="0"/>
      <c r="UC251" s="0"/>
      <c r="UD251" s="0"/>
      <c r="UE251" s="0"/>
      <c r="UF251" s="0"/>
      <c r="UG251" s="0"/>
      <c r="UH251" s="0"/>
      <c r="UI251" s="0"/>
      <c r="UJ251" s="0"/>
      <c r="UK251" s="0"/>
      <c r="UL251" s="0"/>
      <c r="UM251" s="0"/>
      <c r="UN251" s="0"/>
      <c r="UO251" s="0"/>
      <c r="UP251" s="0"/>
      <c r="UQ251" s="0"/>
      <c r="UR251" s="0"/>
      <c r="US251" s="0"/>
      <c r="UT251" s="0"/>
      <c r="UU251" s="0"/>
      <c r="UV251" s="0"/>
      <c r="UW251" s="0"/>
      <c r="UX251" s="0"/>
      <c r="UY251" s="0"/>
      <c r="UZ251" s="0"/>
      <c r="VA251" s="0"/>
      <c r="VB251" s="0"/>
      <c r="VC251" s="0"/>
      <c r="VD251" s="0"/>
      <c r="VE251" s="0"/>
      <c r="VF251" s="0"/>
      <c r="VG251" s="0"/>
      <c r="VH251" s="0"/>
      <c r="VI251" s="0"/>
      <c r="VJ251" s="0"/>
      <c r="VK251" s="0"/>
      <c r="VL251" s="0"/>
      <c r="VM251" s="0"/>
      <c r="VN251" s="0"/>
      <c r="VO251" s="0"/>
      <c r="VP251" s="0"/>
      <c r="VQ251" s="0"/>
      <c r="VR251" s="0"/>
      <c r="VS251" s="0"/>
      <c r="VT251" s="0"/>
      <c r="VU251" s="0"/>
      <c r="VV251" s="0"/>
      <c r="VW251" s="0"/>
      <c r="VX251" s="0"/>
      <c r="VY251" s="0"/>
      <c r="VZ251" s="0"/>
      <c r="WA251" s="0"/>
      <c r="WB251" s="0"/>
      <c r="WC251" s="0"/>
      <c r="WD251" s="0"/>
      <c r="WE251" s="0"/>
      <c r="WF251" s="0"/>
      <c r="WG251" s="0"/>
      <c r="WH251" s="0"/>
      <c r="WI251" s="0"/>
      <c r="WJ251" s="0"/>
      <c r="WK251" s="0"/>
      <c r="WL251" s="0"/>
      <c r="WM251" s="0"/>
      <c r="WN251" s="0"/>
      <c r="WO251" s="0"/>
      <c r="WP251" s="0"/>
      <c r="WQ251" s="0"/>
      <c r="WR251" s="0"/>
      <c r="WS251" s="0"/>
      <c r="WT251" s="0"/>
      <c r="WU251" s="0"/>
      <c r="WV251" s="0"/>
      <c r="WW251" s="0"/>
      <c r="WX251" s="0"/>
      <c r="WY251" s="0"/>
      <c r="WZ251" s="0"/>
      <c r="XA251" s="0"/>
      <c r="XB251" s="0"/>
      <c r="XC251" s="0"/>
      <c r="XD251" s="0"/>
      <c r="XE251" s="0"/>
      <c r="XF251" s="0"/>
      <c r="XG251" s="0"/>
      <c r="XH251" s="0"/>
      <c r="XI251" s="0"/>
      <c r="XJ251" s="0"/>
      <c r="XK251" s="0"/>
      <c r="XL251" s="0"/>
      <c r="XM251" s="0"/>
      <c r="XN251" s="0"/>
      <c r="XO251" s="0"/>
      <c r="XP251" s="0"/>
      <c r="XQ251" s="0"/>
      <c r="XR251" s="0"/>
      <c r="XS251" s="0"/>
      <c r="XT251" s="0"/>
      <c r="XU251" s="0"/>
      <c r="XV251" s="0"/>
      <c r="XW251" s="0"/>
      <c r="XX251" s="0"/>
      <c r="XY251" s="0"/>
      <c r="XZ251" s="0"/>
      <c r="YA251" s="0"/>
      <c r="YB251" s="0"/>
      <c r="YC251" s="0"/>
      <c r="YD251" s="0"/>
      <c r="YE251" s="0"/>
      <c r="YF251" s="0"/>
      <c r="YG251" s="0"/>
      <c r="YH251" s="0"/>
      <c r="YI251" s="0"/>
      <c r="YJ251" s="0"/>
      <c r="YK251" s="0"/>
      <c r="YL251" s="0"/>
      <c r="YM251" s="0"/>
      <c r="YN251" s="0"/>
      <c r="YO251" s="0"/>
      <c r="YP251" s="0"/>
      <c r="YQ251" s="0"/>
      <c r="YR251" s="0"/>
      <c r="YS251" s="0"/>
      <c r="YT251" s="0"/>
      <c r="YU251" s="0"/>
      <c r="YV251" s="0"/>
      <c r="YW251" s="0"/>
      <c r="YX251" s="0"/>
      <c r="YY251" s="0"/>
      <c r="YZ251" s="0"/>
      <c r="ZA251" s="0"/>
      <c r="ZB251" s="0"/>
      <c r="ZC251" s="0"/>
      <c r="ZD251" s="0"/>
      <c r="ZE251" s="0"/>
      <c r="ZF251" s="0"/>
      <c r="ZG251" s="0"/>
      <c r="ZH251" s="0"/>
      <c r="ZI251" s="0"/>
      <c r="ZJ251" s="0"/>
      <c r="ZK251" s="0"/>
      <c r="ZL251" s="0"/>
      <c r="ZM251" s="0"/>
      <c r="ZN251" s="0"/>
      <c r="ZO251" s="0"/>
      <c r="ZP251" s="0"/>
      <c r="ZQ251" s="0"/>
      <c r="ZR251" s="0"/>
      <c r="ZS251" s="0"/>
      <c r="ZT251" s="0"/>
      <c r="ZU251" s="0"/>
      <c r="ZV251" s="0"/>
      <c r="ZW251" s="0"/>
      <c r="ZX251" s="0"/>
      <c r="ZY251" s="0"/>
      <c r="ZZ251" s="0"/>
      <c r="AAA251" s="0"/>
      <c r="AAB251" s="0"/>
      <c r="AAC251" s="0"/>
      <c r="AAD251" s="0"/>
      <c r="AAE251" s="0"/>
      <c r="AAF251" s="0"/>
      <c r="AAG251" s="0"/>
      <c r="AAH251" s="0"/>
      <c r="AAI251" s="0"/>
      <c r="AAJ251" s="0"/>
      <c r="AAK251" s="0"/>
      <c r="AAL251" s="0"/>
      <c r="AAM251" s="0"/>
      <c r="AAN251" s="0"/>
      <c r="AAO251" s="0"/>
      <c r="AAP251" s="0"/>
      <c r="AAQ251" s="0"/>
      <c r="AAR251" s="0"/>
      <c r="AAS251" s="0"/>
      <c r="AAT251" s="0"/>
      <c r="AAU251" s="0"/>
      <c r="AAV251" s="0"/>
      <c r="AAW251" s="0"/>
      <c r="AAX251" s="0"/>
      <c r="AAY251" s="0"/>
      <c r="AAZ251" s="0"/>
      <c r="ABA251" s="0"/>
      <c r="ABB251" s="0"/>
      <c r="ABC251" s="0"/>
      <c r="ABD251" s="0"/>
      <c r="ABE251" s="0"/>
      <c r="ABF251" s="0"/>
      <c r="ABG251" s="0"/>
      <c r="ABH251" s="0"/>
      <c r="ABI251" s="0"/>
      <c r="ABJ251" s="0"/>
      <c r="ABK251" s="0"/>
      <c r="ABL251" s="0"/>
      <c r="ABM251" s="0"/>
      <c r="ABN251" s="0"/>
      <c r="ABO251" s="0"/>
      <c r="ABP251" s="0"/>
      <c r="ABQ251" s="0"/>
      <c r="ABR251" s="0"/>
      <c r="ABS251" s="0"/>
      <c r="ABT251" s="0"/>
      <c r="ABU251" s="0"/>
      <c r="ABV251" s="0"/>
      <c r="ABW251" s="0"/>
      <c r="ABX251" s="0"/>
      <c r="ABY251" s="0"/>
      <c r="ABZ251" s="0"/>
      <c r="ACA251" s="0"/>
      <c r="ACB251" s="0"/>
      <c r="ACC251" s="0"/>
      <c r="ACD251" s="0"/>
      <c r="ACE251" s="0"/>
      <c r="ACF251" s="0"/>
      <c r="ACG251" s="0"/>
      <c r="ACH251" s="0"/>
      <c r="ACI251" s="0"/>
      <c r="ACJ251" s="0"/>
      <c r="ACK251" s="0"/>
      <c r="ACL251" s="0"/>
      <c r="ACM251" s="0"/>
      <c r="ACN251" s="0"/>
      <c r="ACO251" s="0"/>
      <c r="ACP251" s="0"/>
      <c r="ACQ251" s="0"/>
      <c r="ACR251" s="0"/>
      <c r="ACS251" s="0"/>
      <c r="ACT251" s="0"/>
      <c r="ACU251" s="0"/>
      <c r="ACV251" s="0"/>
      <c r="ACW251" s="0"/>
      <c r="ACX251" s="0"/>
      <c r="ACY251" s="0"/>
      <c r="ACZ251" s="0"/>
      <c r="ADA251" s="0"/>
      <c r="ADB251" s="0"/>
      <c r="ADC251" s="0"/>
      <c r="ADD251" s="0"/>
      <c r="ADE251" s="0"/>
      <c r="ADF251" s="0"/>
      <c r="ADG251" s="0"/>
      <c r="ADH251" s="0"/>
      <c r="ADI251" s="0"/>
      <c r="ADJ251" s="0"/>
      <c r="ADK251" s="0"/>
      <c r="ADL251" s="0"/>
      <c r="ADM251" s="0"/>
      <c r="ADN251" s="0"/>
      <c r="ADO251" s="0"/>
      <c r="ADP251" s="0"/>
      <c r="ADQ251" s="0"/>
      <c r="ADR251" s="0"/>
      <c r="ADS251" s="0"/>
      <c r="ADT251" s="0"/>
      <c r="ADU251" s="0"/>
      <c r="ADV251" s="0"/>
      <c r="ADW251" s="0"/>
      <c r="ADX251" s="0"/>
      <c r="ADY251" s="0"/>
      <c r="ADZ251" s="0"/>
      <c r="AEA251" s="0"/>
      <c r="AEB251" s="0"/>
      <c r="AEC251" s="0"/>
      <c r="AED251" s="0"/>
      <c r="AEE251" s="0"/>
      <c r="AEF251" s="0"/>
      <c r="AEG251" s="0"/>
      <c r="AEH251" s="0"/>
      <c r="AEI251" s="0"/>
      <c r="AEJ251" s="0"/>
      <c r="AEK251" s="0"/>
      <c r="AEL251" s="0"/>
      <c r="AEM251" s="0"/>
      <c r="AEN251" s="0"/>
      <c r="AEO251" s="0"/>
      <c r="AEP251" s="0"/>
      <c r="AEQ251" s="0"/>
      <c r="AER251" s="0"/>
      <c r="AES251" s="0"/>
      <c r="AET251" s="0"/>
      <c r="AEU251" s="0"/>
      <c r="AEV251" s="0"/>
      <c r="AEW251" s="0"/>
      <c r="AEX251" s="0"/>
      <c r="AEY251" s="0"/>
      <c r="AEZ251" s="0"/>
      <c r="AFA251" s="0"/>
      <c r="AFB251" s="0"/>
      <c r="AFC251" s="0"/>
      <c r="AFD251" s="0"/>
      <c r="AFE251" s="0"/>
      <c r="AFF251" s="0"/>
      <c r="AFG251" s="0"/>
      <c r="AFH251" s="0"/>
      <c r="AFI251" s="0"/>
      <c r="AFJ251" s="0"/>
      <c r="AFK251" s="0"/>
      <c r="AFL251" s="0"/>
      <c r="AFM251" s="0"/>
      <c r="AFN251" s="0"/>
      <c r="AFO251" s="0"/>
      <c r="AFP251" s="0"/>
      <c r="AFQ251" s="0"/>
      <c r="AFR251" s="0"/>
      <c r="AFS251" s="0"/>
      <c r="AFT251" s="0"/>
      <c r="AFU251" s="0"/>
      <c r="AFV251" s="0"/>
      <c r="AFW251" s="0"/>
      <c r="AFX251" s="0"/>
      <c r="AFY251" s="0"/>
      <c r="AFZ251" s="0"/>
      <c r="AGA251" s="0"/>
      <c r="AGB251" s="0"/>
      <c r="AGC251" s="0"/>
      <c r="AGD251" s="0"/>
      <c r="AGE251" s="0"/>
      <c r="AGF251" s="0"/>
      <c r="AGG251" s="0"/>
      <c r="AGH251" s="0"/>
      <c r="AGI251" s="0"/>
      <c r="AGJ251" s="0"/>
      <c r="AGK251" s="0"/>
      <c r="AGL251" s="0"/>
      <c r="AGM251" s="0"/>
      <c r="AGN251" s="0"/>
      <c r="AGO251" s="0"/>
      <c r="AGP251" s="0"/>
      <c r="AGQ251" s="0"/>
      <c r="AGR251" s="0"/>
      <c r="AGS251" s="0"/>
      <c r="AGT251" s="0"/>
      <c r="AGU251" s="0"/>
      <c r="AGV251" s="0"/>
      <c r="AGW251" s="0"/>
      <c r="AGX251" s="0"/>
      <c r="AGY251" s="0"/>
      <c r="AGZ251" s="0"/>
      <c r="AHA251" s="0"/>
      <c r="AHB251" s="0"/>
      <c r="AHC251" s="0"/>
      <c r="AHD251" s="0"/>
      <c r="AHE251" s="0"/>
      <c r="AHF251" s="0"/>
      <c r="AHG251" s="0"/>
      <c r="AHH251" s="0"/>
      <c r="AHI251" s="0"/>
      <c r="AHJ251" s="0"/>
      <c r="AHK251" s="0"/>
      <c r="AHL251" s="0"/>
      <c r="AHM251" s="0"/>
      <c r="AHN251" s="0"/>
      <c r="AHO251" s="0"/>
      <c r="AHP251" s="0"/>
      <c r="AHQ251" s="0"/>
      <c r="AHR251" s="0"/>
      <c r="AHS251" s="0"/>
      <c r="AHT251" s="0"/>
      <c r="AHU251" s="0"/>
      <c r="AHV251" s="0"/>
      <c r="AHW251" s="0"/>
      <c r="AHX251" s="0"/>
      <c r="AHY251" s="0"/>
      <c r="AHZ251" s="0"/>
      <c r="AIA251" s="0"/>
      <c r="AIB251" s="0"/>
      <c r="AIC251" s="0"/>
      <c r="AID251" s="0"/>
      <c r="AIE251" s="0"/>
      <c r="AIF251" s="0"/>
      <c r="AIG251" s="0"/>
      <c r="AIH251" s="0"/>
      <c r="AII251" s="0"/>
      <c r="AIJ251" s="0"/>
      <c r="AIK251" s="0"/>
      <c r="AIL251" s="0"/>
      <c r="AIM251" s="0"/>
      <c r="AIN251" s="0"/>
      <c r="AIO251" s="0"/>
      <c r="AIP251" s="0"/>
      <c r="AIQ251" s="0"/>
      <c r="AIR251" s="0"/>
      <c r="AIS251" s="0"/>
      <c r="AIT251" s="0"/>
      <c r="AIU251" s="0"/>
      <c r="AIV251" s="0"/>
      <c r="AIW251" s="0"/>
      <c r="AIX251" s="0"/>
      <c r="AIY251" s="0"/>
      <c r="AIZ251" s="0"/>
      <c r="AJA251" s="0"/>
      <c r="AJB251" s="0"/>
      <c r="AJC251" s="0"/>
      <c r="AJD251" s="0"/>
      <c r="AJE251" s="0"/>
      <c r="AJF251" s="0"/>
      <c r="AJG251" s="0"/>
      <c r="AJH251" s="0"/>
      <c r="AJI251" s="0"/>
      <c r="AJJ251" s="0"/>
      <c r="AJK251" s="0"/>
      <c r="AJL251" s="0"/>
      <c r="AJM251" s="0"/>
      <c r="AJN251" s="0"/>
      <c r="AJO251" s="0"/>
      <c r="AJP251" s="0"/>
      <c r="AJQ251" s="0"/>
      <c r="AJR251" s="0"/>
      <c r="AJS251" s="0"/>
      <c r="AJT251" s="0"/>
      <c r="AJU251" s="0"/>
      <c r="AJV251" s="0"/>
      <c r="AJW251" s="0"/>
      <c r="AJX251" s="0"/>
      <c r="AJY251" s="0"/>
      <c r="AJZ251" s="0"/>
      <c r="AKA251" s="0"/>
      <c r="AKB251" s="0"/>
      <c r="AKC251" s="0"/>
      <c r="AKD251" s="0"/>
      <c r="AKE251" s="0"/>
      <c r="AKF251" s="0"/>
      <c r="AKG251" s="0"/>
      <c r="AKH251" s="0"/>
      <c r="AKI251" s="0"/>
      <c r="AKJ251" s="0"/>
      <c r="AKK251" s="0"/>
      <c r="AKL251" s="0"/>
      <c r="AKM251" s="0"/>
      <c r="AKN251" s="0"/>
      <c r="AKO251" s="0"/>
      <c r="AKP251" s="0"/>
      <c r="AKQ251" s="0"/>
      <c r="AKR251" s="0"/>
      <c r="AKS251" s="0"/>
      <c r="AKT251" s="0"/>
      <c r="AKU251" s="0"/>
      <c r="AKV251" s="0"/>
      <c r="AKW251" s="0"/>
      <c r="AKX251" s="0"/>
      <c r="AKY251" s="0"/>
      <c r="AKZ251" s="0"/>
      <c r="ALA251" s="0"/>
      <c r="ALB251" s="0"/>
      <c r="ALC251" s="0"/>
      <c r="ALD251" s="0"/>
      <c r="ALE251" s="0"/>
      <c r="ALF251" s="0"/>
      <c r="ALG251" s="0"/>
      <c r="ALH251" s="0"/>
      <c r="ALI251" s="0"/>
      <c r="ALJ251" s="0"/>
      <c r="ALK251" s="0"/>
      <c r="ALL251" s="0"/>
      <c r="ALM251" s="0"/>
      <c r="ALN251" s="0"/>
      <c r="ALO251" s="0"/>
      <c r="ALP251" s="0"/>
      <c r="ALQ251" s="0"/>
      <c r="ALR251" s="0"/>
      <c r="ALS251" s="0"/>
      <c r="ALT251" s="0"/>
      <c r="ALU251" s="0"/>
      <c r="ALV251" s="0"/>
      <c r="ALW251" s="0"/>
      <c r="ALX251" s="0"/>
      <c r="ALY251" s="0"/>
      <c r="ALZ251" s="0"/>
      <c r="AMA251" s="0"/>
      <c r="AMB251" s="0"/>
      <c r="AMC251" s="0"/>
      <c r="AMD251" s="0"/>
      <c r="AME251" s="0"/>
      <c r="AMF251" s="0"/>
      <c r="AMG251" s="0"/>
      <c r="AMH251" s="0"/>
      <c r="AMI251" s="0"/>
      <c r="AMJ251" s="0"/>
    </row>
    <row r="252" customFormat="false" ht="14.9" hidden="false" customHeight="false" outlineLevel="0" collapsed="false">
      <c r="A252" s="44" t="n">
        <v>46</v>
      </c>
      <c r="B252" s="45" t="s">
        <v>22</v>
      </c>
      <c r="C252" s="19" t="n">
        <v>0</v>
      </c>
      <c r="D252" s="19" t="n">
        <v>0</v>
      </c>
      <c r="E252" s="19" t="n">
        <v>0</v>
      </c>
      <c r="F252" s="19" t="n">
        <v>0</v>
      </c>
      <c r="G252" s="20"/>
      <c r="H252" s="20"/>
      <c r="I252" s="20"/>
      <c r="J252" s="20"/>
      <c r="K252" s="21" t="n">
        <v>619.39</v>
      </c>
      <c r="L252" s="21" t="n">
        <f aca="false">6*SC!D158</f>
        <v>23.9722108409091</v>
      </c>
      <c r="M252" s="21" t="n">
        <f aca="false">6*SC!E158</f>
        <v>23.9722108409091</v>
      </c>
      <c r="N252" s="22"/>
      <c r="O252" s="23" t="n">
        <f aca="false">SUM(G252:J252,K252:M252)</f>
        <v>667.334421681818</v>
      </c>
      <c r="P252" s="0"/>
      <c r="Q252" s="0"/>
      <c r="R252" s="0"/>
      <c r="S252" s="0"/>
      <c r="T252" s="0"/>
      <c r="U252" s="0"/>
      <c r="V252" s="0"/>
      <c r="W252" s="0"/>
      <c r="X252" s="0"/>
      <c r="Y252" s="0"/>
      <c r="Z252" s="0"/>
      <c r="AA252" s="0"/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 s="0"/>
      <c r="IV252" s="0"/>
      <c r="IW252" s="0"/>
      <c r="IX252" s="0"/>
      <c r="IY252" s="0"/>
      <c r="IZ252" s="0"/>
      <c r="JA252" s="0"/>
      <c r="JB252" s="0"/>
      <c r="JC252" s="0"/>
      <c r="JD252" s="0"/>
      <c r="JE252" s="0"/>
      <c r="JF252" s="0"/>
      <c r="JG252" s="0"/>
      <c r="JH252" s="0"/>
      <c r="JI252" s="0"/>
      <c r="JJ252" s="0"/>
      <c r="JK252" s="0"/>
      <c r="JL252" s="0"/>
      <c r="JM252" s="0"/>
      <c r="JN252" s="0"/>
      <c r="JO252" s="0"/>
      <c r="JP252" s="0"/>
      <c r="JQ252" s="0"/>
      <c r="JR252" s="0"/>
      <c r="JS252" s="0"/>
      <c r="JT252" s="0"/>
      <c r="JU252" s="0"/>
      <c r="JV252" s="0"/>
      <c r="JW252" s="0"/>
      <c r="JX252" s="0"/>
      <c r="JY252" s="0"/>
      <c r="JZ252" s="0"/>
      <c r="KA252" s="0"/>
      <c r="KB252" s="0"/>
      <c r="KC252" s="0"/>
      <c r="KD252" s="0"/>
      <c r="KE252" s="0"/>
      <c r="KF252" s="0"/>
      <c r="KG252" s="0"/>
      <c r="KH252" s="0"/>
      <c r="KI252" s="0"/>
      <c r="KJ252" s="0"/>
      <c r="KK252" s="0"/>
      <c r="KL252" s="0"/>
      <c r="KM252" s="0"/>
      <c r="KN252" s="0"/>
      <c r="KO252" s="0"/>
      <c r="KP252" s="0"/>
      <c r="KQ252" s="0"/>
      <c r="KR252" s="0"/>
      <c r="KS252" s="0"/>
      <c r="KT252" s="0"/>
      <c r="KU252" s="0"/>
      <c r="KV252" s="0"/>
      <c r="KW252" s="0"/>
      <c r="KX252" s="0"/>
      <c r="KY252" s="0"/>
      <c r="KZ252" s="0"/>
      <c r="LA252" s="0"/>
      <c r="LB252" s="0"/>
      <c r="LC252" s="0"/>
      <c r="LD252" s="0"/>
      <c r="LE252" s="0"/>
      <c r="LF252" s="0"/>
      <c r="LG252" s="0"/>
      <c r="LH252" s="0"/>
      <c r="LI252" s="0"/>
      <c r="LJ252" s="0"/>
      <c r="LK252" s="0"/>
      <c r="LL252" s="0"/>
      <c r="LM252" s="0"/>
      <c r="LN252" s="0"/>
      <c r="LO252" s="0"/>
      <c r="LP252" s="0"/>
      <c r="LQ252" s="0"/>
      <c r="LR252" s="0"/>
      <c r="LS252" s="0"/>
      <c r="LT252" s="0"/>
      <c r="LU252" s="0"/>
      <c r="LV252" s="0"/>
      <c r="LW252" s="0"/>
      <c r="LX252" s="0"/>
      <c r="LY252" s="0"/>
      <c r="LZ252" s="0"/>
      <c r="MA252" s="0"/>
      <c r="MB252" s="0"/>
      <c r="MC252" s="0"/>
      <c r="MD252" s="0"/>
      <c r="ME252" s="0"/>
      <c r="MF252" s="0"/>
      <c r="MG252" s="0"/>
      <c r="MH252" s="0"/>
      <c r="MI252" s="0"/>
      <c r="MJ252" s="0"/>
      <c r="MK252" s="0"/>
      <c r="ML252" s="0"/>
      <c r="MM252" s="0"/>
      <c r="MN252" s="0"/>
      <c r="MO252" s="0"/>
      <c r="MP252" s="0"/>
      <c r="MQ252" s="0"/>
      <c r="MR252" s="0"/>
      <c r="MS252" s="0"/>
      <c r="MT252" s="0"/>
      <c r="MU252" s="0"/>
      <c r="MV252" s="0"/>
      <c r="MW252" s="0"/>
      <c r="MX252" s="0"/>
      <c r="MY252" s="0"/>
      <c r="MZ252" s="0"/>
      <c r="NA252" s="0"/>
      <c r="NB252" s="0"/>
      <c r="NC252" s="0"/>
      <c r="ND252" s="0"/>
      <c r="NE252" s="0"/>
      <c r="NF252" s="0"/>
      <c r="NG252" s="0"/>
      <c r="NH252" s="0"/>
      <c r="NI252" s="0"/>
      <c r="NJ252" s="0"/>
      <c r="NK252" s="0"/>
      <c r="NL252" s="0"/>
      <c r="NM252" s="0"/>
      <c r="NN252" s="0"/>
      <c r="NO252" s="0"/>
      <c r="NP252" s="0"/>
      <c r="NQ252" s="0"/>
      <c r="NR252" s="0"/>
      <c r="NS252" s="0"/>
      <c r="NT252" s="0"/>
      <c r="NU252" s="0"/>
      <c r="NV252" s="0"/>
      <c r="NW252" s="0"/>
      <c r="NX252" s="0"/>
      <c r="NY252" s="0"/>
      <c r="NZ252" s="0"/>
      <c r="OA252" s="0"/>
      <c r="OB252" s="0"/>
      <c r="OC252" s="0"/>
      <c r="OD252" s="0"/>
      <c r="OE252" s="0"/>
      <c r="OF252" s="0"/>
      <c r="OG252" s="0"/>
      <c r="OH252" s="0"/>
      <c r="OI252" s="0"/>
      <c r="OJ252" s="0"/>
      <c r="OK252" s="0"/>
      <c r="OL252" s="0"/>
      <c r="OM252" s="0"/>
      <c r="ON252" s="0"/>
      <c r="OO252" s="0"/>
      <c r="OP252" s="0"/>
      <c r="OQ252" s="0"/>
      <c r="OR252" s="0"/>
      <c r="OS252" s="0"/>
      <c r="OT252" s="0"/>
      <c r="OU252" s="0"/>
      <c r="OV252" s="0"/>
      <c r="OW252" s="0"/>
      <c r="OX252" s="0"/>
      <c r="OY252" s="0"/>
      <c r="OZ252" s="0"/>
      <c r="PA252" s="0"/>
      <c r="PB252" s="0"/>
      <c r="PC252" s="0"/>
      <c r="PD252" s="0"/>
      <c r="PE252" s="0"/>
      <c r="PF252" s="0"/>
      <c r="PG252" s="0"/>
      <c r="PH252" s="0"/>
      <c r="PI252" s="0"/>
      <c r="PJ252" s="0"/>
      <c r="PK252" s="0"/>
      <c r="PL252" s="0"/>
      <c r="PM252" s="0"/>
      <c r="PN252" s="0"/>
      <c r="PO252" s="0"/>
      <c r="PP252" s="0"/>
      <c r="PQ252" s="0"/>
      <c r="PR252" s="0"/>
      <c r="PS252" s="0"/>
      <c r="PT252" s="0"/>
      <c r="PU252" s="0"/>
      <c r="PV252" s="0"/>
      <c r="PW252" s="0"/>
      <c r="PX252" s="0"/>
      <c r="PY252" s="0"/>
      <c r="PZ252" s="0"/>
      <c r="QA252" s="0"/>
      <c r="QB252" s="0"/>
      <c r="QC252" s="0"/>
      <c r="QD252" s="0"/>
      <c r="QE252" s="0"/>
      <c r="QF252" s="0"/>
      <c r="QG252" s="0"/>
      <c r="QH252" s="0"/>
      <c r="QI252" s="0"/>
      <c r="QJ252" s="0"/>
      <c r="QK252" s="0"/>
      <c r="QL252" s="0"/>
      <c r="QM252" s="0"/>
      <c r="QN252" s="0"/>
      <c r="QO252" s="0"/>
      <c r="QP252" s="0"/>
      <c r="QQ252" s="0"/>
      <c r="QR252" s="0"/>
      <c r="QS252" s="0"/>
      <c r="QT252" s="0"/>
      <c r="QU252" s="0"/>
      <c r="QV252" s="0"/>
      <c r="QW252" s="0"/>
      <c r="QX252" s="0"/>
      <c r="QY252" s="0"/>
      <c r="QZ252" s="0"/>
      <c r="RA252" s="0"/>
      <c r="RB252" s="0"/>
      <c r="RC252" s="0"/>
      <c r="RD252" s="0"/>
      <c r="RE252" s="0"/>
      <c r="RF252" s="0"/>
      <c r="RG252" s="0"/>
      <c r="RH252" s="0"/>
      <c r="RI252" s="0"/>
      <c r="RJ252" s="0"/>
      <c r="RK252" s="0"/>
      <c r="RL252" s="0"/>
      <c r="RM252" s="0"/>
      <c r="RN252" s="0"/>
      <c r="RO252" s="0"/>
      <c r="RP252" s="0"/>
      <c r="RQ252" s="0"/>
      <c r="RR252" s="0"/>
      <c r="RS252" s="0"/>
      <c r="RT252" s="0"/>
      <c r="RU252" s="0"/>
      <c r="RV252" s="0"/>
      <c r="RW252" s="0"/>
      <c r="RX252" s="0"/>
      <c r="RY252" s="0"/>
      <c r="RZ252" s="0"/>
      <c r="SA252" s="0"/>
      <c r="SB252" s="0"/>
      <c r="SC252" s="0"/>
      <c r="SD252" s="0"/>
      <c r="SE252" s="0"/>
      <c r="SF252" s="0"/>
      <c r="SG252" s="0"/>
      <c r="SH252" s="0"/>
      <c r="SI252" s="0"/>
      <c r="SJ252" s="0"/>
      <c r="SK252" s="0"/>
      <c r="SL252" s="0"/>
      <c r="SM252" s="0"/>
      <c r="SN252" s="0"/>
      <c r="SO252" s="0"/>
      <c r="SP252" s="0"/>
      <c r="SQ252" s="0"/>
      <c r="SR252" s="0"/>
      <c r="SS252" s="0"/>
      <c r="ST252" s="0"/>
      <c r="SU252" s="0"/>
      <c r="SV252" s="0"/>
      <c r="SW252" s="0"/>
      <c r="SX252" s="0"/>
      <c r="SY252" s="0"/>
      <c r="SZ252" s="0"/>
      <c r="TA252" s="0"/>
      <c r="TB252" s="0"/>
      <c r="TC252" s="0"/>
      <c r="TD252" s="0"/>
      <c r="TE252" s="0"/>
      <c r="TF252" s="0"/>
      <c r="TG252" s="0"/>
      <c r="TH252" s="0"/>
      <c r="TI252" s="0"/>
      <c r="TJ252" s="0"/>
      <c r="TK252" s="0"/>
      <c r="TL252" s="0"/>
      <c r="TM252" s="0"/>
      <c r="TN252" s="0"/>
      <c r="TO252" s="0"/>
      <c r="TP252" s="0"/>
      <c r="TQ252" s="0"/>
      <c r="TR252" s="0"/>
      <c r="TS252" s="0"/>
      <c r="TT252" s="0"/>
      <c r="TU252" s="0"/>
      <c r="TV252" s="0"/>
      <c r="TW252" s="0"/>
      <c r="TX252" s="0"/>
      <c r="TY252" s="0"/>
      <c r="TZ252" s="0"/>
      <c r="UA252" s="0"/>
      <c r="UB252" s="0"/>
      <c r="UC252" s="0"/>
      <c r="UD252" s="0"/>
      <c r="UE252" s="0"/>
      <c r="UF252" s="0"/>
      <c r="UG252" s="0"/>
      <c r="UH252" s="0"/>
      <c r="UI252" s="0"/>
      <c r="UJ252" s="0"/>
      <c r="UK252" s="0"/>
      <c r="UL252" s="0"/>
      <c r="UM252" s="0"/>
      <c r="UN252" s="0"/>
      <c r="UO252" s="0"/>
      <c r="UP252" s="0"/>
      <c r="UQ252" s="0"/>
      <c r="UR252" s="0"/>
      <c r="US252" s="0"/>
      <c r="UT252" s="0"/>
      <c r="UU252" s="0"/>
      <c r="UV252" s="0"/>
      <c r="UW252" s="0"/>
      <c r="UX252" s="0"/>
      <c r="UY252" s="0"/>
      <c r="UZ252" s="0"/>
      <c r="VA252" s="0"/>
      <c r="VB252" s="0"/>
      <c r="VC252" s="0"/>
      <c r="VD252" s="0"/>
      <c r="VE252" s="0"/>
      <c r="VF252" s="0"/>
      <c r="VG252" s="0"/>
      <c r="VH252" s="0"/>
      <c r="VI252" s="0"/>
      <c r="VJ252" s="0"/>
      <c r="VK252" s="0"/>
      <c r="VL252" s="0"/>
      <c r="VM252" s="0"/>
      <c r="VN252" s="0"/>
      <c r="VO252" s="0"/>
      <c r="VP252" s="0"/>
      <c r="VQ252" s="0"/>
      <c r="VR252" s="0"/>
      <c r="VS252" s="0"/>
      <c r="VT252" s="0"/>
      <c r="VU252" s="0"/>
      <c r="VV252" s="0"/>
      <c r="VW252" s="0"/>
      <c r="VX252" s="0"/>
      <c r="VY252" s="0"/>
      <c r="VZ252" s="0"/>
      <c r="WA252" s="0"/>
      <c r="WB252" s="0"/>
      <c r="WC252" s="0"/>
      <c r="WD252" s="0"/>
      <c r="WE252" s="0"/>
      <c r="WF252" s="0"/>
      <c r="WG252" s="0"/>
      <c r="WH252" s="0"/>
      <c r="WI252" s="0"/>
      <c r="WJ252" s="0"/>
      <c r="WK252" s="0"/>
      <c r="WL252" s="0"/>
      <c r="WM252" s="0"/>
      <c r="WN252" s="0"/>
      <c r="WO252" s="0"/>
      <c r="WP252" s="0"/>
      <c r="WQ252" s="0"/>
      <c r="WR252" s="0"/>
      <c r="WS252" s="0"/>
      <c r="WT252" s="0"/>
      <c r="WU252" s="0"/>
      <c r="WV252" s="0"/>
      <c r="WW252" s="0"/>
      <c r="WX252" s="0"/>
      <c r="WY252" s="0"/>
      <c r="WZ252" s="0"/>
      <c r="XA252" s="0"/>
      <c r="XB252" s="0"/>
      <c r="XC252" s="0"/>
      <c r="XD252" s="0"/>
      <c r="XE252" s="0"/>
      <c r="XF252" s="0"/>
      <c r="XG252" s="0"/>
      <c r="XH252" s="0"/>
      <c r="XI252" s="0"/>
      <c r="XJ252" s="0"/>
      <c r="XK252" s="0"/>
      <c r="XL252" s="0"/>
      <c r="XM252" s="0"/>
      <c r="XN252" s="0"/>
      <c r="XO252" s="0"/>
      <c r="XP252" s="0"/>
      <c r="XQ252" s="0"/>
      <c r="XR252" s="0"/>
      <c r="XS252" s="0"/>
      <c r="XT252" s="0"/>
      <c r="XU252" s="0"/>
      <c r="XV252" s="0"/>
      <c r="XW252" s="0"/>
      <c r="XX252" s="0"/>
      <c r="XY252" s="0"/>
      <c r="XZ252" s="0"/>
      <c r="YA252" s="0"/>
      <c r="YB252" s="0"/>
      <c r="YC252" s="0"/>
      <c r="YD252" s="0"/>
      <c r="YE252" s="0"/>
      <c r="YF252" s="0"/>
      <c r="YG252" s="0"/>
      <c r="YH252" s="0"/>
      <c r="YI252" s="0"/>
      <c r="YJ252" s="0"/>
      <c r="YK252" s="0"/>
      <c r="YL252" s="0"/>
      <c r="YM252" s="0"/>
      <c r="YN252" s="0"/>
      <c r="YO252" s="0"/>
      <c r="YP252" s="0"/>
      <c r="YQ252" s="0"/>
      <c r="YR252" s="0"/>
      <c r="YS252" s="0"/>
      <c r="YT252" s="0"/>
      <c r="YU252" s="0"/>
      <c r="YV252" s="0"/>
      <c r="YW252" s="0"/>
      <c r="YX252" s="0"/>
      <c r="YY252" s="0"/>
      <c r="YZ252" s="0"/>
      <c r="ZA252" s="0"/>
      <c r="ZB252" s="0"/>
      <c r="ZC252" s="0"/>
      <c r="ZD252" s="0"/>
      <c r="ZE252" s="0"/>
      <c r="ZF252" s="0"/>
      <c r="ZG252" s="0"/>
      <c r="ZH252" s="0"/>
      <c r="ZI252" s="0"/>
      <c r="ZJ252" s="0"/>
      <c r="ZK252" s="0"/>
      <c r="ZL252" s="0"/>
      <c r="ZM252" s="0"/>
      <c r="ZN252" s="0"/>
      <c r="ZO252" s="0"/>
      <c r="ZP252" s="0"/>
      <c r="ZQ252" s="0"/>
      <c r="ZR252" s="0"/>
      <c r="ZS252" s="0"/>
      <c r="ZT252" s="0"/>
      <c r="ZU252" s="0"/>
      <c r="ZV252" s="0"/>
      <c r="ZW252" s="0"/>
      <c r="ZX252" s="0"/>
      <c r="ZY252" s="0"/>
      <c r="ZZ252" s="0"/>
      <c r="AAA252" s="0"/>
      <c r="AAB252" s="0"/>
      <c r="AAC252" s="0"/>
      <c r="AAD252" s="0"/>
      <c r="AAE252" s="0"/>
      <c r="AAF252" s="0"/>
      <c r="AAG252" s="0"/>
      <c r="AAH252" s="0"/>
      <c r="AAI252" s="0"/>
      <c r="AAJ252" s="0"/>
      <c r="AAK252" s="0"/>
      <c r="AAL252" s="0"/>
      <c r="AAM252" s="0"/>
      <c r="AAN252" s="0"/>
      <c r="AAO252" s="0"/>
      <c r="AAP252" s="0"/>
      <c r="AAQ252" s="0"/>
      <c r="AAR252" s="0"/>
      <c r="AAS252" s="0"/>
      <c r="AAT252" s="0"/>
      <c r="AAU252" s="0"/>
      <c r="AAV252" s="0"/>
      <c r="AAW252" s="0"/>
      <c r="AAX252" s="0"/>
      <c r="AAY252" s="0"/>
      <c r="AAZ252" s="0"/>
      <c r="ABA252" s="0"/>
      <c r="ABB252" s="0"/>
      <c r="ABC252" s="0"/>
      <c r="ABD252" s="0"/>
      <c r="ABE252" s="0"/>
      <c r="ABF252" s="0"/>
      <c r="ABG252" s="0"/>
      <c r="ABH252" s="0"/>
      <c r="ABI252" s="0"/>
      <c r="ABJ252" s="0"/>
      <c r="ABK252" s="0"/>
      <c r="ABL252" s="0"/>
      <c r="ABM252" s="0"/>
      <c r="ABN252" s="0"/>
      <c r="ABO252" s="0"/>
      <c r="ABP252" s="0"/>
      <c r="ABQ252" s="0"/>
      <c r="ABR252" s="0"/>
      <c r="ABS252" s="0"/>
      <c r="ABT252" s="0"/>
      <c r="ABU252" s="0"/>
      <c r="ABV252" s="0"/>
      <c r="ABW252" s="0"/>
      <c r="ABX252" s="0"/>
      <c r="ABY252" s="0"/>
      <c r="ABZ252" s="0"/>
      <c r="ACA252" s="0"/>
      <c r="ACB252" s="0"/>
      <c r="ACC252" s="0"/>
      <c r="ACD252" s="0"/>
      <c r="ACE252" s="0"/>
      <c r="ACF252" s="0"/>
      <c r="ACG252" s="0"/>
      <c r="ACH252" s="0"/>
      <c r="ACI252" s="0"/>
      <c r="ACJ252" s="0"/>
      <c r="ACK252" s="0"/>
      <c r="ACL252" s="0"/>
      <c r="ACM252" s="0"/>
      <c r="ACN252" s="0"/>
      <c r="ACO252" s="0"/>
      <c r="ACP252" s="0"/>
      <c r="ACQ252" s="0"/>
      <c r="ACR252" s="0"/>
      <c r="ACS252" s="0"/>
      <c r="ACT252" s="0"/>
      <c r="ACU252" s="0"/>
      <c r="ACV252" s="0"/>
      <c r="ACW252" s="0"/>
      <c r="ACX252" s="0"/>
      <c r="ACY252" s="0"/>
      <c r="ACZ252" s="0"/>
      <c r="ADA252" s="0"/>
      <c r="ADB252" s="0"/>
      <c r="ADC252" s="0"/>
      <c r="ADD252" s="0"/>
      <c r="ADE252" s="0"/>
      <c r="ADF252" s="0"/>
      <c r="ADG252" s="0"/>
      <c r="ADH252" s="0"/>
      <c r="ADI252" s="0"/>
      <c r="ADJ252" s="0"/>
      <c r="ADK252" s="0"/>
      <c r="ADL252" s="0"/>
      <c r="ADM252" s="0"/>
      <c r="ADN252" s="0"/>
      <c r="ADO252" s="0"/>
      <c r="ADP252" s="0"/>
      <c r="ADQ252" s="0"/>
      <c r="ADR252" s="0"/>
      <c r="ADS252" s="0"/>
      <c r="ADT252" s="0"/>
      <c r="ADU252" s="0"/>
      <c r="ADV252" s="0"/>
      <c r="ADW252" s="0"/>
      <c r="ADX252" s="0"/>
      <c r="ADY252" s="0"/>
      <c r="ADZ252" s="0"/>
      <c r="AEA252" s="0"/>
      <c r="AEB252" s="0"/>
      <c r="AEC252" s="0"/>
      <c r="AED252" s="0"/>
      <c r="AEE252" s="0"/>
      <c r="AEF252" s="0"/>
      <c r="AEG252" s="0"/>
      <c r="AEH252" s="0"/>
      <c r="AEI252" s="0"/>
      <c r="AEJ252" s="0"/>
      <c r="AEK252" s="0"/>
      <c r="AEL252" s="0"/>
      <c r="AEM252" s="0"/>
      <c r="AEN252" s="0"/>
      <c r="AEO252" s="0"/>
      <c r="AEP252" s="0"/>
      <c r="AEQ252" s="0"/>
      <c r="AER252" s="0"/>
      <c r="AES252" s="0"/>
      <c r="AET252" s="0"/>
      <c r="AEU252" s="0"/>
      <c r="AEV252" s="0"/>
      <c r="AEW252" s="0"/>
      <c r="AEX252" s="0"/>
      <c r="AEY252" s="0"/>
      <c r="AEZ252" s="0"/>
      <c r="AFA252" s="0"/>
      <c r="AFB252" s="0"/>
      <c r="AFC252" s="0"/>
      <c r="AFD252" s="0"/>
      <c r="AFE252" s="0"/>
      <c r="AFF252" s="0"/>
      <c r="AFG252" s="0"/>
      <c r="AFH252" s="0"/>
      <c r="AFI252" s="0"/>
      <c r="AFJ252" s="0"/>
      <c r="AFK252" s="0"/>
      <c r="AFL252" s="0"/>
      <c r="AFM252" s="0"/>
      <c r="AFN252" s="0"/>
      <c r="AFO252" s="0"/>
      <c r="AFP252" s="0"/>
      <c r="AFQ252" s="0"/>
      <c r="AFR252" s="0"/>
      <c r="AFS252" s="0"/>
      <c r="AFT252" s="0"/>
      <c r="AFU252" s="0"/>
      <c r="AFV252" s="0"/>
      <c r="AFW252" s="0"/>
      <c r="AFX252" s="0"/>
      <c r="AFY252" s="0"/>
      <c r="AFZ252" s="0"/>
      <c r="AGA252" s="0"/>
      <c r="AGB252" s="0"/>
      <c r="AGC252" s="0"/>
      <c r="AGD252" s="0"/>
      <c r="AGE252" s="0"/>
      <c r="AGF252" s="0"/>
      <c r="AGG252" s="0"/>
      <c r="AGH252" s="0"/>
      <c r="AGI252" s="0"/>
      <c r="AGJ252" s="0"/>
      <c r="AGK252" s="0"/>
      <c r="AGL252" s="0"/>
      <c r="AGM252" s="0"/>
      <c r="AGN252" s="0"/>
      <c r="AGO252" s="0"/>
      <c r="AGP252" s="0"/>
      <c r="AGQ252" s="0"/>
      <c r="AGR252" s="0"/>
      <c r="AGS252" s="0"/>
      <c r="AGT252" s="0"/>
      <c r="AGU252" s="0"/>
      <c r="AGV252" s="0"/>
      <c r="AGW252" s="0"/>
      <c r="AGX252" s="0"/>
      <c r="AGY252" s="0"/>
      <c r="AGZ252" s="0"/>
      <c r="AHA252" s="0"/>
      <c r="AHB252" s="0"/>
      <c r="AHC252" s="0"/>
      <c r="AHD252" s="0"/>
      <c r="AHE252" s="0"/>
      <c r="AHF252" s="0"/>
      <c r="AHG252" s="0"/>
      <c r="AHH252" s="0"/>
      <c r="AHI252" s="0"/>
      <c r="AHJ252" s="0"/>
      <c r="AHK252" s="0"/>
      <c r="AHL252" s="0"/>
      <c r="AHM252" s="0"/>
      <c r="AHN252" s="0"/>
      <c r="AHO252" s="0"/>
      <c r="AHP252" s="0"/>
      <c r="AHQ252" s="0"/>
      <c r="AHR252" s="0"/>
      <c r="AHS252" s="0"/>
      <c r="AHT252" s="0"/>
      <c r="AHU252" s="0"/>
      <c r="AHV252" s="0"/>
      <c r="AHW252" s="0"/>
      <c r="AHX252" s="0"/>
      <c r="AHY252" s="0"/>
      <c r="AHZ252" s="0"/>
      <c r="AIA252" s="0"/>
      <c r="AIB252" s="0"/>
      <c r="AIC252" s="0"/>
      <c r="AID252" s="0"/>
      <c r="AIE252" s="0"/>
      <c r="AIF252" s="0"/>
      <c r="AIG252" s="0"/>
      <c r="AIH252" s="0"/>
      <c r="AII252" s="0"/>
      <c r="AIJ252" s="0"/>
      <c r="AIK252" s="0"/>
      <c r="AIL252" s="0"/>
      <c r="AIM252" s="0"/>
      <c r="AIN252" s="0"/>
      <c r="AIO252" s="0"/>
      <c r="AIP252" s="0"/>
      <c r="AIQ252" s="0"/>
      <c r="AIR252" s="0"/>
      <c r="AIS252" s="0"/>
      <c r="AIT252" s="0"/>
      <c r="AIU252" s="0"/>
      <c r="AIV252" s="0"/>
      <c r="AIW252" s="0"/>
      <c r="AIX252" s="0"/>
      <c r="AIY252" s="0"/>
      <c r="AIZ252" s="0"/>
      <c r="AJA252" s="0"/>
      <c r="AJB252" s="0"/>
      <c r="AJC252" s="0"/>
      <c r="AJD252" s="0"/>
      <c r="AJE252" s="0"/>
      <c r="AJF252" s="0"/>
      <c r="AJG252" s="0"/>
      <c r="AJH252" s="0"/>
      <c r="AJI252" s="0"/>
      <c r="AJJ252" s="0"/>
      <c r="AJK252" s="0"/>
      <c r="AJL252" s="0"/>
      <c r="AJM252" s="0"/>
      <c r="AJN252" s="0"/>
      <c r="AJO252" s="0"/>
      <c r="AJP252" s="0"/>
      <c r="AJQ252" s="0"/>
      <c r="AJR252" s="0"/>
      <c r="AJS252" s="0"/>
      <c r="AJT252" s="0"/>
      <c r="AJU252" s="0"/>
      <c r="AJV252" s="0"/>
      <c r="AJW252" s="0"/>
      <c r="AJX252" s="0"/>
      <c r="AJY252" s="0"/>
      <c r="AJZ252" s="0"/>
      <c r="AKA252" s="0"/>
      <c r="AKB252" s="0"/>
      <c r="AKC252" s="0"/>
      <c r="AKD252" s="0"/>
      <c r="AKE252" s="0"/>
      <c r="AKF252" s="0"/>
      <c r="AKG252" s="0"/>
      <c r="AKH252" s="0"/>
      <c r="AKI252" s="0"/>
      <c r="AKJ252" s="0"/>
      <c r="AKK252" s="0"/>
      <c r="AKL252" s="0"/>
      <c r="AKM252" s="0"/>
      <c r="AKN252" s="0"/>
      <c r="AKO252" s="0"/>
      <c r="AKP252" s="0"/>
      <c r="AKQ252" s="0"/>
      <c r="AKR252" s="0"/>
      <c r="AKS252" s="0"/>
      <c r="AKT252" s="0"/>
      <c r="AKU252" s="0"/>
      <c r="AKV252" s="0"/>
      <c r="AKW252" s="0"/>
      <c r="AKX252" s="0"/>
      <c r="AKY252" s="0"/>
      <c r="AKZ252" s="0"/>
      <c r="ALA252" s="0"/>
      <c r="ALB252" s="0"/>
      <c r="ALC252" s="0"/>
      <c r="ALD252" s="0"/>
      <c r="ALE252" s="0"/>
      <c r="ALF252" s="0"/>
      <c r="ALG252" s="0"/>
      <c r="ALH252" s="0"/>
      <c r="ALI252" s="0"/>
      <c r="ALJ252" s="0"/>
      <c r="ALK252" s="0"/>
      <c r="ALL252" s="0"/>
      <c r="ALM252" s="0"/>
      <c r="ALN252" s="0"/>
      <c r="ALO252" s="0"/>
      <c r="ALP252" s="0"/>
      <c r="ALQ252" s="0"/>
      <c r="ALR252" s="0"/>
      <c r="ALS252" s="0"/>
      <c r="ALT252" s="0"/>
      <c r="ALU252" s="0"/>
      <c r="ALV252" s="0"/>
      <c r="ALW252" s="0"/>
      <c r="ALX252" s="0"/>
      <c r="ALY252" s="0"/>
      <c r="ALZ252" s="0"/>
      <c r="AMA252" s="0"/>
      <c r="AMB252" s="0"/>
      <c r="AMC252" s="0"/>
      <c r="AMD252" s="0"/>
      <c r="AME252" s="0"/>
      <c r="AMF252" s="0"/>
      <c r="AMG252" s="0"/>
      <c r="AMH252" s="0"/>
      <c r="AMI252" s="0"/>
      <c r="AMJ252" s="0"/>
    </row>
    <row r="253" customFormat="false" ht="14.9" hidden="false" customHeight="false" outlineLevel="0" collapsed="false">
      <c r="A253" s="44" t="n">
        <v>47</v>
      </c>
      <c r="B253" s="45" t="s">
        <v>269</v>
      </c>
      <c r="C253" s="19" t="n">
        <v>0</v>
      </c>
      <c r="D253" s="19" t="n">
        <v>0</v>
      </c>
      <c r="E253" s="19" t="n">
        <v>3</v>
      </c>
      <c r="F253" s="19" t="n">
        <v>0</v>
      </c>
      <c r="G253" s="20"/>
      <c r="H253" s="20"/>
      <c r="I253" s="20" t="n">
        <f aca="false">E253*SC!C143</f>
        <v>2580.4531925</v>
      </c>
      <c r="J253" s="20" t="n">
        <f aca="false">F253*SC!D143</f>
        <v>0</v>
      </c>
      <c r="K253" s="21" t="n">
        <v>619.39</v>
      </c>
      <c r="L253" s="21" t="n">
        <f aca="false">6*SC!D155</f>
        <v>23.4586653863636</v>
      </c>
      <c r="M253" s="21" t="n">
        <f aca="false">6*SC!E155</f>
        <v>23.4586653863636</v>
      </c>
      <c r="N253" s="22"/>
      <c r="O253" s="23" t="n">
        <f aca="false">SUM(G253:J253,K253:M253)</f>
        <v>3246.76052327273</v>
      </c>
      <c r="P253" s="0"/>
      <c r="Q253" s="0"/>
      <c r="R253" s="0"/>
      <c r="S253" s="0"/>
      <c r="T253" s="0"/>
      <c r="U253" s="0"/>
      <c r="V253" s="0"/>
      <c r="W253" s="0"/>
      <c r="X253" s="0"/>
      <c r="Y253" s="0"/>
      <c r="Z253" s="0"/>
      <c r="AA253" s="0"/>
      <c r="AB253" s="0"/>
      <c r="AC253" s="0"/>
      <c r="AD253" s="0"/>
      <c r="AE253" s="0"/>
      <c r="AF253" s="0"/>
      <c r="AG253" s="0"/>
      <c r="AH253" s="0"/>
      <c r="AI253" s="0"/>
      <c r="AJ253" s="0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  <c r="GJ253" s="0"/>
      <c r="GK253" s="0"/>
      <c r="GL253" s="0"/>
      <c r="GM253" s="0"/>
      <c r="GN253" s="0"/>
      <c r="GO253" s="0"/>
      <c r="GP253" s="0"/>
      <c r="GQ253" s="0"/>
      <c r="GR253" s="0"/>
      <c r="GS253" s="0"/>
      <c r="GT253" s="0"/>
      <c r="GU253" s="0"/>
      <c r="GV253" s="0"/>
      <c r="GW253" s="0"/>
      <c r="GX253" s="0"/>
      <c r="GY253" s="0"/>
      <c r="GZ253" s="0"/>
      <c r="HA253" s="0"/>
      <c r="HB253" s="0"/>
      <c r="HC253" s="0"/>
      <c r="HD253" s="0"/>
      <c r="HE253" s="0"/>
      <c r="HF253" s="0"/>
      <c r="HG253" s="0"/>
      <c r="HH253" s="0"/>
      <c r="HI253" s="0"/>
      <c r="HJ253" s="0"/>
      <c r="HK253" s="0"/>
      <c r="HL253" s="0"/>
      <c r="HM253" s="0"/>
      <c r="HN253" s="0"/>
      <c r="HO253" s="0"/>
      <c r="HP253" s="0"/>
      <c r="HQ253" s="0"/>
      <c r="HR253" s="0"/>
      <c r="HS253" s="0"/>
      <c r="HT253" s="0"/>
      <c r="HU253" s="0"/>
      <c r="HV253" s="0"/>
      <c r="HW253" s="0"/>
      <c r="HX253" s="0"/>
      <c r="HY253" s="0"/>
      <c r="HZ253" s="0"/>
      <c r="IA253" s="0"/>
      <c r="IB253" s="0"/>
      <c r="IC253" s="0"/>
      <c r="ID253" s="0"/>
      <c r="IE253" s="0"/>
      <c r="IF253" s="0"/>
      <c r="IG253" s="0"/>
      <c r="IH253" s="0"/>
      <c r="II253" s="0"/>
      <c r="IJ253" s="0"/>
      <c r="IK253" s="0"/>
      <c r="IL253" s="0"/>
      <c r="IM253" s="0"/>
      <c r="IN253" s="0"/>
      <c r="IO253" s="0"/>
      <c r="IP253" s="0"/>
      <c r="IQ253" s="0"/>
      <c r="IR253" s="0"/>
      <c r="IS253" s="0"/>
      <c r="IT253" s="0"/>
      <c r="IU253" s="0"/>
      <c r="IV253" s="0"/>
      <c r="IW253" s="0"/>
      <c r="IX253" s="0"/>
      <c r="IY253" s="0"/>
      <c r="IZ253" s="0"/>
      <c r="JA253" s="0"/>
      <c r="JB253" s="0"/>
      <c r="JC253" s="0"/>
      <c r="JD253" s="0"/>
      <c r="JE253" s="0"/>
      <c r="JF253" s="0"/>
      <c r="JG253" s="0"/>
      <c r="JH253" s="0"/>
      <c r="JI253" s="0"/>
      <c r="JJ253" s="0"/>
      <c r="JK253" s="0"/>
      <c r="JL253" s="0"/>
      <c r="JM253" s="0"/>
      <c r="JN253" s="0"/>
      <c r="JO253" s="0"/>
      <c r="JP253" s="0"/>
      <c r="JQ253" s="0"/>
      <c r="JR253" s="0"/>
      <c r="JS253" s="0"/>
      <c r="JT253" s="0"/>
      <c r="JU253" s="0"/>
      <c r="JV253" s="0"/>
      <c r="JW253" s="0"/>
      <c r="JX253" s="0"/>
      <c r="JY253" s="0"/>
      <c r="JZ253" s="0"/>
      <c r="KA253" s="0"/>
      <c r="KB253" s="0"/>
      <c r="KC253" s="0"/>
      <c r="KD253" s="0"/>
      <c r="KE253" s="0"/>
      <c r="KF253" s="0"/>
      <c r="KG253" s="0"/>
      <c r="KH253" s="0"/>
      <c r="KI253" s="0"/>
      <c r="KJ253" s="0"/>
      <c r="KK253" s="0"/>
      <c r="KL253" s="0"/>
      <c r="KM253" s="0"/>
      <c r="KN253" s="0"/>
      <c r="KO253" s="0"/>
      <c r="KP253" s="0"/>
      <c r="KQ253" s="0"/>
      <c r="KR253" s="0"/>
      <c r="KS253" s="0"/>
      <c r="KT253" s="0"/>
      <c r="KU253" s="0"/>
      <c r="KV253" s="0"/>
      <c r="KW253" s="0"/>
      <c r="KX253" s="0"/>
      <c r="KY253" s="0"/>
      <c r="KZ253" s="0"/>
      <c r="LA253" s="0"/>
      <c r="LB253" s="0"/>
      <c r="LC253" s="0"/>
      <c r="LD253" s="0"/>
      <c r="LE253" s="0"/>
      <c r="LF253" s="0"/>
      <c r="LG253" s="0"/>
      <c r="LH253" s="0"/>
      <c r="LI253" s="0"/>
      <c r="LJ253" s="0"/>
      <c r="LK253" s="0"/>
      <c r="LL253" s="0"/>
      <c r="LM253" s="0"/>
      <c r="LN253" s="0"/>
      <c r="LO253" s="0"/>
      <c r="LP253" s="0"/>
      <c r="LQ253" s="0"/>
      <c r="LR253" s="0"/>
      <c r="LS253" s="0"/>
      <c r="LT253" s="0"/>
      <c r="LU253" s="0"/>
      <c r="LV253" s="0"/>
      <c r="LW253" s="0"/>
      <c r="LX253" s="0"/>
      <c r="LY253" s="0"/>
      <c r="LZ253" s="0"/>
      <c r="MA253" s="0"/>
      <c r="MB253" s="0"/>
      <c r="MC253" s="0"/>
      <c r="MD253" s="0"/>
      <c r="ME253" s="0"/>
      <c r="MF253" s="0"/>
      <c r="MG253" s="0"/>
      <c r="MH253" s="0"/>
      <c r="MI253" s="0"/>
      <c r="MJ253" s="0"/>
      <c r="MK253" s="0"/>
      <c r="ML253" s="0"/>
      <c r="MM253" s="0"/>
      <c r="MN253" s="0"/>
      <c r="MO253" s="0"/>
      <c r="MP253" s="0"/>
      <c r="MQ253" s="0"/>
      <c r="MR253" s="0"/>
      <c r="MS253" s="0"/>
      <c r="MT253" s="0"/>
      <c r="MU253" s="0"/>
      <c r="MV253" s="0"/>
      <c r="MW253" s="0"/>
      <c r="MX253" s="0"/>
      <c r="MY253" s="0"/>
      <c r="MZ253" s="0"/>
      <c r="NA253" s="0"/>
      <c r="NB253" s="0"/>
      <c r="NC253" s="0"/>
      <c r="ND253" s="0"/>
      <c r="NE253" s="0"/>
      <c r="NF253" s="0"/>
      <c r="NG253" s="0"/>
      <c r="NH253" s="0"/>
      <c r="NI253" s="0"/>
      <c r="NJ253" s="0"/>
      <c r="NK253" s="0"/>
      <c r="NL253" s="0"/>
      <c r="NM253" s="0"/>
      <c r="NN253" s="0"/>
      <c r="NO253" s="0"/>
      <c r="NP253" s="0"/>
      <c r="NQ253" s="0"/>
      <c r="NR253" s="0"/>
      <c r="NS253" s="0"/>
      <c r="NT253" s="0"/>
      <c r="NU253" s="0"/>
      <c r="NV253" s="0"/>
      <c r="NW253" s="0"/>
      <c r="NX253" s="0"/>
      <c r="NY253" s="0"/>
      <c r="NZ253" s="0"/>
      <c r="OA253" s="0"/>
      <c r="OB253" s="0"/>
      <c r="OC253" s="0"/>
      <c r="OD253" s="0"/>
      <c r="OE253" s="0"/>
      <c r="OF253" s="0"/>
      <c r="OG253" s="0"/>
      <c r="OH253" s="0"/>
      <c r="OI253" s="0"/>
      <c r="OJ253" s="0"/>
      <c r="OK253" s="0"/>
      <c r="OL253" s="0"/>
      <c r="OM253" s="0"/>
      <c r="ON253" s="0"/>
      <c r="OO253" s="0"/>
      <c r="OP253" s="0"/>
      <c r="OQ253" s="0"/>
      <c r="OR253" s="0"/>
      <c r="OS253" s="0"/>
      <c r="OT253" s="0"/>
      <c r="OU253" s="0"/>
      <c r="OV253" s="0"/>
      <c r="OW253" s="0"/>
      <c r="OX253" s="0"/>
      <c r="OY253" s="0"/>
      <c r="OZ253" s="0"/>
      <c r="PA253" s="0"/>
      <c r="PB253" s="0"/>
      <c r="PC253" s="0"/>
      <c r="PD253" s="0"/>
      <c r="PE253" s="0"/>
      <c r="PF253" s="0"/>
      <c r="PG253" s="0"/>
      <c r="PH253" s="0"/>
      <c r="PI253" s="0"/>
      <c r="PJ253" s="0"/>
      <c r="PK253" s="0"/>
      <c r="PL253" s="0"/>
      <c r="PM253" s="0"/>
      <c r="PN253" s="0"/>
      <c r="PO253" s="0"/>
      <c r="PP253" s="0"/>
      <c r="PQ253" s="0"/>
      <c r="PR253" s="0"/>
      <c r="PS253" s="0"/>
      <c r="PT253" s="0"/>
      <c r="PU253" s="0"/>
      <c r="PV253" s="0"/>
      <c r="PW253" s="0"/>
      <c r="PX253" s="0"/>
      <c r="PY253" s="0"/>
      <c r="PZ253" s="0"/>
      <c r="QA253" s="0"/>
      <c r="QB253" s="0"/>
      <c r="QC253" s="0"/>
      <c r="QD253" s="0"/>
      <c r="QE253" s="0"/>
      <c r="QF253" s="0"/>
      <c r="QG253" s="0"/>
      <c r="QH253" s="0"/>
      <c r="QI253" s="0"/>
      <c r="QJ253" s="0"/>
      <c r="QK253" s="0"/>
      <c r="QL253" s="0"/>
      <c r="QM253" s="0"/>
      <c r="QN253" s="0"/>
      <c r="QO253" s="0"/>
      <c r="QP253" s="0"/>
      <c r="QQ253" s="0"/>
      <c r="QR253" s="0"/>
      <c r="QS253" s="0"/>
      <c r="QT253" s="0"/>
      <c r="QU253" s="0"/>
      <c r="QV253" s="0"/>
      <c r="QW253" s="0"/>
      <c r="QX253" s="0"/>
      <c r="QY253" s="0"/>
      <c r="QZ253" s="0"/>
      <c r="RA253" s="0"/>
      <c r="RB253" s="0"/>
      <c r="RC253" s="0"/>
      <c r="RD253" s="0"/>
      <c r="RE253" s="0"/>
      <c r="RF253" s="0"/>
      <c r="RG253" s="0"/>
      <c r="RH253" s="0"/>
      <c r="RI253" s="0"/>
      <c r="RJ253" s="0"/>
      <c r="RK253" s="0"/>
      <c r="RL253" s="0"/>
      <c r="RM253" s="0"/>
      <c r="RN253" s="0"/>
      <c r="RO253" s="0"/>
      <c r="RP253" s="0"/>
      <c r="RQ253" s="0"/>
      <c r="RR253" s="0"/>
      <c r="RS253" s="0"/>
      <c r="RT253" s="0"/>
      <c r="RU253" s="0"/>
      <c r="RV253" s="0"/>
      <c r="RW253" s="0"/>
      <c r="RX253" s="0"/>
      <c r="RY253" s="0"/>
      <c r="RZ253" s="0"/>
      <c r="SA253" s="0"/>
      <c r="SB253" s="0"/>
      <c r="SC253" s="0"/>
      <c r="SD253" s="0"/>
      <c r="SE253" s="0"/>
      <c r="SF253" s="0"/>
      <c r="SG253" s="0"/>
      <c r="SH253" s="0"/>
      <c r="SI253" s="0"/>
      <c r="SJ253" s="0"/>
      <c r="SK253" s="0"/>
      <c r="SL253" s="0"/>
      <c r="SM253" s="0"/>
      <c r="SN253" s="0"/>
      <c r="SO253" s="0"/>
      <c r="SP253" s="0"/>
      <c r="SQ253" s="0"/>
      <c r="SR253" s="0"/>
      <c r="SS253" s="0"/>
      <c r="ST253" s="0"/>
      <c r="SU253" s="0"/>
      <c r="SV253" s="0"/>
      <c r="SW253" s="0"/>
      <c r="SX253" s="0"/>
      <c r="SY253" s="0"/>
      <c r="SZ253" s="0"/>
      <c r="TA253" s="0"/>
      <c r="TB253" s="0"/>
      <c r="TC253" s="0"/>
      <c r="TD253" s="0"/>
      <c r="TE253" s="0"/>
      <c r="TF253" s="0"/>
      <c r="TG253" s="0"/>
      <c r="TH253" s="0"/>
      <c r="TI253" s="0"/>
      <c r="TJ253" s="0"/>
      <c r="TK253" s="0"/>
      <c r="TL253" s="0"/>
      <c r="TM253" s="0"/>
      <c r="TN253" s="0"/>
      <c r="TO253" s="0"/>
      <c r="TP253" s="0"/>
      <c r="TQ253" s="0"/>
      <c r="TR253" s="0"/>
      <c r="TS253" s="0"/>
      <c r="TT253" s="0"/>
      <c r="TU253" s="0"/>
      <c r="TV253" s="0"/>
      <c r="TW253" s="0"/>
      <c r="TX253" s="0"/>
      <c r="TY253" s="0"/>
      <c r="TZ253" s="0"/>
      <c r="UA253" s="0"/>
      <c r="UB253" s="0"/>
      <c r="UC253" s="0"/>
      <c r="UD253" s="0"/>
      <c r="UE253" s="0"/>
      <c r="UF253" s="0"/>
      <c r="UG253" s="0"/>
      <c r="UH253" s="0"/>
      <c r="UI253" s="0"/>
      <c r="UJ253" s="0"/>
      <c r="UK253" s="0"/>
      <c r="UL253" s="0"/>
      <c r="UM253" s="0"/>
      <c r="UN253" s="0"/>
      <c r="UO253" s="0"/>
      <c r="UP253" s="0"/>
      <c r="UQ253" s="0"/>
      <c r="UR253" s="0"/>
      <c r="US253" s="0"/>
      <c r="UT253" s="0"/>
      <c r="UU253" s="0"/>
      <c r="UV253" s="0"/>
      <c r="UW253" s="0"/>
      <c r="UX253" s="0"/>
      <c r="UY253" s="0"/>
      <c r="UZ253" s="0"/>
      <c r="VA253" s="0"/>
      <c r="VB253" s="0"/>
      <c r="VC253" s="0"/>
      <c r="VD253" s="0"/>
      <c r="VE253" s="0"/>
      <c r="VF253" s="0"/>
      <c r="VG253" s="0"/>
      <c r="VH253" s="0"/>
      <c r="VI253" s="0"/>
      <c r="VJ253" s="0"/>
      <c r="VK253" s="0"/>
      <c r="VL253" s="0"/>
      <c r="VM253" s="0"/>
      <c r="VN253" s="0"/>
      <c r="VO253" s="0"/>
      <c r="VP253" s="0"/>
      <c r="VQ253" s="0"/>
      <c r="VR253" s="0"/>
      <c r="VS253" s="0"/>
      <c r="VT253" s="0"/>
      <c r="VU253" s="0"/>
      <c r="VV253" s="0"/>
      <c r="VW253" s="0"/>
      <c r="VX253" s="0"/>
      <c r="VY253" s="0"/>
      <c r="VZ253" s="0"/>
      <c r="WA253" s="0"/>
      <c r="WB253" s="0"/>
      <c r="WC253" s="0"/>
      <c r="WD253" s="0"/>
      <c r="WE253" s="0"/>
      <c r="WF253" s="0"/>
      <c r="WG253" s="0"/>
      <c r="WH253" s="0"/>
      <c r="WI253" s="0"/>
      <c r="WJ253" s="0"/>
      <c r="WK253" s="0"/>
      <c r="WL253" s="0"/>
      <c r="WM253" s="0"/>
      <c r="WN253" s="0"/>
      <c r="WO253" s="0"/>
      <c r="WP253" s="0"/>
      <c r="WQ253" s="0"/>
      <c r="WR253" s="0"/>
      <c r="WS253" s="0"/>
      <c r="WT253" s="0"/>
      <c r="WU253" s="0"/>
      <c r="WV253" s="0"/>
      <c r="WW253" s="0"/>
      <c r="WX253" s="0"/>
      <c r="WY253" s="0"/>
      <c r="WZ253" s="0"/>
      <c r="XA253" s="0"/>
      <c r="XB253" s="0"/>
      <c r="XC253" s="0"/>
      <c r="XD253" s="0"/>
      <c r="XE253" s="0"/>
      <c r="XF253" s="0"/>
      <c r="XG253" s="0"/>
      <c r="XH253" s="0"/>
      <c r="XI253" s="0"/>
      <c r="XJ253" s="0"/>
      <c r="XK253" s="0"/>
      <c r="XL253" s="0"/>
      <c r="XM253" s="0"/>
      <c r="XN253" s="0"/>
      <c r="XO253" s="0"/>
      <c r="XP253" s="0"/>
      <c r="XQ253" s="0"/>
      <c r="XR253" s="0"/>
      <c r="XS253" s="0"/>
      <c r="XT253" s="0"/>
      <c r="XU253" s="0"/>
      <c r="XV253" s="0"/>
      <c r="XW253" s="0"/>
      <c r="XX253" s="0"/>
      <c r="XY253" s="0"/>
      <c r="XZ253" s="0"/>
      <c r="YA253" s="0"/>
      <c r="YB253" s="0"/>
      <c r="YC253" s="0"/>
      <c r="YD253" s="0"/>
      <c r="YE253" s="0"/>
      <c r="YF253" s="0"/>
      <c r="YG253" s="0"/>
      <c r="YH253" s="0"/>
      <c r="YI253" s="0"/>
      <c r="YJ253" s="0"/>
      <c r="YK253" s="0"/>
      <c r="YL253" s="0"/>
      <c r="YM253" s="0"/>
      <c r="YN253" s="0"/>
      <c r="YO253" s="0"/>
      <c r="YP253" s="0"/>
      <c r="YQ253" s="0"/>
      <c r="YR253" s="0"/>
      <c r="YS253" s="0"/>
      <c r="YT253" s="0"/>
      <c r="YU253" s="0"/>
      <c r="YV253" s="0"/>
      <c r="YW253" s="0"/>
      <c r="YX253" s="0"/>
      <c r="YY253" s="0"/>
      <c r="YZ253" s="0"/>
      <c r="ZA253" s="0"/>
      <c r="ZB253" s="0"/>
      <c r="ZC253" s="0"/>
      <c r="ZD253" s="0"/>
      <c r="ZE253" s="0"/>
      <c r="ZF253" s="0"/>
      <c r="ZG253" s="0"/>
      <c r="ZH253" s="0"/>
      <c r="ZI253" s="0"/>
      <c r="ZJ253" s="0"/>
      <c r="ZK253" s="0"/>
      <c r="ZL253" s="0"/>
      <c r="ZM253" s="0"/>
      <c r="ZN253" s="0"/>
      <c r="ZO253" s="0"/>
      <c r="ZP253" s="0"/>
      <c r="ZQ253" s="0"/>
      <c r="ZR253" s="0"/>
      <c r="ZS253" s="0"/>
      <c r="ZT253" s="0"/>
      <c r="ZU253" s="0"/>
      <c r="ZV253" s="0"/>
      <c r="ZW253" s="0"/>
      <c r="ZX253" s="0"/>
      <c r="ZY253" s="0"/>
      <c r="ZZ253" s="0"/>
      <c r="AAA253" s="0"/>
      <c r="AAB253" s="0"/>
      <c r="AAC253" s="0"/>
      <c r="AAD253" s="0"/>
      <c r="AAE253" s="0"/>
      <c r="AAF253" s="0"/>
      <c r="AAG253" s="0"/>
      <c r="AAH253" s="0"/>
      <c r="AAI253" s="0"/>
      <c r="AAJ253" s="0"/>
      <c r="AAK253" s="0"/>
      <c r="AAL253" s="0"/>
      <c r="AAM253" s="0"/>
      <c r="AAN253" s="0"/>
      <c r="AAO253" s="0"/>
      <c r="AAP253" s="0"/>
      <c r="AAQ253" s="0"/>
      <c r="AAR253" s="0"/>
      <c r="AAS253" s="0"/>
      <c r="AAT253" s="0"/>
      <c r="AAU253" s="0"/>
      <c r="AAV253" s="0"/>
      <c r="AAW253" s="0"/>
      <c r="AAX253" s="0"/>
      <c r="AAY253" s="0"/>
      <c r="AAZ253" s="0"/>
      <c r="ABA253" s="0"/>
      <c r="ABB253" s="0"/>
      <c r="ABC253" s="0"/>
      <c r="ABD253" s="0"/>
      <c r="ABE253" s="0"/>
      <c r="ABF253" s="0"/>
      <c r="ABG253" s="0"/>
      <c r="ABH253" s="0"/>
      <c r="ABI253" s="0"/>
      <c r="ABJ253" s="0"/>
      <c r="ABK253" s="0"/>
      <c r="ABL253" s="0"/>
      <c r="ABM253" s="0"/>
      <c r="ABN253" s="0"/>
      <c r="ABO253" s="0"/>
      <c r="ABP253" s="0"/>
      <c r="ABQ253" s="0"/>
      <c r="ABR253" s="0"/>
      <c r="ABS253" s="0"/>
      <c r="ABT253" s="0"/>
      <c r="ABU253" s="0"/>
      <c r="ABV253" s="0"/>
      <c r="ABW253" s="0"/>
      <c r="ABX253" s="0"/>
      <c r="ABY253" s="0"/>
      <c r="ABZ253" s="0"/>
      <c r="ACA253" s="0"/>
      <c r="ACB253" s="0"/>
      <c r="ACC253" s="0"/>
      <c r="ACD253" s="0"/>
      <c r="ACE253" s="0"/>
      <c r="ACF253" s="0"/>
      <c r="ACG253" s="0"/>
      <c r="ACH253" s="0"/>
      <c r="ACI253" s="0"/>
      <c r="ACJ253" s="0"/>
      <c r="ACK253" s="0"/>
      <c r="ACL253" s="0"/>
      <c r="ACM253" s="0"/>
      <c r="ACN253" s="0"/>
      <c r="ACO253" s="0"/>
      <c r="ACP253" s="0"/>
      <c r="ACQ253" s="0"/>
      <c r="ACR253" s="0"/>
      <c r="ACS253" s="0"/>
      <c r="ACT253" s="0"/>
      <c r="ACU253" s="0"/>
      <c r="ACV253" s="0"/>
      <c r="ACW253" s="0"/>
      <c r="ACX253" s="0"/>
      <c r="ACY253" s="0"/>
      <c r="ACZ253" s="0"/>
      <c r="ADA253" s="0"/>
      <c r="ADB253" s="0"/>
      <c r="ADC253" s="0"/>
      <c r="ADD253" s="0"/>
      <c r="ADE253" s="0"/>
      <c r="ADF253" s="0"/>
      <c r="ADG253" s="0"/>
      <c r="ADH253" s="0"/>
      <c r="ADI253" s="0"/>
      <c r="ADJ253" s="0"/>
      <c r="ADK253" s="0"/>
      <c r="ADL253" s="0"/>
      <c r="ADM253" s="0"/>
      <c r="ADN253" s="0"/>
      <c r="ADO253" s="0"/>
      <c r="ADP253" s="0"/>
      <c r="ADQ253" s="0"/>
      <c r="ADR253" s="0"/>
      <c r="ADS253" s="0"/>
      <c r="ADT253" s="0"/>
      <c r="ADU253" s="0"/>
      <c r="ADV253" s="0"/>
      <c r="ADW253" s="0"/>
      <c r="ADX253" s="0"/>
      <c r="ADY253" s="0"/>
      <c r="ADZ253" s="0"/>
      <c r="AEA253" s="0"/>
      <c r="AEB253" s="0"/>
      <c r="AEC253" s="0"/>
      <c r="AED253" s="0"/>
      <c r="AEE253" s="0"/>
      <c r="AEF253" s="0"/>
      <c r="AEG253" s="0"/>
      <c r="AEH253" s="0"/>
      <c r="AEI253" s="0"/>
      <c r="AEJ253" s="0"/>
      <c r="AEK253" s="0"/>
      <c r="AEL253" s="0"/>
      <c r="AEM253" s="0"/>
      <c r="AEN253" s="0"/>
      <c r="AEO253" s="0"/>
      <c r="AEP253" s="0"/>
      <c r="AEQ253" s="0"/>
      <c r="AER253" s="0"/>
      <c r="AES253" s="0"/>
      <c r="AET253" s="0"/>
      <c r="AEU253" s="0"/>
      <c r="AEV253" s="0"/>
      <c r="AEW253" s="0"/>
      <c r="AEX253" s="0"/>
      <c r="AEY253" s="0"/>
      <c r="AEZ253" s="0"/>
      <c r="AFA253" s="0"/>
      <c r="AFB253" s="0"/>
      <c r="AFC253" s="0"/>
      <c r="AFD253" s="0"/>
      <c r="AFE253" s="0"/>
      <c r="AFF253" s="0"/>
      <c r="AFG253" s="0"/>
      <c r="AFH253" s="0"/>
      <c r="AFI253" s="0"/>
      <c r="AFJ253" s="0"/>
      <c r="AFK253" s="0"/>
      <c r="AFL253" s="0"/>
      <c r="AFM253" s="0"/>
      <c r="AFN253" s="0"/>
      <c r="AFO253" s="0"/>
      <c r="AFP253" s="0"/>
      <c r="AFQ253" s="0"/>
      <c r="AFR253" s="0"/>
      <c r="AFS253" s="0"/>
      <c r="AFT253" s="0"/>
      <c r="AFU253" s="0"/>
      <c r="AFV253" s="0"/>
      <c r="AFW253" s="0"/>
      <c r="AFX253" s="0"/>
      <c r="AFY253" s="0"/>
      <c r="AFZ253" s="0"/>
      <c r="AGA253" s="0"/>
      <c r="AGB253" s="0"/>
      <c r="AGC253" s="0"/>
      <c r="AGD253" s="0"/>
      <c r="AGE253" s="0"/>
      <c r="AGF253" s="0"/>
      <c r="AGG253" s="0"/>
      <c r="AGH253" s="0"/>
      <c r="AGI253" s="0"/>
      <c r="AGJ253" s="0"/>
      <c r="AGK253" s="0"/>
      <c r="AGL253" s="0"/>
      <c r="AGM253" s="0"/>
      <c r="AGN253" s="0"/>
      <c r="AGO253" s="0"/>
      <c r="AGP253" s="0"/>
      <c r="AGQ253" s="0"/>
      <c r="AGR253" s="0"/>
      <c r="AGS253" s="0"/>
      <c r="AGT253" s="0"/>
      <c r="AGU253" s="0"/>
      <c r="AGV253" s="0"/>
      <c r="AGW253" s="0"/>
      <c r="AGX253" s="0"/>
      <c r="AGY253" s="0"/>
      <c r="AGZ253" s="0"/>
      <c r="AHA253" s="0"/>
      <c r="AHB253" s="0"/>
      <c r="AHC253" s="0"/>
      <c r="AHD253" s="0"/>
      <c r="AHE253" s="0"/>
      <c r="AHF253" s="0"/>
      <c r="AHG253" s="0"/>
      <c r="AHH253" s="0"/>
      <c r="AHI253" s="0"/>
      <c r="AHJ253" s="0"/>
      <c r="AHK253" s="0"/>
      <c r="AHL253" s="0"/>
      <c r="AHM253" s="0"/>
      <c r="AHN253" s="0"/>
      <c r="AHO253" s="0"/>
      <c r="AHP253" s="0"/>
      <c r="AHQ253" s="0"/>
      <c r="AHR253" s="0"/>
      <c r="AHS253" s="0"/>
      <c r="AHT253" s="0"/>
      <c r="AHU253" s="0"/>
      <c r="AHV253" s="0"/>
      <c r="AHW253" s="0"/>
      <c r="AHX253" s="0"/>
      <c r="AHY253" s="0"/>
      <c r="AHZ253" s="0"/>
      <c r="AIA253" s="0"/>
      <c r="AIB253" s="0"/>
      <c r="AIC253" s="0"/>
      <c r="AID253" s="0"/>
      <c r="AIE253" s="0"/>
      <c r="AIF253" s="0"/>
      <c r="AIG253" s="0"/>
      <c r="AIH253" s="0"/>
      <c r="AII253" s="0"/>
      <c r="AIJ253" s="0"/>
      <c r="AIK253" s="0"/>
      <c r="AIL253" s="0"/>
      <c r="AIM253" s="0"/>
      <c r="AIN253" s="0"/>
      <c r="AIO253" s="0"/>
      <c r="AIP253" s="0"/>
      <c r="AIQ253" s="0"/>
      <c r="AIR253" s="0"/>
      <c r="AIS253" s="0"/>
      <c r="AIT253" s="0"/>
      <c r="AIU253" s="0"/>
      <c r="AIV253" s="0"/>
      <c r="AIW253" s="0"/>
      <c r="AIX253" s="0"/>
      <c r="AIY253" s="0"/>
      <c r="AIZ253" s="0"/>
      <c r="AJA253" s="0"/>
      <c r="AJB253" s="0"/>
      <c r="AJC253" s="0"/>
      <c r="AJD253" s="0"/>
      <c r="AJE253" s="0"/>
      <c r="AJF253" s="0"/>
      <c r="AJG253" s="0"/>
      <c r="AJH253" s="0"/>
      <c r="AJI253" s="0"/>
      <c r="AJJ253" s="0"/>
      <c r="AJK253" s="0"/>
      <c r="AJL253" s="0"/>
      <c r="AJM253" s="0"/>
      <c r="AJN253" s="0"/>
      <c r="AJO253" s="0"/>
      <c r="AJP253" s="0"/>
      <c r="AJQ253" s="0"/>
      <c r="AJR253" s="0"/>
      <c r="AJS253" s="0"/>
      <c r="AJT253" s="0"/>
      <c r="AJU253" s="0"/>
      <c r="AJV253" s="0"/>
      <c r="AJW253" s="0"/>
      <c r="AJX253" s="0"/>
      <c r="AJY253" s="0"/>
      <c r="AJZ253" s="0"/>
      <c r="AKA253" s="0"/>
      <c r="AKB253" s="0"/>
      <c r="AKC253" s="0"/>
      <c r="AKD253" s="0"/>
      <c r="AKE253" s="0"/>
      <c r="AKF253" s="0"/>
      <c r="AKG253" s="0"/>
      <c r="AKH253" s="0"/>
      <c r="AKI253" s="0"/>
      <c r="AKJ253" s="0"/>
      <c r="AKK253" s="0"/>
      <c r="AKL253" s="0"/>
      <c r="AKM253" s="0"/>
      <c r="AKN253" s="0"/>
      <c r="AKO253" s="0"/>
      <c r="AKP253" s="0"/>
      <c r="AKQ253" s="0"/>
      <c r="AKR253" s="0"/>
      <c r="AKS253" s="0"/>
      <c r="AKT253" s="0"/>
      <c r="AKU253" s="0"/>
      <c r="AKV253" s="0"/>
      <c r="AKW253" s="0"/>
      <c r="AKX253" s="0"/>
      <c r="AKY253" s="0"/>
      <c r="AKZ253" s="0"/>
      <c r="ALA253" s="0"/>
      <c r="ALB253" s="0"/>
      <c r="ALC253" s="0"/>
      <c r="ALD253" s="0"/>
      <c r="ALE253" s="0"/>
      <c r="ALF253" s="0"/>
      <c r="ALG253" s="0"/>
      <c r="ALH253" s="0"/>
      <c r="ALI253" s="0"/>
      <c r="ALJ253" s="0"/>
      <c r="ALK253" s="0"/>
      <c r="ALL253" s="0"/>
      <c r="ALM253" s="0"/>
      <c r="ALN253" s="0"/>
      <c r="ALO253" s="0"/>
      <c r="ALP253" s="0"/>
      <c r="ALQ253" s="0"/>
      <c r="ALR253" s="0"/>
      <c r="ALS253" s="0"/>
      <c r="ALT253" s="0"/>
      <c r="ALU253" s="0"/>
      <c r="ALV253" s="0"/>
      <c r="ALW253" s="0"/>
      <c r="ALX253" s="0"/>
      <c r="ALY253" s="0"/>
      <c r="ALZ253" s="0"/>
      <c r="AMA253" s="0"/>
      <c r="AMB253" s="0"/>
      <c r="AMC253" s="0"/>
      <c r="AMD253" s="0"/>
      <c r="AME253" s="0"/>
      <c r="AMF253" s="0"/>
      <c r="AMG253" s="0"/>
      <c r="AMH253" s="0"/>
      <c r="AMI253" s="0"/>
      <c r="AMJ253" s="0"/>
    </row>
    <row r="254" customFormat="false" ht="14.9" hidden="false" customHeight="false" outlineLevel="0" collapsed="false">
      <c r="A254" s="44" t="n">
        <v>48</v>
      </c>
      <c r="B254" s="45" t="s">
        <v>270</v>
      </c>
      <c r="C254" s="19" t="n">
        <v>0</v>
      </c>
      <c r="D254" s="19" t="n">
        <v>0</v>
      </c>
      <c r="E254" s="19" t="n">
        <v>3</v>
      </c>
      <c r="F254" s="19" t="n">
        <v>0</v>
      </c>
      <c r="G254" s="20"/>
      <c r="H254" s="20"/>
      <c r="I254" s="20" t="n">
        <f aca="false">E254*SC!C146</f>
        <v>2636.9431925</v>
      </c>
      <c r="J254" s="20" t="n">
        <f aca="false">F254*SC!D146</f>
        <v>0</v>
      </c>
      <c r="K254" s="21" t="n">
        <v>619.39</v>
      </c>
      <c r="L254" s="21" t="n">
        <f aca="false">6*SC!D158</f>
        <v>23.9722108409091</v>
      </c>
      <c r="M254" s="21" t="n">
        <f aca="false">6*SC!E158</f>
        <v>23.9722108409091</v>
      </c>
      <c r="N254" s="22"/>
      <c r="O254" s="23" t="n">
        <f aca="false">SUM(G254:J254,K254:M254)</f>
        <v>3304.27761418182</v>
      </c>
      <c r="P254" s="0"/>
      <c r="Q254" s="0"/>
      <c r="R254" s="0"/>
      <c r="S254" s="0"/>
      <c r="T254" s="0"/>
      <c r="U254" s="0"/>
      <c r="V254" s="0"/>
      <c r="W254" s="0"/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 s="0"/>
      <c r="IX254" s="0"/>
      <c r="IY254" s="0"/>
      <c r="IZ254" s="0"/>
      <c r="JA254" s="0"/>
      <c r="JB254" s="0"/>
      <c r="JC254" s="0"/>
      <c r="JD254" s="0"/>
      <c r="JE254" s="0"/>
      <c r="JF254" s="0"/>
      <c r="JG254" s="0"/>
      <c r="JH254" s="0"/>
      <c r="JI254" s="0"/>
      <c r="JJ254" s="0"/>
      <c r="JK254" s="0"/>
      <c r="JL254" s="0"/>
      <c r="JM254" s="0"/>
      <c r="JN254" s="0"/>
      <c r="JO254" s="0"/>
      <c r="JP254" s="0"/>
      <c r="JQ254" s="0"/>
      <c r="JR254" s="0"/>
      <c r="JS254" s="0"/>
      <c r="JT254" s="0"/>
      <c r="JU254" s="0"/>
      <c r="JV254" s="0"/>
      <c r="JW254" s="0"/>
      <c r="JX254" s="0"/>
      <c r="JY254" s="0"/>
      <c r="JZ254" s="0"/>
      <c r="KA254" s="0"/>
      <c r="KB254" s="0"/>
      <c r="KC254" s="0"/>
      <c r="KD254" s="0"/>
      <c r="KE254" s="0"/>
      <c r="KF254" s="0"/>
      <c r="KG254" s="0"/>
      <c r="KH254" s="0"/>
      <c r="KI254" s="0"/>
      <c r="KJ254" s="0"/>
      <c r="KK254" s="0"/>
      <c r="KL254" s="0"/>
      <c r="KM254" s="0"/>
      <c r="KN254" s="0"/>
      <c r="KO254" s="0"/>
      <c r="KP254" s="0"/>
      <c r="KQ254" s="0"/>
      <c r="KR254" s="0"/>
      <c r="KS254" s="0"/>
      <c r="KT254" s="0"/>
      <c r="KU254" s="0"/>
      <c r="KV254" s="0"/>
      <c r="KW254" s="0"/>
      <c r="KX254" s="0"/>
      <c r="KY254" s="0"/>
      <c r="KZ254" s="0"/>
      <c r="LA254" s="0"/>
      <c r="LB254" s="0"/>
      <c r="LC254" s="0"/>
      <c r="LD254" s="0"/>
      <c r="LE254" s="0"/>
      <c r="LF254" s="0"/>
      <c r="LG254" s="0"/>
      <c r="LH254" s="0"/>
      <c r="LI254" s="0"/>
      <c r="LJ254" s="0"/>
      <c r="LK254" s="0"/>
      <c r="LL254" s="0"/>
      <c r="LM254" s="0"/>
      <c r="LN254" s="0"/>
      <c r="LO254" s="0"/>
      <c r="LP254" s="0"/>
      <c r="LQ254" s="0"/>
      <c r="LR254" s="0"/>
      <c r="LS254" s="0"/>
      <c r="LT254" s="0"/>
      <c r="LU254" s="0"/>
      <c r="LV254" s="0"/>
      <c r="LW254" s="0"/>
      <c r="LX254" s="0"/>
      <c r="LY254" s="0"/>
      <c r="LZ254" s="0"/>
      <c r="MA254" s="0"/>
      <c r="MB254" s="0"/>
      <c r="MC254" s="0"/>
      <c r="MD254" s="0"/>
      <c r="ME254" s="0"/>
      <c r="MF254" s="0"/>
      <c r="MG254" s="0"/>
      <c r="MH254" s="0"/>
      <c r="MI254" s="0"/>
      <c r="MJ254" s="0"/>
      <c r="MK254" s="0"/>
      <c r="ML254" s="0"/>
      <c r="MM254" s="0"/>
      <c r="MN254" s="0"/>
      <c r="MO254" s="0"/>
      <c r="MP254" s="0"/>
      <c r="MQ254" s="0"/>
      <c r="MR254" s="0"/>
      <c r="MS254" s="0"/>
      <c r="MT254" s="0"/>
      <c r="MU254" s="0"/>
      <c r="MV254" s="0"/>
      <c r="MW254" s="0"/>
      <c r="MX254" s="0"/>
      <c r="MY254" s="0"/>
      <c r="MZ254" s="0"/>
      <c r="NA254" s="0"/>
      <c r="NB254" s="0"/>
      <c r="NC254" s="0"/>
      <c r="ND254" s="0"/>
      <c r="NE254" s="0"/>
      <c r="NF254" s="0"/>
      <c r="NG254" s="0"/>
      <c r="NH254" s="0"/>
      <c r="NI254" s="0"/>
      <c r="NJ254" s="0"/>
      <c r="NK254" s="0"/>
      <c r="NL254" s="0"/>
      <c r="NM254" s="0"/>
      <c r="NN254" s="0"/>
      <c r="NO254" s="0"/>
      <c r="NP254" s="0"/>
      <c r="NQ254" s="0"/>
      <c r="NR254" s="0"/>
      <c r="NS254" s="0"/>
      <c r="NT254" s="0"/>
      <c r="NU254" s="0"/>
      <c r="NV254" s="0"/>
      <c r="NW254" s="0"/>
      <c r="NX254" s="0"/>
      <c r="NY254" s="0"/>
      <c r="NZ254" s="0"/>
      <c r="OA254" s="0"/>
      <c r="OB254" s="0"/>
      <c r="OC254" s="0"/>
      <c r="OD254" s="0"/>
      <c r="OE254" s="0"/>
      <c r="OF254" s="0"/>
      <c r="OG254" s="0"/>
      <c r="OH254" s="0"/>
      <c r="OI254" s="0"/>
      <c r="OJ254" s="0"/>
      <c r="OK254" s="0"/>
      <c r="OL254" s="0"/>
      <c r="OM254" s="0"/>
      <c r="ON254" s="0"/>
      <c r="OO254" s="0"/>
      <c r="OP254" s="0"/>
      <c r="OQ254" s="0"/>
      <c r="OR254" s="0"/>
      <c r="OS254" s="0"/>
      <c r="OT254" s="0"/>
      <c r="OU254" s="0"/>
      <c r="OV254" s="0"/>
      <c r="OW254" s="0"/>
      <c r="OX254" s="0"/>
      <c r="OY254" s="0"/>
      <c r="OZ254" s="0"/>
      <c r="PA254" s="0"/>
      <c r="PB254" s="0"/>
      <c r="PC254" s="0"/>
      <c r="PD254" s="0"/>
      <c r="PE254" s="0"/>
      <c r="PF254" s="0"/>
      <c r="PG254" s="0"/>
      <c r="PH254" s="0"/>
      <c r="PI254" s="0"/>
      <c r="PJ254" s="0"/>
      <c r="PK254" s="0"/>
      <c r="PL254" s="0"/>
      <c r="PM254" s="0"/>
      <c r="PN254" s="0"/>
      <c r="PO254" s="0"/>
      <c r="PP254" s="0"/>
      <c r="PQ254" s="0"/>
      <c r="PR254" s="0"/>
      <c r="PS254" s="0"/>
      <c r="PT254" s="0"/>
      <c r="PU254" s="0"/>
      <c r="PV254" s="0"/>
      <c r="PW254" s="0"/>
      <c r="PX254" s="0"/>
      <c r="PY254" s="0"/>
      <c r="PZ254" s="0"/>
      <c r="QA254" s="0"/>
      <c r="QB254" s="0"/>
      <c r="QC254" s="0"/>
      <c r="QD254" s="0"/>
      <c r="QE254" s="0"/>
      <c r="QF254" s="0"/>
      <c r="QG254" s="0"/>
      <c r="QH254" s="0"/>
      <c r="QI254" s="0"/>
      <c r="QJ254" s="0"/>
      <c r="QK254" s="0"/>
      <c r="QL254" s="0"/>
      <c r="QM254" s="0"/>
      <c r="QN254" s="0"/>
      <c r="QO254" s="0"/>
      <c r="QP254" s="0"/>
      <c r="QQ254" s="0"/>
      <c r="QR254" s="0"/>
      <c r="QS254" s="0"/>
      <c r="QT254" s="0"/>
      <c r="QU254" s="0"/>
      <c r="QV254" s="0"/>
      <c r="QW254" s="0"/>
      <c r="QX254" s="0"/>
      <c r="QY254" s="0"/>
      <c r="QZ254" s="0"/>
      <c r="RA254" s="0"/>
      <c r="RB254" s="0"/>
      <c r="RC254" s="0"/>
      <c r="RD254" s="0"/>
      <c r="RE254" s="0"/>
      <c r="RF254" s="0"/>
      <c r="RG254" s="0"/>
      <c r="RH254" s="0"/>
      <c r="RI254" s="0"/>
      <c r="RJ254" s="0"/>
      <c r="RK254" s="0"/>
      <c r="RL254" s="0"/>
      <c r="RM254" s="0"/>
      <c r="RN254" s="0"/>
      <c r="RO254" s="0"/>
      <c r="RP254" s="0"/>
      <c r="RQ254" s="0"/>
      <c r="RR254" s="0"/>
      <c r="RS254" s="0"/>
      <c r="RT254" s="0"/>
      <c r="RU254" s="0"/>
      <c r="RV254" s="0"/>
      <c r="RW254" s="0"/>
      <c r="RX254" s="0"/>
      <c r="RY254" s="0"/>
      <c r="RZ254" s="0"/>
      <c r="SA254" s="0"/>
      <c r="SB254" s="0"/>
      <c r="SC254" s="0"/>
      <c r="SD254" s="0"/>
      <c r="SE254" s="0"/>
      <c r="SF254" s="0"/>
      <c r="SG254" s="0"/>
      <c r="SH254" s="0"/>
      <c r="SI254" s="0"/>
      <c r="SJ254" s="0"/>
      <c r="SK254" s="0"/>
      <c r="SL254" s="0"/>
      <c r="SM254" s="0"/>
      <c r="SN254" s="0"/>
      <c r="SO254" s="0"/>
      <c r="SP254" s="0"/>
      <c r="SQ254" s="0"/>
      <c r="SR254" s="0"/>
      <c r="SS254" s="0"/>
      <c r="ST254" s="0"/>
      <c r="SU254" s="0"/>
      <c r="SV254" s="0"/>
      <c r="SW254" s="0"/>
      <c r="SX254" s="0"/>
      <c r="SY254" s="0"/>
      <c r="SZ254" s="0"/>
      <c r="TA254" s="0"/>
      <c r="TB254" s="0"/>
      <c r="TC254" s="0"/>
      <c r="TD254" s="0"/>
      <c r="TE254" s="0"/>
      <c r="TF254" s="0"/>
      <c r="TG254" s="0"/>
      <c r="TH254" s="0"/>
      <c r="TI254" s="0"/>
      <c r="TJ254" s="0"/>
      <c r="TK254" s="0"/>
      <c r="TL254" s="0"/>
      <c r="TM254" s="0"/>
      <c r="TN254" s="0"/>
      <c r="TO254" s="0"/>
      <c r="TP254" s="0"/>
      <c r="TQ254" s="0"/>
      <c r="TR254" s="0"/>
      <c r="TS254" s="0"/>
      <c r="TT254" s="0"/>
      <c r="TU254" s="0"/>
      <c r="TV254" s="0"/>
      <c r="TW254" s="0"/>
      <c r="TX254" s="0"/>
      <c r="TY254" s="0"/>
      <c r="TZ254" s="0"/>
      <c r="UA254" s="0"/>
      <c r="UB254" s="0"/>
      <c r="UC254" s="0"/>
      <c r="UD254" s="0"/>
      <c r="UE254" s="0"/>
      <c r="UF254" s="0"/>
      <c r="UG254" s="0"/>
      <c r="UH254" s="0"/>
      <c r="UI254" s="0"/>
      <c r="UJ254" s="0"/>
      <c r="UK254" s="0"/>
      <c r="UL254" s="0"/>
      <c r="UM254" s="0"/>
      <c r="UN254" s="0"/>
      <c r="UO254" s="0"/>
      <c r="UP254" s="0"/>
      <c r="UQ254" s="0"/>
      <c r="UR254" s="0"/>
      <c r="US254" s="0"/>
      <c r="UT254" s="0"/>
      <c r="UU254" s="0"/>
      <c r="UV254" s="0"/>
      <c r="UW254" s="0"/>
      <c r="UX254" s="0"/>
      <c r="UY254" s="0"/>
      <c r="UZ254" s="0"/>
      <c r="VA254" s="0"/>
      <c r="VB254" s="0"/>
      <c r="VC254" s="0"/>
      <c r="VD254" s="0"/>
      <c r="VE254" s="0"/>
      <c r="VF254" s="0"/>
      <c r="VG254" s="0"/>
      <c r="VH254" s="0"/>
      <c r="VI254" s="0"/>
      <c r="VJ254" s="0"/>
      <c r="VK254" s="0"/>
      <c r="VL254" s="0"/>
      <c r="VM254" s="0"/>
      <c r="VN254" s="0"/>
      <c r="VO254" s="0"/>
      <c r="VP254" s="0"/>
      <c r="VQ254" s="0"/>
      <c r="VR254" s="0"/>
      <c r="VS254" s="0"/>
      <c r="VT254" s="0"/>
      <c r="VU254" s="0"/>
      <c r="VV254" s="0"/>
      <c r="VW254" s="0"/>
      <c r="VX254" s="0"/>
      <c r="VY254" s="0"/>
      <c r="VZ254" s="0"/>
      <c r="WA254" s="0"/>
      <c r="WB254" s="0"/>
      <c r="WC254" s="0"/>
      <c r="WD254" s="0"/>
      <c r="WE254" s="0"/>
      <c r="WF254" s="0"/>
      <c r="WG254" s="0"/>
      <c r="WH254" s="0"/>
      <c r="WI254" s="0"/>
      <c r="WJ254" s="0"/>
      <c r="WK254" s="0"/>
      <c r="WL254" s="0"/>
      <c r="WM254" s="0"/>
      <c r="WN254" s="0"/>
      <c r="WO254" s="0"/>
      <c r="WP254" s="0"/>
      <c r="WQ254" s="0"/>
      <c r="WR254" s="0"/>
      <c r="WS254" s="0"/>
      <c r="WT254" s="0"/>
      <c r="WU254" s="0"/>
      <c r="WV254" s="0"/>
      <c r="WW254" s="0"/>
      <c r="WX254" s="0"/>
      <c r="WY254" s="0"/>
      <c r="WZ254" s="0"/>
      <c r="XA254" s="0"/>
      <c r="XB254" s="0"/>
      <c r="XC254" s="0"/>
      <c r="XD254" s="0"/>
      <c r="XE254" s="0"/>
      <c r="XF254" s="0"/>
      <c r="XG254" s="0"/>
      <c r="XH254" s="0"/>
      <c r="XI254" s="0"/>
      <c r="XJ254" s="0"/>
      <c r="XK254" s="0"/>
      <c r="XL254" s="0"/>
      <c r="XM254" s="0"/>
      <c r="XN254" s="0"/>
      <c r="XO254" s="0"/>
      <c r="XP254" s="0"/>
      <c r="XQ254" s="0"/>
      <c r="XR254" s="0"/>
      <c r="XS254" s="0"/>
      <c r="XT254" s="0"/>
      <c r="XU254" s="0"/>
      <c r="XV254" s="0"/>
      <c r="XW254" s="0"/>
      <c r="XX254" s="0"/>
      <c r="XY254" s="0"/>
      <c r="XZ254" s="0"/>
      <c r="YA254" s="0"/>
      <c r="YB254" s="0"/>
      <c r="YC254" s="0"/>
      <c r="YD254" s="0"/>
      <c r="YE254" s="0"/>
      <c r="YF254" s="0"/>
      <c r="YG254" s="0"/>
      <c r="YH254" s="0"/>
      <c r="YI254" s="0"/>
      <c r="YJ254" s="0"/>
      <c r="YK254" s="0"/>
      <c r="YL254" s="0"/>
      <c r="YM254" s="0"/>
      <c r="YN254" s="0"/>
      <c r="YO254" s="0"/>
      <c r="YP254" s="0"/>
      <c r="YQ254" s="0"/>
      <c r="YR254" s="0"/>
      <c r="YS254" s="0"/>
      <c r="YT254" s="0"/>
      <c r="YU254" s="0"/>
      <c r="YV254" s="0"/>
      <c r="YW254" s="0"/>
      <c r="YX254" s="0"/>
      <c r="YY254" s="0"/>
      <c r="YZ254" s="0"/>
      <c r="ZA254" s="0"/>
      <c r="ZB254" s="0"/>
      <c r="ZC254" s="0"/>
      <c r="ZD254" s="0"/>
      <c r="ZE254" s="0"/>
      <c r="ZF254" s="0"/>
      <c r="ZG254" s="0"/>
      <c r="ZH254" s="0"/>
      <c r="ZI254" s="0"/>
      <c r="ZJ254" s="0"/>
      <c r="ZK254" s="0"/>
      <c r="ZL254" s="0"/>
      <c r="ZM254" s="0"/>
      <c r="ZN254" s="0"/>
      <c r="ZO254" s="0"/>
      <c r="ZP254" s="0"/>
      <c r="ZQ254" s="0"/>
      <c r="ZR254" s="0"/>
      <c r="ZS254" s="0"/>
      <c r="ZT254" s="0"/>
      <c r="ZU254" s="0"/>
      <c r="ZV254" s="0"/>
      <c r="ZW254" s="0"/>
      <c r="ZX254" s="0"/>
      <c r="ZY254" s="0"/>
      <c r="ZZ254" s="0"/>
      <c r="AAA254" s="0"/>
      <c r="AAB254" s="0"/>
      <c r="AAC254" s="0"/>
      <c r="AAD254" s="0"/>
      <c r="AAE254" s="0"/>
      <c r="AAF254" s="0"/>
      <c r="AAG254" s="0"/>
      <c r="AAH254" s="0"/>
      <c r="AAI254" s="0"/>
      <c r="AAJ254" s="0"/>
      <c r="AAK254" s="0"/>
      <c r="AAL254" s="0"/>
      <c r="AAM254" s="0"/>
      <c r="AAN254" s="0"/>
      <c r="AAO254" s="0"/>
      <c r="AAP254" s="0"/>
      <c r="AAQ254" s="0"/>
      <c r="AAR254" s="0"/>
      <c r="AAS254" s="0"/>
      <c r="AAT254" s="0"/>
      <c r="AAU254" s="0"/>
      <c r="AAV254" s="0"/>
      <c r="AAW254" s="0"/>
      <c r="AAX254" s="0"/>
      <c r="AAY254" s="0"/>
      <c r="AAZ254" s="0"/>
      <c r="ABA254" s="0"/>
      <c r="ABB254" s="0"/>
      <c r="ABC254" s="0"/>
      <c r="ABD254" s="0"/>
      <c r="ABE254" s="0"/>
      <c r="ABF254" s="0"/>
      <c r="ABG254" s="0"/>
      <c r="ABH254" s="0"/>
      <c r="ABI254" s="0"/>
      <c r="ABJ254" s="0"/>
      <c r="ABK254" s="0"/>
      <c r="ABL254" s="0"/>
      <c r="ABM254" s="0"/>
      <c r="ABN254" s="0"/>
      <c r="ABO254" s="0"/>
      <c r="ABP254" s="0"/>
      <c r="ABQ254" s="0"/>
      <c r="ABR254" s="0"/>
      <c r="ABS254" s="0"/>
      <c r="ABT254" s="0"/>
      <c r="ABU254" s="0"/>
      <c r="ABV254" s="0"/>
      <c r="ABW254" s="0"/>
      <c r="ABX254" s="0"/>
      <c r="ABY254" s="0"/>
      <c r="ABZ254" s="0"/>
      <c r="ACA254" s="0"/>
      <c r="ACB254" s="0"/>
      <c r="ACC254" s="0"/>
      <c r="ACD254" s="0"/>
      <c r="ACE254" s="0"/>
      <c r="ACF254" s="0"/>
      <c r="ACG254" s="0"/>
      <c r="ACH254" s="0"/>
      <c r="ACI254" s="0"/>
      <c r="ACJ254" s="0"/>
      <c r="ACK254" s="0"/>
      <c r="ACL254" s="0"/>
      <c r="ACM254" s="0"/>
      <c r="ACN254" s="0"/>
      <c r="ACO254" s="0"/>
      <c r="ACP254" s="0"/>
      <c r="ACQ254" s="0"/>
      <c r="ACR254" s="0"/>
      <c r="ACS254" s="0"/>
      <c r="ACT254" s="0"/>
      <c r="ACU254" s="0"/>
      <c r="ACV254" s="0"/>
      <c r="ACW254" s="0"/>
      <c r="ACX254" s="0"/>
      <c r="ACY254" s="0"/>
      <c r="ACZ254" s="0"/>
      <c r="ADA254" s="0"/>
      <c r="ADB254" s="0"/>
      <c r="ADC254" s="0"/>
      <c r="ADD254" s="0"/>
      <c r="ADE254" s="0"/>
      <c r="ADF254" s="0"/>
      <c r="ADG254" s="0"/>
      <c r="ADH254" s="0"/>
      <c r="ADI254" s="0"/>
      <c r="ADJ254" s="0"/>
      <c r="ADK254" s="0"/>
      <c r="ADL254" s="0"/>
      <c r="ADM254" s="0"/>
      <c r="ADN254" s="0"/>
      <c r="ADO254" s="0"/>
      <c r="ADP254" s="0"/>
      <c r="ADQ254" s="0"/>
      <c r="ADR254" s="0"/>
      <c r="ADS254" s="0"/>
      <c r="ADT254" s="0"/>
      <c r="ADU254" s="0"/>
      <c r="ADV254" s="0"/>
      <c r="ADW254" s="0"/>
      <c r="ADX254" s="0"/>
      <c r="ADY254" s="0"/>
      <c r="ADZ254" s="0"/>
      <c r="AEA254" s="0"/>
      <c r="AEB254" s="0"/>
      <c r="AEC254" s="0"/>
      <c r="AED254" s="0"/>
      <c r="AEE254" s="0"/>
      <c r="AEF254" s="0"/>
      <c r="AEG254" s="0"/>
      <c r="AEH254" s="0"/>
      <c r="AEI254" s="0"/>
      <c r="AEJ254" s="0"/>
      <c r="AEK254" s="0"/>
      <c r="AEL254" s="0"/>
      <c r="AEM254" s="0"/>
      <c r="AEN254" s="0"/>
      <c r="AEO254" s="0"/>
      <c r="AEP254" s="0"/>
      <c r="AEQ254" s="0"/>
      <c r="AER254" s="0"/>
      <c r="AES254" s="0"/>
      <c r="AET254" s="0"/>
      <c r="AEU254" s="0"/>
      <c r="AEV254" s="0"/>
      <c r="AEW254" s="0"/>
      <c r="AEX254" s="0"/>
      <c r="AEY254" s="0"/>
      <c r="AEZ254" s="0"/>
      <c r="AFA254" s="0"/>
      <c r="AFB254" s="0"/>
      <c r="AFC254" s="0"/>
      <c r="AFD254" s="0"/>
      <c r="AFE254" s="0"/>
      <c r="AFF254" s="0"/>
      <c r="AFG254" s="0"/>
      <c r="AFH254" s="0"/>
      <c r="AFI254" s="0"/>
      <c r="AFJ254" s="0"/>
      <c r="AFK254" s="0"/>
      <c r="AFL254" s="0"/>
      <c r="AFM254" s="0"/>
      <c r="AFN254" s="0"/>
      <c r="AFO254" s="0"/>
      <c r="AFP254" s="0"/>
      <c r="AFQ254" s="0"/>
      <c r="AFR254" s="0"/>
      <c r="AFS254" s="0"/>
      <c r="AFT254" s="0"/>
      <c r="AFU254" s="0"/>
      <c r="AFV254" s="0"/>
      <c r="AFW254" s="0"/>
      <c r="AFX254" s="0"/>
      <c r="AFY254" s="0"/>
      <c r="AFZ254" s="0"/>
      <c r="AGA254" s="0"/>
      <c r="AGB254" s="0"/>
      <c r="AGC254" s="0"/>
      <c r="AGD254" s="0"/>
      <c r="AGE254" s="0"/>
      <c r="AGF254" s="0"/>
      <c r="AGG254" s="0"/>
      <c r="AGH254" s="0"/>
      <c r="AGI254" s="0"/>
      <c r="AGJ254" s="0"/>
      <c r="AGK254" s="0"/>
      <c r="AGL254" s="0"/>
      <c r="AGM254" s="0"/>
      <c r="AGN254" s="0"/>
      <c r="AGO254" s="0"/>
      <c r="AGP254" s="0"/>
      <c r="AGQ254" s="0"/>
      <c r="AGR254" s="0"/>
      <c r="AGS254" s="0"/>
      <c r="AGT254" s="0"/>
      <c r="AGU254" s="0"/>
      <c r="AGV254" s="0"/>
      <c r="AGW254" s="0"/>
      <c r="AGX254" s="0"/>
      <c r="AGY254" s="0"/>
      <c r="AGZ254" s="0"/>
      <c r="AHA254" s="0"/>
      <c r="AHB254" s="0"/>
      <c r="AHC254" s="0"/>
      <c r="AHD254" s="0"/>
      <c r="AHE254" s="0"/>
      <c r="AHF254" s="0"/>
      <c r="AHG254" s="0"/>
      <c r="AHH254" s="0"/>
      <c r="AHI254" s="0"/>
      <c r="AHJ254" s="0"/>
      <c r="AHK254" s="0"/>
      <c r="AHL254" s="0"/>
      <c r="AHM254" s="0"/>
      <c r="AHN254" s="0"/>
      <c r="AHO254" s="0"/>
      <c r="AHP254" s="0"/>
      <c r="AHQ254" s="0"/>
      <c r="AHR254" s="0"/>
      <c r="AHS254" s="0"/>
      <c r="AHT254" s="0"/>
      <c r="AHU254" s="0"/>
      <c r="AHV254" s="0"/>
      <c r="AHW254" s="0"/>
      <c r="AHX254" s="0"/>
      <c r="AHY254" s="0"/>
      <c r="AHZ254" s="0"/>
      <c r="AIA254" s="0"/>
      <c r="AIB254" s="0"/>
      <c r="AIC254" s="0"/>
      <c r="AID254" s="0"/>
      <c r="AIE254" s="0"/>
      <c r="AIF254" s="0"/>
      <c r="AIG254" s="0"/>
      <c r="AIH254" s="0"/>
      <c r="AII254" s="0"/>
      <c r="AIJ254" s="0"/>
      <c r="AIK254" s="0"/>
      <c r="AIL254" s="0"/>
      <c r="AIM254" s="0"/>
      <c r="AIN254" s="0"/>
      <c r="AIO254" s="0"/>
      <c r="AIP254" s="0"/>
      <c r="AIQ254" s="0"/>
      <c r="AIR254" s="0"/>
      <c r="AIS254" s="0"/>
      <c r="AIT254" s="0"/>
      <c r="AIU254" s="0"/>
      <c r="AIV254" s="0"/>
      <c r="AIW254" s="0"/>
      <c r="AIX254" s="0"/>
      <c r="AIY254" s="0"/>
      <c r="AIZ254" s="0"/>
      <c r="AJA254" s="0"/>
      <c r="AJB254" s="0"/>
      <c r="AJC254" s="0"/>
      <c r="AJD254" s="0"/>
      <c r="AJE254" s="0"/>
      <c r="AJF254" s="0"/>
      <c r="AJG254" s="0"/>
      <c r="AJH254" s="0"/>
      <c r="AJI254" s="0"/>
      <c r="AJJ254" s="0"/>
      <c r="AJK254" s="0"/>
      <c r="AJL254" s="0"/>
      <c r="AJM254" s="0"/>
      <c r="AJN254" s="0"/>
      <c r="AJO254" s="0"/>
      <c r="AJP254" s="0"/>
      <c r="AJQ254" s="0"/>
      <c r="AJR254" s="0"/>
      <c r="AJS254" s="0"/>
      <c r="AJT254" s="0"/>
      <c r="AJU254" s="0"/>
      <c r="AJV254" s="0"/>
      <c r="AJW254" s="0"/>
      <c r="AJX254" s="0"/>
      <c r="AJY254" s="0"/>
      <c r="AJZ254" s="0"/>
      <c r="AKA254" s="0"/>
      <c r="AKB254" s="0"/>
      <c r="AKC254" s="0"/>
      <c r="AKD254" s="0"/>
      <c r="AKE254" s="0"/>
      <c r="AKF254" s="0"/>
      <c r="AKG254" s="0"/>
      <c r="AKH254" s="0"/>
      <c r="AKI254" s="0"/>
      <c r="AKJ254" s="0"/>
      <c r="AKK254" s="0"/>
      <c r="AKL254" s="0"/>
      <c r="AKM254" s="0"/>
      <c r="AKN254" s="0"/>
      <c r="AKO254" s="0"/>
      <c r="AKP254" s="0"/>
      <c r="AKQ254" s="0"/>
      <c r="AKR254" s="0"/>
      <c r="AKS254" s="0"/>
      <c r="AKT254" s="0"/>
      <c r="AKU254" s="0"/>
      <c r="AKV254" s="0"/>
      <c r="AKW254" s="0"/>
      <c r="AKX254" s="0"/>
      <c r="AKY254" s="0"/>
      <c r="AKZ254" s="0"/>
      <c r="ALA254" s="0"/>
      <c r="ALB254" s="0"/>
      <c r="ALC254" s="0"/>
      <c r="ALD254" s="0"/>
      <c r="ALE254" s="0"/>
      <c r="ALF254" s="0"/>
      <c r="ALG254" s="0"/>
      <c r="ALH254" s="0"/>
      <c r="ALI254" s="0"/>
      <c r="ALJ254" s="0"/>
      <c r="ALK254" s="0"/>
      <c r="ALL254" s="0"/>
      <c r="ALM254" s="0"/>
      <c r="ALN254" s="0"/>
      <c r="ALO254" s="0"/>
      <c r="ALP254" s="0"/>
      <c r="ALQ254" s="0"/>
      <c r="ALR254" s="0"/>
      <c r="ALS254" s="0"/>
      <c r="ALT254" s="0"/>
      <c r="ALU254" s="0"/>
      <c r="ALV254" s="0"/>
      <c r="ALW254" s="0"/>
      <c r="ALX254" s="0"/>
      <c r="ALY254" s="0"/>
      <c r="ALZ254" s="0"/>
      <c r="AMA254" s="0"/>
      <c r="AMB254" s="0"/>
      <c r="AMC254" s="0"/>
      <c r="AMD254" s="0"/>
      <c r="AME254" s="0"/>
      <c r="AMF254" s="0"/>
      <c r="AMG254" s="0"/>
      <c r="AMH254" s="0"/>
      <c r="AMI254" s="0"/>
      <c r="AMJ254" s="0"/>
    </row>
    <row r="255" customFormat="false" ht="14.9" hidden="false" customHeight="false" outlineLevel="0" collapsed="false">
      <c r="A255" s="44" t="n">
        <v>49</v>
      </c>
      <c r="B255" s="45" t="s">
        <v>271</v>
      </c>
      <c r="C255" s="19" t="n">
        <v>0</v>
      </c>
      <c r="D255" s="19" t="n">
        <v>0</v>
      </c>
      <c r="E255" s="19" t="n">
        <v>4</v>
      </c>
      <c r="F255" s="19" t="n">
        <v>0</v>
      </c>
      <c r="G255" s="20"/>
      <c r="H255" s="20"/>
      <c r="I255" s="20" t="n">
        <f aca="false">E255*SC!C146</f>
        <v>3515.92425666667</v>
      </c>
      <c r="J255" s="20" t="n">
        <f aca="false">F255*SC!D146</f>
        <v>0</v>
      </c>
      <c r="K255" s="21" t="n">
        <v>619.39</v>
      </c>
      <c r="L255" s="21" t="n">
        <f aca="false">6*SC!D158</f>
        <v>23.9722108409091</v>
      </c>
      <c r="M255" s="21" t="n">
        <f aca="false">6*SC!E158</f>
        <v>23.9722108409091</v>
      </c>
      <c r="N255" s="22"/>
      <c r="O255" s="23" t="n">
        <f aca="false">SUM(G255:J255,K255:M255)</f>
        <v>4183.25867834849</v>
      </c>
      <c r="P255" s="0"/>
      <c r="Q255" s="0"/>
      <c r="R255" s="0"/>
      <c r="S255" s="0"/>
      <c r="T255" s="0"/>
      <c r="U255" s="0"/>
      <c r="V255" s="0"/>
      <c r="W255" s="0"/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 s="0"/>
      <c r="IY255" s="0"/>
      <c r="IZ255" s="0"/>
      <c r="JA255" s="0"/>
      <c r="JB255" s="0"/>
      <c r="JC255" s="0"/>
      <c r="JD255" s="0"/>
      <c r="JE255" s="0"/>
      <c r="JF255" s="0"/>
      <c r="JG255" s="0"/>
      <c r="JH255" s="0"/>
      <c r="JI255" s="0"/>
      <c r="JJ255" s="0"/>
      <c r="JK255" s="0"/>
      <c r="JL255" s="0"/>
      <c r="JM255" s="0"/>
      <c r="JN255" s="0"/>
      <c r="JO255" s="0"/>
      <c r="JP255" s="0"/>
      <c r="JQ255" s="0"/>
      <c r="JR255" s="0"/>
      <c r="JS255" s="0"/>
      <c r="JT255" s="0"/>
      <c r="JU255" s="0"/>
      <c r="JV255" s="0"/>
      <c r="JW255" s="0"/>
      <c r="JX255" s="0"/>
      <c r="JY255" s="0"/>
      <c r="JZ255" s="0"/>
      <c r="KA255" s="0"/>
      <c r="KB255" s="0"/>
      <c r="KC255" s="0"/>
      <c r="KD255" s="0"/>
      <c r="KE255" s="0"/>
      <c r="KF255" s="0"/>
      <c r="KG255" s="0"/>
      <c r="KH255" s="0"/>
      <c r="KI255" s="0"/>
      <c r="KJ255" s="0"/>
      <c r="KK255" s="0"/>
      <c r="KL255" s="0"/>
      <c r="KM255" s="0"/>
      <c r="KN255" s="0"/>
      <c r="KO255" s="0"/>
      <c r="KP255" s="0"/>
      <c r="KQ255" s="0"/>
      <c r="KR255" s="0"/>
      <c r="KS255" s="0"/>
      <c r="KT255" s="0"/>
      <c r="KU255" s="0"/>
      <c r="KV255" s="0"/>
      <c r="KW255" s="0"/>
      <c r="KX255" s="0"/>
      <c r="KY255" s="0"/>
      <c r="KZ255" s="0"/>
      <c r="LA255" s="0"/>
      <c r="LB255" s="0"/>
      <c r="LC255" s="0"/>
      <c r="LD255" s="0"/>
      <c r="LE255" s="0"/>
      <c r="LF255" s="0"/>
      <c r="LG255" s="0"/>
      <c r="LH255" s="0"/>
      <c r="LI255" s="0"/>
      <c r="LJ255" s="0"/>
      <c r="LK255" s="0"/>
      <c r="LL255" s="0"/>
      <c r="LM255" s="0"/>
      <c r="LN255" s="0"/>
      <c r="LO255" s="0"/>
      <c r="LP255" s="0"/>
      <c r="LQ255" s="0"/>
      <c r="LR255" s="0"/>
      <c r="LS255" s="0"/>
      <c r="LT255" s="0"/>
      <c r="LU255" s="0"/>
      <c r="LV255" s="0"/>
      <c r="LW255" s="0"/>
      <c r="LX255" s="0"/>
      <c r="LY255" s="0"/>
      <c r="LZ255" s="0"/>
      <c r="MA255" s="0"/>
      <c r="MB255" s="0"/>
      <c r="MC255" s="0"/>
      <c r="MD255" s="0"/>
      <c r="ME255" s="0"/>
      <c r="MF255" s="0"/>
      <c r="MG255" s="0"/>
      <c r="MH255" s="0"/>
      <c r="MI255" s="0"/>
      <c r="MJ255" s="0"/>
      <c r="MK255" s="0"/>
      <c r="ML255" s="0"/>
      <c r="MM255" s="0"/>
      <c r="MN255" s="0"/>
      <c r="MO255" s="0"/>
      <c r="MP255" s="0"/>
      <c r="MQ255" s="0"/>
      <c r="MR255" s="0"/>
      <c r="MS255" s="0"/>
      <c r="MT255" s="0"/>
      <c r="MU255" s="0"/>
      <c r="MV255" s="0"/>
      <c r="MW255" s="0"/>
      <c r="MX255" s="0"/>
      <c r="MY255" s="0"/>
      <c r="MZ255" s="0"/>
      <c r="NA255" s="0"/>
      <c r="NB255" s="0"/>
      <c r="NC255" s="0"/>
      <c r="ND255" s="0"/>
      <c r="NE255" s="0"/>
      <c r="NF255" s="0"/>
      <c r="NG255" s="0"/>
      <c r="NH255" s="0"/>
      <c r="NI255" s="0"/>
      <c r="NJ255" s="0"/>
      <c r="NK255" s="0"/>
      <c r="NL255" s="0"/>
      <c r="NM255" s="0"/>
      <c r="NN255" s="0"/>
      <c r="NO255" s="0"/>
      <c r="NP255" s="0"/>
      <c r="NQ255" s="0"/>
      <c r="NR255" s="0"/>
      <c r="NS255" s="0"/>
      <c r="NT255" s="0"/>
      <c r="NU255" s="0"/>
      <c r="NV255" s="0"/>
      <c r="NW255" s="0"/>
      <c r="NX255" s="0"/>
      <c r="NY255" s="0"/>
      <c r="NZ255" s="0"/>
      <c r="OA255" s="0"/>
      <c r="OB255" s="0"/>
      <c r="OC255" s="0"/>
      <c r="OD255" s="0"/>
      <c r="OE255" s="0"/>
      <c r="OF255" s="0"/>
      <c r="OG255" s="0"/>
      <c r="OH255" s="0"/>
      <c r="OI255" s="0"/>
      <c r="OJ255" s="0"/>
      <c r="OK255" s="0"/>
      <c r="OL255" s="0"/>
      <c r="OM255" s="0"/>
      <c r="ON255" s="0"/>
      <c r="OO255" s="0"/>
      <c r="OP255" s="0"/>
      <c r="OQ255" s="0"/>
      <c r="OR255" s="0"/>
      <c r="OS255" s="0"/>
      <c r="OT255" s="0"/>
      <c r="OU255" s="0"/>
      <c r="OV255" s="0"/>
      <c r="OW255" s="0"/>
      <c r="OX255" s="0"/>
      <c r="OY255" s="0"/>
      <c r="OZ255" s="0"/>
      <c r="PA255" s="0"/>
      <c r="PB255" s="0"/>
      <c r="PC255" s="0"/>
      <c r="PD255" s="0"/>
      <c r="PE255" s="0"/>
      <c r="PF255" s="0"/>
      <c r="PG255" s="0"/>
      <c r="PH255" s="0"/>
      <c r="PI255" s="0"/>
      <c r="PJ255" s="0"/>
      <c r="PK255" s="0"/>
      <c r="PL255" s="0"/>
      <c r="PM255" s="0"/>
      <c r="PN255" s="0"/>
      <c r="PO255" s="0"/>
      <c r="PP255" s="0"/>
      <c r="PQ255" s="0"/>
      <c r="PR255" s="0"/>
      <c r="PS255" s="0"/>
      <c r="PT255" s="0"/>
      <c r="PU255" s="0"/>
      <c r="PV255" s="0"/>
      <c r="PW255" s="0"/>
      <c r="PX255" s="0"/>
      <c r="PY255" s="0"/>
      <c r="PZ255" s="0"/>
      <c r="QA255" s="0"/>
      <c r="QB255" s="0"/>
      <c r="QC255" s="0"/>
      <c r="QD255" s="0"/>
      <c r="QE255" s="0"/>
      <c r="QF255" s="0"/>
      <c r="QG255" s="0"/>
      <c r="QH255" s="0"/>
      <c r="QI255" s="0"/>
      <c r="QJ255" s="0"/>
      <c r="QK255" s="0"/>
      <c r="QL255" s="0"/>
      <c r="QM255" s="0"/>
      <c r="QN255" s="0"/>
      <c r="QO255" s="0"/>
      <c r="QP255" s="0"/>
      <c r="QQ255" s="0"/>
      <c r="QR255" s="0"/>
      <c r="QS255" s="0"/>
      <c r="QT255" s="0"/>
      <c r="QU255" s="0"/>
      <c r="QV255" s="0"/>
      <c r="QW255" s="0"/>
      <c r="QX255" s="0"/>
      <c r="QY255" s="0"/>
      <c r="QZ255" s="0"/>
      <c r="RA255" s="0"/>
      <c r="RB255" s="0"/>
      <c r="RC255" s="0"/>
      <c r="RD255" s="0"/>
      <c r="RE255" s="0"/>
      <c r="RF255" s="0"/>
      <c r="RG255" s="0"/>
      <c r="RH255" s="0"/>
      <c r="RI255" s="0"/>
      <c r="RJ255" s="0"/>
      <c r="RK255" s="0"/>
      <c r="RL255" s="0"/>
      <c r="RM255" s="0"/>
      <c r="RN255" s="0"/>
      <c r="RO255" s="0"/>
      <c r="RP255" s="0"/>
      <c r="RQ255" s="0"/>
      <c r="RR255" s="0"/>
      <c r="RS255" s="0"/>
      <c r="RT255" s="0"/>
      <c r="RU255" s="0"/>
      <c r="RV255" s="0"/>
      <c r="RW255" s="0"/>
      <c r="RX255" s="0"/>
      <c r="RY255" s="0"/>
      <c r="RZ255" s="0"/>
      <c r="SA255" s="0"/>
      <c r="SB255" s="0"/>
      <c r="SC255" s="0"/>
      <c r="SD255" s="0"/>
      <c r="SE255" s="0"/>
      <c r="SF255" s="0"/>
      <c r="SG255" s="0"/>
      <c r="SH255" s="0"/>
      <c r="SI255" s="0"/>
      <c r="SJ255" s="0"/>
      <c r="SK255" s="0"/>
      <c r="SL255" s="0"/>
      <c r="SM255" s="0"/>
      <c r="SN255" s="0"/>
      <c r="SO255" s="0"/>
      <c r="SP255" s="0"/>
      <c r="SQ255" s="0"/>
      <c r="SR255" s="0"/>
      <c r="SS255" s="0"/>
      <c r="ST255" s="0"/>
      <c r="SU255" s="0"/>
      <c r="SV255" s="0"/>
      <c r="SW255" s="0"/>
      <c r="SX255" s="0"/>
      <c r="SY255" s="0"/>
      <c r="SZ255" s="0"/>
      <c r="TA255" s="0"/>
      <c r="TB255" s="0"/>
      <c r="TC255" s="0"/>
      <c r="TD255" s="0"/>
      <c r="TE255" s="0"/>
      <c r="TF255" s="0"/>
      <c r="TG255" s="0"/>
      <c r="TH255" s="0"/>
      <c r="TI255" s="0"/>
      <c r="TJ255" s="0"/>
      <c r="TK255" s="0"/>
      <c r="TL255" s="0"/>
      <c r="TM255" s="0"/>
      <c r="TN255" s="0"/>
      <c r="TO255" s="0"/>
      <c r="TP255" s="0"/>
      <c r="TQ255" s="0"/>
      <c r="TR255" s="0"/>
      <c r="TS255" s="0"/>
      <c r="TT255" s="0"/>
      <c r="TU255" s="0"/>
      <c r="TV255" s="0"/>
      <c r="TW255" s="0"/>
      <c r="TX255" s="0"/>
      <c r="TY255" s="0"/>
      <c r="TZ255" s="0"/>
      <c r="UA255" s="0"/>
      <c r="UB255" s="0"/>
      <c r="UC255" s="0"/>
      <c r="UD255" s="0"/>
      <c r="UE255" s="0"/>
      <c r="UF255" s="0"/>
      <c r="UG255" s="0"/>
      <c r="UH255" s="0"/>
      <c r="UI255" s="0"/>
      <c r="UJ255" s="0"/>
      <c r="UK255" s="0"/>
      <c r="UL255" s="0"/>
      <c r="UM255" s="0"/>
      <c r="UN255" s="0"/>
      <c r="UO255" s="0"/>
      <c r="UP255" s="0"/>
      <c r="UQ255" s="0"/>
      <c r="UR255" s="0"/>
      <c r="US255" s="0"/>
      <c r="UT255" s="0"/>
      <c r="UU255" s="0"/>
      <c r="UV255" s="0"/>
      <c r="UW255" s="0"/>
      <c r="UX255" s="0"/>
      <c r="UY255" s="0"/>
      <c r="UZ255" s="0"/>
      <c r="VA255" s="0"/>
      <c r="VB255" s="0"/>
      <c r="VC255" s="0"/>
      <c r="VD255" s="0"/>
      <c r="VE255" s="0"/>
      <c r="VF255" s="0"/>
      <c r="VG255" s="0"/>
      <c r="VH255" s="0"/>
      <c r="VI255" s="0"/>
      <c r="VJ255" s="0"/>
      <c r="VK255" s="0"/>
      <c r="VL255" s="0"/>
      <c r="VM255" s="0"/>
      <c r="VN255" s="0"/>
      <c r="VO255" s="0"/>
      <c r="VP255" s="0"/>
      <c r="VQ255" s="0"/>
      <c r="VR255" s="0"/>
      <c r="VS255" s="0"/>
      <c r="VT255" s="0"/>
      <c r="VU255" s="0"/>
      <c r="VV255" s="0"/>
      <c r="VW255" s="0"/>
      <c r="VX255" s="0"/>
      <c r="VY255" s="0"/>
      <c r="VZ255" s="0"/>
      <c r="WA255" s="0"/>
      <c r="WB255" s="0"/>
      <c r="WC255" s="0"/>
      <c r="WD255" s="0"/>
      <c r="WE255" s="0"/>
      <c r="WF255" s="0"/>
      <c r="WG255" s="0"/>
      <c r="WH255" s="0"/>
      <c r="WI255" s="0"/>
      <c r="WJ255" s="0"/>
      <c r="WK255" s="0"/>
      <c r="WL255" s="0"/>
      <c r="WM255" s="0"/>
      <c r="WN255" s="0"/>
      <c r="WO255" s="0"/>
      <c r="WP255" s="0"/>
      <c r="WQ255" s="0"/>
      <c r="WR255" s="0"/>
      <c r="WS255" s="0"/>
      <c r="WT255" s="0"/>
      <c r="WU255" s="0"/>
      <c r="WV255" s="0"/>
      <c r="WW255" s="0"/>
      <c r="WX255" s="0"/>
      <c r="WY255" s="0"/>
      <c r="WZ255" s="0"/>
      <c r="XA255" s="0"/>
      <c r="XB255" s="0"/>
      <c r="XC255" s="0"/>
      <c r="XD255" s="0"/>
      <c r="XE255" s="0"/>
      <c r="XF255" s="0"/>
      <c r="XG255" s="0"/>
      <c r="XH255" s="0"/>
      <c r="XI255" s="0"/>
      <c r="XJ255" s="0"/>
      <c r="XK255" s="0"/>
      <c r="XL255" s="0"/>
      <c r="XM255" s="0"/>
      <c r="XN255" s="0"/>
      <c r="XO255" s="0"/>
      <c r="XP255" s="0"/>
      <c r="XQ255" s="0"/>
      <c r="XR255" s="0"/>
      <c r="XS255" s="0"/>
      <c r="XT255" s="0"/>
      <c r="XU255" s="0"/>
      <c r="XV255" s="0"/>
      <c r="XW255" s="0"/>
      <c r="XX255" s="0"/>
      <c r="XY255" s="0"/>
      <c r="XZ255" s="0"/>
      <c r="YA255" s="0"/>
      <c r="YB255" s="0"/>
      <c r="YC255" s="0"/>
      <c r="YD255" s="0"/>
      <c r="YE255" s="0"/>
      <c r="YF255" s="0"/>
      <c r="YG255" s="0"/>
      <c r="YH255" s="0"/>
      <c r="YI255" s="0"/>
      <c r="YJ255" s="0"/>
      <c r="YK255" s="0"/>
      <c r="YL255" s="0"/>
      <c r="YM255" s="0"/>
      <c r="YN255" s="0"/>
      <c r="YO255" s="0"/>
      <c r="YP255" s="0"/>
      <c r="YQ255" s="0"/>
      <c r="YR255" s="0"/>
      <c r="YS255" s="0"/>
      <c r="YT255" s="0"/>
      <c r="YU255" s="0"/>
      <c r="YV255" s="0"/>
      <c r="YW255" s="0"/>
      <c r="YX255" s="0"/>
      <c r="YY255" s="0"/>
      <c r="YZ255" s="0"/>
      <c r="ZA255" s="0"/>
      <c r="ZB255" s="0"/>
      <c r="ZC255" s="0"/>
      <c r="ZD255" s="0"/>
      <c r="ZE255" s="0"/>
      <c r="ZF255" s="0"/>
      <c r="ZG255" s="0"/>
      <c r="ZH255" s="0"/>
      <c r="ZI255" s="0"/>
      <c r="ZJ255" s="0"/>
      <c r="ZK255" s="0"/>
      <c r="ZL255" s="0"/>
      <c r="ZM255" s="0"/>
      <c r="ZN255" s="0"/>
      <c r="ZO255" s="0"/>
      <c r="ZP255" s="0"/>
      <c r="ZQ255" s="0"/>
      <c r="ZR255" s="0"/>
      <c r="ZS255" s="0"/>
      <c r="ZT255" s="0"/>
      <c r="ZU255" s="0"/>
      <c r="ZV255" s="0"/>
      <c r="ZW255" s="0"/>
      <c r="ZX255" s="0"/>
      <c r="ZY255" s="0"/>
      <c r="ZZ255" s="0"/>
      <c r="AAA255" s="0"/>
      <c r="AAB255" s="0"/>
      <c r="AAC255" s="0"/>
      <c r="AAD255" s="0"/>
      <c r="AAE255" s="0"/>
      <c r="AAF255" s="0"/>
      <c r="AAG255" s="0"/>
      <c r="AAH255" s="0"/>
      <c r="AAI255" s="0"/>
      <c r="AAJ255" s="0"/>
      <c r="AAK255" s="0"/>
      <c r="AAL255" s="0"/>
      <c r="AAM255" s="0"/>
      <c r="AAN255" s="0"/>
      <c r="AAO255" s="0"/>
      <c r="AAP255" s="0"/>
      <c r="AAQ255" s="0"/>
      <c r="AAR255" s="0"/>
      <c r="AAS255" s="0"/>
      <c r="AAT255" s="0"/>
      <c r="AAU255" s="0"/>
      <c r="AAV255" s="0"/>
      <c r="AAW255" s="0"/>
      <c r="AAX255" s="0"/>
      <c r="AAY255" s="0"/>
      <c r="AAZ255" s="0"/>
      <c r="ABA255" s="0"/>
      <c r="ABB255" s="0"/>
      <c r="ABC255" s="0"/>
      <c r="ABD255" s="0"/>
      <c r="ABE255" s="0"/>
      <c r="ABF255" s="0"/>
      <c r="ABG255" s="0"/>
      <c r="ABH255" s="0"/>
      <c r="ABI255" s="0"/>
      <c r="ABJ255" s="0"/>
      <c r="ABK255" s="0"/>
      <c r="ABL255" s="0"/>
      <c r="ABM255" s="0"/>
      <c r="ABN255" s="0"/>
      <c r="ABO255" s="0"/>
      <c r="ABP255" s="0"/>
      <c r="ABQ255" s="0"/>
      <c r="ABR255" s="0"/>
      <c r="ABS255" s="0"/>
      <c r="ABT255" s="0"/>
      <c r="ABU255" s="0"/>
      <c r="ABV255" s="0"/>
      <c r="ABW255" s="0"/>
      <c r="ABX255" s="0"/>
      <c r="ABY255" s="0"/>
      <c r="ABZ255" s="0"/>
      <c r="ACA255" s="0"/>
      <c r="ACB255" s="0"/>
      <c r="ACC255" s="0"/>
      <c r="ACD255" s="0"/>
      <c r="ACE255" s="0"/>
      <c r="ACF255" s="0"/>
      <c r="ACG255" s="0"/>
      <c r="ACH255" s="0"/>
      <c r="ACI255" s="0"/>
      <c r="ACJ255" s="0"/>
      <c r="ACK255" s="0"/>
      <c r="ACL255" s="0"/>
      <c r="ACM255" s="0"/>
      <c r="ACN255" s="0"/>
      <c r="ACO255" s="0"/>
      <c r="ACP255" s="0"/>
      <c r="ACQ255" s="0"/>
      <c r="ACR255" s="0"/>
      <c r="ACS255" s="0"/>
      <c r="ACT255" s="0"/>
      <c r="ACU255" s="0"/>
      <c r="ACV255" s="0"/>
      <c r="ACW255" s="0"/>
      <c r="ACX255" s="0"/>
      <c r="ACY255" s="0"/>
      <c r="ACZ255" s="0"/>
      <c r="ADA255" s="0"/>
      <c r="ADB255" s="0"/>
      <c r="ADC255" s="0"/>
      <c r="ADD255" s="0"/>
      <c r="ADE255" s="0"/>
      <c r="ADF255" s="0"/>
      <c r="ADG255" s="0"/>
      <c r="ADH255" s="0"/>
      <c r="ADI255" s="0"/>
      <c r="ADJ255" s="0"/>
      <c r="ADK255" s="0"/>
      <c r="ADL255" s="0"/>
      <c r="ADM255" s="0"/>
      <c r="ADN255" s="0"/>
      <c r="ADO255" s="0"/>
      <c r="ADP255" s="0"/>
      <c r="ADQ255" s="0"/>
      <c r="ADR255" s="0"/>
      <c r="ADS255" s="0"/>
      <c r="ADT255" s="0"/>
      <c r="ADU255" s="0"/>
      <c r="ADV255" s="0"/>
      <c r="ADW255" s="0"/>
      <c r="ADX255" s="0"/>
      <c r="ADY255" s="0"/>
      <c r="ADZ255" s="0"/>
      <c r="AEA255" s="0"/>
      <c r="AEB255" s="0"/>
      <c r="AEC255" s="0"/>
      <c r="AED255" s="0"/>
      <c r="AEE255" s="0"/>
      <c r="AEF255" s="0"/>
      <c r="AEG255" s="0"/>
      <c r="AEH255" s="0"/>
      <c r="AEI255" s="0"/>
      <c r="AEJ255" s="0"/>
      <c r="AEK255" s="0"/>
      <c r="AEL255" s="0"/>
      <c r="AEM255" s="0"/>
      <c r="AEN255" s="0"/>
      <c r="AEO255" s="0"/>
      <c r="AEP255" s="0"/>
      <c r="AEQ255" s="0"/>
      <c r="AER255" s="0"/>
      <c r="AES255" s="0"/>
      <c r="AET255" s="0"/>
      <c r="AEU255" s="0"/>
      <c r="AEV255" s="0"/>
      <c r="AEW255" s="0"/>
      <c r="AEX255" s="0"/>
      <c r="AEY255" s="0"/>
      <c r="AEZ255" s="0"/>
      <c r="AFA255" s="0"/>
      <c r="AFB255" s="0"/>
      <c r="AFC255" s="0"/>
      <c r="AFD255" s="0"/>
      <c r="AFE255" s="0"/>
      <c r="AFF255" s="0"/>
      <c r="AFG255" s="0"/>
      <c r="AFH255" s="0"/>
      <c r="AFI255" s="0"/>
      <c r="AFJ255" s="0"/>
      <c r="AFK255" s="0"/>
      <c r="AFL255" s="0"/>
      <c r="AFM255" s="0"/>
      <c r="AFN255" s="0"/>
      <c r="AFO255" s="0"/>
      <c r="AFP255" s="0"/>
      <c r="AFQ255" s="0"/>
      <c r="AFR255" s="0"/>
      <c r="AFS255" s="0"/>
      <c r="AFT255" s="0"/>
      <c r="AFU255" s="0"/>
      <c r="AFV255" s="0"/>
      <c r="AFW255" s="0"/>
      <c r="AFX255" s="0"/>
      <c r="AFY255" s="0"/>
      <c r="AFZ255" s="0"/>
      <c r="AGA255" s="0"/>
      <c r="AGB255" s="0"/>
      <c r="AGC255" s="0"/>
      <c r="AGD255" s="0"/>
      <c r="AGE255" s="0"/>
      <c r="AGF255" s="0"/>
      <c r="AGG255" s="0"/>
      <c r="AGH255" s="0"/>
      <c r="AGI255" s="0"/>
      <c r="AGJ255" s="0"/>
      <c r="AGK255" s="0"/>
      <c r="AGL255" s="0"/>
      <c r="AGM255" s="0"/>
      <c r="AGN255" s="0"/>
      <c r="AGO255" s="0"/>
      <c r="AGP255" s="0"/>
      <c r="AGQ255" s="0"/>
      <c r="AGR255" s="0"/>
      <c r="AGS255" s="0"/>
      <c r="AGT255" s="0"/>
      <c r="AGU255" s="0"/>
      <c r="AGV255" s="0"/>
      <c r="AGW255" s="0"/>
      <c r="AGX255" s="0"/>
      <c r="AGY255" s="0"/>
      <c r="AGZ255" s="0"/>
      <c r="AHA255" s="0"/>
      <c r="AHB255" s="0"/>
      <c r="AHC255" s="0"/>
      <c r="AHD255" s="0"/>
      <c r="AHE255" s="0"/>
      <c r="AHF255" s="0"/>
      <c r="AHG255" s="0"/>
      <c r="AHH255" s="0"/>
      <c r="AHI255" s="0"/>
      <c r="AHJ255" s="0"/>
      <c r="AHK255" s="0"/>
      <c r="AHL255" s="0"/>
      <c r="AHM255" s="0"/>
      <c r="AHN255" s="0"/>
      <c r="AHO255" s="0"/>
      <c r="AHP255" s="0"/>
      <c r="AHQ255" s="0"/>
      <c r="AHR255" s="0"/>
      <c r="AHS255" s="0"/>
      <c r="AHT255" s="0"/>
      <c r="AHU255" s="0"/>
      <c r="AHV255" s="0"/>
      <c r="AHW255" s="0"/>
      <c r="AHX255" s="0"/>
      <c r="AHY255" s="0"/>
      <c r="AHZ255" s="0"/>
      <c r="AIA255" s="0"/>
      <c r="AIB255" s="0"/>
      <c r="AIC255" s="0"/>
      <c r="AID255" s="0"/>
      <c r="AIE255" s="0"/>
      <c r="AIF255" s="0"/>
      <c r="AIG255" s="0"/>
      <c r="AIH255" s="0"/>
      <c r="AII255" s="0"/>
      <c r="AIJ255" s="0"/>
      <c r="AIK255" s="0"/>
      <c r="AIL255" s="0"/>
      <c r="AIM255" s="0"/>
      <c r="AIN255" s="0"/>
      <c r="AIO255" s="0"/>
      <c r="AIP255" s="0"/>
      <c r="AIQ255" s="0"/>
      <c r="AIR255" s="0"/>
      <c r="AIS255" s="0"/>
      <c r="AIT255" s="0"/>
      <c r="AIU255" s="0"/>
      <c r="AIV255" s="0"/>
      <c r="AIW255" s="0"/>
      <c r="AIX255" s="0"/>
      <c r="AIY255" s="0"/>
      <c r="AIZ255" s="0"/>
      <c r="AJA255" s="0"/>
      <c r="AJB255" s="0"/>
      <c r="AJC255" s="0"/>
      <c r="AJD255" s="0"/>
      <c r="AJE255" s="0"/>
      <c r="AJF255" s="0"/>
      <c r="AJG255" s="0"/>
      <c r="AJH255" s="0"/>
      <c r="AJI255" s="0"/>
      <c r="AJJ255" s="0"/>
      <c r="AJK255" s="0"/>
      <c r="AJL255" s="0"/>
      <c r="AJM255" s="0"/>
      <c r="AJN255" s="0"/>
      <c r="AJO255" s="0"/>
      <c r="AJP255" s="0"/>
      <c r="AJQ255" s="0"/>
      <c r="AJR255" s="0"/>
      <c r="AJS255" s="0"/>
      <c r="AJT255" s="0"/>
      <c r="AJU255" s="0"/>
      <c r="AJV255" s="0"/>
      <c r="AJW255" s="0"/>
      <c r="AJX255" s="0"/>
      <c r="AJY255" s="0"/>
      <c r="AJZ255" s="0"/>
      <c r="AKA255" s="0"/>
      <c r="AKB255" s="0"/>
      <c r="AKC255" s="0"/>
      <c r="AKD255" s="0"/>
      <c r="AKE255" s="0"/>
      <c r="AKF255" s="0"/>
      <c r="AKG255" s="0"/>
      <c r="AKH255" s="0"/>
      <c r="AKI255" s="0"/>
      <c r="AKJ255" s="0"/>
      <c r="AKK255" s="0"/>
      <c r="AKL255" s="0"/>
      <c r="AKM255" s="0"/>
      <c r="AKN255" s="0"/>
      <c r="AKO255" s="0"/>
      <c r="AKP255" s="0"/>
      <c r="AKQ255" s="0"/>
      <c r="AKR255" s="0"/>
      <c r="AKS255" s="0"/>
      <c r="AKT255" s="0"/>
      <c r="AKU255" s="0"/>
      <c r="AKV255" s="0"/>
      <c r="AKW255" s="0"/>
      <c r="AKX255" s="0"/>
      <c r="AKY255" s="0"/>
      <c r="AKZ255" s="0"/>
      <c r="ALA255" s="0"/>
      <c r="ALB255" s="0"/>
      <c r="ALC255" s="0"/>
      <c r="ALD255" s="0"/>
      <c r="ALE255" s="0"/>
      <c r="ALF255" s="0"/>
      <c r="ALG255" s="0"/>
      <c r="ALH255" s="0"/>
      <c r="ALI255" s="0"/>
      <c r="ALJ255" s="0"/>
      <c r="ALK255" s="0"/>
      <c r="ALL255" s="0"/>
      <c r="ALM255" s="0"/>
      <c r="ALN255" s="0"/>
      <c r="ALO255" s="0"/>
      <c r="ALP255" s="0"/>
      <c r="ALQ255" s="0"/>
      <c r="ALR255" s="0"/>
      <c r="ALS255" s="0"/>
      <c r="ALT255" s="0"/>
      <c r="ALU255" s="0"/>
      <c r="ALV255" s="0"/>
      <c r="ALW255" s="0"/>
      <c r="ALX255" s="0"/>
      <c r="ALY255" s="0"/>
      <c r="ALZ255" s="0"/>
      <c r="AMA255" s="0"/>
      <c r="AMB255" s="0"/>
      <c r="AMC255" s="0"/>
      <c r="AMD255" s="0"/>
      <c r="AME255" s="0"/>
      <c r="AMF255" s="0"/>
      <c r="AMG255" s="0"/>
      <c r="AMH255" s="0"/>
      <c r="AMI255" s="0"/>
      <c r="AMJ255" s="0"/>
    </row>
    <row r="256" customFormat="false" ht="14.9" hidden="false" customHeight="false" outlineLevel="0" collapsed="false">
      <c r="A256" s="44" t="n">
        <v>50</v>
      </c>
      <c r="B256" s="45" t="s">
        <v>272</v>
      </c>
      <c r="C256" s="19" t="n">
        <v>0</v>
      </c>
      <c r="D256" s="19" t="n">
        <v>0</v>
      </c>
      <c r="E256" s="19" t="n">
        <v>2</v>
      </c>
      <c r="F256" s="19" t="n">
        <v>0</v>
      </c>
      <c r="G256" s="20"/>
      <c r="H256" s="20"/>
      <c r="I256" s="20" t="n">
        <f aca="false">E256*SC!C146</f>
        <v>1757.96212833333</v>
      </c>
      <c r="J256" s="20" t="n">
        <f aca="false">F256*SC!D146</f>
        <v>0</v>
      </c>
      <c r="K256" s="21" t="n">
        <v>619.39</v>
      </c>
      <c r="L256" s="21" t="n">
        <f aca="false">6*SC!D158</f>
        <v>23.9722108409091</v>
      </c>
      <c r="M256" s="21" t="n">
        <f aca="false">6*SC!E158</f>
        <v>23.9722108409091</v>
      </c>
      <c r="N256" s="22"/>
      <c r="O256" s="23" t="n">
        <f aca="false">SUM(G256:J256,K256:M256)</f>
        <v>2425.29655001515</v>
      </c>
      <c r="P256" s="0"/>
      <c r="Q256" s="0"/>
      <c r="R256" s="0"/>
      <c r="S256" s="0"/>
      <c r="T256" s="0"/>
      <c r="U256" s="0"/>
      <c r="V256" s="0"/>
      <c r="W256" s="0"/>
      <c r="X256" s="0"/>
      <c r="Y256" s="0"/>
      <c r="Z256" s="0"/>
      <c r="AA256" s="0"/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  <c r="GJ256" s="0"/>
      <c r="GK256" s="0"/>
      <c r="GL256" s="0"/>
      <c r="GM256" s="0"/>
      <c r="GN256" s="0"/>
      <c r="GO256" s="0"/>
      <c r="GP256" s="0"/>
      <c r="GQ256" s="0"/>
      <c r="GR256" s="0"/>
      <c r="GS256" s="0"/>
      <c r="GT256" s="0"/>
      <c r="GU256" s="0"/>
      <c r="GV256" s="0"/>
      <c r="GW256" s="0"/>
      <c r="GX256" s="0"/>
      <c r="GY256" s="0"/>
      <c r="GZ256" s="0"/>
      <c r="HA256" s="0"/>
      <c r="HB256" s="0"/>
      <c r="HC256" s="0"/>
      <c r="HD256" s="0"/>
      <c r="HE256" s="0"/>
      <c r="HF256" s="0"/>
      <c r="HG256" s="0"/>
      <c r="HH256" s="0"/>
      <c r="HI256" s="0"/>
      <c r="HJ256" s="0"/>
      <c r="HK256" s="0"/>
      <c r="HL256" s="0"/>
      <c r="HM256" s="0"/>
      <c r="HN256" s="0"/>
      <c r="HO256" s="0"/>
      <c r="HP256" s="0"/>
      <c r="HQ256" s="0"/>
      <c r="HR256" s="0"/>
      <c r="HS256" s="0"/>
      <c r="HT256" s="0"/>
      <c r="HU256" s="0"/>
      <c r="HV256" s="0"/>
      <c r="HW256" s="0"/>
      <c r="HX256" s="0"/>
      <c r="HY256" s="0"/>
      <c r="HZ256" s="0"/>
      <c r="IA256" s="0"/>
      <c r="IB256" s="0"/>
      <c r="IC256" s="0"/>
      <c r="ID256" s="0"/>
      <c r="IE256" s="0"/>
      <c r="IF256" s="0"/>
      <c r="IG256" s="0"/>
      <c r="IH256" s="0"/>
      <c r="II256" s="0"/>
      <c r="IJ256" s="0"/>
      <c r="IK256" s="0"/>
      <c r="IL256" s="0"/>
      <c r="IM256" s="0"/>
      <c r="IN256" s="0"/>
      <c r="IO256" s="0"/>
      <c r="IP256" s="0"/>
      <c r="IQ256" s="0"/>
      <c r="IR256" s="0"/>
      <c r="IS256" s="0"/>
      <c r="IT256" s="0"/>
      <c r="IU256" s="0"/>
      <c r="IV256" s="0"/>
      <c r="IW256" s="0"/>
      <c r="IX256" s="0"/>
      <c r="IY256" s="0"/>
      <c r="IZ256" s="0"/>
      <c r="JA256" s="0"/>
      <c r="JB256" s="0"/>
      <c r="JC256" s="0"/>
      <c r="JD256" s="0"/>
      <c r="JE256" s="0"/>
      <c r="JF256" s="0"/>
      <c r="JG256" s="0"/>
      <c r="JH256" s="0"/>
      <c r="JI256" s="0"/>
      <c r="JJ256" s="0"/>
      <c r="JK256" s="0"/>
      <c r="JL256" s="0"/>
      <c r="JM256" s="0"/>
      <c r="JN256" s="0"/>
      <c r="JO256" s="0"/>
      <c r="JP256" s="0"/>
      <c r="JQ256" s="0"/>
      <c r="JR256" s="0"/>
      <c r="JS256" s="0"/>
      <c r="JT256" s="0"/>
      <c r="JU256" s="0"/>
      <c r="JV256" s="0"/>
      <c r="JW256" s="0"/>
      <c r="JX256" s="0"/>
      <c r="JY256" s="0"/>
      <c r="JZ256" s="0"/>
      <c r="KA256" s="0"/>
      <c r="KB256" s="0"/>
      <c r="KC256" s="0"/>
      <c r="KD256" s="0"/>
      <c r="KE256" s="0"/>
      <c r="KF256" s="0"/>
      <c r="KG256" s="0"/>
      <c r="KH256" s="0"/>
      <c r="KI256" s="0"/>
      <c r="KJ256" s="0"/>
      <c r="KK256" s="0"/>
      <c r="KL256" s="0"/>
      <c r="KM256" s="0"/>
      <c r="KN256" s="0"/>
      <c r="KO256" s="0"/>
      <c r="KP256" s="0"/>
      <c r="KQ256" s="0"/>
      <c r="KR256" s="0"/>
      <c r="KS256" s="0"/>
      <c r="KT256" s="0"/>
      <c r="KU256" s="0"/>
      <c r="KV256" s="0"/>
      <c r="KW256" s="0"/>
      <c r="KX256" s="0"/>
      <c r="KY256" s="0"/>
      <c r="KZ256" s="0"/>
      <c r="LA256" s="0"/>
      <c r="LB256" s="0"/>
      <c r="LC256" s="0"/>
      <c r="LD256" s="0"/>
      <c r="LE256" s="0"/>
      <c r="LF256" s="0"/>
      <c r="LG256" s="0"/>
      <c r="LH256" s="0"/>
      <c r="LI256" s="0"/>
      <c r="LJ256" s="0"/>
      <c r="LK256" s="0"/>
      <c r="LL256" s="0"/>
      <c r="LM256" s="0"/>
      <c r="LN256" s="0"/>
      <c r="LO256" s="0"/>
      <c r="LP256" s="0"/>
      <c r="LQ256" s="0"/>
      <c r="LR256" s="0"/>
      <c r="LS256" s="0"/>
      <c r="LT256" s="0"/>
      <c r="LU256" s="0"/>
      <c r="LV256" s="0"/>
      <c r="LW256" s="0"/>
      <c r="LX256" s="0"/>
      <c r="LY256" s="0"/>
      <c r="LZ256" s="0"/>
      <c r="MA256" s="0"/>
      <c r="MB256" s="0"/>
      <c r="MC256" s="0"/>
      <c r="MD256" s="0"/>
      <c r="ME256" s="0"/>
      <c r="MF256" s="0"/>
      <c r="MG256" s="0"/>
      <c r="MH256" s="0"/>
      <c r="MI256" s="0"/>
      <c r="MJ256" s="0"/>
      <c r="MK256" s="0"/>
      <c r="ML256" s="0"/>
      <c r="MM256" s="0"/>
      <c r="MN256" s="0"/>
      <c r="MO256" s="0"/>
      <c r="MP256" s="0"/>
      <c r="MQ256" s="0"/>
      <c r="MR256" s="0"/>
      <c r="MS256" s="0"/>
      <c r="MT256" s="0"/>
      <c r="MU256" s="0"/>
      <c r="MV256" s="0"/>
      <c r="MW256" s="0"/>
      <c r="MX256" s="0"/>
      <c r="MY256" s="0"/>
      <c r="MZ256" s="0"/>
      <c r="NA256" s="0"/>
      <c r="NB256" s="0"/>
      <c r="NC256" s="0"/>
      <c r="ND256" s="0"/>
      <c r="NE256" s="0"/>
      <c r="NF256" s="0"/>
      <c r="NG256" s="0"/>
      <c r="NH256" s="0"/>
      <c r="NI256" s="0"/>
      <c r="NJ256" s="0"/>
      <c r="NK256" s="0"/>
      <c r="NL256" s="0"/>
      <c r="NM256" s="0"/>
      <c r="NN256" s="0"/>
      <c r="NO256" s="0"/>
      <c r="NP256" s="0"/>
      <c r="NQ256" s="0"/>
      <c r="NR256" s="0"/>
      <c r="NS256" s="0"/>
      <c r="NT256" s="0"/>
      <c r="NU256" s="0"/>
      <c r="NV256" s="0"/>
      <c r="NW256" s="0"/>
      <c r="NX256" s="0"/>
      <c r="NY256" s="0"/>
      <c r="NZ256" s="0"/>
      <c r="OA256" s="0"/>
      <c r="OB256" s="0"/>
      <c r="OC256" s="0"/>
      <c r="OD256" s="0"/>
      <c r="OE256" s="0"/>
      <c r="OF256" s="0"/>
      <c r="OG256" s="0"/>
      <c r="OH256" s="0"/>
      <c r="OI256" s="0"/>
      <c r="OJ256" s="0"/>
      <c r="OK256" s="0"/>
      <c r="OL256" s="0"/>
      <c r="OM256" s="0"/>
      <c r="ON256" s="0"/>
      <c r="OO256" s="0"/>
      <c r="OP256" s="0"/>
      <c r="OQ256" s="0"/>
      <c r="OR256" s="0"/>
      <c r="OS256" s="0"/>
      <c r="OT256" s="0"/>
      <c r="OU256" s="0"/>
      <c r="OV256" s="0"/>
      <c r="OW256" s="0"/>
      <c r="OX256" s="0"/>
      <c r="OY256" s="0"/>
      <c r="OZ256" s="0"/>
      <c r="PA256" s="0"/>
      <c r="PB256" s="0"/>
      <c r="PC256" s="0"/>
      <c r="PD256" s="0"/>
      <c r="PE256" s="0"/>
      <c r="PF256" s="0"/>
      <c r="PG256" s="0"/>
      <c r="PH256" s="0"/>
      <c r="PI256" s="0"/>
      <c r="PJ256" s="0"/>
      <c r="PK256" s="0"/>
      <c r="PL256" s="0"/>
      <c r="PM256" s="0"/>
      <c r="PN256" s="0"/>
      <c r="PO256" s="0"/>
      <c r="PP256" s="0"/>
      <c r="PQ256" s="0"/>
      <c r="PR256" s="0"/>
      <c r="PS256" s="0"/>
      <c r="PT256" s="0"/>
      <c r="PU256" s="0"/>
      <c r="PV256" s="0"/>
      <c r="PW256" s="0"/>
      <c r="PX256" s="0"/>
      <c r="PY256" s="0"/>
      <c r="PZ256" s="0"/>
      <c r="QA256" s="0"/>
      <c r="QB256" s="0"/>
      <c r="QC256" s="0"/>
      <c r="QD256" s="0"/>
      <c r="QE256" s="0"/>
      <c r="QF256" s="0"/>
      <c r="QG256" s="0"/>
      <c r="QH256" s="0"/>
      <c r="QI256" s="0"/>
      <c r="QJ256" s="0"/>
      <c r="QK256" s="0"/>
      <c r="QL256" s="0"/>
      <c r="QM256" s="0"/>
      <c r="QN256" s="0"/>
      <c r="QO256" s="0"/>
      <c r="QP256" s="0"/>
      <c r="QQ256" s="0"/>
      <c r="QR256" s="0"/>
      <c r="QS256" s="0"/>
      <c r="QT256" s="0"/>
      <c r="QU256" s="0"/>
      <c r="QV256" s="0"/>
      <c r="QW256" s="0"/>
      <c r="QX256" s="0"/>
      <c r="QY256" s="0"/>
      <c r="QZ256" s="0"/>
      <c r="RA256" s="0"/>
      <c r="RB256" s="0"/>
      <c r="RC256" s="0"/>
      <c r="RD256" s="0"/>
      <c r="RE256" s="0"/>
      <c r="RF256" s="0"/>
      <c r="RG256" s="0"/>
      <c r="RH256" s="0"/>
      <c r="RI256" s="0"/>
      <c r="RJ256" s="0"/>
      <c r="RK256" s="0"/>
      <c r="RL256" s="0"/>
      <c r="RM256" s="0"/>
      <c r="RN256" s="0"/>
      <c r="RO256" s="0"/>
      <c r="RP256" s="0"/>
      <c r="RQ256" s="0"/>
      <c r="RR256" s="0"/>
      <c r="RS256" s="0"/>
      <c r="RT256" s="0"/>
      <c r="RU256" s="0"/>
      <c r="RV256" s="0"/>
      <c r="RW256" s="0"/>
      <c r="RX256" s="0"/>
      <c r="RY256" s="0"/>
      <c r="RZ256" s="0"/>
      <c r="SA256" s="0"/>
      <c r="SB256" s="0"/>
      <c r="SC256" s="0"/>
      <c r="SD256" s="0"/>
      <c r="SE256" s="0"/>
      <c r="SF256" s="0"/>
      <c r="SG256" s="0"/>
      <c r="SH256" s="0"/>
      <c r="SI256" s="0"/>
      <c r="SJ256" s="0"/>
      <c r="SK256" s="0"/>
      <c r="SL256" s="0"/>
      <c r="SM256" s="0"/>
      <c r="SN256" s="0"/>
      <c r="SO256" s="0"/>
      <c r="SP256" s="0"/>
      <c r="SQ256" s="0"/>
      <c r="SR256" s="0"/>
      <c r="SS256" s="0"/>
      <c r="ST256" s="0"/>
      <c r="SU256" s="0"/>
      <c r="SV256" s="0"/>
      <c r="SW256" s="0"/>
      <c r="SX256" s="0"/>
      <c r="SY256" s="0"/>
      <c r="SZ256" s="0"/>
      <c r="TA256" s="0"/>
      <c r="TB256" s="0"/>
      <c r="TC256" s="0"/>
      <c r="TD256" s="0"/>
      <c r="TE256" s="0"/>
      <c r="TF256" s="0"/>
      <c r="TG256" s="0"/>
      <c r="TH256" s="0"/>
      <c r="TI256" s="0"/>
      <c r="TJ256" s="0"/>
      <c r="TK256" s="0"/>
      <c r="TL256" s="0"/>
      <c r="TM256" s="0"/>
      <c r="TN256" s="0"/>
      <c r="TO256" s="0"/>
      <c r="TP256" s="0"/>
      <c r="TQ256" s="0"/>
      <c r="TR256" s="0"/>
      <c r="TS256" s="0"/>
      <c r="TT256" s="0"/>
      <c r="TU256" s="0"/>
      <c r="TV256" s="0"/>
      <c r="TW256" s="0"/>
      <c r="TX256" s="0"/>
      <c r="TY256" s="0"/>
      <c r="TZ256" s="0"/>
      <c r="UA256" s="0"/>
      <c r="UB256" s="0"/>
      <c r="UC256" s="0"/>
      <c r="UD256" s="0"/>
      <c r="UE256" s="0"/>
      <c r="UF256" s="0"/>
      <c r="UG256" s="0"/>
      <c r="UH256" s="0"/>
      <c r="UI256" s="0"/>
      <c r="UJ256" s="0"/>
      <c r="UK256" s="0"/>
      <c r="UL256" s="0"/>
      <c r="UM256" s="0"/>
      <c r="UN256" s="0"/>
      <c r="UO256" s="0"/>
      <c r="UP256" s="0"/>
      <c r="UQ256" s="0"/>
      <c r="UR256" s="0"/>
      <c r="US256" s="0"/>
      <c r="UT256" s="0"/>
      <c r="UU256" s="0"/>
      <c r="UV256" s="0"/>
      <c r="UW256" s="0"/>
      <c r="UX256" s="0"/>
      <c r="UY256" s="0"/>
      <c r="UZ256" s="0"/>
      <c r="VA256" s="0"/>
      <c r="VB256" s="0"/>
      <c r="VC256" s="0"/>
      <c r="VD256" s="0"/>
      <c r="VE256" s="0"/>
      <c r="VF256" s="0"/>
      <c r="VG256" s="0"/>
      <c r="VH256" s="0"/>
      <c r="VI256" s="0"/>
      <c r="VJ256" s="0"/>
      <c r="VK256" s="0"/>
      <c r="VL256" s="0"/>
      <c r="VM256" s="0"/>
      <c r="VN256" s="0"/>
      <c r="VO256" s="0"/>
      <c r="VP256" s="0"/>
      <c r="VQ256" s="0"/>
      <c r="VR256" s="0"/>
      <c r="VS256" s="0"/>
      <c r="VT256" s="0"/>
      <c r="VU256" s="0"/>
      <c r="VV256" s="0"/>
      <c r="VW256" s="0"/>
      <c r="VX256" s="0"/>
      <c r="VY256" s="0"/>
      <c r="VZ256" s="0"/>
      <c r="WA256" s="0"/>
      <c r="WB256" s="0"/>
      <c r="WC256" s="0"/>
      <c r="WD256" s="0"/>
      <c r="WE256" s="0"/>
      <c r="WF256" s="0"/>
      <c r="WG256" s="0"/>
      <c r="WH256" s="0"/>
      <c r="WI256" s="0"/>
      <c r="WJ256" s="0"/>
      <c r="WK256" s="0"/>
      <c r="WL256" s="0"/>
      <c r="WM256" s="0"/>
      <c r="WN256" s="0"/>
      <c r="WO256" s="0"/>
      <c r="WP256" s="0"/>
      <c r="WQ256" s="0"/>
      <c r="WR256" s="0"/>
      <c r="WS256" s="0"/>
      <c r="WT256" s="0"/>
      <c r="WU256" s="0"/>
      <c r="WV256" s="0"/>
      <c r="WW256" s="0"/>
      <c r="WX256" s="0"/>
      <c r="WY256" s="0"/>
      <c r="WZ256" s="0"/>
      <c r="XA256" s="0"/>
      <c r="XB256" s="0"/>
      <c r="XC256" s="0"/>
      <c r="XD256" s="0"/>
      <c r="XE256" s="0"/>
      <c r="XF256" s="0"/>
      <c r="XG256" s="0"/>
      <c r="XH256" s="0"/>
      <c r="XI256" s="0"/>
      <c r="XJ256" s="0"/>
      <c r="XK256" s="0"/>
      <c r="XL256" s="0"/>
      <c r="XM256" s="0"/>
      <c r="XN256" s="0"/>
      <c r="XO256" s="0"/>
      <c r="XP256" s="0"/>
      <c r="XQ256" s="0"/>
      <c r="XR256" s="0"/>
      <c r="XS256" s="0"/>
      <c r="XT256" s="0"/>
      <c r="XU256" s="0"/>
      <c r="XV256" s="0"/>
      <c r="XW256" s="0"/>
      <c r="XX256" s="0"/>
      <c r="XY256" s="0"/>
      <c r="XZ256" s="0"/>
      <c r="YA256" s="0"/>
      <c r="YB256" s="0"/>
      <c r="YC256" s="0"/>
      <c r="YD256" s="0"/>
      <c r="YE256" s="0"/>
      <c r="YF256" s="0"/>
      <c r="YG256" s="0"/>
      <c r="YH256" s="0"/>
      <c r="YI256" s="0"/>
      <c r="YJ256" s="0"/>
      <c r="YK256" s="0"/>
      <c r="YL256" s="0"/>
      <c r="YM256" s="0"/>
      <c r="YN256" s="0"/>
      <c r="YO256" s="0"/>
      <c r="YP256" s="0"/>
      <c r="YQ256" s="0"/>
      <c r="YR256" s="0"/>
      <c r="YS256" s="0"/>
      <c r="YT256" s="0"/>
      <c r="YU256" s="0"/>
      <c r="YV256" s="0"/>
      <c r="YW256" s="0"/>
      <c r="YX256" s="0"/>
      <c r="YY256" s="0"/>
      <c r="YZ256" s="0"/>
      <c r="ZA256" s="0"/>
      <c r="ZB256" s="0"/>
      <c r="ZC256" s="0"/>
      <c r="ZD256" s="0"/>
      <c r="ZE256" s="0"/>
      <c r="ZF256" s="0"/>
      <c r="ZG256" s="0"/>
      <c r="ZH256" s="0"/>
      <c r="ZI256" s="0"/>
      <c r="ZJ256" s="0"/>
      <c r="ZK256" s="0"/>
      <c r="ZL256" s="0"/>
      <c r="ZM256" s="0"/>
      <c r="ZN256" s="0"/>
      <c r="ZO256" s="0"/>
      <c r="ZP256" s="0"/>
      <c r="ZQ256" s="0"/>
      <c r="ZR256" s="0"/>
      <c r="ZS256" s="0"/>
      <c r="ZT256" s="0"/>
      <c r="ZU256" s="0"/>
      <c r="ZV256" s="0"/>
      <c r="ZW256" s="0"/>
      <c r="ZX256" s="0"/>
      <c r="ZY256" s="0"/>
      <c r="ZZ256" s="0"/>
      <c r="AAA256" s="0"/>
      <c r="AAB256" s="0"/>
      <c r="AAC256" s="0"/>
      <c r="AAD256" s="0"/>
      <c r="AAE256" s="0"/>
      <c r="AAF256" s="0"/>
      <c r="AAG256" s="0"/>
      <c r="AAH256" s="0"/>
      <c r="AAI256" s="0"/>
      <c r="AAJ256" s="0"/>
      <c r="AAK256" s="0"/>
      <c r="AAL256" s="0"/>
      <c r="AAM256" s="0"/>
      <c r="AAN256" s="0"/>
      <c r="AAO256" s="0"/>
      <c r="AAP256" s="0"/>
      <c r="AAQ256" s="0"/>
      <c r="AAR256" s="0"/>
      <c r="AAS256" s="0"/>
      <c r="AAT256" s="0"/>
      <c r="AAU256" s="0"/>
      <c r="AAV256" s="0"/>
      <c r="AAW256" s="0"/>
      <c r="AAX256" s="0"/>
      <c r="AAY256" s="0"/>
      <c r="AAZ256" s="0"/>
      <c r="ABA256" s="0"/>
      <c r="ABB256" s="0"/>
      <c r="ABC256" s="0"/>
      <c r="ABD256" s="0"/>
      <c r="ABE256" s="0"/>
      <c r="ABF256" s="0"/>
      <c r="ABG256" s="0"/>
      <c r="ABH256" s="0"/>
      <c r="ABI256" s="0"/>
      <c r="ABJ256" s="0"/>
      <c r="ABK256" s="0"/>
      <c r="ABL256" s="0"/>
      <c r="ABM256" s="0"/>
      <c r="ABN256" s="0"/>
      <c r="ABO256" s="0"/>
      <c r="ABP256" s="0"/>
      <c r="ABQ256" s="0"/>
      <c r="ABR256" s="0"/>
      <c r="ABS256" s="0"/>
      <c r="ABT256" s="0"/>
      <c r="ABU256" s="0"/>
      <c r="ABV256" s="0"/>
      <c r="ABW256" s="0"/>
      <c r="ABX256" s="0"/>
      <c r="ABY256" s="0"/>
      <c r="ABZ256" s="0"/>
      <c r="ACA256" s="0"/>
      <c r="ACB256" s="0"/>
      <c r="ACC256" s="0"/>
      <c r="ACD256" s="0"/>
      <c r="ACE256" s="0"/>
      <c r="ACF256" s="0"/>
      <c r="ACG256" s="0"/>
      <c r="ACH256" s="0"/>
      <c r="ACI256" s="0"/>
      <c r="ACJ256" s="0"/>
      <c r="ACK256" s="0"/>
      <c r="ACL256" s="0"/>
      <c r="ACM256" s="0"/>
      <c r="ACN256" s="0"/>
      <c r="ACO256" s="0"/>
      <c r="ACP256" s="0"/>
      <c r="ACQ256" s="0"/>
      <c r="ACR256" s="0"/>
      <c r="ACS256" s="0"/>
      <c r="ACT256" s="0"/>
      <c r="ACU256" s="0"/>
      <c r="ACV256" s="0"/>
      <c r="ACW256" s="0"/>
      <c r="ACX256" s="0"/>
      <c r="ACY256" s="0"/>
      <c r="ACZ256" s="0"/>
      <c r="ADA256" s="0"/>
      <c r="ADB256" s="0"/>
      <c r="ADC256" s="0"/>
      <c r="ADD256" s="0"/>
      <c r="ADE256" s="0"/>
      <c r="ADF256" s="0"/>
      <c r="ADG256" s="0"/>
      <c r="ADH256" s="0"/>
      <c r="ADI256" s="0"/>
      <c r="ADJ256" s="0"/>
      <c r="ADK256" s="0"/>
      <c r="ADL256" s="0"/>
      <c r="ADM256" s="0"/>
      <c r="ADN256" s="0"/>
      <c r="ADO256" s="0"/>
      <c r="ADP256" s="0"/>
      <c r="ADQ256" s="0"/>
      <c r="ADR256" s="0"/>
      <c r="ADS256" s="0"/>
      <c r="ADT256" s="0"/>
      <c r="ADU256" s="0"/>
      <c r="ADV256" s="0"/>
      <c r="ADW256" s="0"/>
      <c r="ADX256" s="0"/>
      <c r="ADY256" s="0"/>
      <c r="ADZ256" s="0"/>
      <c r="AEA256" s="0"/>
      <c r="AEB256" s="0"/>
      <c r="AEC256" s="0"/>
      <c r="AED256" s="0"/>
      <c r="AEE256" s="0"/>
      <c r="AEF256" s="0"/>
      <c r="AEG256" s="0"/>
      <c r="AEH256" s="0"/>
      <c r="AEI256" s="0"/>
      <c r="AEJ256" s="0"/>
      <c r="AEK256" s="0"/>
      <c r="AEL256" s="0"/>
      <c r="AEM256" s="0"/>
      <c r="AEN256" s="0"/>
      <c r="AEO256" s="0"/>
      <c r="AEP256" s="0"/>
      <c r="AEQ256" s="0"/>
      <c r="AER256" s="0"/>
      <c r="AES256" s="0"/>
      <c r="AET256" s="0"/>
      <c r="AEU256" s="0"/>
      <c r="AEV256" s="0"/>
      <c r="AEW256" s="0"/>
      <c r="AEX256" s="0"/>
      <c r="AEY256" s="0"/>
      <c r="AEZ256" s="0"/>
      <c r="AFA256" s="0"/>
      <c r="AFB256" s="0"/>
      <c r="AFC256" s="0"/>
      <c r="AFD256" s="0"/>
      <c r="AFE256" s="0"/>
      <c r="AFF256" s="0"/>
      <c r="AFG256" s="0"/>
      <c r="AFH256" s="0"/>
      <c r="AFI256" s="0"/>
      <c r="AFJ256" s="0"/>
      <c r="AFK256" s="0"/>
      <c r="AFL256" s="0"/>
      <c r="AFM256" s="0"/>
      <c r="AFN256" s="0"/>
      <c r="AFO256" s="0"/>
      <c r="AFP256" s="0"/>
      <c r="AFQ256" s="0"/>
      <c r="AFR256" s="0"/>
      <c r="AFS256" s="0"/>
      <c r="AFT256" s="0"/>
      <c r="AFU256" s="0"/>
      <c r="AFV256" s="0"/>
      <c r="AFW256" s="0"/>
      <c r="AFX256" s="0"/>
      <c r="AFY256" s="0"/>
      <c r="AFZ256" s="0"/>
      <c r="AGA256" s="0"/>
      <c r="AGB256" s="0"/>
      <c r="AGC256" s="0"/>
      <c r="AGD256" s="0"/>
      <c r="AGE256" s="0"/>
      <c r="AGF256" s="0"/>
      <c r="AGG256" s="0"/>
      <c r="AGH256" s="0"/>
      <c r="AGI256" s="0"/>
      <c r="AGJ256" s="0"/>
      <c r="AGK256" s="0"/>
      <c r="AGL256" s="0"/>
      <c r="AGM256" s="0"/>
      <c r="AGN256" s="0"/>
      <c r="AGO256" s="0"/>
      <c r="AGP256" s="0"/>
      <c r="AGQ256" s="0"/>
      <c r="AGR256" s="0"/>
      <c r="AGS256" s="0"/>
      <c r="AGT256" s="0"/>
      <c r="AGU256" s="0"/>
      <c r="AGV256" s="0"/>
      <c r="AGW256" s="0"/>
      <c r="AGX256" s="0"/>
      <c r="AGY256" s="0"/>
      <c r="AGZ256" s="0"/>
      <c r="AHA256" s="0"/>
      <c r="AHB256" s="0"/>
      <c r="AHC256" s="0"/>
      <c r="AHD256" s="0"/>
      <c r="AHE256" s="0"/>
      <c r="AHF256" s="0"/>
      <c r="AHG256" s="0"/>
      <c r="AHH256" s="0"/>
      <c r="AHI256" s="0"/>
      <c r="AHJ256" s="0"/>
      <c r="AHK256" s="0"/>
      <c r="AHL256" s="0"/>
      <c r="AHM256" s="0"/>
      <c r="AHN256" s="0"/>
      <c r="AHO256" s="0"/>
      <c r="AHP256" s="0"/>
      <c r="AHQ256" s="0"/>
      <c r="AHR256" s="0"/>
      <c r="AHS256" s="0"/>
      <c r="AHT256" s="0"/>
      <c r="AHU256" s="0"/>
      <c r="AHV256" s="0"/>
      <c r="AHW256" s="0"/>
      <c r="AHX256" s="0"/>
      <c r="AHY256" s="0"/>
      <c r="AHZ256" s="0"/>
      <c r="AIA256" s="0"/>
      <c r="AIB256" s="0"/>
      <c r="AIC256" s="0"/>
      <c r="AID256" s="0"/>
      <c r="AIE256" s="0"/>
      <c r="AIF256" s="0"/>
      <c r="AIG256" s="0"/>
      <c r="AIH256" s="0"/>
      <c r="AII256" s="0"/>
      <c r="AIJ256" s="0"/>
      <c r="AIK256" s="0"/>
      <c r="AIL256" s="0"/>
      <c r="AIM256" s="0"/>
      <c r="AIN256" s="0"/>
      <c r="AIO256" s="0"/>
      <c r="AIP256" s="0"/>
      <c r="AIQ256" s="0"/>
      <c r="AIR256" s="0"/>
      <c r="AIS256" s="0"/>
      <c r="AIT256" s="0"/>
      <c r="AIU256" s="0"/>
      <c r="AIV256" s="0"/>
      <c r="AIW256" s="0"/>
      <c r="AIX256" s="0"/>
      <c r="AIY256" s="0"/>
      <c r="AIZ256" s="0"/>
      <c r="AJA256" s="0"/>
      <c r="AJB256" s="0"/>
      <c r="AJC256" s="0"/>
      <c r="AJD256" s="0"/>
      <c r="AJE256" s="0"/>
      <c r="AJF256" s="0"/>
      <c r="AJG256" s="0"/>
      <c r="AJH256" s="0"/>
      <c r="AJI256" s="0"/>
      <c r="AJJ256" s="0"/>
      <c r="AJK256" s="0"/>
      <c r="AJL256" s="0"/>
      <c r="AJM256" s="0"/>
      <c r="AJN256" s="0"/>
      <c r="AJO256" s="0"/>
      <c r="AJP256" s="0"/>
      <c r="AJQ256" s="0"/>
      <c r="AJR256" s="0"/>
      <c r="AJS256" s="0"/>
      <c r="AJT256" s="0"/>
      <c r="AJU256" s="0"/>
      <c r="AJV256" s="0"/>
      <c r="AJW256" s="0"/>
      <c r="AJX256" s="0"/>
      <c r="AJY256" s="0"/>
      <c r="AJZ256" s="0"/>
      <c r="AKA256" s="0"/>
      <c r="AKB256" s="0"/>
      <c r="AKC256" s="0"/>
      <c r="AKD256" s="0"/>
      <c r="AKE256" s="0"/>
      <c r="AKF256" s="0"/>
      <c r="AKG256" s="0"/>
      <c r="AKH256" s="0"/>
      <c r="AKI256" s="0"/>
      <c r="AKJ256" s="0"/>
      <c r="AKK256" s="0"/>
      <c r="AKL256" s="0"/>
      <c r="AKM256" s="0"/>
      <c r="AKN256" s="0"/>
      <c r="AKO256" s="0"/>
      <c r="AKP256" s="0"/>
      <c r="AKQ256" s="0"/>
      <c r="AKR256" s="0"/>
      <c r="AKS256" s="0"/>
      <c r="AKT256" s="0"/>
      <c r="AKU256" s="0"/>
      <c r="AKV256" s="0"/>
      <c r="AKW256" s="0"/>
      <c r="AKX256" s="0"/>
      <c r="AKY256" s="0"/>
      <c r="AKZ256" s="0"/>
      <c r="ALA256" s="0"/>
      <c r="ALB256" s="0"/>
      <c r="ALC256" s="0"/>
      <c r="ALD256" s="0"/>
      <c r="ALE256" s="0"/>
      <c r="ALF256" s="0"/>
      <c r="ALG256" s="0"/>
      <c r="ALH256" s="0"/>
      <c r="ALI256" s="0"/>
      <c r="ALJ256" s="0"/>
      <c r="ALK256" s="0"/>
      <c r="ALL256" s="0"/>
      <c r="ALM256" s="0"/>
      <c r="ALN256" s="0"/>
      <c r="ALO256" s="0"/>
      <c r="ALP256" s="0"/>
      <c r="ALQ256" s="0"/>
      <c r="ALR256" s="0"/>
      <c r="ALS256" s="0"/>
      <c r="ALT256" s="0"/>
      <c r="ALU256" s="0"/>
      <c r="ALV256" s="0"/>
      <c r="ALW256" s="0"/>
      <c r="ALX256" s="0"/>
      <c r="ALY256" s="0"/>
      <c r="ALZ256" s="0"/>
      <c r="AMA256" s="0"/>
      <c r="AMB256" s="0"/>
      <c r="AMC256" s="0"/>
      <c r="AMD256" s="0"/>
      <c r="AME256" s="0"/>
      <c r="AMF256" s="0"/>
      <c r="AMG256" s="0"/>
      <c r="AMH256" s="0"/>
      <c r="AMI256" s="0"/>
      <c r="AMJ256" s="0"/>
    </row>
    <row r="257" customFormat="false" ht="14.9" hidden="false" customHeight="false" outlineLevel="0" collapsed="false">
      <c r="A257" s="44" t="n">
        <v>51</v>
      </c>
      <c r="B257" s="45" t="s">
        <v>273</v>
      </c>
      <c r="C257" s="19" t="n">
        <v>0</v>
      </c>
      <c r="D257" s="19" t="n">
        <v>0</v>
      </c>
      <c r="E257" s="19" t="n">
        <v>1</v>
      </c>
      <c r="F257" s="19" t="n">
        <v>1</v>
      </c>
      <c r="G257" s="20"/>
      <c r="H257" s="20"/>
      <c r="I257" s="20" t="n">
        <f aca="false">E257*SC!C145</f>
        <v>869.471064166667</v>
      </c>
      <c r="J257" s="20" t="n">
        <f aca="false">F257*SC!D145</f>
        <v>869.471064166667</v>
      </c>
      <c r="K257" s="21" t="n">
        <v>619.39</v>
      </c>
      <c r="L257" s="21" t="n">
        <f aca="false">6*SC!D157</f>
        <v>23.7128472045455</v>
      </c>
      <c r="M257" s="21" t="n">
        <f aca="false">6*SC!E157</f>
        <v>23.7128472045455</v>
      </c>
      <c r="N257" s="22"/>
      <c r="O257" s="23" t="n">
        <f aca="false">SUM(G257:J257,K257:M257)</f>
        <v>2405.75782274242</v>
      </c>
      <c r="P257" s="0"/>
      <c r="Q257" s="0"/>
      <c r="R257" s="0"/>
      <c r="S257" s="0"/>
      <c r="T257" s="0"/>
      <c r="U257" s="0"/>
      <c r="V257" s="0"/>
      <c r="W257" s="0"/>
      <c r="X257" s="0"/>
      <c r="Y257" s="0"/>
      <c r="Z257" s="0"/>
      <c r="AA257" s="0"/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  <c r="GJ257" s="0"/>
      <c r="GK257" s="0"/>
      <c r="GL257" s="0"/>
      <c r="GM257" s="0"/>
      <c r="GN257" s="0"/>
      <c r="GO257" s="0"/>
      <c r="GP257" s="0"/>
      <c r="GQ257" s="0"/>
      <c r="GR257" s="0"/>
      <c r="GS257" s="0"/>
      <c r="GT257" s="0"/>
      <c r="GU257" s="0"/>
      <c r="GV257" s="0"/>
      <c r="GW257" s="0"/>
      <c r="GX257" s="0"/>
      <c r="GY257" s="0"/>
      <c r="GZ257" s="0"/>
      <c r="HA257" s="0"/>
      <c r="HB257" s="0"/>
      <c r="HC257" s="0"/>
      <c r="HD257" s="0"/>
      <c r="HE257" s="0"/>
      <c r="HF257" s="0"/>
      <c r="HG257" s="0"/>
      <c r="HH257" s="0"/>
      <c r="HI257" s="0"/>
      <c r="HJ257" s="0"/>
      <c r="HK257" s="0"/>
      <c r="HL257" s="0"/>
      <c r="HM257" s="0"/>
      <c r="HN257" s="0"/>
      <c r="HO257" s="0"/>
      <c r="HP257" s="0"/>
      <c r="HQ257" s="0"/>
      <c r="HR257" s="0"/>
      <c r="HS257" s="0"/>
      <c r="HT257" s="0"/>
      <c r="HU257" s="0"/>
      <c r="HV257" s="0"/>
      <c r="HW257" s="0"/>
      <c r="HX257" s="0"/>
      <c r="HY257" s="0"/>
      <c r="HZ257" s="0"/>
      <c r="IA257" s="0"/>
      <c r="IB257" s="0"/>
      <c r="IC257" s="0"/>
      <c r="ID257" s="0"/>
      <c r="IE257" s="0"/>
      <c r="IF257" s="0"/>
      <c r="IG257" s="0"/>
      <c r="IH257" s="0"/>
      <c r="II257" s="0"/>
      <c r="IJ257" s="0"/>
      <c r="IK257" s="0"/>
      <c r="IL257" s="0"/>
      <c r="IM257" s="0"/>
      <c r="IN257" s="0"/>
      <c r="IO257" s="0"/>
      <c r="IP257" s="0"/>
      <c r="IQ257" s="0"/>
      <c r="IR257" s="0"/>
      <c r="IS257" s="0"/>
      <c r="IT257" s="0"/>
      <c r="IU257" s="0"/>
      <c r="IV257" s="0"/>
      <c r="IW257" s="0"/>
      <c r="IX257" s="0"/>
      <c r="IY257" s="0"/>
      <c r="IZ257" s="0"/>
      <c r="JA257" s="0"/>
      <c r="JB257" s="0"/>
      <c r="JC257" s="0"/>
      <c r="JD257" s="0"/>
      <c r="JE257" s="0"/>
      <c r="JF257" s="0"/>
      <c r="JG257" s="0"/>
      <c r="JH257" s="0"/>
      <c r="JI257" s="0"/>
      <c r="JJ257" s="0"/>
      <c r="JK257" s="0"/>
      <c r="JL257" s="0"/>
      <c r="JM257" s="0"/>
      <c r="JN257" s="0"/>
      <c r="JO257" s="0"/>
      <c r="JP257" s="0"/>
      <c r="JQ257" s="0"/>
      <c r="JR257" s="0"/>
      <c r="JS257" s="0"/>
      <c r="JT257" s="0"/>
      <c r="JU257" s="0"/>
      <c r="JV257" s="0"/>
      <c r="JW257" s="0"/>
      <c r="JX257" s="0"/>
      <c r="JY257" s="0"/>
      <c r="JZ257" s="0"/>
      <c r="KA257" s="0"/>
      <c r="KB257" s="0"/>
      <c r="KC257" s="0"/>
      <c r="KD257" s="0"/>
      <c r="KE257" s="0"/>
      <c r="KF257" s="0"/>
      <c r="KG257" s="0"/>
      <c r="KH257" s="0"/>
      <c r="KI257" s="0"/>
      <c r="KJ257" s="0"/>
      <c r="KK257" s="0"/>
      <c r="KL257" s="0"/>
      <c r="KM257" s="0"/>
      <c r="KN257" s="0"/>
      <c r="KO257" s="0"/>
      <c r="KP257" s="0"/>
      <c r="KQ257" s="0"/>
      <c r="KR257" s="0"/>
      <c r="KS257" s="0"/>
      <c r="KT257" s="0"/>
      <c r="KU257" s="0"/>
      <c r="KV257" s="0"/>
      <c r="KW257" s="0"/>
      <c r="KX257" s="0"/>
      <c r="KY257" s="0"/>
      <c r="KZ257" s="0"/>
      <c r="LA257" s="0"/>
      <c r="LB257" s="0"/>
      <c r="LC257" s="0"/>
      <c r="LD257" s="0"/>
      <c r="LE257" s="0"/>
      <c r="LF257" s="0"/>
      <c r="LG257" s="0"/>
      <c r="LH257" s="0"/>
      <c r="LI257" s="0"/>
      <c r="LJ257" s="0"/>
      <c r="LK257" s="0"/>
      <c r="LL257" s="0"/>
      <c r="LM257" s="0"/>
      <c r="LN257" s="0"/>
      <c r="LO257" s="0"/>
      <c r="LP257" s="0"/>
      <c r="LQ257" s="0"/>
      <c r="LR257" s="0"/>
      <c r="LS257" s="0"/>
      <c r="LT257" s="0"/>
      <c r="LU257" s="0"/>
      <c r="LV257" s="0"/>
      <c r="LW257" s="0"/>
      <c r="LX257" s="0"/>
      <c r="LY257" s="0"/>
      <c r="LZ257" s="0"/>
      <c r="MA257" s="0"/>
      <c r="MB257" s="0"/>
      <c r="MC257" s="0"/>
      <c r="MD257" s="0"/>
      <c r="ME257" s="0"/>
      <c r="MF257" s="0"/>
      <c r="MG257" s="0"/>
      <c r="MH257" s="0"/>
      <c r="MI257" s="0"/>
      <c r="MJ257" s="0"/>
      <c r="MK257" s="0"/>
      <c r="ML257" s="0"/>
      <c r="MM257" s="0"/>
      <c r="MN257" s="0"/>
      <c r="MO257" s="0"/>
      <c r="MP257" s="0"/>
      <c r="MQ257" s="0"/>
      <c r="MR257" s="0"/>
      <c r="MS257" s="0"/>
      <c r="MT257" s="0"/>
      <c r="MU257" s="0"/>
      <c r="MV257" s="0"/>
      <c r="MW257" s="0"/>
      <c r="MX257" s="0"/>
      <c r="MY257" s="0"/>
      <c r="MZ257" s="0"/>
      <c r="NA257" s="0"/>
      <c r="NB257" s="0"/>
      <c r="NC257" s="0"/>
      <c r="ND257" s="0"/>
      <c r="NE257" s="0"/>
      <c r="NF257" s="0"/>
      <c r="NG257" s="0"/>
      <c r="NH257" s="0"/>
      <c r="NI257" s="0"/>
      <c r="NJ257" s="0"/>
      <c r="NK257" s="0"/>
      <c r="NL257" s="0"/>
      <c r="NM257" s="0"/>
      <c r="NN257" s="0"/>
      <c r="NO257" s="0"/>
      <c r="NP257" s="0"/>
      <c r="NQ257" s="0"/>
      <c r="NR257" s="0"/>
      <c r="NS257" s="0"/>
      <c r="NT257" s="0"/>
      <c r="NU257" s="0"/>
      <c r="NV257" s="0"/>
      <c r="NW257" s="0"/>
      <c r="NX257" s="0"/>
      <c r="NY257" s="0"/>
      <c r="NZ257" s="0"/>
      <c r="OA257" s="0"/>
      <c r="OB257" s="0"/>
      <c r="OC257" s="0"/>
      <c r="OD257" s="0"/>
      <c r="OE257" s="0"/>
      <c r="OF257" s="0"/>
      <c r="OG257" s="0"/>
      <c r="OH257" s="0"/>
      <c r="OI257" s="0"/>
      <c r="OJ257" s="0"/>
      <c r="OK257" s="0"/>
      <c r="OL257" s="0"/>
      <c r="OM257" s="0"/>
      <c r="ON257" s="0"/>
      <c r="OO257" s="0"/>
      <c r="OP257" s="0"/>
      <c r="OQ257" s="0"/>
      <c r="OR257" s="0"/>
      <c r="OS257" s="0"/>
      <c r="OT257" s="0"/>
      <c r="OU257" s="0"/>
      <c r="OV257" s="0"/>
      <c r="OW257" s="0"/>
      <c r="OX257" s="0"/>
      <c r="OY257" s="0"/>
      <c r="OZ257" s="0"/>
      <c r="PA257" s="0"/>
      <c r="PB257" s="0"/>
      <c r="PC257" s="0"/>
      <c r="PD257" s="0"/>
      <c r="PE257" s="0"/>
      <c r="PF257" s="0"/>
      <c r="PG257" s="0"/>
      <c r="PH257" s="0"/>
      <c r="PI257" s="0"/>
      <c r="PJ257" s="0"/>
      <c r="PK257" s="0"/>
      <c r="PL257" s="0"/>
      <c r="PM257" s="0"/>
      <c r="PN257" s="0"/>
      <c r="PO257" s="0"/>
      <c r="PP257" s="0"/>
      <c r="PQ257" s="0"/>
      <c r="PR257" s="0"/>
      <c r="PS257" s="0"/>
      <c r="PT257" s="0"/>
      <c r="PU257" s="0"/>
      <c r="PV257" s="0"/>
      <c r="PW257" s="0"/>
      <c r="PX257" s="0"/>
      <c r="PY257" s="0"/>
      <c r="PZ257" s="0"/>
      <c r="QA257" s="0"/>
      <c r="QB257" s="0"/>
      <c r="QC257" s="0"/>
      <c r="QD257" s="0"/>
      <c r="QE257" s="0"/>
      <c r="QF257" s="0"/>
      <c r="QG257" s="0"/>
      <c r="QH257" s="0"/>
      <c r="QI257" s="0"/>
      <c r="QJ257" s="0"/>
      <c r="QK257" s="0"/>
      <c r="QL257" s="0"/>
      <c r="QM257" s="0"/>
      <c r="QN257" s="0"/>
      <c r="QO257" s="0"/>
      <c r="QP257" s="0"/>
      <c r="QQ257" s="0"/>
      <c r="QR257" s="0"/>
      <c r="QS257" s="0"/>
      <c r="QT257" s="0"/>
      <c r="QU257" s="0"/>
      <c r="QV257" s="0"/>
      <c r="QW257" s="0"/>
      <c r="QX257" s="0"/>
      <c r="QY257" s="0"/>
      <c r="QZ257" s="0"/>
      <c r="RA257" s="0"/>
      <c r="RB257" s="0"/>
      <c r="RC257" s="0"/>
      <c r="RD257" s="0"/>
      <c r="RE257" s="0"/>
      <c r="RF257" s="0"/>
      <c r="RG257" s="0"/>
      <c r="RH257" s="0"/>
      <c r="RI257" s="0"/>
      <c r="RJ257" s="0"/>
      <c r="RK257" s="0"/>
      <c r="RL257" s="0"/>
      <c r="RM257" s="0"/>
      <c r="RN257" s="0"/>
      <c r="RO257" s="0"/>
      <c r="RP257" s="0"/>
      <c r="RQ257" s="0"/>
      <c r="RR257" s="0"/>
      <c r="RS257" s="0"/>
      <c r="RT257" s="0"/>
      <c r="RU257" s="0"/>
      <c r="RV257" s="0"/>
      <c r="RW257" s="0"/>
      <c r="RX257" s="0"/>
      <c r="RY257" s="0"/>
      <c r="RZ257" s="0"/>
      <c r="SA257" s="0"/>
      <c r="SB257" s="0"/>
      <c r="SC257" s="0"/>
      <c r="SD257" s="0"/>
      <c r="SE257" s="0"/>
      <c r="SF257" s="0"/>
      <c r="SG257" s="0"/>
      <c r="SH257" s="0"/>
      <c r="SI257" s="0"/>
      <c r="SJ257" s="0"/>
      <c r="SK257" s="0"/>
      <c r="SL257" s="0"/>
      <c r="SM257" s="0"/>
      <c r="SN257" s="0"/>
      <c r="SO257" s="0"/>
      <c r="SP257" s="0"/>
      <c r="SQ257" s="0"/>
      <c r="SR257" s="0"/>
      <c r="SS257" s="0"/>
      <c r="ST257" s="0"/>
      <c r="SU257" s="0"/>
      <c r="SV257" s="0"/>
      <c r="SW257" s="0"/>
      <c r="SX257" s="0"/>
      <c r="SY257" s="0"/>
      <c r="SZ257" s="0"/>
      <c r="TA257" s="0"/>
      <c r="TB257" s="0"/>
      <c r="TC257" s="0"/>
      <c r="TD257" s="0"/>
      <c r="TE257" s="0"/>
      <c r="TF257" s="0"/>
      <c r="TG257" s="0"/>
      <c r="TH257" s="0"/>
      <c r="TI257" s="0"/>
      <c r="TJ257" s="0"/>
      <c r="TK257" s="0"/>
      <c r="TL257" s="0"/>
      <c r="TM257" s="0"/>
      <c r="TN257" s="0"/>
      <c r="TO257" s="0"/>
      <c r="TP257" s="0"/>
      <c r="TQ257" s="0"/>
      <c r="TR257" s="0"/>
      <c r="TS257" s="0"/>
      <c r="TT257" s="0"/>
      <c r="TU257" s="0"/>
      <c r="TV257" s="0"/>
      <c r="TW257" s="0"/>
      <c r="TX257" s="0"/>
      <c r="TY257" s="0"/>
      <c r="TZ257" s="0"/>
      <c r="UA257" s="0"/>
      <c r="UB257" s="0"/>
      <c r="UC257" s="0"/>
      <c r="UD257" s="0"/>
      <c r="UE257" s="0"/>
      <c r="UF257" s="0"/>
      <c r="UG257" s="0"/>
      <c r="UH257" s="0"/>
      <c r="UI257" s="0"/>
      <c r="UJ257" s="0"/>
      <c r="UK257" s="0"/>
      <c r="UL257" s="0"/>
      <c r="UM257" s="0"/>
      <c r="UN257" s="0"/>
      <c r="UO257" s="0"/>
      <c r="UP257" s="0"/>
      <c r="UQ257" s="0"/>
      <c r="UR257" s="0"/>
      <c r="US257" s="0"/>
      <c r="UT257" s="0"/>
      <c r="UU257" s="0"/>
      <c r="UV257" s="0"/>
      <c r="UW257" s="0"/>
      <c r="UX257" s="0"/>
      <c r="UY257" s="0"/>
      <c r="UZ257" s="0"/>
      <c r="VA257" s="0"/>
      <c r="VB257" s="0"/>
      <c r="VC257" s="0"/>
      <c r="VD257" s="0"/>
      <c r="VE257" s="0"/>
      <c r="VF257" s="0"/>
      <c r="VG257" s="0"/>
      <c r="VH257" s="0"/>
      <c r="VI257" s="0"/>
      <c r="VJ257" s="0"/>
      <c r="VK257" s="0"/>
      <c r="VL257" s="0"/>
      <c r="VM257" s="0"/>
      <c r="VN257" s="0"/>
      <c r="VO257" s="0"/>
      <c r="VP257" s="0"/>
      <c r="VQ257" s="0"/>
      <c r="VR257" s="0"/>
      <c r="VS257" s="0"/>
      <c r="VT257" s="0"/>
      <c r="VU257" s="0"/>
      <c r="VV257" s="0"/>
      <c r="VW257" s="0"/>
      <c r="VX257" s="0"/>
      <c r="VY257" s="0"/>
      <c r="VZ257" s="0"/>
      <c r="WA257" s="0"/>
      <c r="WB257" s="0"/>
      <c r="WC257" s="0"/>
      <c r="WD257" s="0"/>
      <c r="WE257" s="0"/>
      <c r="WF257" s="0"/>
      <c r="WG257" s="0"/>
      <c r="WH257" s="0"/>
      <c r="WI257" s="0"/>
      <c r="WJ257" s="0"/>
      <c r="WK257" s="0"/>
      <c r="WL257" s="0"/>
      <c r="WM257" s="0"/>
      <c r="WN257" s="0"/>
      <c r="WO257" s="0"/>
      <c r="WP257" s="0"/>
      <c r="WQ257" s="0"/>
      <c r="WR257" s="0"/>
      <c r="WS257" s="0"/>
      <c r="WT257" s="0"/>
      <c r="WU257" s="0"/>
      <c r="WV257" s="0"/>
      <c r="WW257" s="0"/>
      <c r="WX257" s="0"/>
      <c r="WY257" s="0"/>
      <c r="WZ257" s="0"/>
      <c r="XA257" s="0"/>
      <c r="XB257" s="0"/>
      <c r="XC257" s="0"/>
      <c r="XD257" s="0"/>
      <c r="XE257" s="0"/>
      <c r="XF257" s="0"/>
      <c r="XG257" s="0"/>
      <c r="XH257" s="0"/>
      <c r="XI257" s="0"/>
      <c r="XJ257" s="0"/>
      <c r="XK257" s="0"/>
      <c r="XL257" s="0"/>
      <c r="XM257" s="0"/>
      <c r="XN257" s="0"/>
      <c r="XO257" s="0"/>
      <c r="XP257" s="0"/>
      <c r="XQ257" s="0"/>
      <c r="XR257" s="0"/>
      <c r="XS257" s="0"/>
      <c r="XT257" s="0"/>
      <c r="XU257" s="0"/>
      <c r="XV257" s="0"/>
      <c r="XW257" s="0"/>
      <c r="XX257" s="0"/>
      <c r="XY257" s="0"/>
      <c r="XZ257" s="0"/>
      <c r="YA257" s="0"/>
      <c r="YB257" s="0"/>
      <c r="YC257" s="0"/>
      <c r="YD257" s="0"/>
      <c r="YE257" s="0"/>
      <c r="YF257" s="0"/>
      <c r="YG257" s="0"/>
      <c r="YH257" s="0"/>
      <c r="YI257" s="0"/>
      <c r="YJ257" s="0"/>
      <c r="YK257" s="0"/>
      <c r="YL257" s="0"/>
      <c r="YM257" s="0"/>
      <c r="YN257" s="0"/>
      <c r="YO257" s="0"/>
      <c r="YP257" s="0"/>
      <c r="YQ257" s="0"/>
      <c r="YR257" s="0"/>
      <c r="YS257" s="0"/>
      <c r="YT257" s="0"/>
      <c r="YU257" s="0"/>
      <c r="YV257" s="0"/>
      <c r="YW257" s="0"/>
      <c r="YX257" s="0"/>
      <c r="YY257" s="0"/>
      <c r="YZ257" s="0"/>
      <c r="ZA257" s="0"/>
      <c r="ZB257" s="0"/>
      <c r="ZC257" s="0"/>
      <c r="ZD257" s="0"/>
      <c r="ZE257" s="0"/>
      <c r="ZF257" s="0"/>
      <c r="ZG257" s="0"/>
      <c r="ZH257" s="0"/>
      <c r="ZI257" s="0"/>
      <c r="ZJ257" s="0"/>
      <c r="ZK257" s="0"/>
      <c r="ZL257" s="0"/>
      <c r="ZM257" s="0"/>
      <c r="ZN257" s="0"/>
      <c r="ZO257" s="0"/>
      <c r="ZP257" s="0"/>
      <c r="ZQ257" s="0"/>
      <c r="ZR257" s="0"/>
      <c r="ZS257" s="0"/>
      <c r="ZT257" s="0"/>
      <c r="ZU257" s="0"/>
      <c r="ZV257" s="0"/>
      <c r="ZW257" s="0"/>
      <c r="ZX257" s="0"/>
      <c r="ZY257" s="0"/>
      <c r="ZZ257" s="0"/>
      <c r="AAA257" s="0"/>
      <c r="AAB257" s="0"/>
      <c r="AAC257" s="0"/>
      <c r="AAD257" s="0"/>
      <c r="AAE257" s="0"/>
      <c r="AAF257" s="0"/>
      <c r="AAG257" s="0"/>
      <c r="AAH257" s="0"/>
      <c r="AAI257" s="0"/>
      <c r="AAJ257" s="0"/>
      <c r="AAK257" s="0"/>
      <c r="AAL257" s="0"/>
      <c r="AAM257" s="0"/>
      <c r="AAN257" s="0"/>
      <c r="AAO257" s="0"/>
      <c r="AAP257" s="0"/>
      <c r="AAQ257" s="0"/>
      <c r="AAR257" s="0"/>
      <c r="AAS257" s="0"/>
      <c r="AAT257" s="0"/>
      <c r="AAU257" s="0"/>
      <c r="AAV257" s="0"/>
      <c r="AAW257" s="0"/>
      <c r="AAX257" s="0"/>
      <c r="AAY257" s="0"/>
      <c r="AAZ257" s="0"/>
      <c r="ABA257" s="0"/>
      <c r="ABB257" s="0"/>
      <c r="ABC257" s="0"/>
      <c r="ABD257" s="0"/>
      <c r="ABE257" s="0"/>
      <c r="ABF257" s="0"/>
      <c r="ABG257" s="0"/>
      <c r="ABH257" s="0"/>
      <c r="ABI257" s="0"/>
      <c r="ABJ257" s="0"/>
      <c r="ABK257" s="0"/>
      <c r="ABL257" s="0"/>
      <c r="ABM257" s="0"/>
      <c r="ABN257" s="0"/>
      <c r="ABO257" s="0"/>
      <c r="ABP257" s="0"/>
      <c r="ABQ257" s="0"/>
      <c r="ABR257" s="0"/>
      <c r="ABS257" s="0"/>
      <c r="ABT257" s="0"/>
      <c r="ABU257" s="0"/>
      <c r="ABV257" s="0"/>
      <c r="ABW257" s="0"/>
      <c r="ABX257" s="0"/>
      <c r="ABY257" s="0"/>
      <c r="ABZ257" s="0"/>
      <c r="ACA257" s="0"/>
      <c r="ACB257" s="0"/>
      <c r="ACC257" s="0"/>
      <c r="ACD257" s="0"/>
      <c r="ACE257" s="0"/>
      <c r="ACF257" s="0"/>
      <c r="ACG257" s="0"/>
      <c r="ACH257" s="0"/>
      <c r="ACI257" s="0"/>
      <c r="ACJ257" s="0"/>
      <c r="ACK257" s="0"/>
      <c r="ACL257" s="0"/>
      <c r="ACM257" s="0"/>
      <c r="ACN257" s="0"/>
      <c r="ACO257" s="0"/>
      <c r="ACP257" s="0"/>
      <c r="ACQ257" s="0"/>
      <c r="ACR257" s="0"/>
      <c r="ACS257" s="0"/>
      <c r="ACT257" s="0"/>
      <c r="ACU257" s="0"/>
      <c r="ACV257" s="0"/>
      <c r="ACW257" s="0"/>
      <c r="ACX257" s="0"/>
      <c r="ACY257" s="0"/>
      <c r="ACZ257" s="0"/>
      <c r="ADA257" s="0"/>
      <c r="ADB257" s="0"/>
      <c r="ADC257" s="0"/>
      <c r="ADD257" s="0"/>
      <c r="ADE257" s="0"/>
      <c r="ADF257" s="0"/>
      <c r="ADG257" s="0"/>
      <c r="ADH257" s="0"/>
      <c r="ADI257" s="0"/>
      <c r="ADJ257" s="0"/>
      <c r="ADK257" s="0"/>
      <c r="ADL257" s="0"/>
      <c r="ADM257" s="0"/>
      <c r="ADN257" s="0"/>
      <c r="ADO257" s="0"/>
      <c r="ADP257" s="0"/>
      <c r="ADQ257" s="0"/>
      <c r="ADR257" s="0"/>
      <c r="ADS257" s="0"/>
      <c r="ADT257" s="0"/>
      <c r="ADU257" s="0"/>
      <c r="ADV257" s="0"/>
      <c r="ADW257" s="0"/>
      <c r="ADX257" s="0"/>
      <c r="ADY257" s="0"/>
      <c r="ADZ257" s="0"/>
      <c r="AEA257" s="0"/>
      <c r="AEB257" s="0"/>
      <c r="AEC257" s="0"/>
      <c r="AED257" s="0"/>
      <c r="AEE257" s="0"/>
      <c r="AEF257" s="0"/>
      <c r="AEG257" s="0"/>
      <c r="AEH257" s="0"/>
      <c r="AEI257" s="0"/>
      <c r="AEJ257" s="0"/>
      <c r="AEK257" s="0"/>
      <c r="AEL257" s="0"/>
      <c r="AEM257" s="0"/>
      <c r="AEN257" s="0"/>
      <c r="AEO257" s="0"/>
      <c r="AEP257" s="0"/>
      <c r="AEQ257" s="0"/>
      <c r="AER257" s="0"/>
      <c r="AES257" s="0"/>
      <c r="AET257" s="0"/>
      <c r="AEU257" s="0"/>
      <c r="AEV257" s="0"/>
      <c r="AEW257" s="0"/>
      <c r="AEX257" s="0"/>
      <c r="AEY257" s="0"/>
      <c r="AEZ257" s="0"/>
      <c r="AFA257" s="0"/>
      <c r="AFB257" s="0"/>
      <c r="AFC257" s="0"/>
      <c r="AFD257" s="0"/>
      <c r="AFE257" s="0"/>
      <c r="AFF257" s="0"/>
      <c r="AFG257" s="0"/>
      <c r="AFH257" s="0"/>
      <c r="AFI257" s="0"/>
      <c r="AFJ257" s="0"/>
      <c r="AFK257" s="0"/>
      <c r="AFL257" s="0"/>
      <c r="AFM257" s="0"/>
      <c r="AFN257" s="0"/>
      <c r="AFO257" s="0"/>
      <c r="AFP257" s="0"/>
      <c r="AFQ257" s="0"/>
      <c r="AFR257" s="0"/>
      <c r="AFS257" s="0"/>
      <c r="AFT257" s="0"/>
      <c r="AFU257" s="0"/>
      <c r="AFV257" s="0"/>
      <c r="AFW257" s="0"/>
      <c r="AFX257" s="0"/>
      <c r="AFY257" s="0"/>
      <c r="AFZ257" s="0"/>
      <c r="AGA257" s="0"/>
      <c r="AGB257" s="0"/>
      <c r="AGC257" s="0"/>
      <c r="AGD257" s="0"/>
      <c r="AGE257" s="0"/>
      <c r="AGF257" s="0"/>
      <c r="AGG257" s="0"/>
      <c r="AGH257" s="0"/>
      <c r="AGI257" s="0"/>
      <c r="AGJ257" s="0"/>
      <c r="AGK257" s="0"/>
      <c r="AGL257" s="0"/>
      <c r="AGM257" s="0"/>
      <c r="AGN257" s="0"/>
      <c r="AGO257" s="0"/>
      <c r="AGP257" s="0"/>
      <c r="AGQ257" s="0"/>
      <c r="AGR257" s="0"/>
      <c r="AGS257" s="0"/>
      <c r="AGT257" s="0"/>
      <c r="AGU257" s="0"/>
      <c r="AGV257" s="0"/>
      <c r="AGW257" s="0"/>
      <c r="AGX257" s="0"/>
      <c r="AGY257" s="0"/>
      <c r="AGZ257" s="0"/>
      <c r="AHA257" s="0"/>
      <c r="AHB257" s="0"/>
      <c r="AHC257" s="0"/>
      <c r="AHD257" s="0"/>
      <c r="AHE257" s="0"/>
      <c r="AHF257" s="0"/>
      <c r="AHG257" s="0"/>
      <c r="AHH257" s="0"/>
      <c r="AHI257" s="0"/>
      <c r="AHJ257" s="0"/>
      <c r="AHK257" s="0"/>
      <c r="AHL257" s="0"/>
      <c r="AHM257" s="0"/>
      <c r="AHN257" s="0"/>
      <c r="AHO257" s="0"/>
      <c r="AHP257" s="0"/>
      <c r="AHQ257" s="0"/>
      <c r="AHR257" s="0"/>
      <c r="AHS257" s="0"/>
      <c r="AHT257" s="0"/>
      <c r="AHU257" s="0"/>
      <c r="AHV257" s="0"/>
      <c r="AHW257" s="0"/>
      <c r="AHX257" s="0"/>
      <c r="AHY257" s="0"/>
      <c r="AHZ257" s="0"/>
      <c r="AIA257" s="0"/>
      <c r="AIB257" s="0"/>
      <c r="AIC257" s="0"/>
      <c r="AID257" s="0"/>
      <c r="AIE257" s="0"/>
      <c r="AIF257" s="0"/>
      <c r="AIG257" s="0"/>
      <c r="AIH257" s="0"/>
      <c r="AII257" s="0"/>
      <c r="AIJ257" s="0"/>
      <c r="AIK257" s="0"/>
      <c r="AIL257" s="0"/>
      <c r="AIM257" s="0"/>
      <c r="AIN257" s="0"/>
      <c r="AIO257" s="0"/>
      <c r="AIP257" s="0"/>
      <c r="AIQ257" s="0"/>
      <c r="AIR257" s="0"/>
      <c r="AIS257" s="0"/>
      <c r="AIT257" s="0"/>
      <c r="AIU257" s="0"/>
      <c r="AIV257" s="0"/>
      <c r="AIW257" s="0"/>
      <c r="AIX257" s="0"/>
      <c r="AIY257" s="0"/>
      <c r="AIZ257" s="0"/>
      <c r="AJA257" s="0"/>
      <c r="AJB257" s="0"/>
      <c r="AJC257" s="0"/>
      <c r="AJD257" s="0"/>
      <c r="AJE257" s="0"/>
      <c r="AJF257" s="0"/>
      <c r="AJG257" s="0"/>
      <c r="AJH257" s="0"/>
      <c r="AJI257" s="0"/>
      <c r="AJJ257" s="0"/>
      <c r="AJK257" s="0"/>
      <c r="AJL257" s="0"/>
      <c r="AJM257" s="0"/>
      <c r="AJN257" s="0"/>
      <c r="AJO257" s="0"/>
      <c r="AJP257" s="0"/>
      <c r="AJQ257" s="0"/>
      <c r="AJR257" s="0"/>
      <c r="AJS257" s="0"/>
      <c r="AJT257" s="0"/>
      <c r="AJU257" s="0"/>
      <c r="AJV257" s="0"/>
      <c r="AJW257" s="0"/>
      <c r="AJX257" s="0"/>
      <c r="AJY257" s="0"/>
      <c r="AJZ257" s="0"/>
      <c r="AKA257" s="0"/>
      <c r="AKB257" s="0"/>
      <c r="AKC257" s="0"/>
      <c r="AKD257" s="0"/>
      <c r="AKE257" s="0"/>
      <c r="AKF257" s="0"/>
      <c r="AKG257" s="0"/>
      <c r="AKH257" s="0"/>
      <c r="AKI257" s="0"/>
      <c r="AKJ257" s="0"/>
      <c r="AKK257" s="0"/>
      <c r="AKL257" s="0"/>
      <c r="AKM257" s="0"/>
      <c r="AKN257" s="0"/>
      <c r="AKO257" s="0"/>
      <c r="AKP257" s="0"/>
      <c r="AKQ257" s="0"/>
      <c r="AKR257" s="0"/>
      <c r="AKS257" s="0"/>
      <c r="AKT257" s="0"/>
      <c r="AKU257" s="0"/>
      <c r="AKV257" s="0"/>
      <c r="AKW257" s="0"/>
      <c r="AKX257" s="0"/>
      <c r="AKY257" s="0"/>
      <c r="AKZ257" s="0"/>
      <c r="ALA257" s="0"/>
      <c r="ALB257" s="0"/>
      <c r="ALC257" s="0"/>
      <c r="ALD257" s="0"/>
      <c r="ALE257" s="0"/>
      <c r="ALF257" s="0"/>
      <c r="ALG257" s="0"/>
      <c r="ALH257" s="0"/>
      <c r="ALI257" s="0"/>
      <c r="ALJ257" s="0"/>
      <c r="ALK257" s="0"/>
      <c r="ALL257" s="0"/>
      <c r="ALM257" s="0"/>
      <c r="ALN257" s="0"/>
      <c r="ALO257" s="0"/>
      <c r="ALP257" s="0"/>
      <c r="ALQ257" s="0"/>
      <c r="ALR257" s="0"/>
      <c r="ALS257" s="0"/>
      <c r="ALT257" s="0"/>
      <c r="ALU257" s="0"/>
      <c r="ALV257" s="0"/>
      <c r="ALW257" s="0"/>
      <c r="ALX257" s="0"/>
      <c r="ALY257" s="0"/>
      <c r="ALZ257" s="0"/>
      <c r="AMA257" s="0"/>
      <c r="AMB257" s="0"/>
      <c r="AMC257" s="0"/>
      <c r="AMD257" s="0"/>
      <c r="AME257" s="0"/>
      <c r="AMF257" s="0"/>
      <c r="AMG257" s="0"/>
      <c r="AMH257" s="0"/>
      <c r="AMI257" s="0"/>
      <c r="AMJ257" s="0"/>
    </row>
    <row r="258" customFormat="false" ht="14.9" hidden="false" customHeight="false" outlineLevel="0" collapsed="false">
      <c r="A258" s="44" t="n">
        <v>52</v>
      </c>
      <c r="B258" s="45" t="s">
        <v>274</v>
      </c>
      <c r="C258" s="19" t="n">
        <v>0</v>
      </c>
      <c r="D258" s="19" t="n">
        <v>0</v>
      </c>
      <c r="E258" s="19" t="n">
        <v>4</v>
      </c>
      <c r="F258" s="19" t="n">
        <v>0</v>
      </c>
      <c r="G258" s="20"/>
      <c r="H258" s="20"/>
      <c r="I258" s="20" t="n">
        <f aca="false">E258*SC!C143</f>
        <v>3440.60425666667</v>
      </c>
      <c r="J258" s="20" t="n">
        <f aca="false">F258*SC!D143</f>
        <v>0</v>
      </c>
      <c r="K258" s="21" t="n">
        <v>619.39</v>
      </c>
      <c r="L258" s="21" t="n">
        <f aca="false">6*SC!D155</f>
        <v>23.4586653863636</v>
      </c>
      <c r="M258" s="21" t="n">
        <f aca="false">6*SC!E155</f>
        <v>23.4586653863636</v>
      </c>
      <c r="N258" s="22"/>
      <c r="O258" s="23" t="n">
        <f aca="false">SUM(G258:J258,K258:M258)</f>
        <v>4106.9115874394</v>
      </c>
      <c r="P258" s="0"/>
      <c r="Q258" s="0"/>
      <c r="R258" s="0"/>
      <c r="S258" s="0"/>
      <c r="T258" s="0"/>
      <c r="U258" s="0"/>
      <c r="V258" s="0"/>
      <c r="W258" s="0"/>
      <c r="X258" s="0"/>
      <c r="Y258" s="0"/>
      <c r="Z258" s="0"/>
      <c r="AA258" s="0"/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  <c r="GJ258" s="0"/>
      <c r="GK258" s="0"/>
      <c r="GL258" s="0"/>
      <c r="GM258" s="0"/>
      <c r="GN258" s="0"/>
      <c r="GO258" s="0"/>
      <c r="GP258" s="0"/>
      <c r="GQ258" s="0"/>
      <c r="GR258" s="0"/>
      <c r="GS258" s="0"/>
      <c r="GT258" s="0"/>
      <c r="GU258" s="0"/>
      <c r="GV258" s="0"/>
      <c r="GW258" s="0"/>
      <c r="GX258" s="0"/>
      <c r="GY258" s="0"/>
      <c r="GZ258" s="0"/>
      <c r="HA258" s="0"/>
      <c r="HB258" s="0"/>
      <c r="HC258" s="0"/>
      <c r="HD258" s="0"/>
      <c r="HE258" s="0"/>
      <c r="HF258" s="0"/>
      <c r="HG258" s="0"/>
      <c r="HH258" s="0"/>
      <c r="HI258" s="0"/>
      <c r="HJ258" s="0"/>
      <c r="HK258" s="0"/>
      <c r="HL258" s="0"/>
      <c r="HM258" s="0"/>
      <c r="HN258" s="0"/>
      <c r="HO258" s="0"/>
      <c r="HP258" s="0"/>
      <c r="HQ258" s="0"/>
      <c r="HR258" s="0"/>
      <c r="HS258" s="0"/>
      <c r="HT258" s="0"/>
      <c r="HU258" s="0"/>
      <c r="HV258" s="0"/>
      <c r="HW258" s="0"/>
      <c r="HX258" s="0"/>
      <c r="HY258" s="0"/>
      <c r="HZ258" s="0"/>
      <c r="IA258" s="0"/>
      <c r="IB258" s="0"/>
      <c r="IC258" s="0"/>
      <c r="ID258" s="0"/>
      <c r="IE258" s="0"/>
      <c r="IF258" s="0"/>
      <c r="IG258" s="0"/>
      <c r="IH258" s="0"/>
      <c r="II258" s="0"/>
      <c r="IJ258" s="0"/>
      <c r="IK258" s="0"/>
      <c r="IL258" s="0"/>
      <c r="IM258" s="0"/>
      <c r="IN258" s="0"/>
      <c r="IO258" s="0"/>
      <c r="IP258" s="0"/>
      <c r="IQ258" s="0"/>
      <c r="IR258" s="0"/>
      <c r="IS258" s="0"/>
      <c r="IT258" s="0"/>
      <c r="IU258" s="0"/>
      <c r="IV258" s="0"/>
      <c r="IW258" s="0"/>
      <c r="IX258" s="0"/>
      <c r="IY258" s="0"/>
      <c r="IZ258" s="0"/>
      <c r="JA258" s="0"/>
      <c r="JB258" s="0"/>
      <c r="JC258" s="0"/>
      <c r="JD258" s="0"/>
      <c r="JE258" s="0"/>
      <c r="JF258" s="0"/>
      <c r="JG258" s="0"/>
      <c r="JH258" s="0"/>
      <c r="JI258" s="0"/>
      <c r="JJ258" s="0"/>
      <c r="JK258" s="0"/>
      <c r="JL258" s="0"/>
      <c r="JM258" s="0"/>
      <c r="JN258" s="0"/>
      <c r="JO258" s="0"/>
      <c r="JP258" s="0"/>
      <c r="JQ258" s="0"/>
      <c r="JR258" s="0"/>
      <c r="JS258" s="0"/>
      <c r="JT258" s="0"/>
      <c r="JU258" s="0"/>
      <c r="JV258" s="0"/>
      <c r="JW258" s="0"/>
      <c r="JX258" s="0"/>
      <c r="JY258" s="0"/>
      <c r="JZ258" s="0"/>
      <c r="KA258" s="0"/>
      <c r="KB258" s="0"/>
      <c r="KC258" s="0"/>
      <c r="KD258" s="0"/>
      <c r="KE258" s="0"/>
      <c r="KF258" s="0"/>
      <c r="KG258" s="0"/>
      <c r="KH258" s="0"/>
      <c r="KI258" s="0"/>
      <c r="KJ258" s="0"/>
      <c r="KK258" s="0"/>
      <c r="KL258" s="0"/>
      <c r="KM258" s="0"/>
      <c r="KN258" s="0"/>
      <c r="KO258" s="0"/>
      <c r="KP258" s="0"/>
      <c r="KQ258" s="0"/>
      <c r="KR258" s="0"/>
      <c r="KS258" s="0"/>
      <c r="KT258" s="0"/>
      <c r="KU258" s="0"/>
      <c r="KV258" s="0"/>
      <c r="KW258" s="0"/>
      <c r="KX258" s="0"/>
      <c r="KY258" s="0"/>
      <c r="KZ258" s="0"/>
      <c r="LA258" s="0"/>
      <c r="LB258" s="0"/>
      <c r="LC258" s="0"/>
      <c r="LD258" s="0"/>
      <c r="LE258" s="0"/>
      <c r="LF258" s="0"/>
      <c r="LG258" s="0"/>
      <c r="LH258" s="0"/>
      <c r="LI258" s="0"/>
      <c r="LJ258" s="0"/>
      <c r="LK258" s="0"/>
      <c r="LL258" s="0"/>
      <c r="LM258" s="0"/>
      <c r="LN258" s="0"/>
      <c r="LO258" s="0"/>
      <c r="LP258" s="0"/>
      <c r="LQ258" s="0"/>
      <c r="LR258" s="0"/>
      <c r="LS258" s="0"/>
      <c r="LT258" s="0"/>
      <c r="LU258" s="0"/>
      <c r="LV258" s="0"/>
      <c r="LW258" s="0"/>
      <c r="LX258" s="0"/>
      <c r="LY258" s="0"/>
      <c r="LZ258" s="0"/>
      <c r="MA258" s="0"/>
      <c r="MB258" s="0"/>
      <c r="MC258" s="0"/>
      <c r="MD258" s="0"/>
      <c r="ME258" s="0"/>
      <c r="MF258" s="0"/>
      <c r="MG258" s="0"/>
      <c r="MH258" s="0"/>
      <c r="MI258" s="0"/>
      <c r="MJ258" s="0"/>
      <c r="MK258" s="0"/>
      <c r="ML258" s="0"/>
      <c r="MM258" s="0"/>
      <c r="MN258" s="0"/>
      <c r="MO258" s="0"/>
      <c r="MP258" s="0"/>
      <c r="MQ258" s="0"/>
      <c r="MR258" s="0"/>
      <c r="MS258" s="0"/>
      <c r="MT258" s="0"/>
      <c r="MU258" s="0"/>
      <c r="MV258" s="0"/>
      <c r="MW258" s="0"/>
      <c r="MX258" s="0"/>
      <c r="MY258" s="0"/>
      <c r="MZ258" s="0"/>
      <c r="NA258" s="0"/>
      <c r="NB258" s="0"/>
      <c r="NC258" s="0"/>
      <c r="ND258" s="0"/>
      <c r="NE258" s="0"/>
      <c r="NF258" s="0"/>
      <c r="NG258" s="0"/>
      <c r="NH258" s="0"/>
      <c r="NI258" s="0"/>
      <c r="NJ258" s="0"/>
      <c r="NK258" s="0"/>
      <c r="NL258" s="0"/>
      <c r="NM258" s="0"/>
      <c r="NN258" s="0"/>
      <c r="NO258" s="0"/>
      <c r="NP258" s="0"/>
      <c r="NQ258" s="0"/>
      <c r="NR258" s="0"/>
      <c r="NS258" s="0"/>
      <c r="NT258" s="0"/>
      <c r="NU258" s="0"/>
      <c r="NV258" s="0"/>
      <c r="NW258" s="0"/>
      <c r="NX258" s="0"/>
      <c r="NY258" s="0"/>
      <c r="NZ258" s="0"/>
      <c r="OA258" s="0"/>
      <c r="OB258" s="0"/>
      <c r="OC258" s="0"/>
      <c r="OD258" s="0"/>
      <c r="OE258" s="0"/>
      <c r="OF258" s="0"/>
      <c r="OG258" s="0"/>
      <c r="OH258" s="0"/>
      <c r="OI258" s="0"/>
      <c r="OJ258" s="0"/>
      <c r="OK258" s="0"/>
      <c r="OL258" s="0"/>
      <c r="OM258" s="0"/>
      <c r="ON258" s="0"/>
      <c r="OO258" s="0"/>
      <c r="OP258" s="0"/>
      <c r="OQ258" s="0"/>
      <c r="OR258" s="0"/>
      <c r="OS258" s="0"/>
      <c r="OT258" s="0"/>
      <c r="OU258" s="0"/>
      <c r="OV258" s="0"/>
      <c r="OW258" s="0"/>
      <c r="OX258" s="0"/>
      <c r="OY258" s="0"/>
      <c r="OZ258" s="0"/>
      <c r="PA258" s="0"/>
      <c r="PB258" s="0"/>
      <c r="PC258" s="0"/>
      <c r="PD258" s="0"/>
      <c r="PE258" s="0"/>
      <c r="PF258" s="0"/>
      <c r="PG258" s="0"/>
      <c r="PH258" s="0"/>
      <c r="PI258" s="0"/>
      <c r="PJ258" s="0"/>
      <c r="PK258" s="0"/>
      <c r="PL258" s="0"/>
      <c r="PM258" s="0"/>
      <c r="PN258" s="0"/>
      <c r="PO258" s="0"/>
      <c r="PP258" s="0"/>
      <c r="PQ258" s="0"/>
      <c r="PR258" s="0"/>
      <c r="PS258" s="0"/>
      <c r="PT258" s="0"/>
      <c r="PU258" s="0"/>
      <c r="PV258" s="0"/>
      <c r="PW258" s="0"/>
      <c r="PX258" s="0"/>
      <c r="PY258" s="0"/>
      <c r="PZ258" s="0"/>
      <c r="QA258" s="0"/>
      <c r="QB258" s="0"/>
      <c r="QC258" s="0"/>
      <c r="QD258" s="0"/>
      <c r="QE258" s="0"/>
      <c r="QF258" s="0"/>
      <c r="QG258" s="0"/>
      <c r="QH258" s="0"/>
      <c r="QI258" s="0"/>
      <c r="QJ258" s="0"/>
      <c r="QK258" s="0"/>
      <c r="QL258" s="0"/>
      <c r="QM258" s="0"/>
      <c r="QN258" s="0"/>
      <c r="QO258" s="0"/>
      <c r="QP258" s="0"/>
      <c r="QQ258" s="0"/>
      <c r="QR258" s="0"/>
      <c r="QS258" s="0"/>
      <c r="QT258" s="0"/>
      <c r="QU258" s="0"/>
      <c r="QV258" s="0"/>
      <c r="QW258" s="0"/>
      <c r="QX258" s="0"/>
      <c r="QY258" s="0"/>
      <c r="QZ258" s="0"/>
      <c r="RA258" s="0"/>
      <c r="RB258" s="0"/>
      <c r="RC258" s="0"/>
      <c r="RD258" s="0"/>
      <c r="RE258" s="0"/>
      <c r="RF258" s="0"/>
      <c r="RG258" s="0"/>
      <c r="RH258" s="0"/>
      <c r="RI258" s="0"/>
      <c r="RJ258" s="0"/>
      <c r="RK258" s="0"/>
      <c r="RL258" s="0"/>
      <c r="RM258" s="0"/>
      <c r="RN258" s="0"/>
      <c r="RO258" s="0"/>
      <c r="RP258" s="0"/>
      <c r="RQ258" s="0"/>
      <c r="RR258" s="0"/>
      <c r="RS258" s="0"/>
      <c r="RT258" s="0"/>
      <c r="RU258" s="0"/>
      <c r="RV258" s="0"/>
      <c r="RW258" s="0"/>
      <c r="RX258" s="0"/>
      <c r="RY258" s="0"/>
      <c r="RZ258" s="0"/>
      <c r="SA258" s="0"/>
      <c r="SB258" s="0"/>
      <c r="SC258" s="0"/>
      <c r="SD258" s="0"/>
      <c r="SE258" s="0"/>
      <c r="SF258" s="0"/>
      <c r="SG258" s="0"/>
      <c r="SH258" s="0"/>
      <c r="SI258" s="0"/>
      <c r="SJ258" s="0"/>
      <c r="SK258" s="0"/>
      <c r="SL258" s="0"/>
      <c r="SM258" s="0"/>
      <c r="SN258" s="0"/>
      <c r="SO258" s="0"/>
      <c r="SP258" s="0"/>
      <c r="SQ258" s="0"/>
      <c r="SR258" s="0"/>
      <c r="SS258" s="0"/>
      <c r="ST258" s="0"/>
      <c r="SU258" s="0"/>
      <c r="SV258" s="0"/>
      <c r="SW258" s="0"/>
      <c r="SX258" s="0"/>
      <c r="SY258" s="0"/>
      <c r="SZ258" s="0"/>
      <c r="TA258" s="0"/>
      <c r="TB258" s="0"/>
      <c r="TC258" s="0"/>
      <c r="TD258" s="0"/>
      <c r="TE258" s="0"/>
      <c r="TF258" s="0"/>
      <c r="TG258" s="0"/>
      <c r="TH258" s="0"/>
      <c r="TI258" s="0"/>
      <c r="TJ258" s="0"/>
      <c r="TK258" s="0"/>
      <c r="TL258" s="0"/>
      <c r="TM258" s="0"/>
      <c r="TN258" s="0"/>
      <c r="TO258" s="0"/>
      <c r="TP258" s="0"/>
      <c r="TQ258" s="0"/>
      <c r="TR258" s="0"/>
      <c r="TS258" s="0"/>
      <c r="TT258" s="0"/>
      <c r="TU258" s="0"/>
      <c r="TV258" s="0"/>
      <c r="TW258" s="0"/>
      <c r="TX258" s="0"/>
      <c r="TY258" s="0"/>
      <c r="TZ258" s="0"/>
      <c r="UA258" s="0"/>
      <c r="UB258" s="0"/>
      <c r="UC258" s="0"/>
      <c r="UD258" s="0"/>
      <c r="UE258" s="0"/>
      <c r="UF258" s="0"/>
      <c r="UG258" s="0"/>
      <c r="UH258" s="0"/>
      <c r="UI258" s="0"/>
      <c r="UJ258" s="0"/>
      <c r="UK258" s="0"/>
      <c r="UL258" s="0"/>
      <c r="UM258" s="0"/>
      <c r="UN258" s="0"/>
      <c r="UO258" s="0"/>
      <c r="UP258" s="0"/>
      <c r="UQ258" s="0"/>
      <c r="UR258" s="0"/>
      <c r="US258" s="0"/>
      <c r="UT258" s="0"/>
      <c r="UU258" s="0"/>
      <c r="UV258" s="0"/>
      <c r="UW258" s="0"/>
      <c r="UX258" s="0"/>
      <c r="UY258" s="0"/>
      <c r="UZ258" s="0"/>
      <c r="VA258" s="0"/>
      <c r="VB258" s="0"/>
      <c r="VC258" s="0"/>
      <c r="VD258" s="0"/>
      <c r="VE258" s="0"/>
      <c r="VF258" s="0"/>
      <c r="VG258" s="0"/>
      <c r="VH258" s="0"/>
      <c r="VI258" s="0"/>
      <c r="VJ258" s="0"/>
      <c r="VK258" s="0"/>
      <c r="VL258" s="0"/>
      <c r="VM258" s="0"/>
      <c r="VN258" s="0"/>
      <c r="VO258" s="0"/>
      <c r="VP258" s="0"/>
      <c r="VQ258" s="0"/>
      <c r="VR258" s="0"/>
      <c r="VS258" s="0"/>
      <c r="VT258" s="0"/>
      <c r="VU258" s="0"/>
      <c r="VV258" s="0"/>
      <c r="VW258" s="0"/>
      <c r="VX258" s="0"/>
      <c r="VY258" s="0"/>
      <c r="VZ258" s="0"/>
      <c r="WA258" s="0"/>
      <c r="WB258" s="0"/>
      <c r="WC258" s="0"/>
      <c r="WD258" s="0"/>
      <c r="WE258" s="0"/>
      <c r="WF258" s="0"/>
      <c r="WG258" s="0"/>
      <c r="WH258" s="0"/>
      <c r="WI258" s="0"/>
      <c r="WJ258" s="0"/>
      <c r="WK258" s="0"/>
      <c r="WL258" s="0"/>
      <c r="WM258" s="0"/>
      <c r="WN258" s="0"/>
      <c r="WO258" s="0"/>
      <c r="WP258" s="0"/>
      <c r="WQ258" s="0"/>
      <c r="WR258" s="0"/>
      <c r="WS258" s="0"/>
      <c r="WT258" s="0"/>
      <c r="WU258" s="0"/>
      <c r="WV258" s="0"/>
      <c r="WW258" s="0"/>
      <c r="WX258" s="0"/>
      <c r="WY258" s="0"/>
      <c r="WZ258" s="0"/>
      <c r="XA258" s="0"/>
      <c r="XB258" s="0"/>
      <c r="XC258" s="0"/>
      <c r="XD258" s="0"/>
      <c r="XE258" s="0"/>
      <c r="XF258" s="0"/>
      <c r="XG258" s="0"/>
      <c r="XH258" s="0"/>
      <c r="XI258" s="0"/>
      <c r="XJ258" s="0"/>
      <c r="XK258" s="0"/>
      <c r="XL258" s="0"/>
      <c r="XM258" s="0"/>
      <c r="XN258" s="0"/>
      <c r="XO258" s="0"/>
      <c r="XP258" s="0"/>
      <c r="XQ258" s="0"/>
      <c r="XR258" s="0"/>
      <c r="XS258" s="0"/>
      <c r="XT258" s="0"/>
      <c r="XU258" s="0"/>
      <c r="XV258" s="0"/>
      <c r="XW258" s="0"/>
      <c r="XX258" s="0"/>
      <c r="XY258" s="0"/>
      <c r="XZ258" s="0"/>
      <c r="YA258" s="0"/>
      <c r="YB258" s="0"/>
      <c r="YC258" s="0"/>
      <c r="YD258" s="0"/>
      <c r="YE258" s="0"/>
      <c r="YF258" s="0"/>
      <c r="YG258" s="0"/>
      <c r="YH258" s="0"/>
      <c r="YI258" s="0"/>
      <c r="YJ258" s="0"/>
      <c r="YK258" s="0"/>
      <c r="YL258" s="0"/>
      <c r="YM258" s="0"/>
      <c r="YN258" s="0"/>
      <c r="YO258" s="0"/>
      <c r="YP258" s="0"/>
      <c r="YQ258" s="0"/>
      <c r="YR258" s="0"/>
      <c r="YS258" s="0"/>
      <c r="YT258" s="0"/>
      <c r="YU258" s="0"/>
      <c r="YV258" s="0"/>
      <c r="YW258" s="0"/>
      <c r="YX258" s="0"/>
      <c r="YY258" s="0"/>
      <c r="YZ258" s="0"/>
      <c r="ZA258" s="0"/>
      <c r="ZB258" s="0"/>
      <c r="ZC258" s="0"/>
      <c r="ZD258" s="0"/>
      <c r="ZE258" s="0"/>
      <c r="ZF258" s="0"/>
      <c r="ZG258" s="0"/>
      <c r="ZH258" s="0"/>
      <c r="ZI258" s="0"/>
      <c r="ZJ258" s="0"/>
      <c r="ZK258" s="0"/>
      <c r="ZL258" s="0"/>
      <c r="ZM258" s="0"/>
      <c r="ZN258" s="0"/>
      <c r="ZO258" s="0"/>
      <c r="ZP258" s="0"/>
      <c r="ZQ258" s="0"/>
      <c r="ZR258" s="0"/>
      <c r="ZS258" s="0"/>
      <c r="ZT258" s="0"/>
      <c r="ZU258" s="0"/>
      <c r="ZV258" s="0"/>
      <c r="ZW258" s="0"/>
      <c r="ZX258" s="0"/>
      <c r="ZY258" s="0"/>
      <c r="ZZ258" s="0"/>
      <c r="AAA258" s="0"/>
      <c r="AAB258" s="0"/>
      <c r="AAC258" s="0"/>
      <c r="AAD258" s="0"/>
      <c r="AAE258" s="0"/>
      <c r="AAF258" s="0"/>
      <c r="AAG258" s="0"/>
      <c r="AAH258" s="0"/>
      <c r="AAI258" s="0"/>
      <c r="AAJ258" s="0"/>
      <c r="AAK258" s="0"/>
      <c r="AAL258" s="0"/>
      <c r="AAM258" s="0"/>
      <c r="AAN258" s="0"/>
      <c r="AAO258" s="0"/>
      <c r="AAP258" s="0"/>
      <c r="AAQ258" s="0"/>
      <c r="AAR258" s="0"/>
      <c r="AAS258" s="0"/>
      <c r="AAT258" s="0"/>
      <c r="AAU258" s="0"/>
      <c r="AAV258" s="0"/>
      <c r="AAW258" s="0"/>
      <c r="AAX258" s="0"/>
      <c r="AAY258" s="0"/>
      <c r="AAZ258" s="0"/>
      <c r="ABA258" s="0"/>
      <c r="ABB258" s="0"/>
      <c r="ABC258" s="0"/>
      <c r="ABD258" s="0"/>
      <c r="ABE258" s="0"/>
      <c r="ABF258" s="0"/>
      <c r="ABG258" s="0"/>
      <c r="ABH258" s="0"/>
      <c r="ABI258" s="0"/>
      <c r="ABJ258" s="0"/>
      <c r="ABK258" s="0"/>
      <c r="ABL258" s="0"/>
      <c r="ABM258" s="0"/>
      <c r="ABN258" s="0"/>
      <c r="ABO258" s="0"/>
      <c r="ABP258" s="0"/>
      <c r="ABQ258" s="0"/>
      <c r="ABR258" s="0"/>
      <c r="ABS258" s="0"/>
      <c r="ABT258" s="0"/>
      <c r="ABU258" s="0"/>
      <c r="ABV258" s="0"/>
      <c r="ABW258" s="0"/>
      <c r="ABX258" s="0"/>
      <c r="ABY258" s="0"/>
      <c r="ABZ258" s="0"/>
      <c r="ACA258" s="0"/>
      <c r="ACB258" s="0"/>
      <c r="ACC258" s="0"/>
      <c r="ACD258" s="0"/>
      <c r="ACE258" s="0"/>
      <c r="ACF258" s="0"/>
      <c r="ACG258" s="0"/>
      <c r="ACH258" s="0"/>
      <c r="ACI258" s="0"/>
      <c r="ACJ258" s="0"/>
      <c r="ACK258" s="0"/>
      <c r="ACL258" s="0"/>
      <c r="ACM258" s="0"/>
      <c r="ACN258" s="0"/>
      <c r="ACO258" s="0"/>
      <c r="ACP258" s="0"/>
      <c r="ACQ258" s="0"/>
      <c r="ACR258" s="0"/>
      <c r="ACS258" s="0"/>
      <c r="ACT258" s="0"/>
      <c r="ACU258" s="0"/>
      <c r="ACV258" s="0"/>
      <c r="ACW258" s="0"/>
      <c r="ACX258" s="0"/>
      <c r="ACY258" s="0"/>
      <c r="ACZ258" s="0"/>
      <c r="ADA258" s="0"/>
      <c r="ADB258" s="0"/>
      <c r="ADC258" s="0"/>
      <c r="ADD258" s="0"/>
      <c r="ADE258" s="0"/>
      <c r="ADF258" s="0"/>
      <c r="ADG258" s="0"/>
      <c r="ADH258" s="0"/>
      <c r="ADI258" s="0"/>
      <c r="ADJ258" s="0"/>
      <c r="ADK258" s="0"/>
      <c r="ADL258" s="0"/>
      <c r="ADM258" s="0"/>
      <c r="ADN258" s="0"/>
      <c r="ADO258" s="0"/>
      <c r="ADP258" s="0"/>
      <c r="ADQ258" s="0"/>
      <c r="ADR258" s="0"/>
      <c r="ADS258" s="0"/>
      <c r="ADT258" s="0"/>
      <c r="ADU258" s="0"/>
      <c r="ADV258" s="0"/>
      <c r="ADW258" s="0"/>
      <c r="ADX258" s="0"/>
      <c r="ADY258" s="0"/>
      <c r="ADZ258" s="0"/>
      <c r="AEA258" s="0"/>
      <c r="AEB258" s="0"/>
      <c r="AEC258" s="0"/>
      <c r="AED258" s="0"/>
      <c r="AEE258" s="0"/>
      <c r="AEF258" s="0"/>
      <c r="AEG258" s="0"/>
      <c r="AEH258" s="0"/>
      <c r="AEI258" s="0"/>
      <c r="AEJ258" s="0"/>
      <c r="AEK258" s="0"/>
      <c r="AEL258" s="0"/>
      <c r="AEM258" s="0"/>
      <c r="AEN258" s="0"/>
      <c r="AEO258" s="0"/>
      <c r="AEP258" s="0"/>
      <c r="AEQ258" s="0"/>
      <c r="AER258" s="0"/>
      <c r="AES258" s="0"/>
      <c r="AET258" s="0"/>
      <c r="AEU258" s="0"/>
      <c r="AEV258" s="0"/>
      <c r="AEW258" s="0"/>
      <c r="AEX258" s="0"/>
      <c r="AEY258" s="0"/>
      <c r="AEZ258" s="0"/>
      <c r="AFA258" s="0"/>
      <c r="AFB258" s="0"/>
      <c r="AFC258" s="0"/>
      <c r="AFD258" s="0"/>
      <c r="AFE258" s="0"/>
      <c r="AFF258" s="0"/>
      <c r="AFG258" s="0"/>
      <c r="AFH258" s="0"/>
      <c r="AFI258" s="0"/>
      <c r="AFJ258" s="0"/>
      <c r="AFK258" s="0"/>
      <c r="AFL258" s="0"/>
      <c r="AFM258" s="0"/>
      <c r="AFN258" s="0"/>
      <c r="AFO258" s="0"/>
      <c r="AFP258" s="0"/>
      <c r="AFQ258" s="0"/>
      <c r="AFR258" s="0"/>
      <c r="AFS258" s="0"/>
      <c r="AFT258" s="0"/>
      <c r="AFU258" s="0"/>
      <c r="AFV258" s="0"/>
      <c r="AFW258" s="0"/>
      <c r="AFX258" s="0"/>
      <c r="AFY258" s="0"/>
      <c r="AFZ258" s="0"/>
      <c r="AGA258" s="0"/>
      <c r="AGB258" s="0"/>
      <c r="AGC258" s="0"/>
      <c r="AGD258" s="0"/>
      <c r="AGE258" s="0"/>
      <c r="AGF258" s="0"/>
      <c r="AGG258" s="0"/>
      <c r="AGH258" s="0"/>
      <c r="AGI258" s="0"/>
      <c r="AGJ258" s="0"/>
      <c r="AGK258" s="0"/>
      <c r="AGL258" s="0"/>
      <c r="AGM258" s="0"/>
      <c r="AGN258" s="0"/>
      <c r="AGO258" s="0"/>
      <c r="AGP258" s="0"/>
      <c r="AGQ258" s="0"/>
      <c r="AGR258" s="0"/>
      <c r="AGS258" s="0"/>
      <c r="AGT258" s="0"/>
      <c r="AGU258" s="0"/>
      <c r="AGV258" s="0"/>
      <c r="AGW258" s="0"/>
      <c r="AGX258" s="0"/>
      <c r="AGY258" s="0"/>
      <c r="AGZ258" s="0"/>
      <c r="AHA258" s="0"/>
      <c r="AHB258" s="0"/>
      <c r="AHC258" s="0"/>
      <c r="AHD258" s="0"/>
      <c r="AHE258" s="0"/>
      <c r="AHF258" s="0"/>
      <c r="AHG258" s="0"/>
      <c r="AHH258" s="0"/>
      <c r="AHI258" s="0"/>
      <c r="AHJ258" s="0"/>
      <c r="AHK258" s="0"/>
      <c r="AHL258" s="0"/>
      <c r="AHM258" s="0"/>
      <c r="AHN258" s="0"/>
      <c r="AHO258" s="0"/>
      <c r="AHP258" s="0"/>
      <c r="AHQ258" s="0"/>
      <c r="AHR258" s="0"/>
      <c r="AHS258" s="0"/>
      <c r="AHT258" s="0"/>
      <c r="AHU258" s="0"/>
      <c r="AHV258" s="0"/>
      <c r="AHW258" s="0"/>
      <c r="AHX258" s="0"/>
      <c r="AHY258" s="0"/>
      <c r="AHZ258" s="0"/>
      <c r="AIA258" s="0"/>
      <c r="AIB258" s="0"/>
      <c r="AIC258" s="0"/>
      <c r="AID258" s="0"/>
      <c r="AIE258" s="0"/>
      <c r="AIF258" s="0"/>
      <c r="AIG258" s="0"/>
      <c r="AIH258" s="0"/>
      <c r="AII258" s="0"/>
      <c r="AIJ258" s="0"/>
      <c r="AIK258" s="0"/>
      <c r="AIL258" s="0"/>
      <c r="AIM258" s="0"/>
      <c r="AIN258" s="0"/>
      <c r="AIO258" s="0"/>
      <c r="AIP258" s="0"/>
      <c r="AIQ258" s="0"/>
      <c r="AIR258" s="0"/>
      <c r="AIS258" s="0"/>
      <c r="AIT258" s="0"/>
      <c r="AIU258" s="0"/>
      <c r="AIV258" s="0"/>
      <c r="AIW258" s="0"/>
      <c r="AIX258" s="0"/>
      <c r="AIY258" s="0"/>
      <c r="AIZ258" s="0"/>
      <c r="AJA258" s="0"/>
      <c r="AJB258" s="0"/>
      <c r="AJC258" s="0"/>
      <c r="AJD258" s="0"/>
      <c r="AJE258" s="0"/>
      <c r="AJF258" s="0"/>
      <c r="AJG258" s="0"/>
      <c r="AJH258" s="0"/>
      <c r="AJI258" s="0"/>
      <c r="AJJ258" s="0"/>
      <c r="AJK258" s="0"/>
      <c r="AJL258" s="0"/>
      <c r="AJM258" s="0"/>
      <c r="AJN258" s="0"/>
      <c r="AJO258" s="0"/>
      <c r="AJP258" s="0"/>
      <c r="AJQ258" s="0"/>
      <c r="AJR258" s="0"/>
      <c r="AJS258" s="0"/>
      <c r="AJT258" s="0"/>
      <c r="AJU258" s="0"/>
      <c r="AJV258" s="0"/>
      <c r="AJW258" s="0"/>
      <c r="AJX258" s="0"/>
      <c r="AJY258" s="0"/>
      <c r="AJZ258" s="0"/>
      <c r="AKA258" s="0"/>
      <c r="AKB258" s="0"/>
      <c r="AKC258" s="0"/>
      <c r="AKD258" s="0"/>
      <c r="AKE258" s="0"/>
      <c r="AKF258" s="0"/>
      <c r="AKG258" s="0"/>
      <c r="AKH258" s="0"/>
      <c r="AKI258" s="0"/>
      <c r="AKJ258" s="0"/>
      <c r="AKK258" s="0"/>
      <c r="AKL258" s="0"/>
      <c r="AKM258" s="0"/>
      <c r="AKN258" s="0"/>
      <c r="AKO258" s="0"/>
      <c r="AKP258" s="0"/>
      <c r="AKQ258" s="0"/>
      <c r="AKR258" s="0"/>
      <c r="AKS258" s="0"/>
      <c r="AKT258" s="0"/>
      <c r="AKU258" s="0"/>
      <c r="AKV258" s="0"/>
      <c r="AKW258" s="0"/>
      <c r="AKX258" s="0"/>
      <c r="AKY258" s="0"/>
      <c r="AKZ258" s="0"/>
      <c r="ALA258" s="0"/>
      <c r="ALB258" s="0"/>
      <c r="ALC258" s="0"/>
      <c r="ALD258" s="0"/>
      <c r="ALE258" s="0"/>
      <c r="ALF258" s="0"/>
      <c r="ALG258" s="0"/>
      <c r="ALH258" s="0"/>
      <c r="ALI258" s="0"/>
      <c r="ALJ258" s="0"/>
      <c r="ALK258" s="0"/>
      <c r="ALL258" s="0"/>
      <c r="ALM258" s="0"/>
      <c r="ALN258" s="0"/>
      <c r="ALO258" s="0"/>
      <c r="ALP258" s="0"/>
      <c r="ALQ258" s="0"/>
      <c r="ALR258" s="0"/>
      <c r="ALS258" s="0"/>
      <c r="ALT258" s="0"/>
      <c r="ALU258" s="0"/>
      <c r="ALV258" s="0"/>
      <c r="ALW258" s="0"/>
      <c r="ALX258" s="0"/>
      <c r="ALY258" s="0"/>
      <c r="ALZ258" s="0"/>
      <c r="AMA258" s="0"/>
      <c r="AMB258" s="0"/>
      <c r="AMC258" s="0"/>
      <c r="AMD258" s="0"/>
      <c r="AME258" s="0"/>
      <c r="AMF258" s="0"/>
      <c r="AMG258" s="0"/>
      <c r="AMH258" s="0"/>
      <c r="AMI258" s="0"/>
      <c r="AMJ258" s="0"/>
    </row>
    <row r="259" customFormat="false" ht="14.9" hidden="false" customHeight="false" outlineLevel="0" collapsed="false">
      <c r="A259" s="44" t="n">
        <v>53</v>
      </c>
      <c r="B259" s="45" t="s">
        <v>275</v>
      </c>
      <c r="C259" s="19" t="n">
        <v>0</v>
      </c>
      <c r="D259" s="19" t="n">
        <v>0</v>
      </c>
      <c r="E259" s="19" t="n">
        <v>2</v>
      </c>
      <c r="F259" s="19" t="n">
        <v>0</v>
      </c>
      <c r="G259" s="20"/>
      <c r="H259" s="20"/>
      <c r="I259" s="20" t="n">
        <f aca="false">E259*SC!C143</f>
        <v>1720.30212833333</v>
      </c>
      <c r="J259" s="20" t="n">
        <f aca="false">F259*SC!D143</f>
        <v>0</v>
      </c>
      <c r="K259" s="21" t="n">
        <v>619.39</v>
      </c>
      <c r="L259" s="21" t="n">
        <f aca="false">6*SC!D155</f>
        <v>23.4586653863636</v>
      </c>
      <c r="M259" s="21" t="n">
        <f aca="false">6*SC!E155</f>
        <v>23.4586653863636</v>
      </c>
      <c r="N259" s="22"/>
      <c r="O259" s="23" t="n">
        <f aca="false">SUM(G259:J259,K259:M259)</f>
        <v>2386.60945910606</v>
      </c>
      <c r="P259" s="0"/>
      <c r="Q259" s="0"/>
      <c r="R259" s="0"/>
      <c r="S259" s="0"/>
      <c r="T259" s="0"/>
      <c r="U259" s="0"/>
      <c r="V259" s="0"/>
      <c r="W259" s="0"/>
      <c r="X259" s="0"/>
      <c r="Y259" s="0"/>
      <c r="Z259" s="0"/>
      <c r="AA259" s="0"/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  <c r="GJ259" s="0"/>
      <c r="GK259" s="0"/>
      <c r="GL259" s="0"/>
      <c r="GM259" s="0"/>
      <c r="GN259" s="0"/>
      <c r="GO259" s="0"/>
      <c r="GP259" s="0"/>
      <c r="GQ259" s="0"/>
      <c r="GR259" s="0"/>
      <c r="GS259" s="0"/>
      <c r="GT259" s="0"/>
      <c r="GU259" s="0"/>
      <c r="GV259" s="0"/>
      <c r="GW259" s="0"/>
      <c r="GX259" s="0"/>
      <c r="GY259" s="0"/>
      <c r="GZ259" s="0"/>
      <c r="HA259" s="0"/>
      <c r="HB259" s="0"/>
      <c r="HC259" s="0"/>
      <c r="HD259" s="0"/>
      <c r="HE259" s="0"/>
      <c r="HF259" s="0"/>
      <c r="HG259" s="0"/>
      <c r="HH259" s="0"/>
      <c r="HI259" s="0"/>
      <c r="HJ259" s="0"/>
      <c r="HK259" s="0"/>
      <c r="HL259" s="0"/>
      <c r="HM259" s="0"/>
      <c r="HN259" s="0"/>
      <c r="HO259" s="0"/>
      <c r="HP259" s="0"/>
      <c r="HQ259" s="0"/>
      <c r="HR259" s="0"/>
      <c r="HS259" s="0"/>
      <c r="HT259" s="0"/>
      <c r="HU259" s="0"/>
      <c r="HV259" s="0"/>
      <c r="HW259" s="0"/>
      <c r="HX259" s="0"/>
      <c r="HY259" s="0"/>
      <c r="HZ259" s="0"/>
      <c r="IA259" s="0"/>
      <c r="IB259" s="0"/>
      <c r="IC259" s="0"/>
      <c r="ID259" s="0"/>
      <c r="IE259" s="0"/>
      <c r="IF259" s="0"/>
      <c r="IG259" s="0"/>
      <c r="IH259" s="0"/>
      <c r="II259" s="0"/>
      <c r="IJ259" s="0"/>
      <c r="IK259" s="0"/>
      <c r="IL259" s="0"/>
      <c r="IM259" s="0"/>
      <c r="IN259" s="0"/>
      <c r="IO259" s="0"/>
      <c r="IP259" s="0"/>
      <c r="IQ259" s="0"/>
      <c r="IR259" s="0"/>
      <c r="IS259" s="0"/>
      <c r="IT259" s="0"/>
      <c r="IU259" s="0"/>
      <c r="IV259" s="0"/>
      <c r="IW259" s="0"/>
      <c r="IX259" s="0"/>
      <c r="IY259" s="0"/>
      <c r="IZ259" s="0"/>
      <c r="JA259" s="0"/>
      <c r="JB259" s="0"/>
      <c r="JC259" s="0"/>
      <c r="JD259" s="0"/>
      <c r="JE259" s="0"/>
      <c r="JF259" s="0"/>
      <c r="JG259" s="0"/>
      <c r="JH259" s="0"/>
      <c r="JI259" s="0"/>
      <c r="JJ259" s="0"/>
      <c r="JK259" s="0"/>
      <c r="JL259" s="0"/>
      <c r="JM259" s="0"/>
      <c r="JN259" s="0"/>
      <c r="JO259" s="0"/>
      <c r="JP259" s="0"/>
      <c r="JQ259" s="0"/>
      <c r="JR259" s="0"/>
      <c r="JS259" s="0"/>
      <c r="JT259" s="0"/>
      <c r="JU259" s="0"/>
      <c r="JV259" s="0"/>
      <c r="JW259" s="0"/>
      <c r="JX259" s="0"/>
      <c r="JY259" s="0"/>
      <c r="JZ259" s="0"/>
      <c r="KA259" s="0"/>
      <c r="KB259" s="0"/>
      <c r="KC259" s="0"/>
      <c r="KD259" s="0"/>
      <c r="KE259" s="0"/>
      <c r="KF259" s="0"/>
      <c r="KG259" s="0"/>
      <c r="KH259" s="0"/>
      <c r="KI259" s="0"/>
      <c r="KJ259" s="0"/>
      <c r="KK259" s="0"/>
      <c r="KL259" s="0"/>
      <c r="KM259" s="0"/>
      <c r="KN259" s="0"/>
      <c r="KO259" s="0"/>
      <c r="KP259" s="0"/>
      <c r="KQ259" s="0"/>
      <c r="KR259" s="0"/>
      <c r="KS259" s="0"/>
      <c r="KT259" s="0"/>
      <c r="KU259" s="0"/>
      <c r="KV259" s="0"/>
      <c r="KW259" s="0"/>
      <c r="KX259" s="0"/>
      <c r="KY259" s="0"/>
      <c r="KZ259" s="0"/>
      <c r="LA259" s="0"/>
      <c r="LB259" s="0"/>
      <c r="LC259" s="0"/>
      <c r="LD259" s="0"/>
      <c r="LE259" s="0"/>
      <c r="LF259" s="0"/>
      <c r="LG259" s="0"/>
      <c r="LH259" s="0"/>
      <c r="LI259" s="0"/>
      <c r="LJ259" s="0"/>
      <c r="LK259" s="0"/>
      <c r="LL259" s="0"/>
      <c r="LM259" s="0"/>
      <c r="LN259" s="0"/>
      <c r="LO259" s="0"/>
      <c r="LP259" s="0"/>
      <c r="LQ259" s="0"/>
      <c r="LR259" s="0"/>
      <c r="LS259" s="0"/>
      <c r="LT259" s="0"/>
      <c r="LU259" s="0"/>
      <c r="LV259" s="0"/>
      <c r="LW259" s="0"/>
      <c r="LX259" s="0"/>
      <c r="LY259" s="0"/>
      <c r="LZ259" s="0"/>
      <c r="MA259" s="0"/>
      <c r="MB259" s="0"/>
      <c r="MC259" s="0"/>
      <c r="MD259" s="0"/>
      <c r="ME259" s="0"/>
      <c r="MF259" s="0"/>
      <c r="MG259" s="0"/>
      <c r="MH259" s="0"/>
      <c r="MI259" s="0"/>
      <c r="MJ259" s="0"/>
      <c r="MK259" s="0"/>
      <c r="ML259" s="0"/>
      <c r="MM259" s="0"/>
      <c r="MN259" s="0"/>
      <c r="MO259" s="0"/>
      <c r="MP259" s="0"/>
      <c r="MQ259" s="0"/>
      <c r="MR259" s="0"/>
      <c r="MS259" s="0"/>
      <c r="MT259" s="0"/>
      <c r="MU259" s="0"/>
      <c r="MV259" s="0"/>
      <c r="MW259" s="0"/>
      <c r="MX259" s="0"/>
      <c r="MY259" s="0"/>
      <c r="MZ259" s="0"/>
      <c r="NA259" s="0"/>
      <c r="NB259" s="0"/>
      <c r="NC259" s="0"/>
      <c r="ND259" s="0"/>
      <c r="NE259" s="0"/>
      <c r="NF259" s="0"/>
      <c r="NG259" s="0"/>
      <c r="NH259" s="0"/>
      <c r="NI259" s="0"/>
      <c r="NJ259" s="0"/>
      <c r="NK259" s="0"/>
      <c r="NL259" s="0"/>
      <c r="NM259" s="0"/>
      <c r="NN259" s="0"/>
      <c r="NO259" s="0"/>
      <c r="NP259" s="0"/>
      <c r="NQ259" s="0"/>
      <c r="NR259" s="0"/>
      <c r="NS259" s="0"/>
      <c r="NT259" s="0"/>
      <c r="NU259" s="0"/>
      <c r="NV259" s="0"/>
      <c r="NW259" s="0"/>
      <c r="NX259" s="0"/>
      <c r="NY259" s="0"/>
      <c r="NZ259" s="0"/>
      <c r="OA259" s="0"/>
      <c r="OB259" s="0"/>
      <c r="OC259" s="0"/>
      <c r="OD259" s="0"/>
      <c r="OE259" s="0"/>
      <c r="OF259" s="0"/>
      <c r="OG259" s="0"/>
      <c r="OH259" s="0"/>
      <c r="OI259" s="0"/>
      <c r="OJ259" s="0"/>
      <c r="OK259" s="0"/>
      <c r="OL259" s="0"/>
      <c r="OM259" s="0"/>
      <c r="ON259" s="0"/>
      <c r="OO259" s="0"/>
      <c r="OP259" s="0"/>
      <c r="OQ259" s="0"/>
      <c r="OR259" s="0"/>
      <c r="OS259" s="0"/>
      <c r="OT259" s="0"/>
      <c r="OU259" s="0"/>
      <c r="OV259" s="0"/>
      <c r="OW259" s="0"/>
      <c r="OX259" s="0"/>
      <c r="OY259" s="0"/>
      <c r="OZ259" s="0"/>
      <c r="PA259" s="0"/>
      <c r="PB259" s="0"/>
      <c r="PC259" s="0"/>
      <c r="PD259" s="0"/>
      <c r="PE259" s="0"/>
      <c r="PF259" s="0"/>
      <c r="PG259" s="0"/>
      <c r="PH259" s="0"/>
      <c r="PI259" s="0"/>
      <c r="PJ259" s="0"/>
      <c r="PK259" s="0"/>
      <c r="PL259" s="0"/>
      <c r="PM259" s="0"/>
      <c r="PN259" s="0"/>
      <c r="PO259" s="0"/>
      <c r="PP259" s="0"/>
      <c r="PQ259" s="0"/>
      <c r="PR259" s="0"/>
      <c r="PS259" s="0"/>
      <c r="PT259" s="0"/>
      <c r="PU259" s="0"/>
      <c r="PV259" s="0"/>
      <c r="PW259" s="0"/>
      <c r="PX259" s="0"/>
      <c r="PY259" s="0"/>
      <c r="PZ259" s="0"/>
      <c r="QA259" s="0"/>
      <c r="QB259" s="0"/>
      <c r="QC259" s="0"/>
      <c r="QD259" s="0"/>
      <c r="QE259" s="0"/>
      <c r="QF259" s="0"/>
      <c r="QG259" s="0"/>
      <c r="QH259" s="0"/>
      <c r="QI259" s="0"/>
      <c r="QJ259" s="0"/>
      <c r="QK259" s="0"/>
      <c r="QL259" s="0"/>
      <c r="QM259" s="0"/>
      <c r="QN259" s="0"/>
      <c r="QO259" s="0"/>
      <c r="QP259" s="0"/>
      <c r="QQ259" s="0"/>
      <c r="QR259" s="0"/>
      <c r="QS259" s="0"/>
      <c r="QT259" s="0"/>
      <c r="QU259" s="0"/>
      <c r="QV259" s="0"/>
      <c r="QW259" s="0"/>
      <c r="QX259" s="0"/>
      <c r="QY259" s="0"/>
      <c r="QZ259" s="0"/>
      <c r="RA259" s="0"/>
      <c r="RB259" s="0"/>
      <c r="RC259" s="0"/>
      <c r="RD259" s="0"/>
      <c r="RE259" s="0"/>
      <c r="RF259" s="0"/>
      <c r="RG259" s="0"/>
      <c r="RH259" s="0"/>
      <c r="RI259" s="0"/>
      <c r="RJ259" s="0"/>
      <c r="RK259" s="0"/>
      <c r="RL259" s="0"/>
      <c r="RM259" s="0"/>
      <c r="RN259" s="0"/>
      <c r="RO259" s="0"/>
      <c r="RP259" s="0"/>
      <c r="RQ259" s="0"/>
      <c r="RR259" s="0"/>
      <c r="RS259" s="0"/>
      <c r="RT259" s="0"/>
      <c r="RU259" s="0"/>
      <c r="RV259" s="0"/>
      <c r="RW259" s="0"/>
      <c r="RX259" s="0"/>
      <c r="RY259" s="0"/>
      <c r="RZ259" s="0"/>
      <c r="SA259" s="0"/>
      <c r="SB259" s="0"/>
      <c r="SC259" s="0"/>
      <c r="SD259" s="0"/>
      <c r="SE259" s="0"/>
      <c r="SF259" s="0"/>
      <c r="SG259" s="0"/>
      <c r="SH259" s="0"/>
      <c r="SI259" s="0"/>
      <c r="SJ259" s="0"/>
      <c r="SK259" s="0"/>
      <c r="SL259" s="0"/>
      <c r="SM259" s="0"/>
      <c r="SN259" s="0"/>
      <c r="SO259" s="0"/>
      <c r="SP259" s="0"/>
      <c r="SQ259" s="0"/>
      <c r="SR259" s="0"/>
      <c r="SS259" s="0"/>
      <c r="ST259" s="0"/>
      <c r="SU259" s="0"/>
      <c r="SV259" s="0"/>
      <c r="SW259" s="0"/>
      <c r="SX259" s="0"/>
      <c r="SY259" s="0"/>
      <c r="SZ259" s="0"/>
      <c r="TA259" s="0"/>
      <c r="TB259" s="0"/>
      <c r="TC259" s="0"/>
      <c r="TD259" s="0"/>
      <c r="TE259" s="0"/>
      <c r="TF259" s="0"/>
      <c r="TG259" s="0"/>
      <c r="TH259" s="0"/>
      <c r="TI259" s="0"/>
      <c r="TJ259" s="0"/>
      <c r="TK259" s="0"/>
      <c r="TL259" s="0"/>
      <c r="TM259" s="0"/>
      <c r="TN259" s="0"/>
      <c r="TO259" s="0"/>
      <c r="TP259" s="0"/>
      <c r="TQ259" s="0"/>
      <c r="TR259" s="0"/>
      <c r="TS259" s="0"/>
      <c r="TT259" s="0"/>
      <c r="TU259" s="0"/>
      <c r="TV259" s="0"/>
      <c r="TW259" s="0"/>
      <c r="TX259" s="0"/>
      <c r="TY259" s="0"/>
      <c r="TZ259" s="0"/>
      <c r="UA259" s="0"/>
      <c r="UB259" s="0"/>
      <c r="UC259" s="0"/>
      <c r="UD259" s="0"/>
      <c r="UE259" s="0"/>
      <c r="UF259" s="0"/>
      <c r="UG259" s="0"/>
      <c r="UH259" s="0"/>
      <c r="UI259" s="0"/>
      <c r="UJ259" s="0"/>
      <c r="UK259" s="0"/>
      <c r="UL259" s="0"/>
      <c r="UM259" s="0"/>
      <c r="UN259" s="0"/>
      <c r="UO259" s="0"/>
      <c r="UP259" s="0"/>
      <c r="UQ259" s="0"/>
      <c r="UR259" s="0"/>
      <c r="US259" s="0"/>
      <c r="UT259" s="0"/>
      <c r="UU259" s="0"/>
      <c r="UV259" s="0"/>
      <c r="UW259" s="0"/>
      <c r="UX259" s="0"/>
      <c r="UY259" s="0"/>
      <c r="UZ259" s="0"/>
      <c r="VA259" s="0"/>
      <c r="VB259" s="0"/>
      <c r="VC259" s="0"/>
      <c r="VD259" s="0"/>
      <c r="VE259" s="0"/>
      <c r="VF259" s="0"/>
      <c r="VG259" s="0"/>
      <c r="VH259" s="0"/>
      <c r="VI259" s="0"/>
      <c r="VJ259" s="0"/>
      <c r="VK259" s="0"/>
      <c r="VL259" s="0"/>
      <c r="VM259" s="0"/>
      <c r="VN259" s="0"/>
      <c r="VO259" s="0"/>
      <c r="VP259" s="0"/>
      <c r="VQ259" s="0"/>
      <c r="VR259" s="0"/>
      <c r="VS259" s="0"/>
      <c r="VT259" s="0"/>
      <c r="VU259" s="0"/>
      <c r="VV259" s="0"/>
      <c r="VW259" s="0"/>
      <c r="VX259" s="0"/>
      <c r="VY259" s="0"/>
      <c r="VZ259" s="0"/>
      <c r="WA259" s="0"/>
      <c r="WB259" s="0"/>
      <c r="WC259" s="0"/>
      <c r="WD259" s="0"/>
      <c r="WE259" s="0"/>
      <c r="WF259" s="0"/>
      <c r="WG259" s="0"/>
      <c r="WH259" s="0"/>
      <c r="WI259" s="0"/>
      <c r="WJ259" s="0"/>
      <c r="WK259" s="0"/>
      <c r="WL259" s="0"/>
      <c r="WM259" s="0"/>
      <c r="WN259" s="0"/>
      <c r="WO259" s="0"/>
      <c r="WP259" s="0"/>
      <c r="WQ259" s="0"/>
      <c r="WR259" s="0"/>
      <c r="WS259" s="0"/>
      <c r="WT259" s="0"/>
      <c r="WU259" s="0"/>
      <c r="WV259" s="0"/>
      <c r="WW259" s="0"/>
      <c r="WX259" s="0"/>
      <c r="WY259" s="0"/>
      <c r="WZ259" s="0"/>
      <c r="XA259" s="0"/>
      <c r="XB259" s="0"/>
      <c r="XC259" s="0"/>
      <c r="XD259" s="0"/>
      <c r="XE259" s="0"/>
      <c r="XF259" s="0"/>
      <c r="XG259" s="0"/>
      <c r="XH259" s="0"/>
      <c r="XI259" s="0"/>
      <c r="XJ259" s="0"/>
      <c r="XK259" s="0"/>
      <c r="XL259" s="0"/>
      <c r="XM259" s="0"/>
      <c r="XN259" s="0"/>
      <c r="XO259" s="0"/>
      <c r="XP259" s="0"/>
      <c r="XQ259" s="0"/>
      <c r="XR259" s="0"/>
      <c r="XS259" s="0"/>
      <c r="XT259" s="0"/>
      <c r="XU259" s="0"/>
      <c r="XV259" s="0"/>
      <c r="XW259" s="0"/>
      <c r="XX259" s="0"/>
      <c r="XY259" s="0"/>
      <c r="XZ259" s="0"/>
      <c r="YA259" s="0"/>
      <c r="YB259" s="0"/>
      <c r="YC259" s="0"/>
      <c r="YD259" s="0"/>
      <c r="YE259" s="0"/>
      <c r="YF259" s="0"/>
      <c r="YG259" s="0"/>
      <c r="YH259" s="0"/>
      <c r="YI259" s="0"/>
      <c r="YJ259" s="0"/>
      <c r="YK259" s="0"/>
      <c r="YL259" s="0"/>
      <c r="YM259" s="0"/>
      <c r="YN259" s="0"/>
      <c r="YO259" s="0"/>
      <c r="YP259" s="0"/>
      <c r="YQ259" s="0"/>
      <c r="YR259" s="0"/>
      <c r="YS259" s="0"/>
      <c r="YT259" s="0"/>
      <c r="YU259" s="0"/>
      <c r="YV259" s="0"/>
      <c r="YW259" s="0"/>
      <c r="YX259" s="0"/>
      <c r="YY259" s="0"/>
      <c r="YZ259" s="0"/>
      <c r="ZA259" s="0"/>
      <c r="ZB259" s="0"/>
      <c r="ZC259" s="0"/>
      <c r="ZD259" s="0"/>
      <c r="ZE259" s="0"/>
      <c r="ZF259" s="0"/>
      <c r="ZG259" s="0"/>
      <c r="ZH259" s="0"/>
      <c r="ZI259" s="0"/>
      <c r="ZJ259" s="0"/>
      <c r="ZK259" s="0"/>
      <c r="ZL259" s="0"/>
      <c r="ZM259" s="0"/>
      <c r="ZN259" s="0"/>
      <c r="ZO259" s="0"/>
      <c r="ZP259" s="0"/>
      <c r="ZQ259" s="0"/>
      <c r="ZR259" s="0"/>
      <c r="ZS259" s="0"/>
      <c r="ZT259" s="0"/>
      <c r="ZU259" s="0"/>
      <c r="ZV259" s="0"/>
      <c r="ZW259" s="0"/>
      <c r="ZX259" s="0"/>
      <c r="ZY259" s="0"/>
      <c r="ZZ259" s="0"/>
      <c r="AAA259" s="0"/>
      <c r="AAB259" s="0"/>
      <c r="AAC259" s="0"/>
      <c r="AAD259" s="0"/>
      <c r="AAE259" s="0"/>
      <c r="AAF259" s="0"/>
      <c r="AAG259" s="0"/>
      <c r="AAH259" s="0"/>
      <c r="AAI259" s="0"/>
      <c r="AAJ259" s="0"/>
      <c r="AAK259" s="0"/>
      <c r="AAL259" s="0"/>
      <c r="AAM259" s="0"/>
      <c r="AAN259" s="0"/>
      <c r="AAO259" s="0"/>
      <c r="AAP259" s="0"/>
      <c r="AAQ259" s="0"/>
      <c r="AAR259" s="0"/>
      <c r="AAS259" s="0"/>
      <c r="AAT259" s="0"/>
      <c r="AAU259" s="0"/>
      <c r="AAV259" s="0"/>
      <c r="AAW259" s="0"/>
      <c r="AAX259" s="0"/>
      <c r="AAY259" s="0"/>
      <c r="AAZ259" s="0"/>
      <c r="ABA259" s="0"/>
      <c r="ABB259" s="0"/>
      <c r="ABC259" s="0"/>
      <c r="ABD259" s="0"/>
      <c r="ABE259" s="0"/>
      <c r="ABF259" s="0"/>
      <c r="ABG259" s="0"/>
      <c r="ABH259" s="0"/>
      <c r="ABI259" s="0"/>
      <c r="ABJ259" s="0"/>
      <c r="ABK259" s="0"/>
      <c r="ABL259" s="0"/>
      <c r="ABM259" s="0"/>
      <c r="ABN259" s="0"/>
      <c r="ABO259" s="0"/>
      <c r="ABP259" s="0"/>
      <c r="ABQ259" s="0"/>
      <c r="ABR259" s="0"/>
      <c r="ABS259" s="0"/>
      <c r="ABT259" s="0"/>
      <c r="ABU259" s="0"/>
      <c r="ABV259" s="0"/>
      <c r="ABW259" s="0"/>
      <c r="ABX259" s="0"/>
      <c r="ABY259" s="0"/>
      <c r="ABZ259" s="0"/>
      <c r="ACA259" s="0"/>
      <c r="ACB259" s="0"/>
      <c r="ACC259" s="0"/>
      <c r="ACD259" s="0"/>
      <c r="ACE259" s="0"/>
      <c r="ACF259" s="0"/>
      <c r="ACG259" s="0"/>
      <c r="ACH259" s="0"/>
      <c r="ACI259" s="0"/>
      <c r="ACJ259" s="0"/>
      <c r="ACK259" s="0"/>
      <c r="ACL259" s="0"/>
      <c r="ACM259" s="0"/>
      <c r="ACN259" s="0"/>
      <c r="ACO259" s="0"/>
      <c r="ACP259" s="0"/>
      <c r="ACQ259" s="0"/>
      <c r="ACR259" s="0"/>
      <c r="ACS259" s="0"/>
      <c r="ACT259" s="0"/>
      <c r="ACU259" s="0"/>
      <c r="ACV259" s="0"/>
      <c r="ACW259" s="0"/>
      <c r="ACX259" s="0"/>
      <c r="ACY259" s="0"/>
      <c r="ACZ259" s="0"/>
      <c r="ADA259" s="0"/>
      <c r="ADB259" s="0"/>
      <c r="ADC259" s="0"/>
      <c r="ADD259" s="0"/>
      <c r="ADE259" s="0"/>
      <c r="ADF259" s="0"/>
      <c r="ADG259" s="0"/>
      <c r="ADH259" s="0"/>
      <c r="ADI259" s="0"/>
      <c r="ADJ259" s="0"/>
      <c r="ADK259" s="0"/>
      <c r="ADL259" s="0"/>
      <c r="ADM259" s="0"/>
      <c r="ADN259" s="0"/>
      <c r="ADO259" s="0"/>
      <c r="ADP259" s="0"/>
      <c r="ADQ259" s="0"/>
      <c r="ADR259" s="0"/>
      <c r="ADS259" s="0"/>
      <c r="ADT259" s="0"/>
      <c r="ADU259" s="0"/>
      <c r="ADV259" s="0"/>
      <c r="ADW259" s="0"/>
      <c r="ADX259" s="0"/>
      <c r="ADY259" s="0"/>
      <c r="ADZ259" s="0"/>
      <c r="AEA259" s="0"/>
      <c r="AEB259" s="0"/>
      <c r="AEC259" s="0"/>
      <c r="AED259" s="0"/>
      <c r="AEE259" s="0"/>
      <c r="AEF259" s="0"/>
      <c r="AEG259" s="0"/>
      <c r="AEH259" s="0"/>
      <c r="AEI259" s="0"/>
      <c r="AEJ259" s="0"/>
      <c r="AEK259" s="0"/>
      <c r="AEL259" s="0"/>
      <c r="AEM259" s="0"/>
      <c r="AEN259" s="0"/>
      <c r="AEO259" s="0"/>
      <c r="AEP259" s="0"/>
      <c r="AEQ259" s="0"/>
      <c r="AER259" s="0"/>
      <c r="AES259" s="0"/>
      <c r="AET259" s="0"/>
      <c r="AEU259" s="0"/>
      <c r="AEV259" s="0"/>
      <c r="AEW259" s="0"/>
      <c r="AEX259" s="0"/>
      <c r="AEY259" s="0"/>
      <c r="AEZ259" s="0"/>
      <c r="AFA259" s="0"/>
      <c r="AFB259" s="0"/>
      <c r="AFC259" s="0"/>
      <c r="AFD259" s="0"/>
      <c r="AFE259" s="0"/>
      <c r="AFF259" s="0"/>
      <c r="AFG259" s="0"/>
      <c r="AFH259" s="0"/>
      <c r="AFI259" s="0"/>
      <c r="AFJ259" s="0"/>
      <c r="AFK259" s="0"/>
      <c r="AFL259" s="0"/>
      <c r="AFM259" s="0"/>
      <c r="AFN259" s="0"/>
      <c r="AFO259" s="0"/>
      <c r="AFP259" s="0"/>
      <c r="AFQ259" s="0"/>
      <c r="AFR259" s="0"/>
      <c r="AFS259" s="0"/>
      <c r="AFT259" s="0"/>
      <c r="AFU259" s="0"/>
      <c r="AFV259" s="0"/>
      <c r="AFW259" s="0"/>
      <c r="AFX259" s="0"/>
      <c r="AFY259" s="0"/>
      <c r="AFZ259" s="0"/>
      <c r="AGA259" s="0"/>
      <c r="AGB259" s="0"/>
      <c r="AGC259" s="0"/>
      <c r="AGD259" s="0"/>
      <c r="AGE259" s="0"/>
      <c r="AGF259" s="0"/>
      <c r="AGG259" s="0"/>
      <c r="AGH259" s="0"/>
      <c r="AGI259" s="0"/>
      <c r="AGJ259" s="0"/>
      <c r="AGK259" s="0"/>
      <c r="AGL259" s="0"/>
      <c r="AGM259" s="0"/>
      <c r="AGN259" s="0"/>
      <c r="AGO259" s="0"/>
      <c r="AGP259" s="0"/>
      <c r="AGQ259" s="0"/>
      <c r="AGR259" s="0"/>
      <c r="AGS259" s="0"/>
      <c r="AGT259" s="0"/>
      <c r="AGU259" s="0"/>
      <c r="AGV259" s="0"/>
      <c r="AGW259" s="0"/>
      <c r="AGX259" s="0"/>
      <c r="AGY259" s="0"/>
      <c r="AGZ259" s="0"/>
      <c r="AHA259" s="0"/>
      <c r="AHB259" s="0"/>
      <c r="AHC259" s="0"/>
      <c r="AHD259" s="0"/>
      <c r="AHE259" s="0"/>
      <c r="AHF259" s="0"/>
      <c r="AHG259" s="0"/>
      <c r="AHH259" s="0"/>
      <c r="AHI259" s="0"/>
      <c r="AHJ259" s="0"/>
      <c r="AHK259" s="0"/>
      <c r="AHL259" s="0"/>
      <c r="AHM259" s="0"/>
      <c r="AHN259" s="0"/>
      <c r="AHO259" s="0"/>
      <c r="AHP259" s="0"/>
      <c r="AHQ259" s="0"/>
      <c r="AHR259" s="0"/>
      <c r="AHS259" s="0"/>
      <c r="AHT259" s="0"/>
      <c r="AHU259" s="0"/>
      <c r="AHV259" s="0"/>
      <c r="AHW259" s="0"/>
      <c r="AHX259" s="0"/>
      <c r="AHY259" s="0"/>
      <c r="AHZ259" s="0"/>
      <c r="AIA259" s="0"/>
      <c r="AIB259" s="0"/>
      <c r="AIC259" s="0"/>
      <c r="AID259" s="0"/>
      <c r="AIE259" s="0"/>
      <c r="AIF259" s="0"/>
      <c r="AIG259" s="0"/>
      <c r="AIH259" s="0"/>
      <c r="AII259" s="0"/>
      <c r="AIJ259" s="0"/>
      <c r="AIK259" s="0"/>
      <c r="AIL259" s="0"/>
      <c r="AIM259" s="0"/>
      <c r="AIN259" s="0"/>
      <c r="AIO259" s="0"/>
      <c r="AIP259" s="0"/>
      <c r="AIQ259" s="0"/>
      <c r="AIR259" s="0"/>
      <c r="AIS259" s="0"/>
      <c r="AIT259" s="0"/>
      <c r="AIU259" s="0"/>
      <c r="AIV259" s="0"/>
      <c r="AIW259" s="0"/>
      <c r="AIX259" s="0"/>
      <c r="AIY259" s="0"/>
      <c r="AIZ259" s="0"/>
      <c r="AJA259" s="0"/>
      <c r="AJB259" s="0"/>
      <c r="AJC259" s="0"/>
      <c r="AJD259" s="0"/>
      <c r="AJE259" s="0"/>
      <c r="AJF259" s="0"/>
      <c r="AJG259" s="0"/>
      <c r="AJH259" s="0"/>
      <c r="AJI259" s="0"/>
      <c r="AJJ259" s="0"/>
      <c r="AJK259" s="0"/>
      <c r="AJL259" s="0"/>
      <c r="AJM259" s="0"/>
      <c r="AJN259" s="0"/>
      <c r="AJO259" s="0"/>
      <c r="AJP259" s="0"/>
      <c r="AJQ259" s="0"/>
      <c r="AJR259" s="0"/>
      <c r="AJS259" s="0"/>
      <c r="AJT259" s="0"/>
      <c r="AJU259" s="0"/>
      <c r="AJV259" s="0"/>
      <c r="AJW259" s="0"/>
      <c r="AJX259" s="0"/>
      <c r="AJY259" s="0"/>
      <c r="AJZ259" s="0"/>
      <c r="AKA259" s="0"/>
      <c r="AKB259" s="0"/>
      <c r="AKC259" s="0"/>
      <c r="AKD259" s="0"/>
      <c r="AKE259" s="0"/>
      <c r="AKF259" s="0"/>
      <c r="AKG259" s="0"/>
      <c r="AKH259" s="0"/>
      <c r="AKI259" s="0"/>
      <c r="AKJ259" s="0"/>
      <c r="AKK259" s="0"/>
      <c r="AKL259" s="0"/>
      <c r="AKM259" s="0"/>
      <c r="AKN259" s="0"/>
      <c r="AKO259" s="0"/>
      <c r="AKP259" s="0"/>
      <c r="AKQ259" s="0"/>
      <c r="AKR259" s="0"/>
      <c r="AKS259" s="0"/>
      <c r="AKT259" s="0"/>
      <c r="AKU259" s="0"/>
      <c r="AKV259" s="0"/>
      <c r="AKW259" s="0"/>
      <c r="AKX259" s="0"/>
      <c r="AKY259" s="0"/>
      <c r="AKZ259" s="0"/>
      <c r="ALA259" s="0"/>
      <c r="ALB259" s="0"/>
      <c r="ALC259" s="0"/>
      <c r="ALD259" s="0"/>
      <c r="ALE259" s="0"/>
      <c r="ALF259" s="0"/>
      <c r="ALG259" s="0"/>
      <c r="ALH259" s="0"/>
      <c r="ALI259" s="0"/>
      <c r="ALJ259" s="0"/>
      <c r="ALK259" s="0"/>
      <c r="ALL259" s="0"/>
      <c r="ALM259" s="0"/>
      <c r="ALN259" s="0"/>
      <c r="ALO259" s="0"/>
      <c r="ALP259" s="0"/>
      <c r="ALQ259" s="0"/>
      <c r="ALR259" s="0"/>
      <c r="ALS259" s="0"/>
      <c r="ALT259" s="0"/>
      <c r="ALU259" s="0"/>
      <c r="ALV259" s="0"/>
      <c r="ALW259" s="0"/>
      <c r="ALX259" s="0"/>
      <c r="ALY259" s="0"/>
      <c r="ALZ259" s="0"/>
      <c r="AMA259" s="0"/>
      <c r="AMB259" s="0"/>
      <c r="AMC259" s="0"/>
      <c r="AMD259" s="0"/>
      <c r="AME259" s="0"/>
      <c r="AMF259" s="0"/>
      <c r="AMG259" s="0"/>
      <c r="AMH259" s="0"/>
      <c r="AMI259" s="0"/>
      <c r="AMJ259" s="0"/>
    </row>
    <row r="260" customFormat="false" ht="14.9" hidden="false" customHeight="false" outlineLevel="0" collapsed="false">
      <c r="A260" s="44" t="n">
        <v>54</v>
      </c>
      <c r="B260" s="45" t="s">
        <v>276</v>
      </c>
      <c r="C260" s="19" t="n">
        <v>0</v>
      </c>
      <c r="D260" s="19" t="n">
        <v>0</v>
      </c>
      <c r="E260" s="19" t="n">
        <v>2</v>
      </c>
      <c r="F260" s="19" t="n">
        <v>0</v>
      </c>
      <c r="G260" s="20"/>
      <c r="H260" s="20"/>
      <c r="I260" s="20" t="n">
        <f aca="false">E260*SC!C146</f>
        <v>1757.96212833333</v>
      </c>
      <c r="J260" s="20" t="n">
        <f aca="false">F260*SC!D146</f>
        <v>0</v>
      </c>
      <c r="K260" s="21" t="n">
        <v>619.39</v>
      </c>
      <c r="L260" s="21" t="n">
        <f aca="false">6*SC!D158</f>
        <v>23.9722108409091</v>
      </c>
      <c r="M260" s="21" t="n">
        <f aca="false">6*SC!E158</f>
        <v>23.9722108409091</v>
      </c>
      <c r="N260" s="22"/>
      <c r="O260" s="23" t="n">
        <f aca="false">SUM(G260:J260,K260:M260)</f>
        <v>2425.29655001515</v>
      </c>
      <c r="P260" s="0"/>
      <c r="Q260" s="0"/>
      <c r="R260" s="0"/>
      <c r="S260" s="0"/>
      <c r="T260" s="0"/>
      <c r="U260" s="0"/>
      <c r="V260" s="0"/>
      <c r="W260" s="0"/>
      <c r="X260" s="0"/>
      <c r="Y260" s="0"/>
      <c r="Z260" s="0"/>
      <c r="AA260" s="0"/>
      <c r="AB260" s="0"/>
      <c r="AC260" s="0"/>
      <c r="AD260" s="0"/>
      <c r="AE260" s="0"/>
      <c r="AF260" s="0"/>
      <c r="AG260" s="0"/>
      <c r="AH260" s="0"/>
      <c r="AI260" s="0"/>
      <c r="AJ260" s="0"/>
      <c r="AK260" s="0"/>
      <c r="AL260" s="0"/>
      <c r="AM260" s="0"/>
      <c r="AN260" s="0"/>
      <c r="AO260" s="0"/>
      <c r="AP260" s="0"/>
      <c r="AQ260" s="0"/>
      <c r="AR260" s="0"/>
      <c r="AS260" s="0"/>
      <c r="AT260" s="0"/>
      <c r="AU260" s="0"/>
      <c r="AV260" s="0"/>
      <c r="AW260" s="0"/>
      <c r="AX260" s="0"/>
      <c r="AY260" s="0"/>
      <c r="AZ260" s="0"/>
      <c r="BA260" s="0"/>
      <c r="BB260" s="0"/>
      <c r="BC260" s="0"/>
      <c r="BD260" s="0"/>
      <c r="BE260" s="0"/>
      <c r="BF260" s="0"/>
      <c r="BG260" s="0"/>
      <c r="BH260" s="0"/>
      <c r="BI260" s="0"/>
      <c r="BJ260" s="0"/>
      <c r="BK260" s="0"/>
      <c r="BL260" s="0"/>
      <c r="BM260" s="0"/>
      <c r="BN260" s="0"/>
      <c r="BO260" s="0"/>
      <c r="BP260" s="0"/>
      <c r="BQ260" s="0"/>
      <c r="BR260" s="0"/>
      <c r="BS260" s="0"/>
      <c r="BT260" s="0"/>
      <c r="BU260" s="0"/>
      <c r="BV260" s="0"/>
      <c r="BW260" s="0"/>
      <c r="BX260" s="0"/>
      <c r="BY260" s="0"/>
      <c r="BZ260" s="0"/>
      <c r="CA260" s="0"/>
      <c r="CB260" s="0"/>
      <c r="CC260" s="0"/>
      <c r="CD260" s="0"/>
      <c r="CE260" s="0"/>
      <c r="CF260" s="0"/>
      <c r="CG260" s="0"/>
      <c r="CH260" s="0"/>
      <c r="CI260" s="0"/>
      <c r="CJ260" s="0"/>
      <c r="CK260" s="0"/>
      <c r="CL260" s="0"/>
      <c r="CM260" s="0"/>
      <c r="CN260" s="0"/>
      <c r="CO260" s="0"/>
      <c r="CP260" s="0"/>
      <c r="CQ260" s="0"/>
      <c r="CR260" s="0"/>
      <c r="CS260" s="0"/>
      <c r="CT260" s="0"/>
      <c r="CU260" s="0"/>
      <c r="CV260" s="0"/>
      <c r="CW260" s="0"/>
      <c r="CX260" s="0"/>
      <c r="CY260" s="0"/>
      <c r="CZ260" s="0"/>
      <c r="DA260" s="0"/>
      <c r="DB260" s="0"/>
      <c r="DC260" s="0"/>
      <c r="DD260" s="0"/>
      <c r="DE260" s="0"/>
      <c r="DF260" s="0"/>
      <c r="DG260" s="0"/>
      <c r="DH260" s="0"/>
      <c r="DI260" s="0"/>
      <c r="DJ260" s="0"/>
      <c r="DK260" s="0"/>
      <c r="DL260" s="0"/>
      <c r="DM260" s="0"/>
      <c r="DN260" s="0"/>
      <c r="DO260" s="0"/>
      <c r="DP260" s="0"/>
      <c r="DQ260" s="0"/>
      <c r="DR260" s="0"/>
      <c r="DS260" s="0"/>
      <c r="DT260" s="0"/>
      <c r="DU260" s="0"/>
      <c r="DV260" s="0"/>
      <c r="DW260" s="0"/>
      <c r="DX260" s="0"/>
      <c r="DY260" s="0"/>
      <c r="DZ260" s="0"/>
      <c r="EA260" s="0"/>
      <c r="EB260" s="0"/>
      <c r="EC260" s="0"/>
      <c r="ED260" s="0"/>
      <c r="EE260" s="0"/>
      <c r="EF260" s="0"/>
      <c r="EG260" s="0"/>
      <c r="EH260" s="0"/>
      <c r="EI260" s="0"/>
      <c r="EJ260" s="0"/>
      <c r="EK260" s="0"/>
      <c r="EL260" s="0"/>
      <c r="EM260" s="0"/>
      <c r="EN260" s="0"/>
      <c r="EO260" s="0"/>
      <c r="EP260" s="0"/>
      <c r="EQ260" s="0"/>
      <c r="ER260" s="0"/>
      <c r="ES260" s="0"/>
      <c r="ET260" s="0"/>
      <c r="EU260" s="0"/>
      <c r="EV260" s="0"/>
      <c r="EW260" s="0"/>
      <c r="EX260" s="0"/>
      <c r="EY260" s="0"/>
      <c r="EZ260" s="0"/>
      <c r="FA260" s="0"/>
      <c r="FB260" s="0"/>
      <c r="FC260" s="0"/>
      <c r="FD260" s="0"/>
      <c r="FE260" s="0"/>
      <c r="FF260" s="0"/>
      <c r="FG260" s="0"/>
      <c r="FH260" s="0"/>
      <c r="FI260" s="0"/>
      <c r="FJ260" s="0"/>
      <c r="FK260" s="0"/>
      <c r="FL260" s="0"/>
      <c r="FM260" s="0"/>
      <c r="FN260" s="0"/>
      <c r="FO260" s="0"/>
      <c r="FP260" s="0"/>
      <c r="FQ260" s="0"/>
      <c r="FR260" s="0"/>
      <c r="FS260" s="0"/>
      <c r="FT260" s="0"/>
      <c r="FU260" s="0"/>
      <c r="FV260" s="0"/>
      <c r="FW260" s="0"/>
      <c r="FX260" s="0"/>
      <c r="FY260" s="0"/>
      <c r="FZ260" s="0"/>
      <c r="GA260" s="0"/>
      <c r="GB260" s="0"/>
      <c r="GC260" s="0"/>
      <c r="GD260" s="0"/>
      <c r="GE260" s="0"/>
      <c r="GF260" s="0"/>
      <c r="GG260" s="0"/>
      <c r="GH260" s="0"/>
      <c r="GI260" s="0"/>
      <c r="GJ260" s="0"/>
      <c r="GK260" s="0"/>
      <c r="GL260" s="0"/>
      <c r="GM260" s="0"/>
      <c r="GN260" s="0"/>
      <c r="GO260" s="0"/>
      <c r="GP260" s="0"/>
      <c r="GQ260" s="0"/>
      <c r="GR260" s="0"/>
      <c r="GS260" s="0"/>
      <c r="GT260" s="0"/>
      <c r="GU260" s="0"/>
      <c r="GV260" s="0"/>
      <c r="GW260" s="0"/>
      <c r="GX260" s="0"/>
      <c r="GY260" s="0"/>
      <c r="GZ260" s="0"/>
      <c r="HA260" s="0"/>
      <c r="HB260" s="0"/>
      <c r="HC260" s="0"/>
      <c r="HD260" s="0"/>
      <c r="HE260" s="0"/>
      <c r="HF260" s="0"/>
      <c r="HG260" s="0"/>
      <c r="HH260" s="0"/>
      <c r="HI260" s="0"/>
      <c r="HJ260" s="0"/>
      <c r="HK260" s="0"/>
      <c r="HL260" s="0"/>
      <c r="HM260" s="0"/>
      <c r="HN260" s="0"/>
      <c r="HO260" s="0"/>
      <c r="HP260" s="0"/>
      <c r="HQ260" s="0"/>
      <c r="HR260" s="0"/>
      <c r="HS260" s="0"/>
      <c r="HT260" s="0"/>
      <c r="HU260" s="0"/>
      <c r="HV260" s="0"/>
      <c r="HW260" s="0"/>
      <c r="HX260" s="0"/>
      <c r="HY260" s="0"/>
      <c r="HZ260" s="0"/>
      <c r="IA260" s="0"/>
      <c r="IB260" s="0"/>
      <c r="IC260" s="0"/>
      <c r="ID260" s="0"/>
      <c r="IE260" s="0"/>
      <c r="IF260" s="0"/>
      <c r="IG260" s="0"/>
      <c r="IH260" s="0"/>
      <c r="II260" s="0"/>
      <c r="IJ260" s="0"/>
      <c r="IK260" s="0"/>
      <c r="IL260" s="0"/>
      <c r="IM260" s="0"/>
      <c r="IN260" s="0"/>
      <c r="IO260" s="0"/>
      <c r="IP260" s="0"/>
      <c r="IQ260" s="0"/>
      <c r="IR260" s="0"/>
      <c r="IS260" s="0"/>
      <c r="IT260" s="0"/>
      <c r="IU260" s="0"/>
      <c r="IV260" s="0"/>
      <c r="IW260" s="0"/>
      <c r="IX260" s="0"/>
      <c r="IY260" s="0"/>
      <c r="IZ260" s="0"/>
      <c r="JA260" s="0"/>
      <c r="JB260" s="0"/>
      <c r="JC260" s="0"/>
      <c r="JD260" s="0"/>
      <c r="JE260" s="0"/>
      <c r="JF260" s="0"/>
      <c r="JG260" s="0"/>
      <c r="JH260" s="0"/>
      <c r="JI260" s="0"/>
      <c r="JJ260" s="0"/>
      <c r="JK260" s="0"/>
      <c r="JL260" s="0"/>
      <c r="JM260" s="0"/>
      <c r="JN260" s="0"/>
      <c r="JO260" s="0"/>
      <c r="JP260" s="0"/>
      <c r="JQ260" s="0"/>
      <c r="JR260" s="0"/>
      <c r="JS260" s="0"/>
      <c r="JT260" s="0"/>
      <c r="JU260" s="0"/>
      <c r="JV260" s="0"/>
      <c r="JW260" s="0"/>
      <c r="JX260" s="0"/>
      <c r="JY260" s="0"/>
      <c r="JZ260" s="0"/>
      <c r="KA260" s="0"/>
      <c r="KB260" s="0"/>
      <c r="KC260" s="0"/>
      <c r="KD260" s="0"/>
      <c r="KE260" s="0"/>
      <c r="KF260" s="0"/>
      <c r="KG260" s="0"/>
      <c r="KH260" s="0"/>
      <c r="KI260" s="0"/>
      <c r="KJ260" s="0"/>
      <c r="KK260" s="0"/>
      <c r="KL260" s="0"/>
      <c r="KM260" s="0"/>
      <c r="KN260" s="0"/>
      <c r="KO260" s="0"/>
      <c r="KP260" s="0"/>
      <c r="KQ260" s="0"/>
      <c r="KR260" s="0"/>
      <c r="KS260" s="0"/>
      <c r="KT260" s="0"/>
      <c r="KU260" s="0"/>
      <c r="KV260" s="0"/>
      <c r="KW260" s="0"/>
      <c r="KX260" s="0"/>
      <c r="KY260" s="0"/>
      <c r="KZ260" s="0"/>
      <c r="LA260" s="0"/>
      <c r="LB260" s="0"/>
      <c r="LC260" s="0"/>
      <c r="LD260" s="0"/>
      <c r="LE260" s="0"/>
      <c r="LF260" s="0"/>
      <c r="LG260" s="0"/>
      <c r="LH260" s="0"/>
      <c r="LI260" s="0"/>
      <c r="LJ260" s="0"/>
      <c r="LK260" s="0"/>
      <c r="LL260" s="0"/>
      <c r="LM260" s="0"/>
      <c r="LN260" s="0"/>
      <c r="LO260" s="0"/>
      <c r="LP260" s="0"/>
      <c r="LQ260" s="0"/>
      <c r="LR260" s="0"/>
      <c r="LS260" s="0"/>
      <c r="LT260" s="0"/>
      <c r="LU260" s="0"/>
      <c r="LV260" s="0"/>
      <c r="LW260" s="0"/>
      <c r="LX260" s="0"/>
      <c r="LY260" s="0"/>
      <c r="LZ260" s="0"/>
      <c r="MA260" s="0"/>
      <c r="MB260" s="0"/>
      <c r="MC260" s="0"/>
      <c r="MD260" s="0"/>
      <c r="ME260" s="0"/>
      <c r="MF260" s="0"/>
      <c r="MG260" s="0"/>
      <c r="MH260" s="0"/>
      <c r="MI260" s="0"/>
      <c r="MJ260" s="0"/>
      <c r="MK260" s="0"/>
      <c r="ML260" s="0"/>
      <c r="MM260" s="0"/>
      <c r="MN260" s="0"/>
      <c r="MO260" s="0"/>
      <c r="MP260" s="0"/>
      <c r="MQ260" s="0"/>
      <c r="MR260" s="0"/>
      <c r="MS260" s="0"/>
      <c r="MT260" s="0"/>
      <c r="MU260" s="0"/>
      <c r="MV260" s="0"/>
      <c r="MW260" s="0"/>
      <c r="MX260" s="0"/>
      <c r="MY260" s="0"/>
      <c r="MZ260" s="0"/>
      <c r="NA260" s="0"/>
      <c r="NB260" s="0"/>
      <c r="NC260" s="0"/>
      <c r="ND260" s="0"/>
      <c r="NE260" s="0"/>
      <c r="NF260" s="0"/>
      <c r="NG260" s="0"/>
      <c r="NH260" s="0"/>
      <c r="NI260" s="0"/>
      <c r="NJ260" s="0"/>
      <c r="NK260" s="0"/>
      <c r="NL260" s="0"/>
      <c r="NM260" s="0"/>
      <c r="NN260" s="0"/>
      <c r="NO260" s="0"/>
      <c r="NP260" s="0"/>
      <c r="NQ260" s="0"/>
      <c r="NR260" s="0"/>
      <c r="NS260" s="0"/>
      <c r="NT260" s="0"/>
      <c r="NU260" s="0"/>
      <c r="NV260" s="0"/>
      <c r="NW260" s="0"/>
      <c r="NX260" s="0"/>
      <c r="NY260" s="0"/>
      <c r="NZ260" s="0"/>
      <c r="OA260" s="0"/>
      <c r="OB260" s="0"/>
      <c r="OC260" s="0"/>
      <c r="OD260" s="0"/>
      <c r="OE260" s="0"/>
      <c r="OF260" s="0"/>
      <c r="OG260" s="0"/>
      <c r="OH260" s="0"/>
      <c r="OI260" s="0"/>
      <c r="OJ260" s="0"/>
      <c r="OK260" s="0"/>
      <c r="OL260" s="0"/>
      <c r="OM260" s="0"/>
      <c r="ON260" s="0"/>
      <c r="OO260" s="0"/>
      <c r="OP260" s="0"/>
      <c r="OQ260" s="0"/>
      <c r="OR260" s="0"/>
      <c r="OS260" s="0"/>
      <c r="OT260" s="0"/>
      <c r="OU260" s="0"/>
      <c r="OV260" s="0"/>
      <c r="OW260" s="0"/>
      <c r="OX260" s="0"/>
      <c r="OY260" s="0"/>
      <c r="OZ260" s="0"/>
      <c r="PA260" s="0"/>
      <c r="PB260" s="0"/>
      <c r="PC260" s="0"/>
      <c r="PD260" s="0"/>
      <c r="PE260" s="0"/>
      <c r="PF260" s="0"/>
      <c r="PG260" s="0"/>
      <c r="PH260" s="0"/>
      <c r="PI260" s="0"/>
      <c r="PJ260" s="0"/>
      <c r="PK260" s="0"/>
      <c r="PL260" s="0"/>
      <c r="PM260" s="0"/>
      <c r="PN260" s="0"/>
      <c r="PO260" s="0"/>
      <c r="PP260" s="0"/>
      <c r="PQ260" s="0"/>
      <c r="PR260" s="0"/>
      <c r="PS260" s="0"/>
      <c r="PT260" s="0"/>
      <c r="PU260" s="0"/>
      <c r="PV260" s="0"/>
      <c r="PW260" s="0"/>
      <c r="PX260" s="0"/>
      <c r="PY260" s="0"/>
      <c r="PZ260" s="0"/>
      <c r="QA260" s="0"/>
      <c r="QB260" s="0"/>
      <c r="QC260" s="0"/>
      <c r="QD260" s="0"/>
      <c r="QE260" s="0"/>
      <c r="QF260" s="0"/>
      <c r="QG260" s="0"/>
      <c r="QH260" s="0"/>
      <c r="QI260" s="0"/>
      <c r="QJ260" s="0"/>
      <c r="QK260" s="0"/>
      <c r="QL260" s="0"/>
      <c r="QM260" s="0"/>
      <c r="QN260" s="0"/>
      <c r="QO260" s="0"/>
      <c r="QP260" s="0"/>
      <c r="QQ260" s="0"/>
      <c r="QR260" s="0"/>
      <c r="QS260" s="0"/>
      <c r="QT260" s="0"/>
      <c r="QU260" s="0"/>
      <c r="QV260" s="0"/>
      <c r="QW260" s="0"/>
      <c r="QX260" s="0"/>
      <c r="QY260" s="0"/>
      <c r="QZ260" s="0"/>
      <c r="RA260" s="0"/>
      <c r="RB260" s="0"/>
      <c r="RC260" s="0"/>
      <c r="RD260" s="0"/>
      <c r="RE260" s="0"/>
      <c r="RF260" s="0"/>
      <c r="RG260" s="0"/>
      <c r="RH260" s="0"/>
      <c r="RI260" s="0"/>
      <c r="RJ260" s="0"/>
      <c r="RK260" s="0"/>
      <c r="RL260" s="0"/>
      <c r="RM260" s="0"/>
      <c r="RN260" s="0"/>
      <c r="RO260" s="0"/>
      <c r="RP260" s="0"/>
      <c r="RQ260" s="0"/>
      <c r="RR260" s="0"/>
      <c r="RS260" s="0"/>
      <c r="RT260" s="0"/>
      <c r="RU260" s="0"/>
      <c r="RV260" s="0"/>
      <c r="RW260" s="0"/>
      <c r="RX260" s="0"/>
      <c r="RY260" s="0"/>
      <c r="RZ260" s="0"/>
      <c r="SA260" s="0"/>
      <c r="SB260" s="0"/>
      <c r="SC260" s="0"/>
      <c r="SD260" s="0"/>
      <c r="SE260" s="0"/>
      <c r="SF260" s="0"/>
      <c r="SG260" s="0"/>
      <c r="SH260" s="0"/>
      <c r="SI260" s="0"/>
      <c r="SJ260" s="0"/>
      <c r="SK260" s="0"/>
      <c r="SL260" s="0"/>
      <c r="SM260" s="0"/>
      <c r="SN260" s="0"/>
      <c r="SO260" s="0"/>
      <c r="SP260" s="0"/>
      <c r="SQ260" s="0"/>
      <c r="SR260" s="0"/>
      <c r="SS260" s="0"/>
      <c r="ST260" s="0"/>
      <c r="SU260" s="0"/>
      <c r="SV260" s="0"/>
      <c r="SW260" s="0"/>
      <c r="SX260" s="0"/>
      <c r="SY260" s="0"/>
      <c r="SZ260" s="0"/>
      <c r="TA260" s="0"/>
      <c r="TB260" s="0"/>
      <c r="TC260" s="0"/>
      <c r="TD260" s="0"/>
      <c r="TE260" s="0"/>
      <c r="TF260" s="0"/>
      <c r="TG260" s="0"/>
      <c r="TH260" s="0"/>
      <c r="TI260" s="0"/>
      <c r="TJ260" s="0"/>
      <c r="TK260" s="0"/>
      <c r="TL260" s="0"/>
      <c r="TM260" s="0"/>
      <c r="TN260" s="0"/>
      <c r="TO260" s="0"/>
      <c r="TP260" s="0"/>
      <c r="TQ260" s="0"/>
      <c r="TR260" s="0"/>
      <c r="TS260" s="0"/>
      <c r="TT260" s="0"/>
      <c r="TU260" s="0"/>
      <c r="TV260" s="0"/>
      <c r="TW260" s="0"/>
      <c r="TX260" s="0"/>
      <c r="TY260" s="0"/>
      <c r="TZ260" s="0"/>
      <c r="UA260" s="0"/>
      <c r="UB260" s="0"/>
      <c r="UC260" s="0"/>
      <c r="UD260" s="0"/>
      <c r="UE260" s="0"/>
      <c r="UF260" s="0"/>
      <c r="UG260" s="0"/>
      <c r="UH260" s="0"/>
      <c r="UI260" s="0"/>
      <c r="UJ260" s="0"/>
      <c r="UK260" s="0"/>
      <c r="UL260" s="0"/>
      <c r="UM260" s="0"/>
      <c r="UN260" s="0"/>
      <c r="UO260" s="0"/>
      <c r="UP260" s="0"/>
      <c r="UQ260" s="0"/>
      <c r="UR260" s="0"/>
      <c r="US260" s="0"/>
      <c r="UT260" s="0"/>
      <c r="UU260" s="0"/>
      <c r="UV260" s="0"/>
      <c r="UW260" s="0"/>
      <c r="UX260" s="0"/>
      <c r="UY260" s="0"/>
      <c r="UZ260" s="0"/>
      <c r="VA260" s="0"/>
      <c r="VB260" s="0"/>
      <c r="VC260" s="0"/>
      <c r="VD260" s="0"/>
      <c r="VE260" s="0"/>
      <c r="VF260" s="0"/>
      <c r="VG260" s="0"/>
      <c r="VH260" s="0"/>
      <c r="VI260" s="0"/>
      <c r="VJ260" s="0"/>
      <c r="VK260" s="0"/>
      <c r="VL260" s="0"/>
      <c r="VM260" s="0"/>
      <c r="VN260" s="0"/>
      <c r="VO260" s="0"/>
      <c r="VP260" s="0"/>
      <c r="VQ260" s="0"/>
      <c r="VR260" s="0"/>
      <c r="VS260" s="0"/>
      <c r="VT260" s="0"/>
      <c r="VU260" s="0"/>
      <c r="VV260" s="0"/>
      <c r="VW260" s="0"/>
      <c r="VX260" s="0"/>
      <c r="VY260" s="0"/>
      <c r="VZ260" s="0"/>
      <c r="WA260" s="0"/>
      <c r="WB260" s="0"/>
      <c r="WC260" s="0"/>
      <c r="WD260" s="0"/>
      <c r="WE260" s="0"/>
      <c r="WF260" s="0"/>
      <c r="WG260" s="0"/>
      <c r="WH260" s="0"/>
      <c r="WI260" s="0"/>
      <c r="WJ260" s="0"/>
      <c r="WK260" s="0"/>
      <c r="WL260" s="0"/>
      <c r="WM260" s="0"/>
      <c r="WN260" s="0"/>
      <c r="WO260" s="0"/>
      <c r="WP260" s="0"/>
      <c r="WQ260" s="0"/>
      <c r="WR260" s="0"/>
      <c r="WS260" s="0"/>
      <c r="WT260" s="0"/>
      <c r="WU260" s="0"/>
      <c r="WV260" s="0"/>
      <c r="WW260" s="0"/>
      <c r="WX260" s="0"/>
      <c r="WY260" s="0"/>
      <c r="WZ260" s="0"/>
      <c r="XA260" s="0"/>
      <c r="XB260" s="0"/>
      <c r="XC260" s="0"/>
      <c r="XD260" s="0"/>
      <c r="XE260" s="0"/>
      <c r="XF260" s="0"/>
      <c r="XG260" s="0"/>
      <c r="XH260" s="0"/>
      <c r="XI260" s="0"/>
      <c r="XJ260" s="0"/>
      <c r="XK260" s="0"/>
      <c r="XL260" s="0"/>
      <c r="XM260" s="0"/>
      <c r="XN260" s="0"/>
      <c r="XO260" s="0"/>
      <c r="XP260" s="0"/>
      <c r="XQ260" s="0"/>
      <c r="XR260" s="0"/>
      <c r="XS260" s="0"/>
      <c r="XT260" s="0"/>
      <c r="XU260" s="0"/>
      <c r="XV260" s="0"/>
      <c r="XW260" s="0"/>
      <c r="XX260" s="0"/>
      <c r="XY260" s="0"/>
      <c r="XZ260" s="0"/>
      <c r="YA260" s="0"/>
      <c r="YB260" s="0"/>
      <c r="YC260" s="0"/>
      <c r="YD260" s="0"/>
      <c r="YE260" s="0"/>
      <c r="YF260" s="0"/>
      <c r="YG260" s="0"/>
      <c r="YH260" s="0"/>
      <c r="YI260" s="0"/>
      <c r="YJ260" s="0"/>
      <c r="YK260" s="0"/>
      <c r="YL260" s="0"/>
      <c r="YM260" s="0"/>
      <c r="YN260" s="0"/>
      <c r="YO260" s="0"/>
      <c r="YP260" s="0"/>
      <c r="YQ260" s="0"/>
      <c r="YR260" s="0"/>
      <c r="YS260" s="0"/>
      <c r="YT260" s="0"/>
      <c r="YU260" s="0"/>
      <c r="YV260" s="0"/>
      <c r="YW260" s="0"/>
      <c r="YX260" s="0"/>
      <c r="YY260" s="0"/>
      <c r="YZ260" s="0"/>
      <c r="ZA260" s="0"/>
      <c r="ZB260" s="0"/>
      <c r="ZC260" s="0"/>
      <c r="ZD260" s="0"/>
      <c r="ZE260" s="0"/>
      <c r="ZF260" s="0"/>
      <c r="ZG260" s="0"/>
      <c r="ZH260" s="0"/>
      <c r="ZI260" s="0"/>
      <c r="ZJ260" s="0"/>
      <c r="ZK260" s="0"/>
      <c r="ZL260" s="0"/>
      <c r="ZM260" s="0"/>
      <c r="ZN260" s="0"/>
      <c r="ZO260" s="0"/>
      <c r="ZP260" s="0"/>
      <c r="ZQ260" s="0"/>
      <c r="ZR260" s="0"/>
      <c r="ZS260" s="0"/>
      <c r="ZT260" s="0"/>
      <c r="ZU260" s="0"/>
      <c r="ZV260" s="0"/>
      <c r="ZW260" s="0"/>
      <c r="ZX260" s="0"/>
      <c r="ZY260" s="0"/>
      <c r="ZZ260" s="0"/>
      <c r="AAA260" s="0"/>
      <c r="AAB260" s="0"/>
      <c r="AAC260" s="0"/>
      <c r="AAD260" s="0"/>
      <c r="AAE260" s="0"/>
      <c r="AAF260" s="0"/>
      <c r="AAG260" s="0"/>
      <c r="AAH260" s="0"/>
      <c r="AAI260" s="0"/>
      <c r="AAJ260" s="0"/>
      <c r="AAK260" s="0"/>
      <c r="AAL260" s="0"/>
      <c r="AAM260" s="0"/>
      <c r="AAN260" s="0"/>
      <c r="AAO260" s="0"/>
      <c r="AAP260" s="0"/>
      <c r="AAQ260" s="0"/>
      <c r="AAR260" s="0"/>
      <c r="AAS260" s="0"/>
      <c r="AAT260" s="0"/>
      <c r="AAU260" s="0"/>
      <c r="AAV260" s="0"/>
      <c r="AAW260" s="0"/>
      <c r="AAX260" s="0"/>
      <c r="AAY260" s="0"/>
      <c r="AAZ260" s="0"/>
      <c r="ABA260" s="0"/>
      <c r="ABB260" s="0"/>
      <c r="ABC260" s="0"/>
      <c r="ABD260" s="0"/>
      <c r="ABE260" s="0"/>
      <c r="ABF260" s="0"/>
      <c r="ABG260" s="0"/>
      <c r="ABH260" s="0"/>
      <c r="ABI260" s="0"/>
      <c r="ABJ260" s="0"/>
      <c r="ABK260" s="0"/>
      <c r="ABL260" s="0"/>
      <c r="ABM260" s="0"/>
      <c r="ABN260" s="0"/>
      <c r="ABO260" s="0"/>
      <c r="ABP260" s="0"/>
      <c r="ABQ260" s="0"/>
      <c r="ABR260" s="0"/>
      <c r="ABS260" s="0"/>
      <c r="ABT260" s="0"/>
      <c r="ABU260" s="0"/>
      <c r="ABV260" s="0"/>
      <c r="ABW260" s="0"/>
      <c r="ABX260" s="0"/>
      <c r="ABY260" s="0"/>
      <c r="ABZ260" s="0"/>
      <c r="ACA260" s="0"/>
      <c r="ACB260" s="0"/>
      <c r="ACC260" s="0"/>
      <c r="ACD260" s="0"/>
      <c r="ACE260" s="0"/>
      <c r="ACF260" s="0"/>
      <c r="ACG260" s="0"/>
      <c r="ACH260" s="0"/>
      <c r="ACI260" s="0"/>
      <c r="ACJ260" s="0"/>
      <c r="ACK260" s="0"/>
      <c r="ACL260" s="0"/>
      <c r="ACM260" s="0"/>
      <c r="ACN260" s="0"/>
      <c r="ACO260" s="0"/>
      <c r="ACP260" s="0"/>
      <c r="ACQ260" s="0"/>
      <c r="ACR260" s="0"/>
      <c r="ACS260" s="0"/>
      <c r="ACT260" s="0"/>
      <c r="ACU260" s="0"/>
      <c r="ACV260" s="0"/>
      <c r="ACW260" s="0"/>
      <c r="ACX260" s="0"/>
      <c r="ACY260" s="0"/>
      <c r="ACZ260" s="0"/>
      <c r="ADA260" s="0"/>
      <c r="ADB260" s="0"/>
      <c r="ADC260" s="0"/>
      <c r="ADD260" s="0"/>
      <c r="ADE260" s="0"/>
      <c r="ADF260" s="0"/>
      <c r="ADG260" s="0"/>
      <c r="ADH260" s="0"/>
      <c r="ADI260" s="0"/>
      <c r="ADJ260" s="0"/>
      <c r="ADK260" s="0"/>
      <c r="ADL260" s="0"/>
      <c r="ADM260" s="0"/>
      <c r="ADN260" s="0"/>
      <c r="ADO260" s="0"/>
      <c r="ADP260" s="0"/>
      <c r="ADQ260" s="0"/>
      <c r="ADR260" s="0"/>
      <c r="ADS260" s="0"/>
      <c r="ADT260" s="0"/>
      <c r="ADU260" s="0"/>
      <c r="ADV260" s="0"/>
      <c r="ADW260" s="0"/>
      <c r="ADX260" s="0"/>
      <c r="ADY260" s="0"/>
      <c r="ADZ260" s="0"/>
      <c r="AEA260" s="0"/>
      <c r="AEB260" s="0"/>
      <c r="AEC260" s="0"/>
      <c r="AED260" s="0"/>
      <c r="AEE260" s="0"/>
      <c r="AEF260" s="0"/>
      <c r="AEG260" s="0"/>
      <c r="AEH260" s="0"/>
      <c r="AEI260" s="0"/>
      <c r="AEJ260" s="0"/>
      <c r="AEK260" s="0"/>
      <c r="AEL260" s="0"/>
      <c r="AEM260" s="0"/>
      <c r="AEN260" s="0"/>
      <c r="AEO260" s="0"/>
      <c r="AEP260" s="0"/>
      <c r="AEQ260" s="0"/>
      <c r="AER260" s="0"/>
      <c r="AES260" s="0"/>
      <c r="AET260" s="0"/>
      <c r="AEU260" s="0"/>
      <c r="AEV260" s="0"/>
      <c r="AEW260" s="0"/>
      <c r="AEX260" s="0"/>
      <c r="AEY260" s="0"/>
      <c r="AEZ260" s="0"/>
      <c r="AFA260" s="0"/>
      <c r="AFB260" s="0"/>
      <c r="AFC260" s="0"/>
      <c r="AFD260" s="0"/>
      <c r="AFE260" s="0"/>
      <c r="AFF260" s="0"/>
      <c r="AFG260" s="0"/>
      <c r="AFH260" s="0"/>
      <c r="AFI260" s="0"/>
      <c r="AFJ260" s="0"/>
      <c r="AFK260" s="0"/>
      <c r="AFL260" s="0"/>
      <c r="AFM260" s="0"/>
      <c r="AFN260" s="0"/>
      <c r="AFO260" s="0"/>
      <c r="AFP260" s="0"/>
      <c r="AFQ260" s="0"/>
      <c r="AFR260" s="0"/>
      <c r="AFS260" s="0"/>
      <c r="AFT260" s="0"/>
      <c r="AFU260" s="0"/>
      <c r="AFV260" s="0"/>
      <c r="AFW260" s="0"/>
      <c r="AFX260" s="0"/>
      <c r="AFY260" s="0"/>
      <c r="AFZ260" s="0"/>
      <c r="AGA260" s="0"/>
      <c r="AGB260" s="0"/>
      <c r="AGC260" s="0"/>
      <c r="AGD260" s="0"/>
      <c r="AGE260" s="0"/>
      <c r="AGF260" s="0"/>
      <c r="AGG260" s="0"/>
      <c r="AGH260" s="0"/>
      <c r="AGI260" s="0"/>
      <c r="AGJ260" s="0"/>
      <c r="AGK260" s="0"/>
      <c r="AGL260" s="0"/>
      <c r="AGM260" s="0"/>
      <c r="AGN260" s="0"/>
      <c r="AGO260" s="0"/>
      <c r="AGP260" s="0"/>
      <c r="AGQ260" s="0"/>
      <c r="AGR260" s="0"/>
      <c r="AGS260" s="0"/>
      <c r="AGT260" s="0"/>
      <c r="AGU260" s="0"/>
      <c r="AGV260" s="0"/>
      <c r="AGW260" s="0"/>
      <c r="AGX260" s="0"/>
      <c r="AGY260" s="0"/>
      <c r="AGZ260" s="0"/>
      <c r="AHA260" s="0"/>
      <c r="AHB260" s="0"/>
      <c r="AHC260" s="0"/>
      <c r="AHD260" s="0"/>
      <c r="AHE260" s="0"/>
      <c r="AHF260" s="0"/>
      <c r="AHG260" s="0"/>
      <c r="AHH260" s="0"/>
      <c r="AHI260" s="0"/>
      <c r="AHJ260" s="0"/>
      <c r="AHK260" s="0"/>
      <c r="AHL260" s="0"/>
      <c r="AHM260" s="0"/>
      <c r="AHN260" s="0"/>
      <c r="AHO260" s="0"/>
      <c r="AHP260" s="0"/>
      <c r="AHQ260" s="0"/>
      <c r="AHR260" s="0"/>
      <c r="AHS260" s="0"/>
      <c r="AHT260" s="0"/>
      <c r="AHU260" s="0"/>
      <c r="AHV260" s="0"/>
      <c r="AHW260" s="0"/>
      <c r="AHX260" s="0"/>
      <c r="AHY260" s="0"/>
      <c r="AHZ260" s="0"/>
      <c r="AIA260" s="0"/>
      <c r="AIB260" s="0"/>
      <c r="AIC260" s="0"/>
      <c r="AID260" s="0"/>
      <c r="AIE260" s="0"/>
      <c r="AIF260" s="0"/>
      <c r="AIG260" s="0"/>
      <c r="AIH260" s="0"/>
      <c r="AII260" s="0"/>
      <c r="AIJ260" s="0"/>
      <c r="AIK260" s="0"/>
      <c r="AIL260" s="0"/>
      <c r="AIM260" s="0"/>
      <c r="AIN260" s="0"/>
      <c r="AIO260" s="0"/>
      <c r="AIP260" s="0"/>
      <c r="AIQ260" s="0"/>
      <c r="AIR260" s="0"/>
      <c r="AIS260" s="0"/>
      <c r="AIT260" s="0"/>
      <c r="AIU260" s="0"/>
      <c r="AIV260" s="0"/>
      <c r="AIW260" s="0"/>
      <c r="AIX260" s="0"/>
      <c r="AIY260" s="0"/>
      <c r="AIZ260" s="0"/>
      <c r="AJA260" s="0"/>
      <c r="AJB260" s="0"/>
      <c r="AJC260" s="0"/>
      <c r="AJD260" s="0"/>
      <c r="AJE260" s="0"/>
      <c r="AJF260" s="0"/>
      <c r="AJG260" s="0"/>
      <c r="AJH260" s="0"/>
      <c r="AJI260" s="0"/>
      <c r="AJJ260" s="0"/>
      <c r="AJK260" s="0"/>
      <c r="AJL260" s="0"/>
      <c r="AJM260" s="0"/>
      <c r="AJN260" s="0"/>
      <c r="AJO260" s="0"/>
      <c r="AJP260" s="0"/>
      <c r="AJQ260" s="0"/>
      <c r="AJR260" s="0"/>
      <c r="AJS260" s="0"/>
      <c r="AJT260" s="0"/>
      <c r="AJU260" s="0"/>
      <c r="AJV260" s="0"/>
      <c r="AJW260" s="0"/>
      <c r="AJX260" s="0"/>
      <c r="AJY260" s="0"/>
      <c r="AJZ260" s="0"/>
      <c r="AKA260" s="0"/>
      <c r="AKB260" s="0"/>
      <c r="AKC260" s="0"/>
      <c r="AKD260" s="0"/>
      <c r="AKE260" s="0"/>
      <c r="AKF260" s="0"/>
      <c r="AKG260" s="0"/>
      <c r="AKH260" s="0"/>
      <c r="AKI260" s="0"/>
      <c r="AKJ260" s="0"/>
      <c r="AKK260" s="0"/>
      <c r="AKL260" s="0"/>
      <c r="AKM260" s="0"/>
      <c r="AKN260" s="0"/>
      <c r="AKO260" s="0"/>
      <c r="AKP260" s="0"/>
      <c r="AKQ260" s="0"/>
      <c r="AKR260" s="0"/>
      <c r="AKS260" s="0"/>
      <c r="AKT260" s="0"/>
      <c r="AKU260" s="0"/>
      <c r="AKV260" s="0"/>
      <c r="AKW260" s="0"/>
      <c r="AKX260" s="0"/>
      <c r="AKY260" s="0"/>
      <c r="AKZ260" s="0"/>
      <c r="ALA260" s="0"/>
      <c r="ALB260" s="0"/>
      <c r="ALC260" s="0"/>
      <c r="ALD260" s="0"/>
      <c r="ALE260" s="0"/>
      <c r="ALF260" s="0"/>
      <c r="ALG260" s="0"/>
      <c r="ALH260" s="0"/>
      <c r="ALI260" s="0"/>
      <c r="ALJ260" s="0"/>
      <c r="ALK260" s="0"/>
      <c r="ALL260" s="0"/>
      <c r="ALM260" s="0"/>
      <c r="ALN260" s="0"/>
      <c r="ALO260" s="0"/>
      <c r="ALP260" s="0"/>
      <c r="ALQ260" s="0"/>
      <c r="ALR260" s="0"/>
      <c r="ALS260" s="0"/>
      <c r="ALT260" s="0"/>
      <c r="ALU260" s="0"/>
      <c r="ALV260" s="0"/>
      <c r="ALW260" s="0"/>
      <c r="ALX260" s="0"/>
      <c r="ALY260" s="0"/>
      <c r="ALZ260" s="0"/>
      <c r="AMA260" s="0"/>
      <c r="AMB260" s="0"/>
      <c r="AMC260" s="0"/>
      <c r="AMD260" s="0"/>
      <c r="AME260" s="0"/>
      <c r="AMF260" s="0"/>
      <c r="AMG260" s="0"/>
      <c r="AMH260" s="0"/>
      <c r="AMI260" s="0"/>
      <c r="AMJ260" s="0"/>
    </row>
    <row r="261" customFormat="false" ht="14.9" hidden="false" customHeight="false" outlineLevel="0" collapsed="false">
      <c r="A261" s="44" t="n">
        <v>55</v>
      </c>
      <c r="B261" s="45" t="s">
        <v>277</v>
      </c>
      <c r="C261" s="19" t="n">
        <v>0</v>
      </c>
      <c r="D261" s="19" t="n">
        <v>0</v>
      </c>
      <c r="E261" s="19" t="n">
        <v>0</v>
      </c>
      <c r="F261" s="19" t="n">
        <v>1</v>
      </c>
      <c r="G261" s="20"/>
      <c r="H261" s="20"/>
      <c r="I261" s="20" t="n">
        <f aca="false">E261*SC!C143</f>
        <v>0</v>
      </c>
      <c r="J261" s="20" t="n">
        <f aca="false">F261*SC!D143</f>
        <v>860.151064166667</v>
      </c>
      <c r="K261" s="21" t="n">
        <v>619.39</v>
      </c>
      <c r="L261" s="21" t="n">
        <f aca="false">6*SC!D155</f>
        <v>23.4586653863636</v>
      </c>
      <c r="M261" s="21" t="n">
        <f aca="false">6*SC!E155</f>
        <v>23.4586653863636</v>
      </c>
      <c r="N261" s="22"/>
      <c r="O261" s="23" t="n">
        <f aca="false">SUM(G261:J261,K261:M261)</f>
        <v>1526.45839493939</v>
      </c>
      <c r="P261" s="0"/>
      <c r="Q261" s="0"/>
      <c r="R261" s="0"/>
      <c r="S261" s="0"/>
      <c r="T261" s="0"/>
      <c r="U261" s="0"/>
      <c r="V261" s="0"/>
      <c r="W261" s="0"/>
      <c r="X261" s="0"/>
      <c r="Y261" s="0"/>
      <c r="Z261" s="0"/>
      <c r="AA261" s="0"/>
      <c r="AB261" s="0"/>
      <c r="AC261" s="0"/>
      <c r="AD261" s="0"/>
      <c r="AE261" s="0"/>
      <c r="AF261" s="0"/>
      <c r="AG261" s="0"/>
      <c r="AH261" s="0"/>
      <c r="AI261" s="0"/>
      <c r="AJ261" s="0"/>
      <c r="AK261" s="0"/>
      <c r="AL261" s="0"/>
      <c r="AM261" s="0"/>
      <c r="AN261" s="0"/>
      <c r="AO261" s="0"/>
      <c r="AP261" s="0"/>
      <c r="AQ261" s="0"/>
      <c r="AR261" s="0"/>
      <c r="AS261" s="0"/>
      <c r="AT261" s="0"/>
      <c r="AU261" s="0"/>
      <c r="AV261" s="0"/>
      <c r="AW261" s="0"/>
      <c r="AX261" s="0"/>
      <c r="AY261" s="0"/>
      <c r="AZ261" s="0"/>
      <c r="BA261" s="0"/>
      <c r="BB261" s="0"/>
      <c r="BC261" s="0"/>
      <c r="BD261" s="0"/>
      <c r="BE261" s="0"/>
      <c r="BF261" s="0"/>
      <c r="BG261" s="0"/>
      <c r="BH261" s="0"/>
      <c r="BI261" s="0"/>
      <c r="BJ261" s="0"/>
      <c r="BK261" s="0"/>
      <c r="BL261" s="0"/>
      <c r="BM261" s="0"/>
      <c r="BN261" s="0"/>
      <c r="BO261" s="0"/>
      <c r="BP261" s="0"/>
      <c r="BQ261" s="0"/>
      <c r="BR261" s="0"/>
      <c r="BS261" s="0"/>
      <c r="BT261" s="0"/>
      <c r="BU261" s="0"/>
      <c r="BV261" s="0"/>
      <c r="BW261" s="0"/>
      <c r="BX261" s="0"/>
      <c r="BY261" s="0"/>
      <c r="BZ261" s="0"/>
      <c r="CA261" s="0"/>
      <c r="CB261" s="0"/>
      <c r="CC261" s="0"/>
      <c r="CD261" s="0"/>
      <c r="CE261" s="0"/>
      <c r="CF261" s="0"/>
      <c r="CG261" s="0"/>
      <c r="CH261" s="0"/>
      <c r="CI261" s="0"/>
      <c r="CJ261" s="0"/>
      <c r="CK261" s="0"/>
      <c r="CL261" s="0"/>
      <c r="CM261" s="0"/>
      <c r="CN261" s="0"/>
      <c r="CO261" s="0"/>
      <c r="CP261" s="0"/>
      <c r="CQ261" s="0"/>
      <c r="CR261" s="0"/>
      <c r="CS261" s="0"/>
      <c r="CT261" s="0"/>
      <c r="CU261" s="0"/>
      <c r="CV261" s="0"/>
      <c r="CW261" s="0"/>
      <c r="CX261" s="0"/>
      <c r="CY261" s="0"/>
      <c r="CZ261" s="0"/>
      <c r="DA261" s="0"/>
      <c r="DB261" s="0"/>
      <c r="DC261" s="0"/>
      <c r="DD261" s="0"/>
      <c r="DE261" s="0"/>
      <c r="DF261" s="0"/>
      <c r="DG261" s="0"/>
      <c r="DH261" s="0"/>
      <c r="DI261" s="0"/>
      <c r="DJ261" s="0"/>
      <c r="DK261" s="0"/>
      <c r="DL261" s="0"/>
      <c r="DM261" s="0"/>
      <c r="DN261" s="0"/>
      <c r="DO261" s="0"/>
      <c r="DP261" s="0"/>
      <c r="DQ261" s="0"/>
      <c r="DR261" s="0"/>
      <c r="DS261" s="0"/>
      <c r="DT261" s="0"/>
      <c r="DU261" s="0"/>
      <c r="DV261" s="0"/>
      <c r="DW261" s="0"/>
      <c r="DX261" s="0"/>
      <c r="DY261" s="0"/>
      <c r="DZ261" s="0"/>
      <c r="EA261" s="0"/>
      <c r="EB261" s="0"/>
      <c r="EC261" s="0"/>
      <c r="ED261" s="0"/>
      <c r="EE261" s="0"/>
      <c r="EF261" s="0"/>
      <c r="EG261" s="0"/>
      <c r="EH261" s="0"/>
      <c r="EI261" s="0"/>
      <c r="EJ261" s="0"/>
      <c r="EK261" s="0"/>
      <c r="EL261" s="0"/>
      <c r="EM261" s="0"/>
      <c r="EN261" s="0"/>
      <c r="EO261" s="0"/>
      <c r="EP261" s="0"/>
      <c r="EQ261" s="0"/>
      <c r="ER261" s="0"/>
      <c r="ES261" s="0"/>
      <c r="ET261" s="0"/>
      <c r="EU261" s="0"/>
      <c r="EV261" s="0"/>
      <c r="EW261" s="0"/>
      <c r="EX261" s="0"/>
      <c r="EY261" s="0"/>
      <c r="EZ261" s="0"/>
      <c r="FA261" s="0"/>
      <c r="FB261" s="0"/>
      <c r="FC261" s="0"/>
      <c r="FD261" s="0"/>
      <c r="FE261" s="0"/>
      <c r="FF261" s="0"/>
      <c r="FG261" s="0"/>
      <c r="FH261" s="0"/>
      <c r="FI261" s="0"/>
      <c r="FJ261" s="0"/>
      <c r="FK261" s="0"/>
      <c r="FL261" s="0"/>
      <c r="FM261" s="0"/>
      <c r="FN261" s="0"/>
      <c r="FO261" s="0"/>
      <c r="FP261" s="0"/>
      <c r="FQ261" s="0"/>
      <c r="FR261" s="0"/>
      <c r="FS261" s="0"/>
      <c r="FT261" s="0"/>
      <c r="FU261" s="0"/>
      <c r="FV261" s="0"/>
      <c r="FW261" s="0"/>
      <c r="FX261" s="0"/>
      <c r="FY261" s="0"/>
      <c r="FZ261" s="0"/>
      <c r="GA261" s="0"/>
      <c r="GB261" s="0"/>
      <c r="GC261" s="0"/>
      <c r="GD261" s="0"/>
      <c r="GE261" s="0"/>
      <c r="GF261" s="0"/>
      <c r="GG261" s="0"/>
      <c r="GH261" s="0"/>
      <c r="GI261" s="0"/>
      <c r="GJ261" s="0"/>
      <c r="GK261" s="0"/>
      <c r="GL261" s="0"/>
      <c r="GM261" s="0"/>
      <c r="GN261" s="0"/>
      <c r="GO261" s="0"/>
      <c r="GP261" s="0"/>
      <c r="GQ261" s="0"/>
      <c r="GR261" s="0"/>
      <c r="GS261" s="0"/>
      <c r="GT261" s="0"/>
      <c r="GU261" s="0"/>
      <c r="GV261" s="0"/>
      <c r="GW261" s="0"/>
      <c r="GX261" s="0"/>
      <c r="GY261" s="0"/>
      <c r="GZ261" s="0"/>
      <c r="HA261" s="0"/>
      <c r="HB261" s="0"/>
      <c r="HC261" s="0"/>
      <c r="HD261" s="0"/>
      <c r="HE261" s="0"/>
      <c r="HF261" s="0"/>
      <c r="HG261" s="0"/>
      <c r="HH261" s="0"/>
      <c r="HI261" s="0"/>
      <c r="HJ261" s="0"/>
      <c r="HK261" s="0"/>
      <c r="HL261" s="0"/>
      <c r="HM261" s="0"/>
      <c r="HN261" s="0"/>
      <c r="HO261" s="0"/>
      <c r="HP261" s="0"/>
      <c r="HQ261" s="0"/>
      <c r="HR261" s="0"/>
      <c r="HS261" s="0"/>
      <c r="HT261" s="0"/>
      <c r="HU261" s="0"/>
      <c r="HV261" s="0"/>
      <c r="HW261" s="0"/>
      <c r="HX261" s="0"/>
      <c r="HY261" s="0"/>
      <c r="HZ261" s="0"/>
      <c r="IA261" s="0"/>
      <c r="IB261" s="0"/>
      <c r="IC261" s="0"/>
      <c r="ID261" s="0"/>
      <c r="IE261" s="0"/>
      <c r="IF261" s="0"/>
      <c r="IG261" s="0"/>
      <c r="IH261" s="0"/>
      <c r="II261" s="0"/>
      <c r="IJ261" s="0"/>
      <c r="IK261" s="0"/>
      <c r="IL261" s="0"/>
      <c r="IM261" s="0"/>
      <c r="IN261" s="0"/>
      <c r="IO261" s="0"/>
      <c r="IP261" s="0"/>
      <c r="IQ261" s="0"/>
      <c r="IR261" s="0"/>
      <c r="IS261" s="0"/>
      <c r="IT261" s="0"/>
      <c r="IU261" s="0"/>
      <c r="IV261" s="0"/>
      <c r="IW261" s="0"/>
      <c r="IX261" s="0"/>
      <c r="IY261" s="0"/>
      <c r="IZ261" s="0"/>
      <c r="JA261" s="0"/>
      <c r="JB261" s="0"/>
      <c r="JC261" s="0"/>
      <c r="JD261" s="0"/>
      <c r="JE261" s="0"/>
      <c r="JF261" s="0"/>
      <c r="JG261" s="0"/>
      <c r="JH261" s="0"/>
      <c r="JI261" s="0"/>
      <c r="JJ261" s="0"/>
      <c r="JK261" s="0"/>
      <c r="JL261" s="0"/>
      <c r="JM261" s="0"/>
      <c r="JN261" s="0"/>
      <c r="JO261" s="0"/>
      <c r="JP261" s="0"/>
      <c r="JQ261" s="0"/>
      <c r="JR261" s="0"/>
      <c r="JS261" s="0"/>
      <c r="JT261" s="0"/>
      <c r="JU261" s="0"/>
      <c r="JV261" s="0"/>
      <c r="JW261" s="0"/>
      <c r="JX261" s="0"/>
      <c r="JY261" s="0"/>
      <c r="JZ261" s="0"/>
      <c r="KA261" s="0"/>
      <c r="KB261" s="0"/>
      <c r="KC261" s="0"/>
      <c r="KD261" s="0"/>
      <c r="KE261" s="0"/>
      <c r="KF261" s="0"/>
      <c r="KG261" s="0"/>
      <c r="KH261" s="0"/>
      <c r="KI261" s="0"/>
      <c r="KJ261" s="0"/>
      <c r="KK261" s="0"/>
      <c r="KL261" s="0"/>
      <c r="KM261" s="0"/>
      <c r="KN261" s="0"/>
      <c r="KO261" s="0"/>
      <c r="KP261" s="0"/>
      <c r="KQ261" s="0"/>
      <c r="KR261" s="0"/>
      <c r="KS261" s="0"/>
      <c r="KT261" s="0"/>
      <c r="KU261" s="0"/>
      <c r="KV261" s="0"/>
      <c r="KW261" s="0"/>
      <c r="KX261" s="0"/>
      <c r="KY261" s="0"/>
      <c r="KZ261" s="0"/>
      <c r="LA261" s="0"/>
      <c r="LB261" s="0"/>
      <c r="LC261" s="0"/>
      <c r="LD261" s="0"/>
      <c r="LE261" s="0"/>
      <c r="LF261" s="0"/>
      <c r="LG261" s="0"/>
      <c r="LH261" s="0"/>
      <c r="LI261" s="0"/>
      <c r="LJ261" s="0"/>
      <c r="LK261" s="0"/>
      <c r="LL261" s="0"/>
      <c r="LM261" s="0"/>
      <c r="LN261" s="0"/>
      <c r="LO261" s="0"/>
      <c r="LP261" s="0"/>
      <c r="LQ261" s="0"/>
      <c r="LR261" s="0"/>
      <c r="LS261" s="0"/>
      <c r="LT261" s="0"/>
      <c r="LU261" s="0"/>
      <c r="LV261" s="0"/>
      <c r="LW261" s="0"/>
      <c r="LX261" s="0"/>
      <c r="LY261" s="0"/>
      <c r="LZ261" s="0"/>
      <c r="MA261" s="0"/>
      <c r="MB261" s="0"/>
      <c r="MC261" s="0"/>
      <c r="MD261" s="0"/>
      <c r="ME261" s="0"/>
      <c r="MF261" s="0"/>
      <c r="MG261" s="0"/>
      <c r="MH261" s="0"/>
      <c r="MI261" s="0"/>
      <c r="MJ261" s="0"/>
      <c r="MK261" s="0"/>
      <c r="ML261" s="0"/>
      <c r="MM261" s="0"/>
      <c r="MN261" s="0"/>
      <c r="MO261" s="0"/>
      <c r="MP261" s="0"/>
      <c r="MQ261" s="0"/>
      <c r="MR261" s="0"/>
      <c r="MS261" s="0"/>
      <c r="MT261" s="0"/>
      <c r="MU261" s="0"/>
      <c r="MV261" s="0"/>
      <c r="MW261" s="0"/>
      <c r="MX261" s="0"/>
      <c r="MY261" s="0"/>
      <c r="MZ261" s="0"/>
      <c r="NA261" s="0"/>
      <c r="NB261" s="0"/>
      <c r="NC261" s="0"/>
      <c r="ND261" s="0"/>
      <c r="NE261" s="0"/>
      <c r="NF261" s="0"/>
      <c r="NG261" s="0"/>
      <c r="NH261" s="0"/>
      <c r="NI261" s="0"/>
      <c r="NJ261" s="0"/>
      <c r="NK261" s="0"/>
      <c r="NL261" s="0"/>
      <c r="NM261" s="0"/>
      <c r="NN261" s="0"/>
      <c r="NO261" s="0"/>
      <c r="NP261" s="0"/>
      <c r="NQ261" s="0"/>
      <c r="NR261" s="0"/>
      <c r="NS261" s="0"/>
      <c r="NT261" s="0"/>
      <c r="NU261" s="0"/>
      <c r="NV261" s="0"/>
      <c r="NW261" s="0"/>
      <c r="NX261" s="0"/>
      <c r="NY261" s="0"/>
      <c r="NZ261" s="0"/>
      <c r="OA261" s="0"/>
      <c r="OB261" s="0"/>
      <c r="OC261" s="0"/>
      <c r="OD261" s="0"/>
      <c r="OE261" s="0"/>
      <c r="OF261" s="0"/>
      <c r="OG261" s="0"/>
      <c r="OH261" s="0"/>
      <c r="OI261" s="0"/>
      <c r="OJ261" s="0"/>
      <c r="OK261" s="0"/>
      <c r="OL261" s="0"/>
      <c r="OM261" s="0"/>
      <c r="ON261" s="0"/>
      <c r="OO261" s="0"/>
      <c r="OP261" s="0"/>
      <c r="OQ261" s="0"/>
      <c r="OR261" s="0"/>
      <c r="OS261" s="0"/>
      <c r="OT261" s="0"/>
      <c r="OU261" s="0"/>
      <c r="OV261" s="0"/>
      <c r="OW261" s="0"/>
      <c r="OX261" s="0"/>
      <c r="OY261" s="0"/>
      <c r="OZ261" s="0"/>
      <c r="PA261" s="0"/>
      <c r="PB261" s="0"/>
      <c r="PC261" s="0"/>
      <c r="PD261" s="0"/>
      <c r="PE261" s="0"/>
      <c r="PF261" s="0"/>
      <c r="PG261" s="0"/>
      <c r="PH261" s="0"/>
      <c r="PI261" s="0"/>
      <c r="PJ261" s="0"/>
      <c r="PK261" s="0"/>
      <c r="PL261" s="0"/>
      <c r="PM261" s="0"/>
      <c r="PN261" s="0"/>
      <c r="PO261" s="0"/>
      <c r="PP261" s="0"/>
      <c r="PQ261" s="0"/>
      <c r="PR261" s="0"/>
      <c r="PS261" s="0"/>
      <c r="PT261" s="0"/>
      <c r="PU261" s="0"/>
      <c r="PV261" s="0"/>
      <c r="PW261" s="0"/>
      <c r="PX261" s="0"/>
      <c r="PY261" s="0"/>
      <c r="PZ261" s="0"/>
      <c r="QA261" s="0"/>
      <c r="QB261" s="0"/>
      <c r="QC261" s="0"/>
      <c r="QD261" s="0"/>
      <c r="QE261" s="0"/>
      <c r="QF261" s="0"/>
      <c r="QG261" s="0"/>
      <c r="QH261" s="0"/>
      <c r="QI261" s="0"/>
      <c r="QJ261" s="0"/>
      <c r="QK261" s="0"/>
      <c r="QL261" s="0"/>
      <c r="QM261" s="0"/>
      <c r="QN261" s="0"/>
      <c r="QO261" s="0"/>
      <c r="QP261" s="0"/>
      <c r="QQ261" s="0"/>
      <c r="QR261" s="0"/>
      <c r="QS261" s="0"/>
      <c r="QT261" s="0"/>
      <c r="QU261" s="0"/>
      <c r="QV261" s="0"/>
      <c r="QW261" s="0"/>
      <c r="QX261" s="0"/>
      <c r="QY261" s="0"/>
      <c r="QZ261" s="0"/>
      <c r="RA261" s="0"/>
      <c r="RB261" s="0"/>
      <c r="RC261" s="0"/>
      <c r="RD261" s="0"/>
      <c r="RE261" s="0"/>
      <c r="RF261" s="0"/>
      <c r="RG261" s="0"/>
      <c r="RH261" s="0"/>
      <c r="RI261" s="0"/>
      <c r="RJ261" s="0"/>
      <c r="RK261" s="0"/>
      <c r="RL261" s="0"/>
      <c r="RM261" s="0"/>
      <c r="RN261" s="0"/>
      <c r="RO261" s="0"/>
      <c r="RP261" s="0"/>
      <c r="RQ261" s="0"/>
      <c r="RR261" s="0"/>
      <c r="RS261" s="0"/>
      <c r="RT261" s="0"/>
      <c r="RU261" s="0"/>
      <c r="RV261" s="0"/>
      <c r="RW261" s="0"/>
      <c r="RX261" s="0"/>
      <c r="RY261" s="0"/>
      <c r="RZ261" s="0"/>
      <c r="SA261" s="0"/>
      <c r="SB261" s="0"/>
      <c r="SC261" s="0"/>
      <c r="SD261" s="0"/>
      <c r="SE261" s="0"/>
      <c r="SF261" s="0"/>
      <c r="SG261" s="0"/>
      <c r="SH261" s="0"/>
      <c r="SI261" s="0"/>
      <c r="SJ261" s="0"/>
      <c r="SK261" s="0"/>
      <c r="SL261" s="0"/>
      <c r="SM261" s="0"/>
      <c r="SN261" s="0"/>
      <c r="SO261" s="0"/>
      <c r="SP261" s="0"/>
      <c r="SQ261" s="0"/>
      <c r="SR261" s="0"/>
      <c r="SS261" s="0"/>
      <c r="ST261" s="0"/>
      <c r="SU261" s="0"/>
      <c r="SV261" s="0"/>
      <c r="SW261" s="0"/>
      <c r="SX261" s="0"/>
      <c r="SY261" s="0"/>
      <c r="SZ261" s="0"/>
      <c r="TA261" s="0"/>
      <c r="TB261" s="0"/>
      <c r="TC261" s="0"/>
      <c r="TD261" s="0"/>
      <c r="TE261" s="0"/>
      <c r="TF261" s="0"/>
      <c r="TG261" s="0"/>
      <c r="TH261" s="0"/>
      <c r="TI261" s="0"/>
      <c r="TJ261" s="0"/>
      <c r="TK261" s="0"/>
      <c r="TL261" s="0"/>
      <c r="TM261" s="0"/>
      <c r="TN261" s="0"/>
      <c r="TO261" s="0"/>
      <c r="TP261" s="0"/>
      <c r="TQ261" s="0"/>
      <c r="TR261" s="0"/>
      <c r="TS261" s="0"/>
      <c r="TT261" s="0"/>
      <c r="TU261" s="0"/>
      <c r="TV261" s="0"/>
      <c r="TW261" s="0"/>
      <c r="TX261" s="0"/>
      <c r="TY261" s="0"/>
      <c r="TZ261" s="0"/>
      <c r="UA261" s="0"/>
      <c r="UB261" s="0"/>
      <c r="UC261" s="0"/>
      <c r="UD261" s="0"/>
      <c r="UE261" s="0"/>
      <c r="UF261" s="0"/>
      <c r="UG261" s="0"/>
      <c r="UH261" s="0"/>
      <c r="UI261" s="0"/>
      <c r="UJ261" s="0"/>
      <c r="UK261" s="0"/>
      <c r="UL261" s="0"/>
      <c r="UM261" s="0"/>
      <c r="UN261" s="0"/>
      <c r="UO261" s="0"/>
      <c r="UP261" s="0"/>
      <c r="UQ261" s="0"/>
      <c r="UR261" s="0"/>
      <c r="US261" s="0"/>
      <c r="UT261" s="0"/>
      <c r="UU261" s="0"/>
      <c r="UV261" s="0"/>
      <c r="UW261" s="0"/>
      <c r="UX261" s="0"/>
      <c r="UY261" s="0"/>
      <c r="UZ261" s="0"/>
      <c r="VA261" s="0"/>
      <c r="VB261" s="0"/>
      <c r="VC261" s="0"/>
      <c r="VD261" s="0"/>
      <c r="VE261" s="0"/>
      <c r="VF261" s="0"/>
      <c r="VG261" s="0"/>
      <c r="VH261" s="0"/>
      <c r="VI261" s="0"/>
      <c r="VJ261" s="0"/>
      <c r="VK261" s="0"/>
      <c r="VL261" s="0"/>
      <c r="VM261" s="0"/>
      <c r="VN261" s="0"/>
      <c r="VO261" s="0"/>
      <c r="VP261" s="0"/>
      <c r="VQ261" s="0"/>
      <c r="VR261" s="0"/>
      <c r="VS261" s="0"/>
      <c r="VT261" s="0"/>
      <c r="VU261" s="0"/>
      <c r="VV261" s="0"/>
      <c r="VW261" s="0"/>
      <c r="VX261" s="0"/>
      <c r="VY261" s="0"/>
      <c r="VZ261" s="0"/>
      <c r="WA261" s="0"/>
      <c r="WB261" s="0"/>
      <c r="WC261" s="0"/>
      <c r="WD261" s="0"/>
      <c r="WE261" s="0"/>
      <c r="WF261" s="0"/>
      <c r="WG261" s="0"/>
      <c r="WH261" s="0"/>
      <c r="WI261" s="0"/>
      <c r="WJ261" s="0"/>
      <c r="WK261" s="0"/>
      <c r="WL261" s="0"/>
      <c r="WM261" s="0"/>
      <c r="WN261" s="0"/>
      <c r="WO261" s="0"/>
      <c r="WP261" s="0"/>
      <c r="WQ261" s="0"/>
      <c r="WR261" s="0"/>
      <c r="WS261" s="0"/>
      <c r="WT261" s="0"/>
      <c r="WU261" s="0"/>
      <c r="WV261" s="0"/>
      <c r="WW261" s="0"/>
      <c r="WX261" s="0"/>
      <c r="WY261" s="0"/>
      <c r="WZ261" s="0"/>
      <c r="XA261" s="0"/>
      <c r="XB261" s="0"/>
      <c r="XC261" s="0"/>
      <c r="XD261" s="0"/>
      <c r="XE261" s="0"/>
      <c r="XF261" s="0"/>
      <c r="XG261" s="0"/>
      <c r="XH261" s="0"/>
      <c r="XI261" s="0"/>
      <c r="XJ261" s="0"/>
      <c r="XK261" s="0"/>
      <c r="XL261" s="0"/>
      <c r="XM261" s="0"/>
      <c r="XN261" s="0"/>
      <c r="XO261" s="0"/>
      <c r="XP261" s="0"/>
      <c r="XQ261" s="0"/>
      <c r="XR261" s="0"/>
      <c r="XS261" s="0"/>
      <c r="XT261" s="0"/>
      <c r="XU261" s="0"/>
      <c r="XV261" s="0"/>
      <c r="XW261" s="0"/>
      <c r="XX261" s="0"/>
      <c r="XY261" s="0"/>
      <c r="XZ261" s="0"/>
      <c r="YA261" s="0"/>
      <c r="YB261" s="0"/>
      <c r="YC261" s="0"/>
      <c r="YD261" s="0"/>
      <c r="YE261" s="0"/>
      <c r="YF261" s="0"/>
      <c r="YG261" s="0"/>
      <c r="YH261" s="0"/>
      <c r="YI261" s="0"/>
      <c r="YJ261" s="0"/>
      <c r="YK261" s="0"/>
      <c r="YL261" s="0"/>
      <c r="YM261" s="0"/>
      <c r="YN261" s="0"/>
      <c r="YO261" s="0"/>
      <c r="YP261" s="0"/>
      <c r="YQ261" s="0"/>
      <c r="YR261" s="0"/>
      <c r="YS261" s="0"/>
      <c r="YT261" s="0"/>
      <c r="YU261" s="0"/>
      <c r="YV261" s="0"/>
      <c r="YW261" s="0"/>
      <c r="YX261" s="0"/>
      <c r="YY261" s="0"/>
      <c r="YZ261" s="0"/>
      <c r="ZA261" s="0"/>
      <c r="ZB261" s="0"/>
      <c r="ZC261" s="0"/>
      <c r="ZD261" s="0"/>
      <c r="ZE261" s="0"/>
      <c r="ZF261" s="0"/>
      <c r="ZG261" s="0"/>
      <c r="ZH261" s="0"/>
      <c r="ZI261" s="0"/>
      <c r="ZJ261" s="0"/>
      <c r="ZK261" s="0"/>
      <c r="ZL261" s="0"/>
      <c r="ZM261" s="0"/>
      <c r="ZN261" s="0"/>
      <c r="ZO261" s="0"/>
      <c r="ZP261" s="0"/>
      <c r="ZQ261" s="0"/>
      <c r="ZR261" s="0"/>
      <c r="ZS261" s="0"/>
      <c r="ZT261" s="0"/>
      <c r="ZU261" s="0"/>
      <c r="ZV261" s="0"/>
      <c r="ZW261" s="0"/>
      <c r="ZX261" s="0"/>
      <c r="ZY261" s="0"/>
      <c r="ZZ261" s="0"/>
      <c r="AAA261" s="0"/>
      <c r="AAB261" s="0"/>
      <c r="AAC261" s="0"/>
      <c r="AAD261" s="0"/>
      <c r="AAE261" s="0"/>
      <c r="AAF261" s="0"/>
      <c r="AAG261" s="0"/>
      <c r="AAH261" s="0"/>
      <c r="AAI261" s="0"/>
      <c r="AAJ261" s="0"/>
      <c r="AAK261" s="0"/>
      <c r="AAL261" s="0"/>
      <c r="AAM261" s="0"/>
      <c r="AAN261" s="0"/>
      <c r="AAO261" s="0"/>
      <c r="AAP261" s="0"/>
      <c r="AAQ261" s="0"/>
      <c r="AAR261" s="0"/>
      <c r="AAS261" s="0"/>
      <c r="AAT261" s="0"/>
      <c r="AAU261" s="0"/>
      <c r="AAV261" s="0"/>
      <c r="AAW261" s="0"/>
      <c r="AAX261" s="0"/>
      <c r="AAY261" s="0"/>
      <c r="AAZ261" s="0"/>
      <c r="ABA261" s="0"/>
      <c r="ABB261" s="0"/>
      <c r="ABC261" s="0"/>
      <c r="ABD261" s="0"/>
      <c r="ABE261" s="0"/>
      <c r="ABF261" s="0"/>
      <c r="ABG261" s="0"/>
      <c r="ABH261" s="0"/>
      <c r="ABI261" s="0"/>
      <c r="ABJ261" s="0"/>
      <c r="ABK261" s="0"/>
      <c r="ABL261" s="0"/>
      <c r="ABM261" s="0"/>
      <c r="ABN261" s="0"/>
      <c r="ABO261" s="0"/>
      <c r="ABP261" s="0"/>
      <c r="ABQ261" s="0"/>
      <c r="ABR261" s="0"/>
      <c r="ABS261" s="0"/>
      <c r="ABT261" s="0"/>
      <c r="ABU261" s="0"/>
      <c r="ABV261" s="0"/>
      <c r="ABW261" s="0"/>
      <c r="ABX261" s="0"/>
      <c r="ABY261" s="0"/>
      <c r="ABZ261" s="0"/>
      <c r="ACA261" s="0"/>
      <c r="ACB261" s="0"/>
      <c r="ACC261" s="0"/>
      <c r="ACD261" s="0"/>
      <c r="ACE261" s="0"/>
      <c r="ACF261" s="0"/>
      <c r="ACG261" s="0"/>
      <c r="ACH261" s="0"/>
      <c r="ACI261" s="0"/>
      <c r="ACJ261" s="0"/>
      <c r="ACK261" s="0"/>
      <c r="ACL261" s="0"/>
      <c r="ACM261" s="0"/>
      <c r="ACN261" s="0"/>
      <c r="ACO261" s="0"/>
      <c r="ACP261" s="0"/>
      <c r="ACQ261" s="0"/>
      <c r="ACR261" s="0"/>
      <c r="ACS261" s="0"/>
      <c r="ACT261" s="0"/>
      <c r="ACU261" s="0"/>
      <c r="ACV261" s="0"/>
      <c r="ACW261" s="0"/>
      <c r="ACX261" s="0"/>
      <c r="ACY261" s="0"/>
      <c r="ACZ261" s="0"/>
      <c r="ADA261" s="0"/>
      <c r="ADB261" s="0"/>
      <c r="ADC261" s="0"/>
      <c r="ADD261" s="0"/>
      <c r="ADE261" s="0"/>
      <c r="ADF261" s="0"/>
      <c r="ADG261" s="0"/>
      <c r="ADH261" s="0"/>
      <c r="ADI261" s="0"/>
      <c r="ADJ261" s="0"/>
      <c r="ADK261" s="0"/>
      <c r="ADL261" s="0"/>
      <c r="ADM261" s="0"/>
      <c r="ADN261" s="0"/>
      <c r="ADO261" s="0"/>
      <c r="ADP261" s="0"/>
      <c r="ADQ261" s="0"/>
      <c r="ADR261" s="0"/>
      <c r="ADS261" s="0"/>
      <c r="ADT261" s="0"/>
      <c r="ADU261" s="0"/>
      <c r="ADV261" s="0"/>
      <c r="ADW261" s="0"/>
      <c r="ADX261" s="0"/>
      <c r="ADY261" s="0"/>
      <c r="ADZ261" s="0"/>
      <c r="AEA261" s="0"/>
      <c r="AEB261" s="0"/>
      <c r="AEC261" s="0"/>
      <c r="AED261" s="0"/>
      <c r="AEE261" s="0"/>
      <c r="AEF261" s="0"/>
      <c r="AEG261" s="0"/>
      <c r="AEH261" s="0"/>
      <c r="AEI261" s="0"/>
      <c r="AEJ261" s="0"/>
      <c r="AEK261" s="0"/>
      <c r="AEL261" s="0"/>
      <c r="AEM261" s="0"/>
      <c r="AEN261" s="0"/>
      <c r="AEO261" s="0"/>
      <c r="AEP261" s="0"/>
      <c r="AEQ261" s="0"/>
      <c r="AER261" s="0"/>
      <c r="AES261" s="0"/>
      <c r="AET261" s="0"/>
      <c r="AEU261" s="0"/>
      <c r="AEV261" s="0"/>
      <c r="AEW261" s="0"/>
      <c r="AEX261" s="0"/>
      <c r="AEY261" s="0"/>
      <c r="AEZ261" s="0"/>
      <c r="AFA261" s="0"/>
      <c r="AFB261" s="0"/>
      <c r="AFC261" s="0"/>
      <c r="AFD261" s="0"/>
      <c r="AFE261" s="0"/>
      <c r="AFF261" s="0"/>
      <c r="AFG261" s="0"/>
      <c r="AFH261" s="0"/>
      <c r="AFI261" s="0"/>
      <c r="AFJ261" s="0"/>
      <c r="AFK261" s="0"/>
      <c r="AFL261" s="0"/>
      <c r="AFM261" s="0"/>
      <c r="AFN261" s="0"/>
      <c r="AFO261" s="0"/>
      <c r="AFP261" s="0"/>
      <c r="AFQ261" s="0"/>
      <c r="AFR261" s="0"/>
      <c r="AFS261" s="0"/>
      <c r="AFT261" s="0"/>
      <c r="AFU261" s="0"/>
      <c r="AFV261" s="0"/>
      <c r="AFW261" s="0"/>
      <c r="AFX261" s="0"/>
      <c r="AFY261" s="0"/>
      <c r="AFZ261" s="0"/>
      <c r="AGA261" s="0"/>
      <c r="AGB261" s="0"/>
      <c r="AGC261" s="0"/>
      <c r="AGD261" s="0"/>
      <c r="AGE261" s="0"/>
      <c r="AGF261" s="0"/>
      <c r="AGG261" s="0"/>
      <c r="AGH261" s="0"/>
      <c r="AGI261" s="0"/>
      <c r="AGJ261" s="0"/>
      <c r="AGK261" s="0"/>
      <c r="AGL261" s="0"/>
      <c r="AGM261" s="0"/>
      <c r="AGN261" s="0"/>
      <c r="AGO261" s="0"/>
      <c r="AGP261" s="0"/>
      <c r="AGQ261" s="0"/>
      <c r="AGR261" s="0"/>
      <c r="AGS261" s="0"/>
      <c r="AGT261" s="0"/>
      <c r="AGU261" s="0"/>
      <c r="AGV261" s="0"/>
      <c r="AGW261" s="0"/>
      <c r="AGX261" s="0"/>
      <c r="AGY261" s="0"/>
      <c r="AGZ261" s="0"/>
      <c r="AHA261" s="0"/>
      <c r="AHB261" s="0"/>
      <c r="AHC261" s="0"/>
      <c r="AHD261" s="0"/>
      <c r="AHE261" s="0"/>
      <c r="AHF261" s="0"/>
      <c r="AHG261" s="0"/>
      <c r="AHH261" s="0"/>
      <c r="AHI261" s="0"/>
      <c r="AHJ261" s="0"/>
      <c r="AHK261" s="0"/>
      <c r="AHL261" s="0"/>
      <c r="AHM261" s="0"/>
      <c r="AHN261" s="0"/>
      <c r="AHO261" s="0"/>
      <c r="AHP261" s="0"/>
      <c r="AHQ261" s="0"/>
      <c r="AHR261" s="0"/>
      <c r="AHS261" s="0"/>
      <c r="AHT261" s="0"/>
      <c r="AHU261" s="0"/>
      <c r="AHV261" s="0"/>
      <c r="AHW261" s="0"/>
      <c r="AHX261" s="0"/>
      <c r="AHY261" s="0"/>
      <c r="AHZ261" s="0"/>
      <c r="AIA261" s="0"/>
      <c r="AIB261" s="0"/>
      <c r="AIC261" s="0"/>
      <c r="AID261" s="0"/>
      <c r="AIE261" s="0"/>
      <c r="AIF261" s="0"/>
      <c r="AIG261" s="0"/>
      <c r="AIH261" s="0"/>
      <c r="AII261" s="0"/>
      <c r="AIJ261" s="0"/>
      <c r="AIK261" s="0"/>
      <c r="AIL261" s="0"/>
      <c r="AIM261" s="0"/>
      <c r="AIN261" s="0"/>
      <c r="AIO261" s="0"/>
      <c r="AIP261" s="0"/>
      <c r="AIQ261" s="0"/>
      <c r="AIR261" s="0"/>
      <c r="AIS261" s="0"/>
      <c r="AIT261" s="0"/>
      <c r="AIU261" s="0"/>
      <c r="AIV261" s="0"/>
      <c r="AIW261" s="0"/>
      <c r="AIX261" s="0"/>
      <c r="AIY261" s="0"/>
      <c r="AIZ261" s="0"/>
      <c r="AJA261" s="0"/>
      <c r="AJB261" s="0"/>
      <c r="AJC261" s="0"/>
      <c r="AJD261" s="0"/>
      <c r="AJE261" s="0"/>
      <c r="AJF261" s="0"/>
      <c r="AJG261" s="0"/>
      <c r="AJH261" s="0"/>
      <c r="AJI261" s="0"/>
      <c r="AJJ261" s="0"/>
      <c r="AJK261" s="0"/>
      <c r="AJL261" s="0"/>
      <c r="AJM261" s="0"/>
      <c r="AJN261" s="0"/>
      <c r="AJO261" s="0"/>
      <c r="AJP261" s="0"/>
      <c r="AJQ261" s="0"/>
      <c r="AJR261" s="0"/>
      <c r="AJS261" s="0"/>
      <c r="AJT261" s="0"/>
      <c r="AJU261" s="0"/>
      <c r="AJV261" s="0"/>
      <c r="AJW261" s="0"/>
      <c r="AJX261" s="0"/>
      <c r="AJY261" s="0"/>
      <c r="AJZ261" s="0"/>
      <c r="AKA261" s="0"/>
      <c r="AKB261" s="0"/>
      <c r="AKC261" s="0"/>
      <c r="AKD261" s="0"/>
      <c r="AKE261" s="0"/>
      <c r="AKF261" s="0"/>
      <c r="AKG261" s="0"/>
      <c r="AKH261" s="0"/>
      <c r="AKI261" s="0"/>
      <c r="AKJ261" s="0"/>
      <c r="AKK261" s="0"/>
      <c r="AKL261" s="0"/>
      <c r="AKM261" s="0"/>
      <c r="AKN261" s="0"/>
      <c r="AKO261" s="0"/>
      <c r="AKP261" s="0"/>
      <c r="AKQ261" s="0"/>
      <c r="AKR261" s="0"/>
      <c r="AKS261" s="0"/>
      <c r="AKT261" s="0"/>
      <c r="AKU261" s="0"/>
      <c r="AKV261" s="0"/>
      <c r="AKW261" s="0"/>
      <c r="AKX261" s="0"/>
      <c r="AKY261" s="0"/>
      <c r="AKZ261" s="0"/>
      <c r="ALA261" s="0"/>
      <c r="ALB261" s="0"/>
      <c r="ALC261" s="0"/>
      <c r="ALD261" s="0"/>
      <c r="ALE261" s="0"/>
      <c r="ALF261" s="0"/>
      <c r="ALG261" s="0"/>
      <c r="ALH261" s="0"/>
      <c r="ALI261" s="0"/>
      <c r="ALJ261" s="0"/>
      <c r="ALK261" s="0"/>
      <c r="ALL261" s="0"/>
      <c r="ALM261" s="0"/>
      <c r="ALN261" s="0"/>
      <c r="ALO261" s="0"/>
      <c r="ALP261" s="0"/>
      <c r="ALQ261" s="0"/>
      <c r="ALR261" s="0"/>
      <c r="ALS261" s="0"/>
      <c r="ALT261" s="0"/>
      <c r="ALU261" s="0"/>
      <c r="ALV261" s="0"/>
      <c r="ALW261" s="0"/>
      <c r="ALX261" s="0"/>
      <c r="ALY261" s="0"/>
      <c r="ALZ261" s="0"/>
      <c r="AMA261" s="0"/>
      <c r="AMB261" s="0"/>
      <c r="AMC261" s="0"/>
      <c r="AMD261" s="0"/>
      <c r="AME261" s="0"/>
      <c r="AMF261" s="0"/>
      <c r="AMG261" s="0"/>
      <c r="AMH261" s="0"/>
      <c r="AMI261" s="0"/>
      <c r="AMJ261" s="0"/>
    </row>
    <row r="262" customFormat="false" ht="14.9" hidden="false" customHeight="false" outlineLevel="0" collapsed="false">
      <c r="A262" s="44" t="n">
        <v>56</v>
      </c>
      <c r="B262" s="45" t="s">
        <v>278</v>
      </c>
      <c r="C262" s="19" t="n">
        <v>0</v>
      </c>
      <c r="D262" s="19" t="n">
        <v>0</v>
      </c>
      <c r="E262" s="19" t="n">
        <v>3</v>
      </c>
      <c r="F262" s="19" t="n">
        <v>0</v>
      </c>
      <c r="G262" s="20"/>
      <c r="H262" s="20"/>
      <c r="I262" s="20" t="n">
        <f aca="false">E262*SC!C143</f>
        <v>2580.4531925</v>
      </c>
      <c r="J262" s="20" t="n">
        <f aca="false">F262*SC!D143</f>
        <v>0</v>
      </c>
      <c r="K262" s="21" t="n">
        <v>619.39</v>
      </c>
      <c r="L262" s="21" t="n">
        <f aca="false">6*SC!D155</f>
        <v>23.4586653863636</v>
      </c>
      <c r="M262" s="21" t="n">
        <f aca="false">6*SC!E155</f>
        <v>23.4586653863636</v>
      </c>
      <c r="N262" s="22"/>
      <c r="O262" s="23" t="n">
        <f aca="false">SUM(G262:J262,K262:M262)</f>
        <v>3246.76052327273</v>
      </c>
      <c r="P262" s="0"/>
      <c r="Q262" s="0"/>
      <c r="R262" s="0"/>
      <c r="S262" s="0"/>
      <c r="T262" s="0"/>
      <c r="U262" s="0"/>
      <c r="V262" s="0"/>
      <c r="W262" s="0"/>
      <c r="X262" s="0"/>
      <c r="Y262" s="0"/>
      <c r="Z262" s="0"/>
      <c r="AA262" s="0"/>
      <c r="AB262" s="0"/>
      <c r="AC262" s="0"/>
      <c r="AD262" s="0"/>
      <c r="AE262" s="0"/>
      <c r="AF262" s="0"/>
      <c r="AG262" s="0"/>
      <c r="AH262" s="0"/>
      <c r="AI262" s="0"/>
      <c r="AJ262" s="0"/>
      <c r="AK262" s="0"/>
      <c r="AL262" s="0"/>
      <c r="AM262" s="0"/>
      <c r="AN262" s="0"/>
      <c r="AO262" s="0"/>
      <c r="AP262" s="0"/>
      <c r="AQ262" s="0"/>
      <c r="AR262" s="0"/>
      <c r="AS262" s="0"/>
      <c r="AT262" s="0"/>
      <c r="AU262" s="0"/>
      <c r="AV262" s="0"/>
      <c r="AW262" s="0"/>
      <c r="AX262" s="0"/>
      <c r="AY262" s="0"/>
      <c r="AZ262" s="0"/>
      <c r="BA262" s="0"/>
      <c r="BB262" s="0"/>
      <c r="BC262" s="0"/>
      <c r="BD262" s="0"/>
      <c r="BE262" s="0"/>
      <c r="BF262" s="0"/>
      <c r="BG262" s="0"/>
      <c r="BH262" s="0"/>
      <c r="BI262" s="0"/>
      <c r="BJ262" s="0"/>
      <c r="BK262" s="0"/>
      <c r="BL262" s="0"/>
      <c r="BM262" s="0"/>
      <c r="BN262" s="0"/>
      <c r="BO262" s="0"/>
      <c r="BP262" s="0"/>
      <c r="BQ262" s="0"/>
      <c r="BR262" s="0"/>
      <c r="BS262" s="0"/>
      <c r="BT262" s="0"/>
      <c r="BU262" s="0"/>
      <c r="BV262" s="0"/>
      <c r="BW262" s="0"/>
      <c r="BX262" s="0"/>
      <c r="BY262" s="0"/>
      <c r="BZ262" s="0"/>
      <c r="CA262" s="0"/>
      <c r="CB262" s="0"/>
      <c r="CC262" s="0"/>
      <c r="CD262" s="0"/>
      <c r="CE262" s="0"/>
      <c r="CF262" s="0"/>
      <c r="CG262" s="0"/>
      <c r="CH262" s="0"/>
      <c r="CI262" s="0"/>
      <c r="CJ262" s="0"/>
      <c r="CK262" s="0"/>
      <c r="CL262" s="0"/>
      <c r="CM262" s="0"/>
      <c r="CN262" s="0"/>
      <c r="CO262" s="0"/>
      <c r="CP262" s="0"/>
      <c r="CQ262" s="0"/>
      <c r="CR262" s="0"/>
      <c r="CS262" s="0"/>
      <c r="CT262" s="0"/>
      <c r="CU262" s="0"/>
      <c r="CV262" s="0"/>
      <c r="CW262" s="0"/>
      <c r="CX262" s="0"/>
      <c r="CY262" s="0"/>
      <c r="CZ262" s="0"/>
      <c r="DA262" s="0"/>
      <c r="DB262" s="0"/>
      <c r="DC262" s="0"/>
      <c r="DD262" s="0"/>
      <c r="DE262" s="0"/>
      <c r="DF262" s="0"/>
      <c r="DG262" s="0"/>
      <c r="DH262" s="0"/>
      <c r="DI262" s="0"/>
      <c r="DJ262" s="0"/>
      <c r="DK262" s="0"/>
      <c r="DL262" s="0"/>
      <c r="DM262" s="0"/>
      <c r="DN262" s="0"/>
      <c r="DO262" s="0"/>
      <c r="DP262" s="0"/>
      <c r="DQ262" s="0"/>
      <c r="DR262" s="0"/>
      <c r="DS262" s="0"/>
      <c r="DT262" s="0"/>
      <c r="DU262" s="0"/>
      <c r="DV262" s="0"/>
      <c r="DW262" s="0"/>
      <c r="DX262" s="0"/>
      <c r="DY262" s="0"/>
      <c r="DZ262" s="0"/>
      <c r="EA262" s="0"/>
      <c r="EB262" s="0"/>
      <c r="EC262" s="0"/>
      <c r="ED262" s="0"/>
      <c r="EE262" s="0"/>
      <c r="EF262" s="0"/>
      <c r="EG262" s="0"/>
      <c r="EH262" s="0"/>
      <c r="EI262" s="0"/>
      <c r="EJ262" s="0"/>
      <c r="EK262" s="0"/>
      <c r="EL262" s="0"/>
      <c r="EM262" s="0"/>
      <c r="EN262" s="0"/>
      <c r="EO262" s="0"/>
      <c r="EP262" s="0"/>
      <c r="EQ262" s="0"/>
      <c r="ER262" s="0"/>
      <c r="ES262" s="0"/>
      <c r="ET262" s="0"/>
      <c r="EU262" s="0"/>
      <c r="EV262" s="0"/>
      <c r="EW262" s="0"/>
      <c r="EX262" s="0"/>
      <c r="EY262" s="0"/>
      <c r="EZ262" s="0"/>
      <c r="FA262" s="0"/>
      <c r="FB262" s="0"/>
      <c r="FC262" s="0"/>
      <c r="FD262" s="0"/>
      <c r="FE262" s="0"/>
      <c r="FF262" s="0"/>
      <c r="FG262" s="0"/>
      <c r="FH262" s="0"/>
      <c r="FI262" s="0"/>
      <c r="FJ262" s="0"/>
      <c r="FK262" s="0"/>
      <c r="FL262" s="0"/>
      <c r="FM262" s="0"/>
      <c r="FN262" s="0"/>
      <c r="FO262" s="0"/>
      <c r="FP262" s="0"/>
      <c r="FQ262" s="0"/>
      <c r="FR262" s="0"/>
      <c r="FS262" s="0"/>
      <c r="FT262" s="0"/>
      <c r="FU262" s="0"/>
      <c r="FV262" s="0"/>
      <c r="FW262" s="0"/>
      <c r="FX262" s="0"/>
      <c r="FY262" s="0"/>
      <c r="FZ262" s="0"/>
      <c r="GA262" s="0"/>
      <c r="GB262" s="0"/>
      <c r="GC262" s="0"/>
      <c r="GD262" s="0"/>
      <c r="GE262" s="0"/>
      <c r="GF262" s="0"/>
      <c r="GG262" s="0"/>
      <c r="GH262" s="0"/>
      <c r="GI262" s="0"/>
      <c r="GJ262" s="0"/>
      <c r="GK262" s="0"/>
      <c r="GL262" s="0"/>
      <c r="GM262" s="0"/>
      <c r="GN262" s="0"/>
      <c r="GO262" s="0"/>
      <c r="GP262" s="0"/>
      <c r="GQ262" s="0"/>
      <c r="GR262" s="0"/>
      <c r="GS262" s="0"/>
      <c r="GT262" s="0"/>
      <c r="GU262" s="0"/>
      <c r="GV262" s="0"/>
      <c r="GW262" s="0"/>
      <c r="GX262" s="0"/>
      <c r="GY262" s="0"/>
      <c r="GZ262" s="0"/>
      <c r="HA262" s="0"/>
      <c r="HB262" s="0"/>
      <c r="HC262" s="0"/>
      <c r="HD262" s="0"/>
      <c r="HE262" s="0"/>
      <c r="HF262" s="0"/>
      <c r="HG262" s="0"/>
      <c r="HH262" s="0"/>
      <c r="HI262" s="0"/>
      <c r="HJ262" s="0"/>
      <c r="HK262" s="0"/>
      <c r="HL262" s="0"/>
      <c r="HM262" s="0"/>
      <c r="HN262" s="0"/>
      <c r="HO262" s="0"/>
      <c r="HP262" s="0"/>
      <c r="HQ262" s="0"/>
      <c r="HR262" s="0"/>
      <c r="HS262" s="0"/>
      <c r="HT262" s="0"/>
      <c r="HU262" s="0"/>
      <c r="HV262" s="0"/>
      <c r="HW262" s="0"/>
      <c r="HX262" s="0"/>
      <c r="HY262" s="0"/>
      <c r="HZ262" s="0"/>
      <c r="IA262" s="0"/>
      <c r="IB262" s="0"/>
      <c r="IC262" s="0"/>
      <c r="ID262" s="0"/>
      <c r="IE262" s="0"/>
      <c r="IF262" s="0"/>
      <c r="IG262" s="0"/>
      <c r="IH262" s="0"/>
      <c r="II262" s="0"/>
      <c r="IJ262" s="0"/>
      <c r="IK262" s="0"/>
      <c r="IL262" s="0"/>
      <c r="IM262" s="0"/>
      <c r="IN262" s="0"/>
      <c r="IO262" s="0"/>
      <c r="IP262" s="0"/>
      <c r="IQ262" s="0"/>
      <c r="IR262" s="0"/>
      <c r="IS262" s="0"/>
      <c r="IT262" s="0"/>
      <c r="IU262" s="0"/>
      <c r="IV262" s="0"/>
      <c r="IW262" s="0"/>
      <c r="IX262" s="0"/>
      <c r="IY262" s="0"/>
      <c r="IZ262" s="0"/>
      <c r="JA262" s="0"/>
      <c r="JB262" s="0"/>
      <c r="JC262" s="0"/>
      <c r="JD262" s="0"/>
      <c r="JE262" s="0"/>
      <c r="JF262" s="0"/>
      <c r="JG262" s="0"/>
      <c r="JH262" s="0"/>
      <c r="JI262" s="0"/>
      <c r="JJ262" s="0"/>
      <c r="JK262" s="0"/>
      <c r="JL262" s="0"/>
      <c r="JM262" s="0"/>
      <c r="JN262" s="0"/>
      <c r="JO262" s="0"/>
      <c r="JP262" s="0"/>
      <c r="JQ262" s="0"/>
      <c r="JR262" s="0"/>
      <c r="JS262" s="0"/>
      <c r="JT262" s="0"/>
      <c r="JU262" s="0"/>
      <c r="JV262" s="0"/>
      <c r="JW262" s="0"/>
      <c r="JX262" s="0"/>
      <c r="JY262" s="0"/>
      <c r="JZ262" s="0"/>
      <c r="KA262" s="0"/>
      <c r="KB262" s="0"/>
      <c r="KC262" s="0"/>
      <c r="KD262" s="0"/>
      <c r="KE262" s="0"/>
      <c r="KF262" s="0"/>
      <c r="KG262" s="0"/>
      <c r="KH262" s="0"/>
      <c r="KI262" s="0"/>
      <c r="KJ262" s="0"/>
      <c r="KK262" s="0"/>
      <c r="KL262" s="0"/>
      <c r="KM262" s="0"/>
      <c r="KN262" s="0"/>
      <c r="KO262" s="0"/>
      <c r="KP262" s="0"/>
      <c r="KQ262" s="0"/>
      <c r="KR262" s="0"/>
      <c r="KS262" s="0"/>
      <c r="KT262" s="0"/>
      <c r="KU262" s="0"/>
      <c r="KV262" s="0"/>
      <c r="KW262" s="0"/>
      <c r="KX262" s="0"/>
      <c r="KY262" s="0"/>
      <c r="KZ262" s="0"/>
      <c r="LA262" s="0"/>
      <c r="LB262" s="0"/>
      <c r="LC262" s="0"/>
      <c r="LD262" s="0"/>
      <c r="LE262" s="0"/>
      <c r="LF262" s="0"/>
      <c r="LG262" s="0"/>
      <c r="LH262" s="0"/>
      <c r="LI262" s="0"/>
      <c r="LJ262" s="0"/>
      <c r="LK262" s="0"/>
      <c r="LL262" s="0"/>
      <c r="LM262" s="0"/>
      <c r="LN262" s="0"/>
      <c r="LO262" s="0"/>
      <c r="LP262" s="0"/>
      <c r="LQ262" s="0"/>
      <c r="LR262" s="0"/>
      <c r="LS262" s="0"/>
      <c r="LT262" s="0"/>
      <c r="LU262" s="0"/>
      <c r="LV262" s="0"/>
      <c r="LW262" s="0"/>
      <c r="LX262" s="0"/>
      <c r="LY262" s="0"/>
      <c r="LZ262" s="0"/>
      <c r="MA262" s="0"/>
      <c r="MB262" s="0"/>
      <c r="MC262" s="0"/>
      <c r="MD262" s="0"/>
      <c r="ME262" s="0"/>
      <c r="MF262" s="0"/>
      <c r="MG262" s="0"/>
      <c r="MH262" s="0"/>
      <c r="MI262" s="0"/>
      <c r="MJ262" s="0"/>
      <c r="MK262" s="0"/>
      <c r="ML262" s="0"/>
      <c r="MM262" s="0"/>
      <c r="MN262" s="0"/>
      <c r="MO262" s="0"/>
      <c r="MP262" s="0"/>
      <c r="MQ262" s="0"/>
      <c r="MR262" s="0"/>
      <c r="MS262" s="0"/>
      <c r="MT262" s="0"/>
      <c r="MU262" s="0"/>
      <c r="MV262" s="0"/>
      <c r="MW262" s="0"/>
      <c r="MX262" s="0"/>
      <c r="MY262" s="0"/>
      <c r="MZ262" s="0"/>
      <c r="NA262" s="0"/>
      <c r="NB262" s="0"/>
      <c r="NC262" s="0"/>
      <c r="ND262" s="0"/>
      <c r="NE262" s="0"/>
      <c r="NF262" s="0"/>
      <c r="NG262" s="0"/>
      <c r="NH262" s="0"/>
      <c r="NI262" s="0"/>
      <c r="NJ262" s="0"/>
      <c r="NK262" s="0"/>
      <c r="NL262" s="0"/>
      <c r="NM262" s="0"/>
      <c r="NN262" s="0"/>
      <c r="NO262" s="0"/>
      <c r="NP262" s="0"/>
      <c r="NQ262" s="0"/>
      <c r="NR262" s="0"/>
      <c r="NS262" s="0"/>
      <c r="NT262" s="0"/>
      <c r="NU262" s="0"/>
      <c r="NV262" s="0"/>
      <c r="NW262" s="0"/>
      <c r="NX262" s="0"/>
      <c r="NY262" s="0"/>
      <c r="NZ262" s="0"/>
      <c r="OA262" s="0"/>
      <c r="OB262" s="0"/>
      <c r="OC262" s="0"/>
      <c r="OD262" s="0"/>
      <c r="OE262" s="0"/>
      <c r="OF262" s="0"/>
      <c r="OG262" s="0"/>
      <c r="OH262" s="0"/>
      <c r="OI262" s="0"/>
      <c r="OJ262" s="0"/>
      <c r="OK262" s="0"/>
      <c r="OL262" s="0"/>
      <c r="OM262" s="0"/>
      <c r="ON262" s="0"/>
      <c r="OO262" s="0"/>
      <c r="OP262" s="0"/>
      <c r="OQ262" s="0"/>
      <c r="OR262" s="0"/>
      <c r="OS262" s="0"/>
      <c r="OT262" s="0"/>
      <c r="OU262" s="0"/>
      <c r="OV262" s="0"/>
      <c r="OW262" s="0"/>
      <c r="OX262" s="0"/>
      <c r="OY262" s="0"/>
      <c r="OZ262" s="0"/>
      <c r="PA262" s="0"/>
      <c r="PB262" s="0"/>
      <c r="PC262" s="0"/>
      <c r="PD262" s="0"/>
      <c r="PE262" s="0"/>
      <c r="PF262" s="0"/>
      <c r="PG262" s="0"/>
      <c r="PH262" s="0"/>
      <c r="PI262" s="0"/>
      <c r="PJ262" s="0"/>
      <c r="PK262" s="0"/>
      <c r="PL262" s="0"/>
      <c r="PM262" s="0"/>
      <c r="PN262" s="0"/>
      <c r="PO262" s="0"/>
      <c r="PP262" s="0"/>
      <c r="PQ262" s="0"/>
      <c r="PR262" s="0"/>
      <c r="PS262" s="0"/>
      <c r="PT262" s="0"/>
      <c r="PU262" s="0"/>
      <c r="PV262" s="0"/>
      <c r="PW262" s="0"/>
      <c r="PX262" s="0"/>
      <c r="PY262" s="0"/>
      <c r="PZ262" s="0"/>
      <c r="QA262" s="0"/>
      <c r="QB262" s="0"/>
      <c r="QC262" s="0"/>
      <c r="QD262" s="0"/>
      <c r="QE262" s="0"/>
      <c r="QF262" s="0"/>
      <c r="QG262" s="0"/>
      <c r="QH262" s="0"/>
      <c r="QI262" s="0"/>
      <c r="QJ262" s="0"/>
      <c r="QK262" s="0"/>
      <c r="QL262" s="0"/>
      <c r="QM262" s="0"/>
      <c r="QN262" s="0"/>
      <c r="QO262" s="0"/>
      <c r="QP262" s="0"/>
      <c r="QQ262" s="0"/>
      <c r="QR262" s="0"/>
      <c r="QS262" s="0"/>
      <c r="QT262" s="0"/>
      <c r="QU262" s="0"/>
      <c r="QV262" s="0"/>
      <c r="QW262" s="0"/>
      <c r="QX262" s="0"/>
      <c r="QY262" s="0"/>
      <c r="QZ262" s="0"/>
      <c r="RA262" s="0"/>
      <c r="RB262" s="0"/>
      <c r="RC262" s="0"/>
      <c r="RD262" s="0"/>
      <c r="RE262" s="0"/>
      <c r="RF262" s="0"/>
      <c r="RG262" s="0"/>
      <c r="RH262" s="0"/>
      <c r="RI262" s="0"/>
      <c r="RJ262" s="0"/>
      <c r="RK262" s="0"/>
      <c r="RL262" s="0"/>
      <c r="RM262" s="0"/>
      <c r="RN262" s="0"/>
      <c r="RO262" s="0"/>
      <c r="RP262" s="0"/>
      <c r="RQ262" s="0"/>
      <c r="RR262" s="0"/>
      <c r="RS262" s="0"/>
      <c r="RT262" s="0"/>
      <c r="RU262" s="0"/>
      <c r="RV262" s="0"/>
      <c r="RW262" s="0"/>
      <c r="RX262" s="0"/>
      <c r="RY262" s="0"/>
      <c r="RZ262" s="0"/>
      <c r="SA262" s="0"/>
      <c r="SB262" s="0"/>
      <c r="SC262" s="0"/>
      <c r="SD262" s="0"/>
      <c r="SE262" s="0"/>
      <c r="SF262" s="0"/>
      <c r="SG262" s="0"/>
      <c r="SH262" s="0"/>
      <c r="SI262" s="0"/>
      <c r="SJ262" s="0"/>
      <c r="SK262" s="0"/>
      <c r="SL262" s="0"/>
      <c r="SM262" s="0"/>
      <c r="SN262" s="0"/>
      <c r="SO262" s="0"/>
      <c r="SP262" s="0"/>
      <c r="SQ262" s="0"/>
      <c r="SR262" s="0"/>
      <c r="SS262" s="0"/>
      <c r="ST262" s="0"/>
      <c r="SU262" s="0"/>
      <c r="SV262" s="0"/>
      <c r="SW262" s="0"/>
      <c r="SX262" s="0"/>
      <c r="SY262" s="0"/>
      <c r="SZ262" s="0"/>
      <c r="TA262" s="0"/>
      <c r="TB262" s="0"/>
      <c r="TC262" s="0"/>
      <c r="TD262" s="0"/>
      <c r="TE262" s="0"/>
      <c r="TF262" s="0"/>
      <c r="TG262" s="0"/>
      <c r="TH262" s="0"/>
      <c r="TI262" s="0"/>
      <c r="TJ262" s="0"/>
      <c r="TK262" s="0"/>
      <c r="TL262" s="0"/>
      <c r="TM262" s="0"/>
      <c r="TN262" s="0"/>
      <c r="TO262" s="0"/>
      <c r="TP262" s="0"/>
      <c r="TQ262" s="0"/>
      <c r="TR262" s="0"/>
      <c r="TS262" s="0"/>
      <c r="TT262" s="0"/>
      <c r="TU262" s="0"/>
      <c r="TV262" s="0"/>
      <c r="TW262" s="0"/>
      <c r="TX262" s="0"/>
      <c r="TY262" s="0"/>
      <c r="TZ262" s="0"/>
      <c r="UA262" s="0"/>
      <c r="UB262" s="0"/>
      <c r="UC262" s="0"/>
      <c r="UD262" s="0"/>
      <c r="UE262" s="0"/>
      <c r="UF262" s="0"/>
      <c r="UG262" s="0"/>
      <c r="UH262" s="0"/>
      <c r="UI262" s="0"/>
      <c r="UJ262" s="0"/>
      <c r="UK262" s="0"/>
      <c r="UL262" s="0"/>
      <c r="UM262" s="0"/>
      <c r="UN262" s="0"/>
      <c r="UO262" s="0"/>
      <c r="UP262" s="0"/>
      <c r="UQ262" s="0"/>
      <c r="UR262" s="0"/>
      <c r="US262" s="0"/>
      <c r="UT262" s="0"/>
      <c r="UU262" s="0"/>
      <c r="UV262" s="0"/>
      <c r="UW262" s="0"/>
      <c r="UX262" s="0"/>
      <c r="UY262" s="0"/>
      <c r="UZ262" s="0"/>
      <c r="VA262" s="0"/>
      <c r="VB262" s="0"/>
      <c r="VC262" s="0"/>
      <c r="VD262" s="0"/>
      <c r="VE262" s="0"/>
      <c r="VF262" s="0"/>
      <c r="VG262" s="0"/>
      <c r="VH262" s="0"/>
      <c r="VI262" s="0"/>
      <c r="VJ262" s="0"/>
      <c r="VK262" s="0"/>
      <c r="VL262" s="0"/>
      <c r="VM262" s="0"/>
      <c r="VN262" s="0"/>
      <c r="VO262" s="0"/>
      <c r="VP262" s="0"/>
      <c r="VQ262" s="0"/>
      <c r="VR262" s="0"/>
      <c r="VS262" s="0"/>
      <c r="VT262" s="0"/>
      <c r="VU262" s="0"/>
      <c r="VV262" s="0"/>
      <c r="VW262" s="0"/>
      <c r="VX262" s="0"/>
      <c r="VY262" s="0"/>
      <c r="VZ262" s="0"/>
      <c r="WA262" s="0"/>
      <c r="WB262" s="0"/>
      <c r="WC262" s="0"/>
      <c r="WD262" s="0"/>
      <c r="WE262" s="0"/>
      <c r="WF262" s="0"/>
      <c r="WG262" s="0"/>
      <c r="WH262" s="0"/>
      <c r="WI262" s="0"/>
      <c r="WJ262" s="0"/>
      <c r="WK262" s="0"/>
      <c r="WL262" s="0"/>
      <c r="WM262" s="0"/>
      <c r="WN262" s="0"/>
      <c r="WO262" s="0"/>
      <c r="WP262" s="0"/>
      <c r="WQ262" s="0"/>
      <c r="WR262" s="0"/>
      <c r="WS262" s="0"/>
      <c r="WT262" s="0"/>
      <c r="WU262" s="0"/>
      <c r="WV262" s="0"/>
      <c r="WW262" s="0"/>
      <c r="WX262" s="0"/>
      <c r="WY262" s="0"/>
      <c r="WZ262" s="0"/>
      <c r="XA262" s="0"/>
      <c r="XB262" s="0"/>
      <c r="XC262" s="0"/>
      <c r="XD262" s="0"/>
      <c r="XE262" s="0"/>
      <c r="XF262" s="0"/>
      <c r="XG262" s="0"/>
      <c r="XH262" s="0"/>
      <c r="XI262" s="0"/>
      <c r="XJ262" s="0"/>
      <c r="XK262" s="0"/>
      <c r="XL262" s="0"/>
      <c r="XM262" s="0"/>
      <c r="XN262" s="0"/>
      <c r="XO262" s="0"/>
      <c r="XP262" s="0"/>
      <c r="XQ262" s="0"/>
      <c r="XR262" s="0"/>
      <c r="XS262" s="0"/>
      <c r="XT262" s="0"/>
      <c r="XU262" s="0"/>
      <c r="XV262" s="0"/>
      <c r="XW262" s="0"/>
      <c r="XX262" s="0"/>
      <c r="XY262" s="0"/>
      <c r="XZ262" s="0"/>
      <c r="YA262" s="0"/>
      <c r="YB262" s="0"/>
      <c r="YC262" s="0"/>
      <c r="YD262" s="0"/>
      <c r="YE262" s="0"/>
      <c r="YF262" s="0"/>
      <c r="YG262" s="0"/>
      <c r="YH262" s="0"/>
      <c r="YI262" s="0"/>
      <c r="YJ262" s="0"/>
      <c r="YK262" s="0"/>
      <c r="YL262" s="0"/>
      <c r="YM262" s="0"/>
      <c r="YN262" s="0"/>
      <c r="YO262" s="0"/>
      <c r="YP262" s="0"/>
      <c r="YQ262" s="0"/>
      <c r="YR262" s="0"/>
      <c r="YS262" s="0"/>
      <c r="YT262" s="0"/>
      <c r="YU262" s="0"/>
      <c r="YV262" s="0"/>
      <c r="YW262" s="0"/>
      <c r="YX262" s="0"/>
      <c r="YY262" s="0"/>
      <c r="YZ262" s="0"/>
      <c r="ZA262" s="0"/>
      <c r="ZB262" s="0"/>
      <c r="ZC262" s="0"/>
      <c r="ZD262" s="0"/>
      <c r="ZE262" s="0"/>
      <c r="ZF262" s="0"/>
      <c r="ZG262" s="0"/>
      <c r="ZH262" s="0"/>
      <c r="ZI262" s="0"/>
      <c r="ZJ262" s="0"/>
      <c r="ZK262" s="0"/>
      <c r="ZL262" s="0"/>
      <c r="ZM262" s="0"/>
      <c r="ZN262" s="0"/>
      <c r="ZO262" s="0"/>
      <c r="ZP262" s="0"/>
      <c r="ZQ262" s="0"/>
      <c r="ZR262" s="0"/>
      <c r="ZS262" s="0"/>
      <c r="ZT262" s="0"/>
      <c r="ZU262" s="0"/>
      <c r="ZV262" s="0"/>
      <c r="ZW262" s="0"/>
      <c r="ZX262" s="0"/>
      <c r="ZY262" s="0"/>
      <c r="ZZ262" s="0"/>
      <c r="AAA262" s="0"/>
      <c r="AAB262" s="0"/>
      <c r="AAC262" s="0"/>
      <c r="AAD262" s="0"/>
      <c r="AAE262" s="0"/>
      <c r="AAF262" s="0"/>
      <c r="AAG262" s="0"/>
      <c r="AAH262" s="0"/>
      <c r="AAI262" s="0"/>
      <c r="AAJ262" s="0"/>
      <c r="AAK262" s="0"/>
      <c r="AAL262" s="0"/>
      <c r="AAM262" s="0"/>
      <c r="AAN262" s="0"/>
      <c r="AAO262" s="0"/>
      <c r="AAP262" s="0"/>
      <c r="AAQ262" s="0"/>
      <c r="AAR262" s="0"/>
      <c r="AAS262" s="0"/>
      <c r="AAT262" s="0"/>
      <c r="AAU262" s="0"/>
      <c r="AAV262" s="0"/>
      <c r="AAW262" s="0"/>
      <c r="AAX262" s="0"/>
      <c r="AAY262" s="0"/>
      <c r="AAZ262" s="0"/>
      <c r="ABA262" s="0"/>
      <c r="ABB262" s="0"/>
      <c r="ABC262" s="0"/>
      <c r="ABD262" s="0"/>
      <c r="ABE262" s="0"/>
      <c r="ABF262" s="0"/>
      <c r="ABG262" s="0"/>
      <c r="ABH262" s="0"/>
      <c r="ABI262" s="0"/>
      <c r="ABJ262" s="0"/>
      <c r="ABK262" s="0"/>
      <c r="ABL262" s="0"/>
      <c r="ABM262" s="0"/>
      <c r="ABN262" s="0"/>
      <c r="ABO262" s="0"/>
      <c r="ABP262" s="0"/>
      <c r="ABQ262" s="0"/>
      <c r="ABR262" s="0"/>
      <c r="ABS262" s="0"/>
      <c r="ABT262" s="0"/>
      <c r="ABU262" s="0"/>
      <c r="ABV262" s="0"/>
      <c r="ABW262" s="0"/>
      <c r="ABX262" s="0"/>
      <c r="ABY262" s="0"/>
      <c r="ABZ262" s="0"/>
      <c r="ACA262" s="0"/>
      <c r="ACB262" s="0"/>
      <c r="ACC262" s="0"/>
      <c r="ACD262" s="0"/>
      <c r="ACE262" s="0"/>
      <c r="ACF262" s="0"/>
      <c r="ACG262" s="0"/>
      <c r="ACH262" s="0"/>
      <c r="ACI262" s="0"/>
      <c r="ACJ262" s="0"/>
      <c r="ACK262" s="0"/>
      <c r="ACL262" s="0"/>
      <c r="ACM262" s="0"/>
      <c r="ACN262" s="0"/>
      <c r="ACO262" s="0"/>
      <c r="ACP262" s="0"/>
      <c r="ACQ262" s="0"/>
      <c r="ACR262" s="0"/>
      <c r="ACS262" s="0"/>
      <c r="ACT262" s="0"/>
      <c r="ACU262" s="0"/>
      <c r="ACV262" s="0"/>
      <c r="ACW262" s="0"/>
      <c r="ACX262" s="0"/>
      <c r="ACY262" s="0"/>
      <c r="ACZ262" s="0"/>
      <c r="ADA262" s="0"/>
      <c r="ADB262" s="0"/>
      <c r="ADC262" s="0"/>
      <c r="ADD262" s="0"/>
      <c r="ADE262" s="0"/>
      <c r="ADF262" s="0"/>
      <c r="ADG262" s="0"/>
      <c r="ADH262" s="0"/>
      <c r="ADI262" s="0"/>
      <c r="ADJ262" s="0"/>
      <c r="ADK262" s="0"/>
      <c r="ADL262" s="0"/>
      <c r="ADM262" s="0"/>
      <c r="ADN262" s="0"/>
      <c r="ADO262" s="0"/>
      <c r="ADP262" s="0"/>
      <c r="ADQ262" s="0"/>
      <c r="ADR262" s="0"/>
      <c r="ADS262" s="0"/>
      <c r="ADT262" s="0"/>
      <c r="ADU262" s="0"/>
      <c r="ADV262" s="0"/>
      <c r="ADW262" s="0"/>
      <c r="ADX262" s="0"/>
      <c r="ADY262" s="0"/>
      <c r="ADZ262" s="0"/>
      <c r="AEA262" s="0"/>
      <c r="AEB262" s="0"/>
      <c r="AEC262" s="0"/>
      <c r="AED262" s="0"/>
      <c r="AEE262" s="0"/>
      <c r="AEF262" s="0"/>
      <c r="AEG262" s="0"/>
      <c r="AEH262" s="0"/>
      <c r="AEI262" s="0"/>
      <c r="AEJ262" s="0"/>
      <c r="AEK262" s="0"/>
      <c r="AEL262" s="0"/>
      <c r="AEM262" s="0"/>
      <c r="AEN262" s="0"/>
      <c r="AEO262" s="0"/>
      <c r="AEP262" s="0"/>
      <c r="AEQ262" s="0"/>
      <c r="AER262" s="0"/>
      <c r="AES262" s="0"/>
      <c r="AET262" s="0"/>
      <c r="AEU262" s="0"/>
      <c r="AEV262" s="0"/>
      <c r="AEW262" s="0"/>
      <c r="AEX262" s="0"/>
      <c r="AEY262" s="0"/>
      <c r="AEZ262" s="0"/>
      <c r="AFA262" s="0"/>
      <c r="AFB262" s="0"/>
      <c r="AFC262" s="0"/>
      <c r="AFD262" s="0"/>
      <c r="AFE262" s="0"/>
      <c r="AFF262" s="0"/>
      <c r="AFG262" s="0"/>
      <c r="AFH262" s="0"/>
      <c r="AFI262" s="0"/>
      <c r="AFJ262" s="0"/>
      <c r="AFK262" s="0"/>
      <c r="AFL262" s="0"/>
      <c r="AFM262" s="0"/>
      <c r="AFN262" s="0"/>
      <c r="AFO262" s="0"/>
      <c r="AFP262" s="0"/>
      <c r="AFQ262" s="0"/>
      <c r="AFR262" s="0"/>
      <c r="AFS262" s="0"/>
      <c r="AFT262" s="0"/>
      <c r="AFU262" s="0"/>
      <c r="AFV262" s="0"/>
      <c r="AFW262" s="0"/>
      <c r="AFX262" s="0"/>
      <c r="AFY262" s="0"/>
      <c r="AFZ262" s="0"/>
      <c r="AGA262" s="0"/>
      <c r="AGB262" s="0"/>
      <c r="AGC262" s="0"/>
      <c r="AGD262" s="0"/>
      <c r="AGE262" s="0"/>
      <c r="AGF262" s="0"/>
      <c r="AGG262" s="0"/>
      <c r="AGH262" s="0"/>
      <c r="AGI262" s="0"/>
      <c r="AGJ262" s="0"/>
      <c r="AGK262" s="0"/>
      <c r="AGL262" s="0"/>
      <c r="AGM262" s="0"/>
      <c r="AGN262" s="0"/>
      <c r="AGO262" s="0"/>
      <c r="AGP262" s="0"/>
      <c r="AGQ262" s="0"/>
      <c r="AGR262" s="0"/>
      <c r="AGS262" s="0"/>
      <c r="AGT262" s="0"/>
      <c r="AGU262" s="0"/>
      <c r="AGV262" s="0"/>
      <c r="AGW262" s="0"/>
      <c r="AGX262" s="0"/>
      <c r="AGY262" s="0"/>
      <c r="AGZ262" s="0"/>
      <c r="AHA262" s="0"/>
      <c r="AHB262" s="0"/>
      <c r="AHC262" s="0"/>
      <c r="AHD262" s="0"/>
      <c r="AHE262" s="0"/>
      <c r="AHF262" s="0"/>
      <c r="AHG262" s="0"/>
      <c r="AHH262" s="0"/>
      <c r="AHI262" s="0"/>
      <c r="AHJ262" s="0"/>
      <c r="AHK262" s="0"/>
      <c r="AHL262" s="0"/>
      <c r="AHM262" s="0"/>
      <c r="AHN262" s="0"/>
      <c r="AHO262" s="0"/>
      <c r="AHP262" s="0"/>
      <c r="AHQ262" s="0"/>
      <c r="AHR262" s="0"/>
      <c r="AHS262" s="0"/>
      <c r="AHT262" s="0"/>
      <c r="AHU262" s="0"/>
      <c r="AHV262" s="0"/>
      <c r="AHW262" s="0"/>
      <c r="AHX262" s="0"/>
      <c r="AHY262" s="0"/>
      <c r="AHZ262" s="0"/>
      <c r="AIA262" s="0"/>
      <c r="AIB262" s="0"/>
      <c r="AIC262" s="0"/>
      <c r="AID262" s="0"/>
      <c r="AIE262" s="0"/>
      <c r="AIF262" s="0"/>
      <c r="AIG262" s="0"/>
      <c r="AIH262" s="0"/>
      <c r="AII262" s="0"/>
      <c r="AIJ262" s="0"/>
      <c r="AIK262" s="0"/>
      <c r="AIL262" s="0"/>
      <c r="AIM262" s="0"/>
      <c r="AIN262" s="0"/>
      <c r="AIO262" s="0"/>
      <c r="AIP262" s="0"/>
      <c r="AIQ262" s="0"/>
      <c r="AIR262" s="0"/>
      <c r="AIS262" s="0"/>
      <c r="AIT262" s="0"/>
      <c r="AIU262" s="0"/>
      <c r="AIV262" s="0"/>
      <c r="AIW262" s="0"/>
      <c r="AIX262" s="0"/>
      <c r="AIY262" s="0"/>
      <c r="AIZ262" s="0"/>
      <c r="AJA262" s="0"/>
      <c r="AJB262" s="0"/>
      <c r="AJC262" s="0"/>
      <c r="AJD262" s="0"/>
      <c r="AJE262" s="0"/>
      <c r="AJF262" s="0"/>
      <c r="AJG262" s="0"/>
      <c r="AJH262" s="0"/>
      <c r="AJI262" s="0"/>
      <c r="AJJ262" s="0"/>
      <c r="AJK262" s="0"/>
      <c r="AJL262" s="0"/>
      <c r="AJM262" s="0"/>
      <c r="AJN262" s="0"/>
      <c r="AJO262" s="0"/>
      <c r="AJP262" s="0"/>
      <c r="AJQ262" s="0"/>
      <c r="AJR262" s="0"/>
      <c r="AJS262" s="0"/>
      <c r="AJT262" s="0"/>
      <c r="AJU262" s="0"/>
      <c r="AJV262" s="0"/>
      <c r="AJW262" s="0"/>
      <c r="AJX262" s="0"/>
      <c r="AJY262" s="0"/>
      <c r="AJZ262" s="0"/>
      <c r="AKA262" s="0"/>
      <c r="AKB262" s="0"/>
      <c r="AKC262" s="0"/>
      <c r="AKD262" s="0"/>
      <c r="AKE262" s="0"/>
      <c r="AKF262" s="0"/>
      <c r="AKG262" s="0"/>
      <c r="AKH262" s="0"/>
      <c r="AKI262" s="0"/>
      <c r="AKJ262" s="0"/>
      <c r="AKK262" s="0"/>
      <c r="AKL262" s="0"/>
      <c r="AKM262" s="0"/>
      <c r="AKN262" s="0"/>
      <c r="AKO262" s="0"/>
      <c r="AKP262" s="0"/>
      <c r="AKQ262" s="0"/>
      <c r="AKR262" s="0"/>
      <c r="AKS262" s="0"/>
      <c r="AKT262" s="0"/>
      <c r="AKU262" s="0"/>
      <c r="AKV262" s="0"/>
      <c r="AKW262" s="0"/>
      <c r="AKX262" s="0"/>
      <c r="AKY262" s="0"/>
      <c r="AKZ262" s="0"/>
      <c r="ALA262" s="0"/>
      <c r="ALB262" s="0"/>
      <c r="ALC262" s="0"/>
      <c r="ALD262" s="0"/>
      <c r="ALE262" s="0"/>
      <c r="ALF262" s="0"/>
      <c r="ALG262" s="0"/>
      <c r="ALH262" s="0"/>
      <c r="ALI262" s="0"/>
      <c r="ALJ262" s="0"/>
      <c r="ALK262" s="0"/>
      <c r="ALL262" s="0"/>
      <c r="ALM262" s="0"/>
      <c r="ALN262" s="0"/>
      <c r="ALO262" s="0"/>
      <c r="ALP262" s="0"/>
      <c r="ALQ262" s="0"/>
      <c r="ALR262" s="0"/>
      <c r="ALS262" s="0"/>
      <c r="ALT262" s="0"/>
      <c r="ALU262" s="0"/>
      <c r="ALV262" s="0"/>
      <c r="ALW262" s="0"/>
      <c r="ALX262" s="0"/>
      <c r="ALY262" s="0"/>
      <c r="ALZ262" s="0"/>
      <c r="AMA262" s="0"/>
      <c r="AMB262" s="0"/>
      <c r="AMC262" s="0"/>
      <c r="AMD262" s="0"/>
      <c r="AME262" s="0"/>
      <c r="AMF262" s="0"/>
      <c r="AMG262" s="0"/>
      <c r="AMH262" s="0"/>
      <c r="AMI262" s="0"/>
      <c r="AMJ262" s="0"/>
    </row>
    <row r="263" customFormat="false" ht="14.9" hidden="false" customHeight="false" outlineLevel="0" collapsed="false">
      <c r="A263" s="44" t="n">
        <v>57</v>
      </c>
      <c r="B263" s="45" t="s">
        <v>279</v>
      </c>
      <c r="C263" s="19" t="n">
        <v>0</v>
      </c>
      <c r="D263" s="19" t="n">
        <v>0</v>
      </c>
      <c r="E263" s="19" t="n">
        <v>3</v>
      </c>
      <c r="F263" s="19" t="n">
        <v>0</v>
      </c>
      <c r="G263" s="20"/>
      <c r="H263" s="20"/>
      <c r="I263" s="20" t="n">
        <f aca="false">E263*SC!C143</f>
        <v>2580.4531925</v>
      </c>
      <c r="J263" s="20" t="n">
        <f aca="false">F263*SC!D143</f>
        <v>0</v>
      </c>
      <c r="K263" s="21" t="n">
        <v>619.39</v>
      </c>
      <c r="L263" s="21" t="n">
        <f aca="false">6*SC!D155</f>
        <v>23.4586653863636</v>
      </c>
      <c r="M263" s="21" t="n">
        <f aca="false">6*SC!E155</f>
        <v>23.4586653863636</v>
      </c>
      <c r="N263" s="22"/>
      <c r="O263" s="23" t="n">
        <f aca="false">SUM(G263:J263,K263:M263)</f>
        <v>3246.76052327273</v>
      </c>
      <c r="P263" s="0"/>
      <c r="Q263" s="0"/>
      <c r="R263" s="0"/>
      <c r="S263" s="0"/>
      <c r="T263" s="0"/>
      <c r="U263" s="0"/>
      <c r="V263" s="0"/>
      <c r="W263" s="0"/>
      <c r="X263" s="0"/>
      <c r="Y263" s="0"/>
      <c r="Z263" s="0"/>
      <c r="AA263" s="0"/>
      <c r="AB263" s="0"/>
      <c r="AC263" s="0"/>
      <c r="AD263" s="0"/>
      <c r="AE263" s="0"/>
      <c r="AF263" s="0"/>
      <c r="AG263" s="0"/>
      <c r="AH263" s="0"/>
      <c r="AI263" s="0"/>
      <c r="AJ263" s="0"/>
      <c r="AK263" s="0"/>
      <c r="AL263" s="0"/>
      <c r="AM263" s="0"/>
      <c r="AN263" s="0"/>
      <c r="AO263" s="0"/>
      <c r="AP263" s="0"/>
      <c r="AQ263" s="0"/>
      <c r="AR263" s="0"/>
      <c r="AS263" s="0"/>
      <c r="AT263" s="0"/>
      <c r="AU263" s="0"/>
      <c r="AV263" s="0"/>
      <c r="AW263" s="0"/>
      <c r="AX263" s="0"/>
      <c r="AY263" s="0"/>
      <c r="AZ263" s="0"/>
      <c r="BA263" s="0"/>
      <c r="BB263" s="0"/>
      <c r="BC263" s="0"/>
      <c r="BD263" s="0"/>
      <c r="BE263" s="0"/>
      <c r="BF263" s="0"/>
      <c r="BG263" s="0"/>
      <c r="BH263" s="0"/>
      <c r="BI263" s="0"/>
      <c r="BJ263" s="0"/>
      <c r="BK263" s="0"/>
      <c r="BL263" s="0"/>
      <c r="BM263" s="0"/>
      <c r="BN263" s="0"/>
      <c r="BO263" s="0"/>
      <c r="BP263" s="0"/>
      <c r="BQ263" s="0"/>
      <c r="BR263" s="0"/>
      <c r="BS263" s="0"/>
      <c r="BT263" s="0"/>
      <c r="BU263" s="0"/>
      <c r="BV263" s="0"/>
      <c r="BW263" s="0"/>
      <c r="BX263" s="0"/>
      <c r="BY263" s="0"/>
      <c r="BZ263" s="0"/>
      <c r="CA263" s="0"/>
      <c r="CB263" s="0"/>
      <c r="CC263" s="0"/>
      <c r="CD263" s="0"/>
      <c r="CE263" s="0"/>
      <c r="CF263" s="0"/>
      <c r="CG263" s="0"/>
      <c r="CH263" s="0"/>
      <c r="CI263" s="0"/>
      <c r="CJ263" s="0"/>
      <c r="CK263" s="0"/>
      <c r="CL263" s="0"/>
      <c r="CM263" s="0"/>
      <c r="CN263" s="0"/>
      <c r="CO263" s="0"/>
      <c r="CP263" s="0"/>
      <c r="CQ263" s="0"/>
      <c r="CR263" s="0"/>
      <c r="CS263" s="0"/>
      <c r="CT263" s="0"/>
      <c r="CU263" s="0"/>
      <c r="CV263" s="0"/>
      <c r="CW263" s="0"/>
      <c r="CX263" s="0"/>
      <c r="CY263" s="0"/>
      <c r="CZ263" s="0"/>
      <c r="DA263" s="0"/>
      <c r="DB263" s="0"/>
      <c r="DC263" s="0"/>
      <c r="DD263" s="0"/>
      <c r="DE263" s="0"/>
      <c r="DF263" s="0"/>
      <c r="DG263" s="0"/>
      <c r="DH263" s="0"/>
      <c r="DI263" s="0"/>
      <c r="DJ263" s="0"/>
      <c r="DK263" s="0"/>
      <c r="DL263" s="0"/>
      <c r="DM263" s="0"/>
      <c r="DN263" s="0"/>
      <c r="DO263" s="0"/>
      <c r="DP263" s="0"/>
      <c r="DQ263" s="0"/>
      <c r="DR263" s="0"/>
      <c r="DS263" s="0"/>
      <c r="DT263" s="0"/>
      <c r="DU263" s="0"/>
      <c r="DV263" s="0"/>
      <c r="DW263" s="0"/>
      <c r="DX263" s="0"/>
      <c r="DY263" s="0"/>
      <c r="DZ263" s="0"/>
      <c r="EA263" s="0"/>
      <c r="EB263" s="0"/>
      <c r="EC263" s="0"/>
      <c r="ED263" s="0"/>
      <c r="EE263" s="0"/>
      <c r="EF263" s="0"/>
      <c r="EG263" s="0"/>
      <c r="EH263" s="0"/>
      <c r="EI263" s="0"/>
      <c r="EJ263" s="0"/>
      <c r="EK263" s="0"/>
      <c r="EL263" s="0"/>
      <c r="EM263" s="0"/>
      <c r="EN263" s="0"/>
      <c r="EO263" s="0"/>
      <c r="EP263" s="0"/>
      <c r="EQ263" s="0"/>
      <c r="ER263" s="0"/>
      <c r="ES263" s="0"/>
      <c r="ET263" s="0"/>
      <c r="EU263" s="0"/>
      <c r="EV263" s="0"/>
      <c r="EW263" s="0"/>
      <c r="EX263" s="0"/>
      <c r="EY263" s="0"/>
      <c r="EZ263" s="0"/>
      <c r="FA263" s="0"/>
      <c r="FB263" s="0"/>
      <c r="FC263" s="0"/>
      <c r="FD263" s="0"/>
      <c r="FE263" s="0"/>
      <c r="FF263" s="0"/>
      <c r="FG263" s="0"/>
      <c r="FH263" s="0"/>
      <c r="FI263" s="0"/>
      <c r="FJ263" s="0"/>
      <c r="FK263" s="0"/>
      <c r="FL263" s="0"/>
      <c r="FM263" s="0"/>
      <c r="FN263" s="0"/>
      <c r="FO263" s="0"/>
      <c r="FP263" s="0"/>
      <c r="FQ263" s="0"/>
      <c r="FR263" s="0"/>
      <c r="FS263" s="0"/>
      <c r="FT263" s="0"/>
      <c r="FU263" s="0"/>
      <c r="FV263" s="0"/>
      <c r="FW263" s="0"/>
      <c r="FX263" s="0"/>
      <c r="FY263" s="0"/>
      <c r="FZ263" s="0"/>
      <c r="GA263" s="0"/>
      <c r="GB263" s="0"/>
      <c r="GC263" s="0"/>
      <c r="GD263" s="0"/>
      <c r="GE263" s="0"/>
      <c r="GF263" s="0"/>
      <c r="GG263" s="0"/>
      <c r="GH263" s="0"/>
      <c r="GI263" s="0"/>
      <c r="GJ263" s="0"/>
      <c r="GK263" s="0"/>
      <c r="GL263" s="0"/>
      <c r="GM263" s="0"/>
      <c r="GN263" s="0"/>
      <c r="GO263" s="0"/>
      <c r="GP263" s="0"/>
      <c r="GQ263" s="0"/>
      <c r="GR263" s="0"/>
      <c r="GS263" s="0"/>
      <c r="GT263" s="0"/>
      <c r="GU263" s="0"/>
      <c r="GV263" s="0"/>
      <c r="GW263" s="0"/>
      <c r="GX263" s="0"/>
      <c r="GY263" s="0"/>
      <c r="GZ263" s="0"/>
      <c r="HA263" s="0"/>
      <c r="HB263" s="0"/>
      <c r="HC263" s="0"/>
      <c r="HD263" s="0"/>
      <c r="HE263" s="0"/>
      <c r="HF263" s="0"/>
      <c r="HG263" s="0"/>
      <c r="HH263" s="0"/>
      <c r="HI263" s="0"/>
      <c r="HJ263" s="0"/>
      <c r="HK263" s="0"/>
      <c r="HL263" s="0"/>
      <c r="HM263" s="0"/>
      <c r="HN263" s="0"/>
      <c r="HO263" s="0"/>
      <c r="HP263" s="0"/>
      <c r="HQ263" s="0"/>
      <c r="HR263" s="0"/>
      <c r="HS263" s="0"/>
      <c r="HT263" s="0"/>
      <c r="HU263" s="0"/>
      <c r="HV263" s="0"/>
      <c r="HW263" s="0"/>
      <c r="HX263" s="0"/>
      <c r="HY263" s="0"/>
      <c r="HZ263" s="0"/>
      <c r="IA263" s="0"/>
      <c r="IB263" s="0"/>
      <c r="IC263" s="0"/>
      <c r="ID263" s="0"/>
      <c r="IE263" s="0"/>
      <c r="IF263" s="0"/>
      <c r="IG263" s="0"/>
      <c r="IH263" s="0"/>
      <c r="II263" s="0"/>
      <c r="IJ263" s="0"/>
      <c r="IK263" s="0"/>
      <c r="IL263" s="0"/>
      <c r="IM263" s="0"/>
      <c r="IN263" s="0"/>
      <c r="IO263" s="0"/>
      <c r="IP263" s="0"/>
      <c r="IQ263" s="0"/>
      <c r="IR263" s="0"/>
      <c r="IS263" s="0"/>
      <c r="IT263" s="0"/>
      <c r="IU263" s="0"/>
      <c r="IV263" s="0"/>
      <c r="IW263" s="0"/>
      <c r="IX263" s="0"/>
      <c r="IY263" s="0"/>
      <c r="IZ263" s="0"/>
      <c r="JA263" s="0"/>
      <c r="JB263" s="0"/>
      <c r="JC263" s="0"/>
      <c r="JD263" s="0"/>
      <c r="JE263" s="0"/>
      <c r="JF263" s="0"/>
      <c r="JG263" s="0"/>
      <c r="JH263" s="0"/>
      <c r="JI263" s="0"/>
      <c r="JJ263" s="0"/>
      <c r="JK263" s="0"/>
      <c r="JL263" s="0"/>
      <c r="JM263" s="0"/>
      <c r="JN263" s="0"/>
      <c r="JO263" s="0"/>
      <c r="JP263" s="0"/>
      <c r="JQ263" s="0"/>
      <c r="JR263" s="0"/>
      <c r="JS263" s="0"/>
      <c r="JT263" s="0"/>
      <c r="JU263" s="0"/>
      <c r="JV263" s="0"/>
      <c r="JW263" s="0"/>
      <c r="JX263" s="0"/>
      <c r="JY263" s="0"/>
      <c r="JZ263" s="0"/>
      <c r="KA263" s="0"/>
      <c r="KB263" s="0"/>
      <c r="KC263" s="0"/>
      <c r="KD263" s="0"/>
      <c r="KE263" s="0"/>
      <c r="KF263" s="0"/>
      <c r="KG263" s="0"/>
      <c r="KH263" s="0"/>
      <c r="KI263" s="0"/>
      <c r="KJ263" s="0"/>
      <c r="KK263" s="0"/>
      <c r="KL263" s="0"/>
      <c r="KM263" s="0"/>
      <c r="KN263" s="0"/>
      <c r="KO263" s="0"/>
      <c r="KP263" s="0"/>
      <c r="KQ263" s="0"/>
      <c r="KR263" s="0"/>
      <c r="KS263" s="0"/>
      <c r="KT263" s="0"/>
      <c r="KU263" s="0"/>
      <c r="KV263" s="0"/>
      <c r="KW263" s="0"/>
      <c r="KX263" s="0"/>
      <c r="KY263" s="0"/>
      <c r="KZ263" s="0"/>
      <c r="LA263" s="0"/>
      <c r="LB263" s="0"/>
      <c r="LC263" s="0"/>
      <c r="LD263" s="0"/>
      <c r="LE263" s="0"/>
      <c r="LF263" s="0"/>
      <c r="LG263" s="0"/>
      <c r="LH263" s="0"/>
      <c r="LI263" s="0"/>
      <c r="LJ263" s="0"/>
      <c r="LK263" s="0"/>
      <c r="LL263" s="0"/>
      <c r="LM263" s="0"/>
      <c r="LN263" s="0"/>
      <c r="LO263" s="0"/>
      <c r="LP263" s="0"/>
      <c r="LQ263" s="0"/>
      <c r="LR263" s="0"/>
      <c r="LS263" s="0"/>
      <c r="LT263" s="0"/>
      <c r="LU263" s="0"/>
      <c r="LV263" s="0"/>
      <c r="LW263" s="0"/>
      <c r="LX263" s="0"/>
      <c r="LY263" s="0"/>
      <c r="LZ263" s="0"/>
      <c r="MA263" s="0"/>
      <c r="MB263" s="0"/>
      <c r="MC263" s="0"/>
      <c r="MD263" s="0"/>
      <c r="ME263" s="0"/>
      <c r="MF263" s="0"/>
      <c r="MG263" s="0"/>
      <c r="MH263" s="0"/>
      <c r="MI263" s="0"/>
      <c r="MJ263" s="0"/>
      <c r="MK263" s="0"/>
      <c r="ML263" s="0"/>
      <c r="MM263" s="0"/>
      <c r="MN263" s="0"/>
      <c r="MO263" s="0"/>
      <c r="MP263" s="0"/>
      <c r="MQ263" s="0"/>
      <c r="MR263" s="0"/>
      <c r="MS263" s="0"/>
      <c r="MT263" s="0"/>
      <c r="MU263" s="0"/>
      <c r="MV263" s="0"/>
      <c r="MW263" s="0"/>
      <c r="MX263" s="0"/>
      <c r="MY263" s="0"/>
      <c r="MZ263" s="0"/>
      <c r="NA263" s="0"/>
      <c r="NB263" s="0"/>
      <c r="NC263" s="0"/>
      <c r="ND263" s="0"/>
      <c r="NE263" s="0"/>
      <c r="NF263" s="0"/>
      <c r="NG263" s="0"/>
      <c r="NH263" s="0"/>
      <c r="NI263" s="0"/>
      <c r="NJ263" s="0"/>
      <c r="NK263" s="0"/>
      <c r="NL263" s="0"/>
      <c r="NM263" s="0"/>
      <c r="NN263" s="0"/>
      <c r="NO263" s="0"/>
      <c r="NP263" s="0"/>
      <c r="NQ263" s="0"/>
      <c r="NR263" s="0"/>
      <c r="NS263" s="0"/>
      <c r="NT263" s="0"/>
      <c r="NU263" s="0"/>
      <c r="NV263" s="0"/>
      <c r="NW263" s="0"/>
      <c r="NX263" s="0"/>
      <c r="NY263" s="0"/>
      <c r="NZ263" s="0"/>
      <c r="OA263" s="0"/>
      <c r="OB263" s="0"/>
      <c r="OC263" s="0"/>
      <c r="OD263" s="0"/>
      <c r="OE263" s="0"/>
      <c r="OF263" s="0"/>
      <c r="OG263" s="0"/>
      <c r="OH263" s="0"/>
      <c r="OI263" s="0"/>
      <c r="OJ263" s="0"/>
      <c r="OK263" s="0"/>
      <c r="OL263" s="0"/>
      <c r="OM263" s="0"/>
      <c r="ON263" s="0"/>
      <c r="OO263" s="0"/>
      <c r="OP263" s="0"/>
      <c r="OQ263" s="0"/>
      <c r="OR263" s="0"/>
      <c r="OS263" s="0"/>
      <c r="OT263" s="0"/>
      <c r="OU263" s="0"/>
      <c r="OV263" s="0"/>
      <c r="OW263" s="0"/>
      <c r="OX263" s="0"/>
      <c r="OY263" s="0"/>
      <c r="OZ263" s="0"/>
      <c r="PA263" s="0"/>
      <c r="PB263" s="0"/>
      <c r="PC263" s="0"/>
      <c r="PD263" s="0"/>
      <c r="PE263" s="0"/>
      <c r="PF263" s="0"/>
      <c r="PG263" s="0"/>
      <c r="PH263" s="0"/>
      <c r="PI263" s="0"/>
      <c r="PJ263" s="0"/>
      <c r="PK263" s="0"/>
      <c r="PL263" s="0"/>
      <c r="PM263" s="0"/>
      <c r="PN263" s="0"/>
      <c r="PO263" s="0"/>
      <c r="PP263" s="0"/>
      <c r="PQ263" s="0"/>
      <c r="PR263" s="0"/>
      <c r="PS263" s="0"/>
      <c r="PT263" s="0"/>
      <c r="PU263" s="0"/>
      <c r="PV263" s="0"/>
      <c r="PW263" s="0"/>
      <c r="PX263" s="0"/>
      <c r="PY263" s="0"/>
      <c r="PZ263" s="0"/>
      <c r="QA263" s="0"/>
      <c r="QB263" s="0"/>
      <c r="QC263" s="0"/>
      <c r="QD263" s="0"/>
      <c r="QE263" s="0"/>
      <c r="QF263" s="0"/>
      <c r="QG263" s="0"/>
      <c r="QH263" s="0"/>
      <c r="QI263" s="0"/>
      <c r="QJ263" s="0"/>
      <c r="QK263" s="0"/>
      <c r="QL263" s="0"/>
      <c r="QM263" s="0"/>
      <c r="QN263" s="0"/>
      <c r="QO263" s="0"/>
      <c r="QP263" s="0"/>
      <c r="QQ263" s="0"/>
      <c r="QR263" s="0"/>
      <c r="QS263" s="0"/>
      <c r="QT263" s="0"/>
      <c r="QU263" s="0"/>
      <c r="QV263" s="0"/>
      <c r="QW263" s="0"/>
      <c r="QX263" s="0"/>
      <c r="QY263" s="0"/>
      <c r="QZ263" s="0"/>
      <c r="RA263" s="0"/>
      <c r="RB263" s="0"/>
      <c r="RC263" s="0"/>
      <c r="RD263" s="0"/>
      <c r="RE263" s="0"/>
      <c r="RF263" s="0"/>
      <c r="RG263" s="0"/>
      <c r="RH263" s="0"/>
      <c r="RI263" s="0"/>
      <c r="RJ263" s="0"/>
      <c r="RK263" s="0"/>
      <c r="RL263" s="0"/>
      <c r="RM263" s="0"/>
      <c r="RN263" s="0"/>
      <c r="RO263" s="0"/>
      <c r="RP263" s="0"/>
      <c r="RQ263" s="0"/>
      <c r="RR263" s="0"/>
      <c r="RS263" s="0"/>
      <c r="RT263" s="0"/>
      <c r="RU263" s="0"/>
      <c r="RV263" s="0"/>
      <c r="RW263" s="0"/>
      <c r="RX263" s="0"/>
      <c r="RY263" s="0"/>
      <c r="RZ263" s="0"/>
      <c r="SA263" s="0"/>
      <c r="SB263" s="0"/>
      <c r="SC263" s="0"/>
      <c r="SD263" s="0"/>
      <c r="SE263" s="0"/>
      <c r="SF263" s="0"/>
      <c r="SG263" s="0"/>
      <c r="SH263" s="0"/>
      <c r="SI263" s="0"/>
      <c r="SJ263" s="0"/>
      <c r="SK263" s="0"/>
      <c r="SL263" s="0"/>
      <c r="SM263" s="0"/>
      <c r="SN263" s="0"/>
      <c r="SO263" s="0"/>
      <c r="SP263" s="0"/>
      <c r="SQ263" s="0"/>
      <c r="SR263" s="0"/>
      <c r="SS263" s="0"/>
      <c r="ST263" s="0"/>
      <c r="SU263" s="0"/>
      <c r="SV263" s="0"/>
      <c r="SW263" s="0"/>
      <c r="SX263" s="0"/>
      <c r="SY263" s="0"/>
      <c r="SZ263" s="0"/>
      <c r="TA263" s="0"/>
      <c r="TB263" s="0"/>
      <c r="TC263" s="0"/>
      <c r="TD263" s="0"/>
      <c r="TE263" s="0"/>
      <c r="TF263" s="0"/>
      <c r="TG263" s="0"/>
      <c r="TH263" s="0"/>
      <c r="TI263" s="0"/>
      <c r="TJ263" s="0"/>
      <c r="TK263" s="0"/>
      <c r="TL263" s="0"/>
      <c r="TM263" s="0"/>
      <c r="TN263" s="0"/>
      <c r="TO263" s="0"/>
      <c r="TP263" s="0"/>
      <c r="TQ263" s="0"/>
      <c r="TR263" s="0"/>
      <c r="TS263" s="0"/>
      <c r="TT263" s="0"/>
      <c r="TU263" s="0"/>
      <c r="TV263" s="0"/>
      <c r="TW263" s="0"/>
      <c r="TX263" s="0"/>
      <c r="TY263" s="0"/>
      <c r="TZ263" s="0"/>
      <c r="UA263" s="0"/>
      <c r="UB263" s="0"/>
      <c r="UC263" s="0"/>
      <c r="UD263" s="0"/>
      <c r="UE263" s="0"/>
      <c r="UF263" s="0"/>
      <c r="UG263" s="0"/>
      <c r="UH263" s="0"/>
      <c r="UI263" s="0"/>
      <c r="UJ263" s="0"/>
      <c r="UK263" s="0"/>
      <c r="UL263" s="0"/>
      <c r="UM263" s="0"/>
      <c r="UN263" s="0"/>
      <c r="UO263" s="0"/>
      <c r="UP263" s="0"/>
      <c r="UQ263" s="0"/>
      <c r="UR263" s="0"/>
      <c r="US263" s="0"/>
      <c r="UT263" s="0"/>
      <c r="UU263" s="0"/>
      <c r="UV263" s="0"/>
      <c r="UW263" s="0"/>
      <c r="UX263" s="0"/>
      <c r="UY263" s="0"/>
      <c r="UZ263" s="0"/>
      <c r="VA263" s="0"/>
      <c r="VB263" s="0"/>
      <c r="VC263" s="0"/>
      <c r="VD263" s="0"/>
      <c r="VE263" s="0"/>
      <c r="VF263" s="0"/>
      <c r="VG263" s="0"/>
      <c r="VH263" s="0"/>
      <c r="VI263" s="0"/>
      <c r="VJ263" s="0"/>
      <c r="VK263" s="0"/>
      <c r="VL263" s="0"/>
      <c r="VM263" s="0"/>
      <c r="VN263" s="0"/>
      <c r="VO263" s="0"/>
      <c r="VP263" s="0"/>
      <c r="VQ263" s="0"/>
      <c r="VR263" s="0"/>
      <c r="VS263" s="0"/>
      <c r="VT263" s="0"/>
      <c r="VU263" s="0"/>
      <c r="VV263" s="0"/>
      <c r="VW263" s="0"/>
      <c r="VX263" s="0"/>
      <c r="VY263" s="0"/>
      <c r="VZ263" s="0"/>
      <c r="WA263" s="0"/>
      <c r="WB263" s="0"/>
      <c r="WC263" s="0"/>
      <c r="WD263" s="0"/>
      <c r="WE263" s="0"/>
      <c r="WF263" s="0"/>
      <c r="WG263" s="0"/>
      <c r="WH263" s="0"/>
      <c r="WI263" s="0"/>
      <c r="WJ263" s="0"/>
      <c r="WK263" s="0"/>
      <c r="WL263" s="0"/>
      <c r="WM263" s="0"/>
      <c r="WN263" s="0"/>
      <c r="WO263" s="0"/>
      <c r="WP263" s="0"/>
      <c r="WQ263" s="0"/>
      <c r="WR263" s="0"/>
      <c r="WS263" s="0"/>
      <c r="WT263" s="0"/>
      <c r="WU263" s="0"/>
      <c r="WV263" s="0"/>
      <c r="WW263" s="0"/>
      <c r="WX263" s="0"/>
      <c r="WY263" s="0"/>
      <c r="WZ263" s="0"/>
      <c r="XA263" s="0"/>
      <c r="XB263" s="0"/>
      <c r="XC263" s="0"/>
      <c r="XD263" s="0"/>
      <c r="XE263" s="0"/>
      <c r="XF263" s="0"/>
      <c r="XG263" s="0"/>
      <c r="XH263" s="0"/>
      <c r="XI263" s="0"/>
      <c r="XJ263" s="0"/>
      <c r="XK263" s="0"/>
      <c r="XL263" s="0"/>
      <c r="XM263" s="0"/>
      <c r="XN263" s="0"/>
      <c r="XO263" s="0"/>
      <c r="XP263" s="0"/>
      <c r="XQ263" s="0"/>
      <c r="XR263" s="0"/>
      <c r="XS263" s="0"/>
      <c r="XT263" s="0"/>
      <c r="XU263" s="0"/>
      <c r="XV263" s="0"/>
      <c r="XW263" s="0"/>
      <c r="XX263" s="0"/>
      <c r="XY263" s="0"/>
      <c r="XZ263" s="0"/>
      <c r="YA263" s="0"/>
      <c r="YB263" s="0"/>
      <c r="YC263" s="0"/>
      <c r="YD263" s="0"/>
      <c r="YE263" s="0"/>
      <c r="YF263" s="0"/>
      <c r="YG263" s="0"/>
      <c r="YH263" s="0"/>
      <c r="YI263" s="0"/>
      <c r="YJ263" s="0"/>
      <c r="YK263" s="0"/>
      <c r="YL263" s="0"/>
      <c r="YM263" s="0"/>
      <c r="YN263" s="0"/>
      <c r="YO263" s="0"/>
      <c r="YP263" s="0"/>
      <c r="YQ263" s="0"/>
      <c r="YR263" s="0"/>
      <c r="YS263" s="0"/>
      <c r="YT263" s="0"/>
      <c r="YU263" s="0"/>
      <c r="YV263" s="0"/>
      <c r="YW263" s="0"/>
      <c r="YX263" s="0"/>
      <c r="YY263" s="0"/>
      <c r="YZ263" s="0"/>
      <c r="ZA263" s="0"/>
      <c r="ZB263" s="0"/>
      <c r="ZC263" s="0"/>
      <c r="ZD263" s="0"/>
      <c r="ZE263" s="0"/>
      <c r="ZF263" s="0"/>
      <c r="ZG263" s="0"/>
      <c r="ZH263" s="0"/>
      <c r="ZI263" s="0"/>
      <c r="ZJ263" s="0"/>
      <c r="ZK263" s="0"/>
      <c r="ZL263" s="0"/>
      <c r="ZM263" s="0"/>
      <c r="ZN263" s="0"/>
      <c r="ZO263" s="0"/>
      <c r="ZP263" s="0"/>
      <c r="ZQ263" s="0"/>
      <c r="ZR263" s="0"/>
      <c r="ZS263" s="0"/>
      <c r="ZT263" s="0"/>
      <c r="ZU263" s="0"/>
      <c r="ZV263" s="0"/>
      <c r="ZW263" s="0"/>
      <c r="ZX263" s="0"/>
      <c r="ZY263" s="0"/>
      <c r="ZZ263" s="0"/>
      <c r="AAA263" s="0"/>
      <c r="AAB263" s="0"/>
      <c r="AAC263" s="0"/>
      <c r="AAD263" s="0"/>
      <c r="AAE263" s="0"/>
      <c r="AAF263" s="0"/>
      <c r="AAG263" s="0"/>
      <c r="AAH263" s="0"/>
      <c r="AAI263" s="0"/>
      <c r="AAJ263" s="0"/>
      <c r="AAK263" s="0"/>
      <c r="AAL263" s="0"/>
      <c r="AAM263" s="0"/>
      <c r="AAN263" s="0"/>
      <c r="AAO263" s="0"/>
      <c r="AAP263" s="0"/>
      <c r="AAQ263" s="0"/>
      <c r="AAR263" s="0"/>
      <c r="AAS263" s="0"/>
      <c r="AAT263" s="0"/>
      <c r="AAU263" s="0"/>
      <c r="AAV263" s="0"/>
      <c r="AAW263" s="0"/>
      <c r="AAX263" s="0"/>
      <c r="AAY263" s="0"/>
      <c r="AAZ263" s="0"/>
      <c r="ABA263" s="0"/>
      <c r="ABB263" s="0"/>
      <c r="ABC263" s="0"/>
      <c r="ABD263" s="0"/>
      <c r="ABE263" s="0"/>
      <c r="ABF263" s="0"/>
      <c r="ABG263" s="0"/>
      <c r="ABH263" s="0"/>
      <c r="ABI263" s="0"/>
      <c r="ABJ263" s="0"/>
      <c r="ABK263" s="0"/>
      <c r="ABL263" s="0"/>
      <c r="ABM263" s="0"/>
      <c r="ABN263" s="0"/>
      <c r="ABO263" s="0"/>
      <c r="ABP263" s="0"/>
      <c r="ABQ263" s="0"/>
      <c r="ABR263" s="0"/>
      <c r="ABS263" s="0"/>
      <c r="ABT263" s="0"/>
      <c r="ABU263" s="0"/>
      <c r="ABV263" s="0"/>
      <c r="ABW263" s="0"/>
      <c r="ABX263" s="0"/>
      <c r="ABY263" s="0"/>
      <c r="ABZ263" s="0"/>
      <c r="ACA263" s="0"/>
      <c r="ACB263" s="0"/>
      <c r="ACC263" s="0"/>
      <c r="ACD263" s="0"/>
      <c r="ACE263" s="0"/>
      <c r="ACF263" s="0"/>
      <c r="ACG263" s="0"/>
      <c r="ACH263" s="0"/>
      <c r="ACI263" s="0"/>
      <c r="ACJ263" s="0"/>
      <c r="ACK263" s="0"/>
      <c r="ACL263" s="0"/>
      <c r="ACM263" s="0"/>
      <c r="ACN263" s="0"/>
      <c r="ACO263" s="0"/>
      <c r="ACP263" s="0"/>
      <c r="ACQ263" s="0"/>
      <c r="ACR263" s="0"/>
      <c r="ACS263" s="0"/>
      <c r="ACT263" s="0"/>
      <c r="ACU263" s="0"/>
      <c r="ACV263" s="0"/>
      <c r="ACW263" s="0"/>
      <c r="ACX263" s="0"/>
      <c r="ACY263" s="0"/>
      <c r="ACZ263" s="0"/>
      <c r="ADA263" s="0"/>
      <c r="ADB263" s="0"/>
      <c r="ADC263" s="0"/>
      <c r="ADD263" s="0"/>
      <c r="ADE263" s="0"/>
      <c r="ADF263" s="0"/>
      <c r="ADG263" s="0"/>
      <c r="ADH263" s="0"/>
      <c r="ADI263" s="0"/>
      <c r="ADJ263" s="0"/>
      <c r="ADK263" s="0"/>
      <c r="ADL263" s="0"/>
      <c r="ADM263" s="0"/>
      <c r="ADN263" s="0"/>
      <c r="ADO263" s="0"/>
      <c r="ADP263" s="0"/>
      <c r="ADQ263" s="0"/>
      <c r="ADR263" s="0"/>
      <c r="ADS263" s="0"/>
      <c r="ADT263" s="0"/>
      <c r="ADU263" s="0"/>
      <c r="ADV263" s="0"/>
      <c r="ADW263" s="0"/>
      <c r="ADX263" s="0"/>
      <c r="ADY263" s="0"/>
      <c r="ADZ263" s="0"/>
      <c r="AEA263" s="0"/>
      <c r="AEB263" s="0"/>
      <c r="AEC263" s="0"/>
      <c r="AED263" s="0"/>
      <c r="AEE263" s="0"/>
      <c r="AEF263" s="0"/>
      <c r="AEG263" s="0"/>
      <c r="AEH263" s="0"/>
      <c r="AEI263" s="0"/>
      <c r="AEJ263" s="0"/>
      <c r="AEK263" s="0"/>
      <c r="AEL263" s="0"/>
      <c r="AEM263" s="0"/>
      <c r="AEN263" s="0"/>
      <c r="AEO263" s="0"/>
      <c r="AEP263" s="0"/>
      <c r="AEQ263" s="0"/>
      <c r="AER263" s="0"/>
      <c r="AES263" s="0"/>
      <c r="AET263" s="0"/>
      <c r="AEU263" s="0"/>
      <c r="AEV263" s="0"/>
      <c r="AEW263" s="0"/>
      <c r="AEX263" s="0"/>
      <c r="AEY263" s="0"/>
      <c r="AEZ263" s="0"/>
      <c r="AFA263" s="0"/>
      <c r="AFB263" s="0"/>
      <c r="AFC263" s="0"/>
      <c r="AFD263" s="0"/>
      <c r="AFE263" s="0"/>
      <c r="AFF263" s="0"/>
      <c r="AFG263" s="0"/>
      <c r="AFH263" s="0"/>
      <c r="AFI263" s="0"/>
      <c r="AFJ263" s="0"/>
      <c r="AFK263" s="0"/>
      <c r="AFL263" s="0"/>
      <c r="AFM263" s="0"/>
      <c r="AFN263" s="0"/>
      <c r="AFO263" s="0"/>
      <c r="AFP263" s="0"/>
      <c r="AFQ263" s="0"/>
      <c r="AFR263" s="0"/>
      <c r="AFS263" s="0"/>
      <c r="AFT263" s="0"/>
      <c r="AFU263" s="0"/>
      <c r="AFV263" s="0"/>
      <c r="AFW263" s="0"/>
      <c r="AFX263" s="0"/>
      <c r="AFY263" s="0"/>
      <c r="AFZ263" s="0"/>
      <c r="AGA263" s="0"/>
      <c r="AGB263" s="0"/>
      <c r="AGC263" s="0"/>
      <c r="AGD263" s="0"/>
      <c r="AGE263" s="0"/>
      <c r="AGF263" s="0"/>
      <c r="AGG263" s="0"/>
      <c r="AGH263" s="0"/>
      <c r="AGI263" s="0"/>
      <c r="AGJ263" s="0"/>
      <c r="AGK263" s="0"/>
      <c r="AGL263" s="0"/>
      <c r="AGM263" s="0"/>
      <c r="AGN263" s="0"/>
      <c r="AGO263" s="0"/>
      <c r="AGP263" s="0"/>
      <c r="AGQ263" s="0"/>
      <c r="AGR263" s="0"/>
      <c r="AGS263" s="0"/>
      <c r="AGT263" s="0"/>
      <c r="AGU263" s="0"/>
      <c r="AGV263" s="0"/>
      <c r="AGW263" s="0"/>
      <c r="AGX263" s="0"/>
      <c r="AGY263" s="0"/>
      <c r="AGZ263" s="0"/>
      <c r="AHA263" s="0"/>
      <c r="AHB263" s="0"/>
      <c r="AHC263" s="0"/>
      <c r="AHD263" s="0"/>
      <c r="AHE263" s="0"/>
      <c r="AHF263" s="0"/>
      <c r="AHG263" s="0"/>
      <c r="AHH263" s="0"/>
      <c r="AHI263" s="0"/>
      <c r="AHJ263" s="0"/>
      <c r="AHK263" s="0"/>
      <c r="AHL263" s="0"/>
      <c r="AHM263" s="0"/>
      <c r="AHN263" s="0"/>
      <c r="AHO263" s="0"/>
      <c r="AHP263" s="0"/>
      <c r="AHQ263" s="0"/>
      <c r="AHR263" s="0"/>
      <c r="AHS263" s="0"/>
      <c r="AHT263" s="0"/>
      <c r="AHU263" s="0"/>
      <c r="AHV263" s="0"/>
      <c r="AHW263" s="0"/>
      <c r="AHX263" s="0"/>
      <c r="AHY263" s="0"/>
      <c r="AHZ263" s="0"/>
      <c r="AIA263" s="0"/>
      <c r="AIB263" s="0"/>
      <c r="AIC263" s="0"/>
      <c r="AID263" s="0"/>
      <c r="AIE263" s="0"/>
      <c r="AIF263" s="0"/>
      <c r="AIG263" s="0"/>
      <c r="AIH263" s="0"/>
      <c r="AII263" s="0"/>
      <c r="AIJ263" s="0"/>
      <c r="AIK263" s="0"/>
      <c r="AIL263" s="0"/>
      <c r="AIM263" s="0"/>
      <c r="AIN263" s="0"/>
      <c r="AIO263" s="0"/>
      <c r="AIP263" s="0"/>
      <c r="AIQ263" s="0"/>
      <c r="AIR263" s="0"/>
      <c r="AIS263" s="0"/>
      <c r="AIT263" s="0"/>
      <c r="AIU263" s="0"/>
      <c r="AIV263" s="0"/>
      <c r="AIW263" s="0"/>
      <c r="AIX263" s="0"/>
      <c r="AIY263" s="0"/>
      <c r="AIZ263" s="0"/>
      <c r="AJA263" s="0"/>
      <c r="AJB263" s="0"/>
      <c r="AJC263" s="0"/>
      <c r="AJD263" s="0"/>
      <c r="AJE263" s="0"/>
      <c r="AJF263" s="0"/>
      <c r="AJG263" s="0"/>
      <c r="AJH263" s="0"/>
      <c r="AJI263" s="0"/>
      <c r="AJJ263" s="0"/>
      <c r="AJK263" s="0"/>
      <c r="AJL263" s="0"/>
      <c r="AJM263" s="0"/>
      <c r="AJN263" s="0"/>
      <c r="AJO263" s="0"/>
      <c r="AJP263" s="0"/>
      <c r="AJQ263" s="0"/>
      <c r="AJR263" s="0"/>
      <c r="AJS263" s="0"/>
      <c r="AJT263" s="0"/>
      <c r="AJU263" s="0"/>
      <c r="AJV263" s="0"/>
      <c r="AJW263" s="0"/>
      <c r="AJX263" s="0"/>
      <c r="AJY263" s="0"/>
      <c r="AJZ263" s="0"/>
      <c r="AKA263" s="0"/>
      <c r="AKB263" s="0"/>
      <c r="AKC263" s="0"/>
      <c r="AKD263" s="0"/>
      <c r="AKE263" s="0"/>
      <c r="AKF263" s="0"/>
      <c r="AKG263" s="0"/>
      <c r="AKH263" s="0"/>
      <c r="AKI263" s="0"/>
      <c r="AKJ263" s="0"/>
      <c r="AKK263" s="0"/>
      <c r="AKL263" s="0"/>
      <c r="AKM263" s="0"/>
      <c r="AKN263" s="0"/>
      <c r="AKO263" s="0"/>
      <c r="AKP263" s="0"/>
      <c r="AKQ263" s="0"/>
      <c r="AKR263" s="0"/>
      <c r="AKS263" s="0"/>
      <c r="AKT263" s="0"/>
      <c r="AKU263" s="0"/>
      <c r="AKV263" s="0"/>
      <c r="AKW263" s="0"/>
      <c r="AKX263" s="0"/>
      <c r="AKY263" s="0"/>
      <c r="AKZ263" s="0"/>
      <c r="ALA263" s="0"/>
      <c r="ALB263" s="0"/>
      <c r="ALC263" s="0"/>
      <c r="ALD263" s="0"/>
      <c r="ALE263" s="0"/>
      <c r="ALF263" s="0"/>
      <c r="ALG263" s="0"/>
      <c r="ALH263" s="0"/>
      <c r="ALI263" s="0"/>
      <c r="ALJ263" s="0"/>
      <c r="ALK263" s="0"/>
      <c r="ALL263" s="0"/>
      <c r="ALM263" s="0"/>
      <c r="ALN263" s="0"/>
      <c r="ALO263" s="0"/>
      <c r="ALP263" s="0"/>
      <c r="ALQ263" s="0"/>
      <c r="ALR263" s="0"/>
      <c r="ALS263" s="0"/>
      <c r="ALT263" s="0"/>
      <c r="ALU263" s="0"/>
      <c r="ALV263" s="0"/>
      <c r="ALW263" s="0"/>
      <c r="ALX263" s="0"/>
      <c r="ALY263" s="0"/>
      <c r="ALZ263" s="0"/>
      <c r="AMA263" s="0"/>
      <c r="AMB263" s="0"/>
      <c r="AMC263" s="0"/>
      <c r="AMD263" s="0"/>
      <c r="AME263" s="0"/>
      <c r="AMF263" s="0"/>
      <c r="AMG263" s="0"/>
      <c r="AMH263" s="0"/>
      <c r="AMI263" s="0"/>
      <c r="AMJ263" s="0"/>
    </row>
    <row r="264" customFormat="false" ht="14.9" hidden="false" customHeight="false" outlineLevel="0" collapsed="false">
      <c r="A264" s="44" t="n">
        <v>58</v>
      </c>
      <c r="B264" s="45" t="s">
        <v>280</v>
      </c>
      <c r="C264" s="19" t="n">
        <v>0</v>
      </c>
      <c r="D264" s="19" t="n">
        <v>0</v>
      </c>
      <c r="E264" s="19" t="n">
        <v>1</v>
      </c>
      <c r="F264" s="19" t="n">
        <v>1</v>
      </c>
      <c r="G264" s="20"/>
      <c r="H264" s="20"/>
      <c r="I264" s="20" t="n">
        <f aca="false">E264*SC!C146</f>
        <v>878.981064166667</v>
      </c>
      <c r="J264" s="20" t="n">
        <f aca="false">F264*SC!D146</f>
        <v>878.981064166667</v>
      </c>
      <c r="K264" s="21" t="n">
        <v>619.39</v>
      </c>
      <c r="L264" s="21" t="n">
        <f aca="false">6*SC!D158</f>
        <v>23.9722108409091</v>
      </c>
      <c r="M264" s="21" t="n">
        <f aca="false">6*SC!E158</f>
        <v>23.9722108409091</v>
      </c>
      <c r="N264" s="22"/>
      <c r="O264" s="23" t="n">
        <f aca="false">SUM(G264:J264,K264:M264)</f>
        <v>2425.29655001515</v>
      </c>
      <c r="P264" s="0"/>
      <c r="Q264" s="0"/>
      <c r="R264" s="0"/>
      <c r="S264" s="0"/>
      <c r="T264" s="0"/>
      <c r="U264" s="0"/>
      <c r="V264" s="0"/>
      <c r="W264" s="0"/>
      <c r="X264" s="0"/>
      <c r="Y264" s="0"/>
      <c r="Z264" s="0"/>
      <c r="AA264" s="0"/>
      <c r="AB264" s="0"/>
      <c r="AC264" s="0"/>
      <c r="AD264" s="0"/>
      <c r="AE264" s="0"/>
      <c r="AF264" s="0"/>
      <c r="AG264" s="0"/>
      <c r="AH264" s="0"/>
      <c r="AI264" s="0"/>
      <c r="AJ264" s="0"/>
      <c r="AK264" s="0"/>
      <c r="AL264" s="0"/>
      <c r="AM264" s="0"/>
      <c r="AN264" s="0"/>
      <c r="AO264" s="0"/>
      <c r="AP264" s="0"/>
      <c r="AQ264" s="0"/>
      <c r="AR264" s="0"/>
      <c r="AS264" s="0"/>
      <c r="AT264" s="0"/>
      <c r="AU264" s="0"/>
      <c r="AV264" s="0"/>
      <c r="AW264" s="0"/>
      <c r="AX264" s="0"/>
      <c r="AY264" s="0"/>
      <c r="AZ264" s="0"/>
      <c r="BA264" s="0"/>
      <c r="BB264" s="0"/>
      <c r="BC264" s="0"/>
      <c r="BD264" s="0"/>
      <c r="BE264" s="0"/>
      <c r="BF264" s="0"/>
      <c r="BG264" s="0"/>
      <c r="BH264" s="0"/>
      <c r="BI264" s="0"/>
      <c r="BJ264" s="0"/>
      <c r="BK264" s="0"/>
      <c r="BL264" s="0"/>
      <c r="BM264" s="0"/>
      <c r="BN264" s="0"/>
      <c r="BO264" s="0"/>
      <c r="BP264" s="0"/>
      <c r="BQ264" s="0"/>
      <c r="BR264" s="0"/>
      <c r="BS264" s="0"/>
      <c r="BT264" s="0"/>
      <c r="BU264" s="0"/>
      <c r="BV264" s="0"/>
      <c r="BW264" s="0"/>
      <c r="BX264" s="0"/>
      <c r="BY264" s="0"/>
      <c r="BZ264" s="0"/>
      <c r="CA264" s="0"/>
      <c r="CB264" s="0"/>
      <c r="CC264" s="0"/>
      <c r="CD264" s="0"/>
      <c r="CE264" s="0"/>
      <c r="CF264" s="0"/>
      <c r="CG264" s="0"/>
      <c r="CH264" s="0"/>
      <c r="CI264" s="0"/>
      <c r="CJ264" s="0"/>
      <c r="CK264" s="0"/>
      <c r="CL264" s="0"/>
      <c r="CM264" s="0"/>
      <c r="CN264" s="0"/>
      <c r="CO264" s="0"/>
      <c r="CP264" s="0"/>
      <c r="CQ264" s="0"/>
      <c r="CR264" s="0"/>
      <c r="CS264" s="0"/>
      <c r="CT264" s="0"/>
      <c r="CU264" s="0"/>
      <c r="CV264" s="0"/>
      <c r="CW264" s="0"/>
      <c r="CX264" s="0"/>
      <c r="CY264" s="0"/>
      <c r="CZ264" s="0"/>
      <c r="DA264" s="0"/>
      <c r="DB264" s="0"/>
      <c r="DC264" s="0"/>
      <c r="DD264" s="0"/>
      <c r="DE264" s="0"/>
      <c r="DF264" s="0"/>
      <c r="DG264" s="0"/>
      <c r="DH264" s="0"/>
      <c r="DI264" s="0"/>
      <c r="DJ264" s="0"/>
      <c r="DK264" s="0"/>
      <c r="DL264" s="0"/>
      <c r="DM264" s="0"/>
      <c r="DN264" s="0"/>
      <c r="DO264" s="0"/>
      <c r="DP264" s="0"/>
      <c r="DQ264" s="0"/>
      <c r="DR264" s="0"/>
      <c r="DS264" s="0"/>
      <c r="DT264" s="0"/>
      <c r="DU264" s="0"/>
      <c r="DV264" s="0"/>
      <c r="DW264" s="0"/>
      <c r="DX264" s="0"/>
      <c r="DY264" s="0"/>
      <c r="DZ264" s="0"/>
      <c r="EA264" s="0"/>
      <c r="EB264" s="0"/>
      <c r="EC264" s="0"/>
      <c r="ED264" s="0"/>
      <c r="EE264" s="0"/>
      <c r="EF264" s="0"/>
      <c r="EG264" s="0"/>
      <c r="EH264" s="0"/>
      <c r="EI264" s="0"/>
      <c r="EJ264" s="0"/>
      <c r="EK264" s="0"/>
      <c r="EL264" s="0"/>
      <c r="EM264" s="0"/>
      <c r="EN264" s="0"/>
      <c r="EO264" s="0"/>
      <c r="EP264" s="0"/>
      <c r="EQ264" s="0"/>
      <c r="ER264" s="0"/>
      <c r="ES264" s="0"/>
      <c r="ET264" s="0"/>
      <c r="EU264" s="0"/>
      <c r="EV264" s="0"/>
      <c r="EW264" s="0"/>
      <c r="EX264" s="0"/>
      <c r="EY264" s="0"/>
      <c r="EZ264" s="0"/>
      <c r="FA264" s="0"/>
      <c r="FB264" s="0"/>
      <c r="FC264" s="0"/>
      <c r="FD264" s="0"/>
      <c r="FE264" s="0"/>
      <c r="FF264" s="0"/>
      <c r="FG264" s="0"/>
      <c r="FH264" s="0"/>
      <c r="FI264" s="0"/>
      <c r="FJ264" s="0"/>
      <c r="FK264" s="0"/>
      <c r="FL264" s="0"/>
      <c r="FM264" s="0"/>
      <c r="FN264" s="0"/>
      <c r="FO264" s="0"/>
      <c r="FP264" s="0"/>
      <c r="FQ264" s="0"/>
      <c r="FR264" s="0"/>
      <c r="FS264" s="0"/>
      <c r="FT264" s="0"/>
      <c r="FU264" s="0"/>
      <c r="FV264" s="0"/>
      <c r="FW264" s="0"/>
      <c r="FX264" s="0"/>
      <c r="FY264" s="0"/>
      <c r="FZ264" s="0"/>
      <c r="GA264" s="0"/>
      <c r="GB264" s="0"/>
      <c r="GC264" s="0"/>
      <c r="GD264" s="0"/>
      <c r="GE264" s="0"/>
      <c r="GF264" s="0"/>
      <c r="GG264" s="0"/>
      <c r="GH264" s="0"/>
      <c r="GI264" s="0"/>
      <c r="GJ264" s="0"/>
      <c r="GK264" s="0"/>
      <c r="GL264" s="0"/>
      <c r="GM264" s="0"/>
      <c r="GN264" s="0"/>
      <c r="GO264" s="0"/>
      <c r="GP264" s="0"/>
      <c r="GQ264" s="0"/>
      <c r="GR264" s="0"/>
      <c r="GS264" s="0"/>
      <c r="GT264" s="0"/>
      <c r="GU264" s="0"/>
      <c r="GV264" s="0"/>
      <c r="GW264" s="0"/>
      <c r="GX264" s="0"/>
      <c r="GY264" s="0"/>
      <c r="GZ264" s="0"/>
      <c r="HA264" s="0"/>
      <c r="HB264" s="0"/>
      <c r="HC264" s="0"/>
      <c r="HD264" s="0"/>
      <c r="HE264" s="0"/>
      <c r="HF264" s="0"/>
      <c r="HG264" s="0"/>
      <c r="HH264" s="0"/>
      <c r="HI264" s="0"/>
      <c r="HJ264" s="0"/>
      <c r="HK264" s="0"/>
      <c r="HL264" s="0"/>
      <c r="HM264" s="0"/>
      <c r="HN264" s="0"/>
      <c r="HO264" s="0"/>
      <c r="HP264" s="0"/>
      <c r="HQ264" s="0"/>
      <c r="HR264" s="0"/>
      <c r="HS264" s="0"/>
      <c r="HT264" s="0"/>
      <c r="HU264" s="0"/>
      <c r="HV264" s="0"/>
      <c r="HW264" s="0"/>
      <c r="HX264" s="0"/>
      <c r="HY264" s="0"/>
      <c r="HZ264" s="0"/>
      <c r="IA264" s="0"/>
      <c r="IB264" s="0"/>
      <c r="IC264" s="0"/>
      <c r="ID264" s="0"/>
      <c r="IE264" s="0"/>
      <c r="IF264" s="0"/>
      <c r="IG264" s="0"/>
      <c r="IH264" s="0"/>
      <c r="II264" s="0"/>
      <c r="IJ264" s="0"/>
      <c r="IK264" s="0"/>
      <c r="IL264" s="0"/>
      <c r="IM264" s="0"/>
      <c r="IN264" s="0"/>
      <c r="IO264" s="0"/>
      <c r="IP264" s="0"/>
      <c r="IQ264" s="0"/>
      <c r="IR264" s="0"/>
      <c r="IS264" s="0"/>
      <c r="IT264" s="0"/>
      <c r="IU264" s="0"/>
      <c r="IV264" s="0"/>
      <c r="IW264" s="0"/>
      <c r="IX264" s="0"/>
      <c r="IY264" s="0"/>
      <c r="IZ264" s="0"/>
      <c r="JA264" s="0"/>
      <c r="JB264" s="0"/>
      <c r="JC264" s="0"/>
      <c r="JD264" s="0"/>
      <c r="JE264" s="0"/>
      <c r="JF264" s="0"/>
      <c r="JG264" s="0"/>
      <c r="JH264" s="0"/>
      <c r="JI264" s="0"/>
      <c r="JJ264" s="0"/>
      <c r="JK264" s="0"/>
      <c r="JL264" s="0"/>
      <c r="JM264" s="0"/>
      <c r="JN264" s="0"/>
      <c r="JO264" s="0"/>
      <c r="JP264" s="0"/>
      <c r="JQ264" s="0"/>
      <c r="JR264" s="0"/>
      <c r="JS264" s="0"/>
      <c r="JT264" s="0"/>
      <c r="JU264" s="0"/>
      <c r="JV264" s="0"/>
      <c r="JW264" s="0"/>
      <c r="JX264" s="0"/>
      <c r="JY264" s="0"/>
      <c r="JZ264" s="0"/>
      <c r="KA264" s="0"/>
      <c r="KB264" s="0"/>
      <c r="KC264" s="0"/>
      <c r="KD264" s="0"/>
      <c r="KE264" s="0"/>
      <c r="KF264" s="0"/>
      <c r="KG264" s="0"/>
      <c r="KH264" s="0"/>
      <c r="KI264" s="0"/>
      <c r="KJ264" s="0"/>
      <c r="KK264" s="0"/>
      <c r="KL264" s="0"/>
      <c r="KM264" s="0"/>
      <c r="KN264" s="0"/>
      <c r="KO264" s="0"/>
      <c r="KP264" s="0"/>
      <c r="KQ264" s="0"/>
      <c r="KR264" s="0"/>
      <c r="KS264" s="0"/>
      <c r="KT264" s="0"/>
      <c r="KU264" s="0"/>
      <c r="KV264" s="0"/>
      <c r="KW264" s="0"/>
      <c r="KX264" s="0"/>
      <c r="KY264" s="0"/>
      <c r="KZ264" s="0"/>
      <c r="LA264" s="0"/>
      <c r="LB264" s="0"/>
      <c r="LC264" s="0"/>
      <c r="LD264" s="0"/>
      <c r="LE264" s="0"/>
      <c r="LF264" s="0"/>
      <c r="LG264" s="0"/>
      <c r="LH264" s="0"/>
      <c r="LI264" s="0"/>
      <c r="LJ264" s="0"/>
      <c r="LK264" s="0"/>
      <c r="LL264" s="0"/>
      <c r="LM264" s="0"/>
      <c r="LN264" s="0"/>
      <c r="LO264" s="0"/>
      <c r="LP264" s="0"/>
      <c r="LQ264" s="0"/>
      <c r="LR264" s="0"/>
      <c r="LS264" s="0"/>
      <c r="LT264" s="0"/>
      <c r="LU264" s="0"/>
      <c r="LV264" s="0"/>
      <c r="LW264" s="0"/>
      <c r="LX264" s="0"/>
      <c r="LY264" s="0"/>
      <c r="LZ264" s="0"/>
      <c r="MA264" s="0"/>
      <c r="MB264" s="0"/>
      <c r="MC264" s="0"/>
      <c r="MD264" s="0"/>
      <c r="ME264" s="0"/>
      <c r="MF264" s="0"/>
      <c r="MG264" s="0"/>
      <c r="MH264" s="0"/>
      <c r="MI264" s="0"/>
      <c r="MJ264" s="0"/>
      <c r="MK264" s="0"/>
      <c r="ML264" s="0"/>
      <c r="MM264" s="0"/>
      <c r="MN264" s="0"/>
      <c r="MO264" s="0"/>
      <c r="MP264" s="0"/>
      <c r="MQ264" s="0"/>
      <c r="MR264" s="0"/>
      <c r="MS264" s="0"/>
      <c r="MT264" s="0"/>
      <c r="MU264" s="0"/>
      <c r="MV264" s="0"/>
      <c r="MW264" s="0"/>
      <c r="MX264" s="0"/>
      <c r="MY264" s="0"/>
      <c r="MZ264" s="0"/>
      <c r="NA264" s="0"/>
      <c r="NB264" s="0"/>
      <c r="NC264" s="0"/>
      <c r="ND264" s="0"/>
      <c r="NE264" s="0"/>
      <c r="NF264" s="0"/>
      <c r="NG264" s="0"/>
      <c r="NH264" s="0"/>
      <c r="NI264" s="0"/>
      <c r="NJ264" s="0"/>
      <c r="NK264" s="0"/>
      <c r="NL264" s="0"/>
      <c r="NM264" s="0"/>
      <c r="NN264" s="0"/>
      <c r="NO264" s="0"/>
      <c r="NP264" s="0"/>
      <c r="NQ264" s="0"/>
      <c r="NR264" s="0"/>
      <c r="NS264" s="0"/>
      <c r="NT264" s="0"/>
      <c r="NU264" s="0"/>
      <c r="NV264" s="0"/>
      <c r="NW264" s="0"/>
      <c r="NX264" s="0"/>
      <c r="NY264" s="0"/>
      <c r="NZ264" s="0"/>
      <c r="OA264" s="0"/>
      <c r="OB264" s="0"/>
      <c r="OC264" s="0"/>
      <c r="OD264" s="0"/>
      <c r="OE264" s="0"/>
      <c r="OF264" s="0"/>
      <c r="OG264" s="0"/>
      <c r="OH264" s="0"/>
      <c r="OI264" s="0"/>
      <c r="OJ264" s="0"/>
      <c r="OK264" s="0"/>
      <c r="OL264" s="0"/>
      <c r="OM264" s="0"/>
      <c r="ON264" s="0"/>
      <c r="OO264" s="0"/>
      <c r="OP264" s="0"/>
      <c r="OQ264" s="0"/>
      <c r="OR264" s="0"/>
      <c r="OS264" s="0"/>
      <c r="OT264" s="0"/>
      <c r="OU264" s="0"/>
      <c r="OV264" s="0"/>
      <c r="OW264" s="0"/>
      <c r="OX264" s="0"/>
      <c r="OY264" s="0"/>
      <c r="OZ264" s="0"/>
      <c r="PA264" s="0"/>
      <c r="PB264" s="0"/>
      <c r="PC264" s="0"/>
      <c r="PD264" s="0"/>
      <c r="PE264" s="0"/>
      <c r="PF264" s="0"/>
      <c r="PG264" s="0"/>
      <c r="PH264" s="0"/>
      <c r="PI264" s="0"/>
      <c r="PJ264" s="0"/>
      <c r="PK264" s="0"/>
      <c r="PL264" s="0"/>
      <c r="PM264" s="0"/>
      <c r="PN264" s="0"/>
      <c r="PO264" s="0"/>
      <c r="PP264" s="0"/>
      <c r="PQ264" s="0"/>
      <c r="PR264" s="0"/>
      <c r="PS264" s="0"/>
      <c r="PT264" s="0"/>
      <c r="PU264" s="0"/>
      <c r="PV264" s="0"/>
      <c r="PW264" s="0"/>
      <c r="PX264" s="0"/>
      <c r="PY264" s="0"/>
      <c r="PZ264" s="0"/>
      <c r="QA264" s="0"/>
      <c r="QB264" s="0"/>
      <c r="QC264" s="0"/>
      <c r="QD264" s="0"/>
      <c r="QE264" s="0"/>
      <c r="QF264" s="0"/>
      <c r="QG264" s="0"/>
      <c r="QH264" s="0"/>
      <c r="QI264" s="0"/>
      <c r="QJ264" s="0"/>
      <c r="QK264" s="0"/>
      <c r="QL264" s="0"/>
      <c r="QM264" s="0"/>
      <c r="QN264" s="0"/>
      <c r="QO264" s="0"/>
      <c r="QP264" s="0"/>
      <c r="QQ264" s="0"/>
      <c r="QR264" s="0"/>
      <c r="QS264" s="0"/>
      <c r="QT264" s="0"/>
      <c r="QU264" s="0"/>
      <c r="QV264" s="0"/>
      <c r="QW264" s="0"/>
      <c r="QX264" s="0"/>
      <c r="QY264" s="0"/>
      <c r="QZ264" s="0"/>
      <c r="RA264" s="0"/>
      <c r="RB264" s="0"/>
      <c r="RC264" s="0"/>
      <c r="RD264" s="0"/>
      <c r="RE264" s="0"/>
      <c r="RF264" s="0"/>
      <c r="RG264" s="0"/>
      <c r="RH264" s="0"/>
      <c r="RI264" s="0"/>
      <c r="RJ264" s="0"/>
      <c r="RK264" s="0"/>
      <c r="RL264" s="0"/>
      <c r="RM264" s="0"/>
      <c r="RN264" s="0"/>
      <c r="RO264" s="0"/>
      <c r="RP264" s="0"/>
      <c r="RQ264" s="0"/>
      <c r="RR264" s="0"/>
      <c r="RS264" s="0"/>
      <c r="RT264" s="0"/>
      <c r="RU264" s="0"/>
      <c r="RV264" s="0"/>
      <c r="RW264" s="0"/>
      <c r="RX264" s="0"/>
      <c r="RY264" s="0"/>
      <c r="RZ264" s="0"/>
      <c r="SA264" s="0"/>
      <c r="SB264" s="0"/>
      <c r="SC264" s="0"/>
      <c r="SD264" s="0"/>
      <c r="SE264" s="0"/>
      <c r="SF264" s="0"/>
      <c r="SG264" s="0"/>
      <c r="SH264" s="0"/>
      <c r="SI264" s="0"/>
      <c r="SJ264" s="0"/>
      <c r="SK264" s="0"/>
      <c r="SL264" s="0"/>
      <c r="SM264" s="0"/>
      <c r="SN264" s="0"/>
      <c r="SO264" s="0"/>
      <c r="SP264" s="0"/>
      <c r="SQ264" s="0"/>
      <c r="SR264" s="0"/>
      <c r="SS264" s="0"/>
      <c r="ST264" s="0"/>
      <c r="SU264" s="0"/>
      <c r="SV264" s="0"/>
      <c r="SW264" s="0"/>
      <c r="SX264" s="0"/>
      <c r="SY264" s="0"/>
      <c r="SZ264" s="0"/>
      <c r="TA264" s="0"/>
      <c r="TB264" s="0"/>
      <c r="TC264" s="0"/>
      <c r="TD264" s="0"/>
      <c r="TE264" s="0"/>
      <c r="TF264" s="0"/>
      <c r="TG264" s="0"/>
      <c r="TH264" s="0"/>
      <c r="TI264" s="0"/>
      <c r="TJ264" s="0"/>
      <c r="TK264" s="0"/>
      <c r="TL264" s="0"/>
      <c r="TM264" s="0"/>
      <c r="TN264" s="0"/>
      <c r="TO264" s="0"/>
      <c r="TP264" s="0"/>
      <c r="TQ264" s="0"/>
      <c r="TR264" s="0"/>
      <c r="TS264" s="0"/>
      <c r="TT264" s="0"/>
      <c r="TU264" s="0"/>
      <c r="TV264" s="0"/>
      <c r="TW264" s="0"/>
      <c r="TX264" s="0"/>
      <c r="TY264" s="0"/>
      <c r="TZ264" s="0"/>
      <c r="UA264" s="0"/>
      <c r="UB264" s="0"/>
      <c r="UC264" s="0"/>
      <c r="UD264" s="0"/>
      <c r="UE264" s="0"/>
      <c r="UF264" s="0"/>
      <c r="UG264" s="0"/>
      <c r="UH264" s="0"/>
      <c r="UI264" s="0"/>
      <c r="UJ264" s="0"/>
      <c r="UK264" s="0"/>
      <c r="UL264" s="0"/>
      <c r="UM264" s="0"/>
      <c r="UN264" s="0"/>
      <c r="UO264" s="0"/>
      <c r="UP264" s="0"/>
      <c r="UQ264" s="0"/>
      <c r="UR264" s="0"/>
      <c r="US264" s="0"/>
      <c r="UT264" s="0"/>
      <c r="UU264" s="0"/>
      <c r="UV264" s="0"/>
      <c r="UW264" s="0"/>
      <c r="UX264" s="0"/>
      <c r="UY264" s="0"/>
      <c r="UZ264" s="0"/>
      <c r="VA264" s="0"/>
      <c r="VB264" s="0"/>
      <c r="VC264" s="0"/>
      <c r="VD264" s="0"/>
      <c r="VE264" s="0"/>
      <c r="VF264" s="0"/>
      <c r="VG264" s="0"/>
      <c r="VH264" s="0"/>
      <c r="VI264" s="0"/>
      <c r="VJ264" s="0"/>
      <c r="VK264" s="0"/>
      <c r="VL264" s="0"/>
      <c r="VM264" s="0"/>
      <c r="VN264" s="0"/>
      <c r="VO264" s="0"/>
      <c r="VP264" s="0"/>
      <c r="VQ264" s="0"/>
      <c r="VR264" s="0"/>
      <c r="VS264" s="0"/>
      <c r="VT264" s="0"/>
      <c r="VU264" s="0"/>
      <c r="VV264" s="0"/>
      <c r="VW264" s="0"/>
      <c r="VX264" s="0"/>
      <c r="VY264" s="0"/>
      <c r="VZ264" s="0"/>
      <c r="WA264" s="0"/>
      <c r="WB264" s="0"/>
      <c r="WC264" s="0"/>
      <c r="WD264" s="0"/>
      <c r="WE264" s="0"/>
      <c r="WF264" s="0"/>
      <c r="WG264" s="0"/>
      <c r="WH264" s="0"/>
      <c r="WI264" s="0"/>
      <c r="WJ264" s="0"/>
      <c r="WK264" s="0"/>
      <c r="WL264" s="0"/>
      <c r="WM264" s="0"/>
      <c r="WN264" s="0"/>
      <c r="WO264" s="0"/>
      <c r="WP264" s="0"/>
      <c r="WQ264" s="0"/>
      <c r="WR264" s="0"/>
      <c r="WS264" s="0"/>
      <c r="WT264" s="0"/>
      <c r="WU264" s="0"/>
      <c r="WV264" s="0"/>
      <c r="WW264" s="0"/>
      <c r="WX264" s="0"/>
      <c r="WY264" s="0"/>
      <c r="WZ264" s="0"/>
      <c r="XA264" s="0"/>
      <c r="XB264" s="0"/>
      <c r="XC264" s="0"/>
      <c r="XD264" s="0"/>
      <c r="XE264" s="0"/>
      <c r="XF264" s="0"/>
      <c r="XG264" s="0"/>
      <c r="XH264" s="0"/>
      <c r="XI264" s="0"/>
      <c r="XJ264" s="0"/>
      <c r="XK264" s="0"/>
      <c r="XL264" s="0"/>
      <c r="XM264" s="0"/>
      <c r="XN264" s="0"/>
      <c r="XO264" s="0"/>
      <c r="XP264" s="0"/>
      <c r="XQ264" s="0"/>
      <c r="XR264" s="0"/>
      <c r="XS264" s="0"/>
      <c r="XT264" s="0"/>
      <c r="XU264" s="0"/>
      <c r="XV264" s="0"/>
      <c r="XW264" s="0"/>
      <c r="XX264" s="0"/>
      <c r="XY264" s="0"/>
      <c r="XZ264" s="0"/>
      <c r="YA264" s="0"/>
      <c r="YB264" s="0"/>
      <c r="YC264" s="0"/>
      <c r="YD264" s="0"/>
      <c r="YE264" s="0"/>
      <c r="YF264" s="0"/>
      <c r="YG264" s="0"/>
      <c r="YH264" s="0"/>
      <c r="YI264" s="0"/>
      <c r="YJ264" s="0"/>
      <c r="YK264" s="0"/>
      <c r="YL264" s="0"/>
      <c r="YM264" s="0"/>
      <c r="YN264" s="0"/>
      <c r="YO264" s="0"/>
      <c r="YP264" s="0"/>
      <c r="YQ264" s="0"/>
      <c r="YR264" s="0"/>
      <c r="YS264" s="0"/>
      <c r="YT264" s="0"/>
      <c r="YU264" s="0"/>
      <c r="YV264" s="0"/>
      <c r="YW264" s="0"/>
      <c r="YX264" s="0"/>
      <c r="YY264" s="0"/>
      <c r="YZ264" s="0"/>
      <c r="ZA264" s="0"/>
      <c r="ZB264" s="0"/>
      <c r="ZC264" s="0"/>
      <c r="ZD264" s="0"/>
      <c r="ZE264" s="0"/>
      <c r="ZF264" s="0"/>
      <c r="ZG264" s="0"/>
      <c r="ZH264" s="0"/>
      <c r="ZI264" s="0"/>
      <c r="ZJ264" s="0"/>
      <c r="ZK264" s="0"/>
      <c r="ZL264" s="0"/>
      <c r="ZM264" s="0"/>
      <c r="ZN264" s="0"/>
      <c r="ZO264" s="0"/>
      <c r="ZP264" s="0"/>
      <c r="ZQ264" s="0"/>
      <c r="ZR264" s="0"/>
      <c r="ZS264" s="0"/>
      <c r="ZT264" s="0"/>
      <c r="ZU264" s="0"/>
      <c r="ZV264" s="0"/>
      <c r="ZW264" s="0"/>
      <c r="ZX264" s="0"/>
      <c r="ZY264" s="0"/>
      <c r="ZZ264" s="0"/>
      <c r="AAA264" s="0"/>
      <c r="AAB264" s="0"/>
      <c r="AAC264" s="0"/>
      <c r="AAD264" s="0"/>
      <c r="AAE264" s="0"/>
      <c r="AAF264" s="0"/>
      <c r="AAG264" s="0"/>
      <c r="AAH264" s="0"/>
      <c r="AAI264" s="0"/>
      <c r="AAJ264" s="0"/>
      <c r="AAK264" s="0"/>
      <c r="AAL264" s="0"/>
      <c r="AAM264" s="0"/>
      <c r="AAN264" s="0"/>
      <c r="AAO264" s="0"/>
      <c r="AAP264" s="0"/>
      <c r="AAQ264" s="0"/>
      <c r="AAR264" s="0"/>
      <c r="AAS264" s="0"/>
      <c r="AAT264" s="0"/>
      <c r="AAU264" s="0"/>
      <c r="AAV264" s="0"/>
      <c r="AAW264" s="0"/>
      <c r="AAX264" s="0"/>
      <c r="AAY264" s="0"/>
      <c r="AAZ264" s="0"/>
      <c r="ABA264" s="0"/>
      <c r="ABB264" s="0"/>
      <c r="ABC264" s="0"/>
      <c r="ABD264" s="0"/>
      <c r="ABE264" s="0"/>
      <c r="ABF264" s="0"/>
      <c r="ABG264" s="0"/>
      <c r="ABH264" s="0"/>
      <c r="ABI264" s="0"/>
      <c r="ABJ264" s="0"/>
      <c r="ABK264" s="0"/>
      <c r="ABL264" s="0"/>
      <c r="ABM264" s="0"/>
      <c r="ABN264" s="0"/>
      <c r="ABO264" s="0"/>
      <c r="ABP264" s="0"/>
      <c r="ABQ264" s="0"/>
      <c r="ABR264" s="0"/>
      <c r="ABS264" s="0"/>
      <c r="ABT264" s="0"/>
      <c r="ABU264" s="0"/>
      <c r="ABV264" s="0"/>
      <c r="ABW264" s="0"/>
      <c r="ABX264" s="0"/>
      <c r="ABY264" s="0"/>
      <c r="ABZ264" s="0"/>
      <c r="ACA264" s="0"/>
      <c r="ACB264" s="0"/>
      <c r="ACC264" s="0"/>
      <c r="ACD264" s="0"/>
      <c r="ACE264" s="0"/>
      <c r="ACF264" s="0"/>
      <c r="ACG264" s="0"/>
      <c r="ACH264" s="0"/>
      <c r="ACI264" s="0"/>
      <c r="ACJ264" s="0"/>
      <c r="ACK264" s="0"/>
      <c r="ACL264" s="0"/>
      <c r="ACM264" s="0"/>
      <c r="ACN264" s="0"/>
      <c r="ACO264" s="0"/>
      <c r="ACP264" s="0"/>
      <c r="ACQ264" s="0"/>
      <c r="ACR264" s="0"/>
      <c r="ACS264" s="0"/>
      <c r="ACT264" s="0"/>
      <c r="ACU264" s="0"/>
      <c r="ACV264" s="0"/>
      <c r="ACW264" s="0"/>
      <c r="ACX264" s="0"/>
      <c r="ACY264" s="0"/>
      <c r="ACZ264" s="0"/>
      <c r="ADA264" s="0"/>
      <c r="ADB264" s="0"/>
      <c r="ADC264" s="0"/>
      <c r="ADD264" s="0"/>
      <c r="ADE264" s="0"/>
      <c r="ADF264" s="0"/>
      <c r="ADG264" s="0"/>
      <c r="ADH264" s="0"/>
      <c r="ADI264" s="0"/>
      <c r="ADJ264" s="0"/>
      <c r="ADK264" s="0"/>
      <c r="ADL264" s="0"/>
      <c r="ADM264" s="0"/>
      <c r="ADN264" s="0"/>
      <c r="ADO264" s="0"/>
      <c r="ADP264" s="0"/>
      <c r="ADQ264" s="0"/>
      <c r="ADR264" s="0"/>
      <c r="ADS264" s="0"/>
      <c r="ADT264" s="0"/>
      <c r="ADU264" s="0"/>
      <c r="ADV264" s="0"/>
      <c r="ADW264" s="0"/>
      <c r="ADX264" s="0"/>
      <c r="ADY264" s="0"/>
      <c r="ADZ264" s="0"/>
      <c r="AEA264" s="0"/>
      <c r="AEB264" s="0"/>
      <c r="AEC264" s="0"/>
      <c r="AED264" s="0"/>
      <c r="AEE264" s="0"/>
      <c r="AEF264" s="0"/>
      <c r="AEG264" s="0"/>
      <c r="AEH264" s="0"/>
      <c r="AEI264" s="0"/>
      <c r="AEJ264" s="0"/>
      <c r="AEK264" s="0"/>
      <c r="AEL264" s="0"/>
      <c r="AEM264" s="0"/>
      <c r="AEN264" s="0"/>
      <c r="AEO264" s="0"/>
      <c r="AEP264" s="0"/>
      <c r="AEQ264" s="0"/>
      <c r="AER264" s="0"/>
      <c r="AES264" s="0"/>
      <c r="AET264" s="0"/>
      <c r="AEU264" s="0"/>
      <c r="AEV264" s="0"/>
      <c r="AEW264" s="0"/>
      <c r="AEX264" s="0"/>
      <c r="AEY264" s="0"/>
      <c r="AEZ264" s="0"/>
      <c r="AFA264" s="0"/>
      <c r="AFB264" s="0"/>
      <c r="AFC264" s="0"/>
      <c r="AFD264" s="0"/>
      <c r="AFE264" s="0"/>
      <c r="AFF264" s="0"/>
      <c r="AFG264" s="0"/>
      <c r="AFH264" s="0"/>
      <c r="AFI264" s="0"/>
      <c r="AFJ264" s="0"/>
      <c r="AFK264" s="0"/>
      <c r="AFL264" s="0"/>
      <c r="AFM264" s="0"/>
      <c r="AFN264" s="0"/>
      <c r="AFO264" s="0"/>
      <c r="AFP264" s="0"/>
      <c r="AFQ264" s="0"/>
      <c r="AFR264" s="0"/>
      <c r="AFS264" s="0"/>
      <c r="AFT264" s="0"/>
      <c r="AFU264" s="0"/>
      <c r="AFV264" s="0"/>
      <c r="AFW264" s="0"/>
      <c r="AFX264" s="0"/>
      <c r="AFY264" s="0"/>
      <c r="AFZ264" s="0"/>
      <c r="AGA264" s="0"/>
      <c r="AGB264" s="0"/>
      <c r="AGC264" s="0"/>
      <c r="AGD264" s="0"/>
      <c r="AGE264" s="0"/>
      <c r="AGF264" s="0"/>
      <c r="AGG264" s="0"/>
      <c r="AGH264" s="0"/>
      <c r="AGI264" s="0"/>
      <c r="AGJ264" s="0"/>
      <c r="AGK264" s="0"/>
      <c r="AGL264" s="0"/>
      <c r="AGM264" s="0"/>
      <c r="AGN264" s="0"/>
      <c r="AGO264" s="0"/>
      <c r="AGP264" s="0"/>
      <c r="AGQ264" s="0"/>
      <c r="AGR264" s="0"/>
      <c r="AGS264" s="0"/>
      <c r="AGT264" s="0"/>
      <c r="AGU264" s="0"/>
      <c r="AGV264" s="0"/>
      <c r="AGW264" s="0"/>
      <c r="AGX264" s="0"/>
      <c r="AGY264" s="0"/>
      <c r="AGZ264" s="0"/>
      <c r="AHA264" s="0"/>
      <c r="AHB264" s="0"/>
      <c r="AHC264" s="0"/>
      <c r="AHD264" s="0"/>
      <c r="AHE264" s="0"/>
      <c r="AHF264" s="0"/>
      <c r="AHG264" s="0"/>
      <c r="AHH264" s="0"/>
      <c r="AHI264" s="0"/>
      <c r="AHJ264" s="0"/>
      <c r="AHK264" s="0"/>
      <c r="AHL264" s="0"/>
      <c r="AHM264" s="0"/>
      <c r="AHN264" s="0"/>
      <c r="AHO264" s="0"/>
      <c r="AHP264" s="0"/>
      <c r="AHQ264" s="0"/>
      <c r="AHR264" s="0"/>
      <c r="AHS264" s="0"/>
      <c r="AHT264" s="0"/>
      <c r="AHU264" s="0"/>
      <c r="AHV264" s="0"/>
      <c r="AHW264" s="0"/>
      <c r="AHX264" s="0"/>
      <c r="AHY264" s="0"/>
      <c r="AHZ264" s="0"/>
      <c r="AIA264" s="0"/>
      <c r="AIB264" s="0"/>
      <c r="AIC264" s="0"/>
      <c r="AID264" s="0"/>
      <c r="AIE264" s="0"/>
      <c r="AIF264" s="0"/>
      <c r="AIG264" s="0"/>
      <c r="AIH264" s="0"/>
      <c r="AII264" s="0"/>
      <c r="AIJ264" s="0"/>
      <c r="AIK264" s="0"/>
      <c r="AIL264" s="0"/>
      <c r="AIM264" s="0"/>
      <c r="AIN264" s="0"/>
      <c r="AIO264" s="0"/>
      <c r="AIP264" s="0"/>
      <c r="AIQ264" s="0"/>
      <c r="AIR264" s="0"/>
      <c r="AIS264" s="0"/>
      <c r="AIT264" s="0"/>
      <c r="AIU264" s="0"/>
      <c r="AIV264" s="0"/>
      <c r="AIW264" s="0"/>
      <c r="AIX264" s="0"/>
      <c r="AIY264" s="0"/>
      <c r="AIZ264" s="0"/>
      <c r="AJA264" s="0"/>
      <c r="AJB264" s="0"/>
      <c r="AJC264" s="0"/>
      <c r="AJD264" s="0"/>
      <c r="AJE264" s="0"/>
      <c r="AJF264" s="0"/>
      <c r="AJG264" s="0"/>
      <c r="AJH264" s="0"/>
      <c r="AJI264" s="0"/>
      <c r="AJJ264" s="0"/>
      <c r="AJK264" s="0"/>
      <c r="AJL264" s="0"/>
      <c r="AJM264" s="0"/>
      <c r="AJN264" s="0"/>
      <c r="AJO264" s="0"/>
      <c r="AJP264" s="0"/>
      <c r="AJQ264" s="0"/>
      <c r="AJR264" s="0"/>
      <c r="AJS264" s="0"/>
      <c r="AJT264" s="0"/>
      <c r="AJU264" s="0"/>
      <c r="AJV264" s="0"/>
      <c r="AJW264" s="0"/>
      <c r="AJX264" s="0"/>
      <c r="AJY264" s="0"/>
      <c r="AJZ264" s="0"/>
      <c r="AKA264" s="0"/>
      <c r="AKB264" s="0"/>
      <c r="AKC264" s="0"/>
      <c r="AKD264" s="0"/>
      <c r="AKE264" s="0"/>
      <c r="AKF264" s="0"/>
      <c r="AKG264" s="0"/>
      <c r="AKH264" s="0"/>
      <c r="AKI264" s="0"/>
      <c r="AKJ264" s="0"/>
      <c r="AKK264" s="0"/>
      <c r="AKL264" s="0"/>
      <c r="AKM264" s="0"/>
      <c r="AKN264" s="0"/>
      <c r="AKO264" s="0"/>
      <c r="AKP264" s="0"/>
      <c r="AKQ264" s="0"/>
      <c r="AKR264" s="0"/>
      <c r="AKS264" s="0"/>
      <c r="AKT264" s="0"/>
      <c r="AKU264" s="0"/>
      <c r="AKV264" s="0"/>
      <c r="AKW264" s="0"/>
      <c r="AKX264" s="0"/>
      <c r="AKY264" s="0"/>
      <c r="AKZ264" s="0"/>
      <c r="ALA264" s="0"/>
      <c r="ALB264" s="0"/>
      <c r="ALC264" s="0"/>
      <c r="ALD264" s="0"/>
      <c r="ALE264" s="0"/>
      <c r="ALF264" s="0"/>
      <c r="ALG264" s="0"/>
      <c r="ALH264" s="0"/>
      <c r="ALI264" s="0"/>
      <c r="ALJ264" s="0"/>
      <c r="ALK264" s="0"/>
      <c r="ALL264" s="0"/>
      <c r="ALM264" s="0"/>
      <c r="ALN264" s="0"/>
      <c r="ALO264" s="0"/>
      <c r="ALP264" s="0"/>
      <c r="ALQ264" s="0"/>
      <c r="ALR264" s="0"/>
      <c r="ALS264" s="0"/>
      <c r="ALT264" s="0"/>
      <c r="ALU264" s="0"/>
      <c r="ALV264" s="0"/>
      <c r="ALW264" s="0"/>
      <c r="ALX264" s="0"/>
      <c r="ALY264" s="0"/>
      <c r="ALZ264" s="0"/>
      <c r="AMA264" s="0"/>
      <c r="AMB264" s="0"/>
      <c r="AMC264" s="0"/>
      <c r="AMD264" s="0"/>
      <c r="AME264" s="0"/>
      <c r="AMF264" s="0"/>
      <c r="AMG264" s="0"/>
      <c r="AMH264" s="0"/>
      <c r="AMI264" s="0"/>
      <c r="AMJ264" s="0"/>
    </row>
    <row r="265" customFormat="false" ht="14.9" hidden="false" customHeight="false" outlineLevel="0" collapsed="false">
      <c r="A265" s="42" t="n">
        <v>59</v>
      </c>
      <c r="B265" s="43" t="s">
        <v>102</v>
      </c>
      <c r="C265" s="19" t="n">
        <v>0</v>
      </c>
      <c r="D265" s="19" t="n">
        <v>1</v>
      </c>
      <c r="E265" s="19" t="n">
        <v>0</v>
      </c>
      <c r="F265" s="19" t="n">
        <v>1</v>
      </c>
      <c r="G265" s="20" t="n">
        <f aca="false">C265*SC!F142</f>
        <v>0</v>
      </c>
      <c r="H265" s="20" t="n">
        <f aca="false">D265*SC!G142</f>
        <v>1141.18266583333</v>
      </c>
      <c r="I265" s="20" t="n">
        <f aca="false">E265*SC!C142</f>
        <v>0</v>
      </c>
      <c r="J265" s="20" t="n">
        <f aca="false">F265*SC!D142</f>
        <v>855.571064166667</v>
      </c>
      <c r="K265" s="21" t="n">
        <v>619.39</v>
      </c>
      <c r="L265" s="21" t="n">
        <f aca="false">6*SC!D154</f>
        <v>23.3337562954545</v>
      </c>
      <c r="M265" s="21" t="n">
        <f aca="false">6*SC!E154</f>
        <v>23.3337562954545</v>
      </c>
      <c r="N265" s="22"/>
      <c r="O265" s="23" t="n">
        <f aca="false">SUM(G265:J265,K265:M265)</f>
        <v>2662.81124259091</v>
      </c>
      <c r="P265" s="0"/>
      <c r="Q265" s="0"/>
      <c r="R265" s="0"/>
      <c r="S265" s="0"/>
      <c r="T265" s="0"/>
      <c r="U265" s="0"/>
      <c r="V265" s="0"/>
      <c r="W265" s="0"/>
      <c r="X265" s="0"/>
      <c r="Y265" s="0"/>
      <c r="Z265" s="0"/>
      <c r="AA265" s="0"/>
      <c r="AB265" s="0"/>
      <c r="AC265" s="0"/>
      <c r="AD265" s="0"/>
      <c r="AE265" s="0"/>
      <c r="AF265" s="0"/>
      <c r="AG265" s="0"/>
      <c r="AH265" s="0"/>
      <c r="AI265" s="0"/>
      <c r="AJ265" s="0"/>
      <c r="AK265" s="0"/>
      <c r="AL265" s="0"/>
      <c r="AM265" s="0"/>
      <c r="AN265" s="0"/>
      <c r="AO265" s="0"/>
      <c r="AP265" s="0"/>
      <c r="AQ265" s="0"/>
      <c r="AR265" s="0"/>
      <c r="AS265" s="0"/>
      <c r="AT265" s="0"/>
      <c r="AU265" s="0"/>
      <c r="AV265" s="0"/>
      <c r="AW265" s="0"/>
      <c r="AX265" s="0"/>
      <c r="AY265" s="0"/>
      <c r="AZ265" s="0"/>
      <c r="BA265" s="0"/>
      <c r="BB265" s="0"/>
      <c r="BC265" s="0"/>
      <c r="BD265" s="0"/>
      <c r="BE265" s="0"/>
      <c r="BF265" s="0"/>
      <c r="BG265" s="0"/>
      <c r="BH265" s="0"/>
      <c r="BI265" s="0"/>
      <c r="BJ265" s="0"/>
      <c r="BK265" s="0"/>
      <c r="BL265" s="0"/>
      <c r="BM265" s="0"/>
      <c r="BN265" s="0"/>
      <c r="BO265" s="0"/>
      <c r="BP265" s="0"/>
      <c r="BQ265" s="0"/>
      <c r="BR265" s="0"/>
      <c r="BS265" s="0"/>
      <c r="BT265" s="0"/>
      <c r="BU265" s="0"/>
      <c r="BV265" s="0"/>
      <c r="BW265" s="0"/>
      <c r="BX265" s="0"/>
      <c r="BY265" s="0"/>
      <c r="BZ265" s="0"/>
      <c r="CA265" s="0"/>
      <c r="CB265" s="0"/>
      <c r="CC265" s="0"/>
      <c r="CD265" s="0"/>
      <c r="CE265" s="0"/>
      <c r="CF265" s="0"/>
      <c r="CG265" s="0"/>
      <c r="CH265" s="0"/>
      <c r="CI265" s="0"/>
      <c r="CJ265" s="0"/>
      <c r="CK265" s="0"/>
      <c r="CL265" s="0"/>
      <c r="CM265" s="0"/>
      <c r="CN265" s="0"/>
      <c r="CO265" s="0"/>
      <c r="CP265" s="0"/>
      <c r="CQ265" s="0"/>
      <c r="CR265" s="0"/>
      <c r="CS265" s="0"/>
      <c r="CT265" s="0"/>
      <c r="CU265" s="0"/>
      <c r="CV265" s="0"/>
      <c r="CW265" s="0"/>
      <c r="CX265" s="0"/>
      <c r="CY265" s="0"/>
      <c r="CZ265" s="0"/>
      <c r="DA265" s="0"/>
      <c r="DB265" s="0"/>
      <c r="DC265" s="0"/>
      <c r="DD265" s="0"/>
      <c r="DE265" s="0"/>
      <c r="DF265" s="0"/>
      <c r="DG265" s="0"/>
      <c r="DH265" s="0"/>
      <c r="DI265" s="0"/>
      <c r="DJ265" s="0"/>
      <c r="DK265" s="0"/>
      <c r="DL265" s="0"/>
      <c r="DM265" s="0"/>
      <c r="DN265" s="0"/>
      <c r="DO265" s="0"/>
      <c r="DP265" s="0"/>
      <c r="DQ265" s="0"/>
      <c r="DR265" s="0"/>
      <c r="DS265" s="0"/>
      <c r="DT265" s="0"/>
      <c r="DU265" s="0"/>
      <c r="DV265" s="0"/>
      <c r="DW265" s="0"/>
      <c r="DX265" s="0"/>
      <c r="DY265" s="0"/>
      <c r="DZ265" s="0"/>
      <c r="EA265" s="0"/>
      <c r="EB265" s="0"/>
      <c r="EC265" s="0"/>
      <c r="ED265" s="0"/>
      <c r="EE265" s="0"/>
      <c r="EF265" s="0"/>
      <c r="EG265" s="0"/>
      <c r="EH265" s="0"/>
      <c r="EI265" s="0"/>
      <c r="EJ265" s="0"/>
      <c r="EK265" s="0"/>
      <c r="EL265" s="0"/>
      <c r="EM265" s="0"/>
      <c r="EN265" s="0"/>
      <c r="EO265" s="0"/>
      <c r="EP265" s="0"/>
      <c r="EQ265" s="0"/>
      <c r="ER265" s="0"/>
      <c r="ES265" s="0"/>
      <c r="ET265" s="0"/>
      <c r="EU265" s="0"/>
      <c r="EV265" s="0"/>
      <c r="EW265" s="0"/>
      <c r="EX265" s="0"/>
      <c r="EY265" s="0"/>
      <c r="EZ265" s="0"/>
      <c r="FA265" s="0"/>
      <c r="FB265" s="0"/>
      <c r="FC265" s="0"/>
      <c r="FD265" s="0"/>
      <c r="FE265" s="0"/>
      <c r="FF265" s="0"/>
      <c r="FG265" s="0"/>
      <c r="FH265" s="0"/>
      <c r="FI265" s="0"/>
      <c r="FJ265" s="0"/>
      <c r="FK265" s="0"/>
      <c r="FL265" s="0"/>
      <c r="FM265" s="0"/>
      <c r="FN265" s="0"/>
      <c r="FO265" s="0"/>
      <c r="FP265" s="0"/>
      <c r="FQ265" s="0"/>
      <c r="FR265" s="0"/>
      <c r="FS265" s="0"/>
      <c r="FT265" s="0"/>
      <c r="FU265" s="0"/>
      <c r="FV265" s="0"/>
      <c r="FW265" s="0"/>
      <c r="FX265" s="0"/>
      <c r="FY265" s="0"/>
      <c r="FZ265" s="0"/>
      <c r="GA265" s="0"/>
      <c r="GB265" s="0"/>
      <c r="GC265" s="0"/>
      <c r="GD265" s="0"/>
      <c r="GE265" s="0"/>
      <c r="GF265" s="0"/>
      <c r="GG265" s="0"/>
      <c r="GH265" s="0"/>
      <c r="GI265" s="0"/>
      <c r="GJ265" s="0"/>
      <c r="GK265" s="0"/>
      <c r="GL265" s="0"/>
      <c r="GM265" s="0"/>
      <c r="GN265" s="0"/>
      <c r="GO265" s="0"/>
      <c r="GP265" s="0"/>
      <c r="GQ265" s="0"/>
      <c r="GR265" s="0"/>
      <c r="GS265" s="0"/>
      <c r="GT265" s="0"/>
      <c r="GU265" s="0"/>
      <c r="GV265" s="0"/>
      <c r="GW265" s="0"/>
      <c r="GX265" s="0"/>
      <c r="GY265" s="0"/>
      <c r="GZ265" s="0"/>
      <c r="HA265" s="0"/>
      <c r="HB265" s="0"/>
      <c r="HC265" s="0"/>
      <c r="HD265" s="0"/>
      <c r="HE265" s="0"/>
      <c r="HF265" s="0"/>
      <c r="HG265" s="0"/>
      <c r="HH265" s="0"/>
      <c r="HI265" s="0"/>
      <c r="HJ265" s="0"/>
      <c r="HK265" s="0"/>
      <c r="HL265" s="0"/>
      <c r="HM265" s="0"/>
      <c r="HN265" s="0"/>
      <c r="HO265" s="0"/>
      <c r="HP265" s="0"/>
      <c r="HQ265" s="0"/>
      <c r="HR265" s="0"/>
      <c r="HS265" s="0"/>
      <c r="HT265" s="0"/>
      <c r="HU265" s="0"/>
      <c r="HV265" s="0"/>
      <c r="HW265" s="0"/>
      <c r="HX265" s="0"/>
      <c r="HY265" s="0"/>
      <c r="HZ265" s="0"/>
      <c r="IA265" s="0"/>
      <c r="IB265" s="0"/>
      <c r="IC265" s="0"/>
      <c r="ID265" s="0"/>
      <c r="IE265" s="0"/>
      <c r="IF265" s="0"/>
      <c r="IG265" s="0"/>
      <c r="IH265" s="0"/>
      <c r="II265" s="0"/>
      <c r="IJ265" s="0"/>
      <c r="IK265" s="0"/>
      <c r="IL265" s="0"/>
      <c r="IM265" s="0"/>
      <c r="IN265" s="0"/>
      <c r="IO265" s="0"/>
      <c r="IP265" s="0"/>
      <c r="IQ265" s="0"/>
      <c r="IR265" s="0"/>
      <c r="IS265" s="0"/>
      <c r="IT265" s="0"/>
      <c r="IU265" s="0"/>
      <c r="IV265" s="0"/>
      <c r="IW265" s="0"/>
      <c r="IX265" s="0"/>
      <c r="IY265" s="0"/>
      <c r="IZ265" s="0"/>
      <c r="JA265" s="0"/>
      <c r="JB265" s="0"/>
      <c r="JC265" s="0"/>
      <c r="JD265" s="0"/>
      <c r="JE265" s="0"/>
      <c r="JF265" s="0"/>
      <c r="JG265" s="0"/>
      <c r="JH265" s="0"/>
      <c r="JI265" s="0"/>
      <c r="JJ265" s="0"/>
      <c r="JK265" s="0"/>
      <c r="JL265" s="0"/>
      <c r="JM265" s="0"/>
      <c r="JN265" s="0"/>
      <c r="JO265" s="0"/>
      <c r="JP265" s="0"/>
      <c r="JQ265" s="0"/>
      <c r="JR265" s="0"/>
      <c r="JS265" s="0"/>
      <c r="JT265" s="0"/>
      <c r="JU265" s="0"/>
      <c r="JV265" s="0"/>
      <c r="JW265" s="0"/>
      <c r="JX265" s="0"/>
      <c r="JY265" s="0"/>
      <c r="JZ265" s="0"/>
      <c r="KA265" s="0"/>
      <c r="KB265" s="0"/>
      <c r="KC265" s="0"/>
      <c r="KD265" s="0"/>
      <c r="KE265" s="0"/>
      <c r="KF265" s="0"/>
      <c r="KG265" s="0"/>
      <c r="KH265" s="0"/>
      <c r="KI265" s="0"/>
      <c r="KJ265" s="0"/>
      <c r="KK265" s="0"/>
      <c r="KL265" s="0"/>
      <c r="KM265" s="0"/>
      <c r="KN265" s="0"/>
      <c r="KO265" s="0"/>
      <c r="KP265" s="0"/>
      <c r="KQ265" s="0"/>
      <c r="KR265" s="0"/>
      <c r="KS265" s="0"/>
      <c r="KT265" s="0"/>
      <c r="KU265" s="0"/>
      <c r="KV265" s="0"/>
      <c r="KW265" s="0"/>
      <c r="KX265" s="0"/>
      <c r="KY265" s="0"/>
      <c r="KZ265" s="0"/>
      <c r="LA265" s="0"/>
      <c r="LB265" s="0"/>
      <c r="LC265" s="0"/>
      <c r="LD265" s="0"/>
      <c r="LE265" s="0"/>
      <c r="LF265" s="0"/>
      <c r="LG265" s="0"/>
      <c r="LH265" s="0"/>
      <c r="LI265" s="0"/>
      <c r="LJ265" s="0"/>
      <c r="LK265" s="0"/>
      <c r="LL265" s="0"/>
      <c r="LM265" s="0"/>
      <c r="LN265" s="0"/>
      <c r="LO265" s="0"/>
      <c r="LP265" s="0"/>
      <c r="LQ265" s="0"/>
      <c r="LR265" s="0"/>
      <c r="LS265" s="0"/>
      <c r="LT265" s="0"/>
      <c r="LU265" s="0"/>
      <c r="LV265" s="0"/>
      <c r="LW265" s="0"/>
      <c r="LX265" s="0"/>
      <c r="LY265" s="0"/>
      <c r="LZ265" s="0"/>
      <c r="MA265" s="0"/>
      <c r="MB265" s="0"/>
      <c r="MC265" s="0"/>
      <c r="MD265" s="0"/>
      <c r="ME265" s="0"/>
      <c r="MF265" s="0"/>
      <c r="MG265" s="0"/>
      <c r="MH265" s="0"/>
      <c r="MI265" s="0"/>
      <c r="MJ265" s="0"/>
      <c r="MK265" s="0"/>
      <c r="ML265" s="0"/>
      <c r="MM265" s="0"/>
      <c r="MN265" s="0"/>
      <c r="MO265" s="0"/>
      <c r="MP265" s="0"/>
      <c r="MQ265" s="0"/>
      <c r="MR265" s="0"/>
      <c r="MS265" s="0"/>
      <c r="MT265" s="0"/>
      <c r="MU265" s="0"/>
      <c r="MV265" s="0"/>
      <c r="MW265" s="0"/>
      <c r="MX265" s="0"/>
      <c r="MY265" s="0"/>
      <c r="MZ265" s="0"/>
      <c r="NA265" s="0"/>
      <c r="NB265" s="0"/>
      <c r="NC265" s="0"/>
      <c r="ND265" s="0"/>
      <c r="NE265" s="0"/>
      <c r="NF265" s="0"/>
      <c r="NG265" s="0"/>
      <c r="NH265" s="0"/>
      <c r="NI265" s="0"/>
      <c r="NJ265" s="0"/>
      <c r="NK265" s="0"/>
      <c r="NL265" s="0"/>
      <c r="NM265" s="0"/>
      <c r="NN265" s="0"/>
      <c r="NO265" s="0"/>
      <c r="NP265" s="0"/>
      <c r="NQ265" s="0"/>
      <c r="NR265" s="0"/>
      <c r="NS265" s="0"/>
      <c r="NT265" s="0"/>
      <c r="NU265" s="0"/>
      <c r="NV265" s="0"/>
      <c r="NW265" s="0"/>
      <c r="NX265" s="0"/>
      <c r="NY265" s="0"/>
      <c r="NZ265" s="0"/>
      <c r="OA265" s="0"/>
      <c r="OB265" s="0"/>
      <c r="OC265" s="0"/>
      <c r="OD265" s="0"/>
      <c r="OE265" s="0"/>
      <c r="OF265" s="0"/>
      <c r="OG265" s="0"/>
      <c r="OH265" s="0"/>
      <c r="OI265" s="0"/>
      <c r="OJ265" s="0"/>
      <c r="OK265" s="0"/>
      <c r="OL265" s="0"/>
      <c r="OM265" s="0"/>
      <c r="ON265" s="0"/>
      <c r="OO265" s="0"/>
      <c r="OP265" s="0"/>
      <c r="OQ265" s="0"/>
      <c r="OR265" s="0"/>
      <c r="OS265" s="0"/>
      <c r="OT265" s="0"/>
      <c r="OU265" s="0"/>
      <c r="OV265" s="0"/>
      <c r="OW265" s="0"/>
      <c r="OX265" s="0"/>
      <c r="OY265" s="0"/>
      <c r="OZ265" s="0"/>
      <c r="PA265" s="0"/>
      <c r="PB265" s="0"/>
      <c r="PC265" s="0"/>
      <c r="PD265" s="0"/>
      <c r="PE265" s="0"/>
      <c r="PF265" s="0"/>
      <c r="PG265" s="0"/>
      <c r="PH265" s="0"/>
      <c r="PI265" s="0"/>
      <c r="PJ265" s="0"/>
      <c r="PK265" s="0"/>
      <c r="PL265" s="0"/>
      <c r="PM265" s="0"/>
      <c r="PN265" s="0"/>
      <c r="PO265" s="0"/>
      <c r="PP265" s="0"/>
      <c r="PQ265" s="0"/>
      <c r="PR265" s="0"/>
      <c r="PS265" s="0"/>
      <c r="PT265" s="0"/>
      <c r="PU265" s="0"/>
      <c r="PV265" s="0"/>
      <c r="PW265" s="0"/>
      <c r="PX265" s="0"/>
      <c r="PY265" s="0"/>
      <c r="PZ265" s="0"/>
      <c r="QA265" s="0"/>
      <c r="QB265" s="0"/>
      <c r="QC265" s="0"/>
      <c r="QD265" s="0"/>
      <c r="QE265" s="0"/>
      <c r="QF265" s="0"/>
      <c r="QG265" s="0"/>
      <c r="QH265" s="0"/>
      <c r="QI265" s="0"/>
      <c r="QJ265" s="0"/>
      <c r="QK265" s="0"/>
      <c r="QL265" s="0"/>
      <c r="QM265" s="0"/>
      <c r="QN265" s="0"/>
      <c r="QO265" s="0"/>
      <c r="QP265" s="0"/>
      <c r="QQ265" s="0"/>
      <c r="QR265" s="0"/>
      <c r="QS265" s="0"/>
      <c r="QT265" s="0"/>
      <c r="QU265" s="0"/>
      <c r="QV265" s="0"/>
      <c r="QW265" s="0"/>
      <c r="QX265" s="0"/>
      <c r="QY265" s="0"/>
      <c r="QZ265" s="0"/>
      <c r="RA265" s="0"/>
      <c r="RB265" s="0"/>
      <c r="RC265" s="0"/>
      <c r="RD265" s="0"/>
      <c r="RE265" s="0"/>
      <c r="RF265" s="0"/>
      <c r="RG265" s="0"/>
      <c r="RH265" s="0"/>
      <c r="RI265" s="0"/>
      <c r="RJ265" s="0"/>
      <c r="RK265" s="0"/>
      <c r="RL265" s="0"/>
      <c r="RM265" s="0"/>
      <c r="RN265" s="0"/>
      <c r="RO265" s="0"/>
      <c r="RP265" s="0"/>
      <c r="RQ265" s="0"/>
      <c r="RR265" s="0"/>
      <c r="RS265" s="0"/>
      <c r="RT265" s="0"/>
      <c r="RU265" s="0"/>
      <c r="RV265" s="0"/>
      <c r="RW265" s="0"/>
      <c r="RX265" s="0"/>
      <c r="RY265" s="0"/>
      <c r="RZ265" s="0"/>
      <c r="SA265" s="0"/>
      <c r="SB265" s="0"/>
      <c r="SC265" s="0"/>
      <c r="SD265" s="0"/>
      <c r="SE265" s="0"/>
      <c r="SF265" s="0"/>
      <c r="SG265" s="0"/>
      <c r="SH265" s="0"/>
      <c r="SI265" s="0"/>
      <c r="SJ265" s="0"/>
      <c r="SK265" s="0"/>
      <c r="SL265" s="0"/>
      <c r="SM265" s="0"/>
      <c r="SN265" s="0"/>
      <c r="SO265" s="0"/>
      <c r="SP265" s="0"/>
      <c r="SQ265" s="0"/>
      <c r="SR265" s="0"/>
      <c r="SS265" s="0"/>
      <c r="ST265" s="0"/>
      <c r="SU265" s="0"/>
      <c r="SV265" s="0"/>
      <c r="SW265" s="0"/>
      <c r="SX265" s="0"/>
      <c r="SY265" s="0"/>
      <c r="SZ265" s="0"/>
      <c r="TA265" s="0"/>
      <c r="TB265" s="0"/>
      <c r="TC265" s="0"/>
      <c r="TD265" s="0"/>
      <c r="TE265" s="0"/>
      <c r="TF265" s="0"/>
      <c r="TG265" s="0"/>
      <c r="TH265" s="0"/>
      <c r="TI265" s="0"/>
      <c r="TJ265" s="0"/>
      <c r="TK265" s="0"/>
      <c r="TL265" s="0"/>
      <c r="TM265" s="0"/>
      <c r="TN265" s="0"/>
      <c r="TO265" s="0"/>
      <c r="TP265" s="0"/>
      <c r="TQ265" s="0"/>
      <c r="TR265" s="0"/>
      <c r="TS265" s="0"/>
      <c r="TT265" s="0"/>
      <c r="TU265" s="0"/>
      <c r="TV265" s="0"/>
      <c r="TW265" s="0"/>
      <c r="TX265" s="0"/>
      <c r="TY265" s="0"/>
      <c r="TZ265" s="0"/>
      <c r="UA265" s="0"/>
      <c r="UB265" s="0"/>
      <c r="UC265" s="0"/>
      <c r="UD265" s="0"/>
      <c r="UE265" s="0"/>
      <c r="UF265" s="0"/>
      <c r="UG265" s="0"/>
      <c r="UH265" s="0"/>
      <c r="UI265" s="0"/>
      <c r="UJ265" s="0"/>
      <c r="UK265" s="0"/>
      <c r="UL265" s="0"/>
      <c r="UM265" s="0"/>
      <c r="UN265" s="0"/>
      <c r="UO265" s="0"/>
      <c r="UP265" s="0"/>
      <c r="UQ265" s="0"/>
      <c r="UR265" s="0"/>
      <c r="US265" s="0"/>
      <c r="UT265" s="0"/>
      <c r="UU265" s="0"/>
      <c r="UV265" s="0"/>
      <c r="UW265" s="0"/>
      <c r="UX265" s="0"/>
      <c r="UY265" s="0"/>
      <c r="UZ265" s="0"/>
      <c r="VA265" s="0"/>
      <c r="VB265" s="0"/>
      <c r="VC265" s="0"/>
      <c r="VD265" s="0"/>
      <c r="VE265" s="0"/>
      <c r="VF265" s="0"/>
      <c r="VG265" s="0"/>
      <c r="VH265" s="0"/>
      <c r="VI265" s="0"/>
      <c r="VJ265" s="0"/>
      <c r="VK265" s="0"/>
      <c r="VL265" s="0"/>
      <c r="VM265" s="0"/>
      <c r="VN265" s="0"/>
      <c r="VO265" s="0"/>
      <c r="VP265" s="0"/>
      <c r="VQ265" s="0"/>
      <c r="VR265" s="0"/>
      <c r="VS265" s="0"/>
      <c r="VT265" s="0"/>
      <c r="VU265" s="0"/>
      <c r="VV265" s="0"/>
      <c r="VW265" s="0"/>
      <c r="VX265" s="0"/>
      <c r="VY265" s="0"/>
      <c r="VZ265" s="0"/>
      <c r="WA265" s="0"/>
      <c r="WB265" s="0"/>
      <c r="WC265" s="0"/>
      <c r="WD265" s="0"/>
      <c r="WE265" s="0"/>
      <c r="WF265" s="0"/>
      <c r="WG265" s="0"/>
      <c r="WH265" s="0"/>
      <c r="WI265" s="0"/>
      <c r="WJ265" s="0"/>
      <c r="WK265" s="0"/>
      <c r="WL265" s="0"/>
      <c r="WM265" s="0"/>
      <c r="WN265" s="0"/>
      <c r="WO265" s="0"/>
      <c r="WP265" s="0"/>
      <c r="WQ265" s="0"/>
      <c r="WR265" s="0"/>
      <c r="WS265" s="0"/>
      <c r="WT265" s="0"/>
      <c r="WU265" s="0"/>
      <c r="WV265" s="0"/>
      <c r="WW265" s="0"/>
      <c r="WX265" s="0"/>
      <c r="WY265" s="0"/>
      <c r="WZ265" s="0"/>
      <c r="XA265" s="0"/>
      <c r="XB265" s="0"/>
      <c r="XC265" s="0"/>
      <c r="XD265" s="0"/>
      <c r="XE265" s="0"/>
      <c r="XF265" s="0"/>
      <c r="XG265" s="0"/>
      <c r="XH265" s="0"/>
      <c r="XI265" s="0"/>
      <c r="XJ265" s="0"/>
      <c r="XK265" s="0"/>
      <c r="XL265" s="0"/>
      <c r="XM265" s="0"/>
      <c r="XN265" s="0"/>
      <c r="XO265" s="0"/>
      <c r="XP265" s="0"/>
      <c r="XQ265" s="0"/>
      <c r="XR265" s="0"/>
      <c r="XS265" s="0"/>
      <c r="XT265" s="0"/>
      <c r="XU265" s="0"/>
      <c r="XV265" s="0"/>
      <c r="XW265" s="0"/>
      <c r="XX265" s="0"/>
      <c r="XY265" s="0"/>
      <c r="XZ265" s="0"/>
      <c r="YA265" s="0"/>
      <c r="YB265" s="0"/>
      <c r="YC265" s="0"/>
      <c r="YD265" s="0"/>
      <c r="YE265" s="0"/>
      <c r="YF265" s="0"/>
      <c r="YG265" s="0"/>
      <c r="YH265" s="0"/>
      <c r="YI265" s="0"/>
      <c r="YJ265" s="0"/>
      <c r="YK265" s="0"/>
      <c r="YL265" s="0"/>
      <c r="YM265" s="0"/>
      <c r="YN265" s="0"/>
      <c r="YO265" s="0"/>
      <c r="YP265" s="0"/>
      <c r="YQ265" s="0"/>
      <c r="YR265" s="0"/>
      <c r="YS265" s="0"/>
      <c r="YT265" s="0"/>
      <c r="YU265" s="0"/>
      <c r="YV265" s="0"/>
      <c r="YW265" s="0"/>
      <c r="YX265" s="0"/>
      <c r="YY265" s="0"/>
      <c r="YZ265" s="0"/>
      <c r="ZA265" s="0"/>
      <c r="ZB265" s="0"/>
      <c r="ZC265" s="0"/>
      <c r="ZD265" s="0"/>
      <c r="ZE265" s="0"/>
      <c r="ZF265" s="0"/>
      <c r="ZG265" s="0"/>
      <c r="ZH265" s="0"/>
      <c r="ZI265" s="0"/>
      <c r="ZJ265" s="0"/>
      <c r="ZK265" s="0"/>
      <c r="ZL265" s="0"/>
      <c r="ZM265" s="0"/>
      <c r="ZN265" s="0"/>
      <c r="ZO265" s="0"/>
      <c r="ZP265" s="0"/>
      <c r="ZQ265" s="0"/>
      <c r="ZR265" s="0"/>
      <c r="ZS265" s="0"/>
      <c r="ZT265" s="0"/>
      <c r="ZU265" s="0"/>
      <c r="ZV265" s="0"/>
      <c r="ZW265" s="0"/>
      <c r="ZX265" s="0"/>
      <c r="ZY265" s="0"/>
      <c r="ZZ265" s="0"/>
      <c r="AAA265" s="0"/>
      <c r="AAB265" s="0"/>
      <c r="AAC265" s="0"/>
      <c r="AAD265" s="0"/>
      <c r="AAE265" s="0"/>
      <c r="AAF265" s="0"/>
      <c r="AAG265" s="0"/>
      <c r="AAH265" s="0"/>
      <c r="AAI265" s="0"/>
      <c r="AAJ265" s="0"/>
      <c r="AAK265" s="0"/>
      <c r="AAL265" s="0"/>
      <c r="AAM265" s="0"/>
      <c r="AAN265" s="0"/>
      <c r="AAO265" s="0"/>
      <c r="AAP265" s="0"/>
      <c r="AAQ265" s="0"/>
      <c r="AAR265" s="0"/>
      <c r="AAS265" s="0"/>
      <c r="AAT265" s="0"/>
      <c r="AAU265" s="0"/>
      <c r="AAV265" s="0"/>
      <c r="AAW265" s="0"/>
      <c r="AAX265" s="0"/>
      <c r="AAY265" s="0"/>
      <c r="AAZ265" s="0"/>
      <c r="ABA265" s="0"/>
      <c r="ABB265" s="0"/>
      <c r="ABC265" s="0"/>
      <c r="ABD265" s="0"/>
      <c r="ABE265" s="0"/>
      <c r="ABF265" s="0"/>
      <c r="ABG265" s="0"/>
      <c r="ABH265" s="0"/>
      <c r="ABI265" s="0"/>
      <c r="ABJ265" s="0"/>
      <c r="ABK265" s="0"/>
      <c r="ABL265" s="0"/>
      <c r="ABM265" s="0"/>
      <c r="ABN265" s="0"/>
      <c r="ABO265" s="0"/>
      <c r="ABP265" s="0"/>
      <c r="ABQ265" s="0"/>
      <c r="ABR265" s="0"/>
      <c r="ABS265" s="0"/>
      <c r="ABT265" s="0"/>
      <c r="ABU265" s="0"/>
      <c r="ABV265" s="0"/>
      <c r="ABW265" s="0"/>
      <c r="ABX265" s="0"/>
      <c r="ABY265" s="0"/>
      <c r="ABZ265" s="0"/>
      <c r="ACA265" s="0"/>
      <c r="ACB265" s="0"/>
      <c r="ACC265" s="0"/>
      <c r="ACD265" s="0"/>
      <c r="ACE265" s="0"/>
      <c r="ACF265" s="0"/>
      <c r="ACG265" s="0"/>
      <c r="ACH265" s="0"/>
      <c r="ACI265" s="0"/>
      <c r="ACJ265" s="0"/>
      <c r="ACK265" s="0"/>
      <c r="ACL265" s="0"/>
      <c r="ACM265" s="0"/>
      <c r="ACN265" s="0"/>
      <c r="ACO265" s="0"/>
      <c r="ACP265" s="0"/>
      <c r="ACQ265" s="0"/>
      <c r="ACR265" s="0"/>
      <c r="ACS265" s="0"/>
      <c r="ACT265" s="0"/>
      <c r="ACU265" s="0"/>
      <c r="ACV265" s="0"/>
      <c r="ACW265" s="0"/>
      <c r="ACX265" s="0"/>
      <c r="ACY265" s="0"/>
      <c r="ACZ265" s="0"/>
      <c r="ADA265" s="0"/>
      <c r="ADB265" s="0"/>
      <c r="ADC265" s="0"/>
      <c r="ADD265" s="0"/>
      <c r="ADE265" s="0"/>
      <c r="ADF265" s="0"/>
      <c r="ADG265" s="0"/>
      <c r="ADH265" s="0"/>
      <c r="ADI265" s="0"/>
      <c r="ADJ265" s="0"/>
      <c r="ADK265" s="0"/>
      <c r="ADL265" s="0"/>
      <c r="ADM265" s="0"/>
      <c r="ADN265" s="0"/>
      <c r="ADO265" s="0"/>
      <c r="ADP265" s="0"/>
      <c r="ADQ265" s="0"/>
      <c r="ADR265" s="0"/>
      <c r="ADS265" s="0"/>
      <c r="ADT265" s="0"/>
      <c r="ADU265" s="0"/>
      <c r="ADV265" s="0"/>
      <c r="ADW265" s="0"/>
      <c r="ADX265" s="0"/>
      <c r="ADY265" s="0"/>
      <c r="ADZ265" s="0"/>
      <c r="AEA265" s="0"/>
      <c r="AEB265" s="0"/>
      <c r="AEC265" s="0"/>
      <c r="AED265" s="0"/>
      <c r="AEE265" s="0"/>
      <c r="AEF265" s="0"/>
      <c r="AEG265" s="0"/>
      <c r="AEH265" s="0"/>
      <c r="AEI265" s="0"/>
      <c r="AEJ265" s="0"/>
      <c r="AEK265" s="0"/>
      <c r="AEL265" s="0"/>
      <c r="AEM265" s="0"/>
      <c r="AEN265" s="0"/>
      <c r="AEO265" s="0"/>
      <c r="AEP265" s="0"/>
      <c r="AEQ265" s="0"/>
      <c r="AER265" s="0"/>
      <c r="AES265" s="0"/>
      <c r="AET265" s="0"/>
      <c r="AEU265" s="0"/>
      <c r="AEV265" s="0"/>
      <c r="AEW265" s="0"/>
      <c r="AEX265" s="0"/>
      <c r="AEY265" s="0"/>
      <c r="AEZ265" s="0"/>
      <c r="AFA265" s="0"/>
      <c r="AFB265" s="0"/>
      <c r="AFC265" s="0"/>
      <c r="AFD265" s="0"/>
      <c r="AFE265" s="0"/>
      <c r="AFF265" s="0"/>
      <c r="AFG265" s="0"/>
      <c r="AFH265" s="0"/>
      <c r="AFI265" s="0"/>
      <c r="AFJ265" s="0"/>
      <c r="AFK265" s="0"/>
      <c r="AFL265" s="0"/>
      <c r="AFM265" s="0"/>
      <c r="AFN265" s="0"/>
      <c r="AFO265" s="0"/>
      <c r="AFP265" s="0"/>
      <c r="AFQ265" s="0"/>
      <c r="AFR265" s="0"/>
      <c r="AFS265" s="0"/>
      <c r="AFT265" s="0"/>
      <c r="AFU265" s="0"/>
      <c r="AFV265" s="0"/>
      <c r="AFW265" s="0"/>
      <c r="AFX265" s="0"/>
      <c r="AFY265" s="0"/>
      <c r="AFZ265" s="0"/>
      <c r="AGA265" s="0"/>
      <c r="AGB265" s="0"/>
      <c r="AGC265" s="0"/>
      <c r="AGD265" s="0"/>
      <c r="AGE265" s="0"/>
      <c r="AGF265" s="0"/>
      <c r="AGG265" s="0"/>
      <c r="AGH265" s="0"/>
      <c r="AGI265" s="0"/>
      <c r="AGJ265" s="0"/>
      <c r="AGK265" s="0"/>
      <c r="AGL265" s="0"/>
      <c r="AGM265" s="0"/>
      <c r="AGN265" s="0"/>
      <c r="AGO265" s="0"/>
      <c r="AGP265" s="0"/>
      <c r="AGQ265" s="0"/>
      <c r="AGR265" s="0"/>
      <c r="AGS265" s="0"/>
      <c r="AGT265" s="0"/>
      <c r="AGU265" s="0"/>
      <c r="AGV265" s="0"/>
      <c r="AGW265" s="0"/>
      <c r="AGX265" s="0"/>
      <c r="AGY265" s="0"/>
      <c r="AGZ265" s="0"/>
      <c r="AHA265" s="0"/>
      <c r="AHB265" s="0"/>
      <c r="AHC265" s="0"/>
      <c r="AHD265" s="0"/>
      <c r="AHE265" s="0"/>
      <c r="AHF265" s="0"/>
      <c r="AHG265" s="0"/>
      <c r="AHH265" s="0"/>
      <c r="AHI265" s="0"/>
      <c r="AHJ265" s="0"/>
      <c r="AHK265" s="0"/>
      <c r="AHL265" s="0"/>
      <c r="AHM265" s="0"/>
      <c r="AHN265" s="0"/>
      <c r="AHO265" s="0"/>
      <c r="AHP265" s="0"/>
      <c r="AHQ265" s="0"/>
      <c r="AHR265" s="0"/>
      <c r="AHS265" s="0"/>
      <c r="AHT265" s="0"/>
      <c r="AHU265" s="0"/>
      <c r="AHV265" s="0"/>
      <c r="AHW265" s="0"/>
      <c r="AHX265" s="0"/>
      <c r="AHY265" s="0"/>
      <c r="AHZ265" s="0"/>
      <c r="AIA265" s="0"/>
      <c r="AIB265" s="0"/>
      <c r="AIC265" s="0"/>
      <c r="AID265" s="0"/>
      <c r="AIE265" s="0"/>
      <c r="AIF265" s="0"/>
      <c r="AIG265" s="0"/>
      <c r="AIH265" s="0"/>
      <c r="AII265" s="0"/>
      <c r="AIJ265" s="0"/>
      <c r="AIK265" s="0"/>
      <c r="AIL265" s="0"/>
      <c r="AIM265" s="0"/>
      <c r="AIN265" s="0"/>
      <c r="AIO265" s="0"/>
      <c r="AIP265" s="0"/>
      <c r="AIQ265" s="0"/>
      <c r="AIR265" s="0"/>
      <c r="AIS265" s="0"/>
      <c r="AIT265" s="0"/>
      <c r="AIU265" s="0"/>
      <c r="AIV265" s="0"/>
      <c r="AIW265" s="0"/>
      <c r="AIX265" s="0"/>
      <c r="AIY265" s="0"/>
      <c r="AIZ265" s="0"/>
      <c r="AJA265" s="0"/>
      <c r="AJB265" s="0"/>
      <c r="AJC265" s="0"/>
      <c r="AJD265" s="0"/>
      <c r="AJE265" s="0"/>
      <c r="AJF265" s="0"/>
      <c r="AJG265" s="0"/>
      <c r="AJH265" s="0"/>
      <c r="AJI265" s="0"/>
      <c r="AJJ265" s="0"/>
      <c r="AJK265" s="0"/>
      <c r="AJL265" s="0"/>
      <c r="AJM265" s="0"/>
      <c r="AJN265" s="0"/>
      <c r="AJO265" s="0"/>
      <c r="AJP265" s="0"/>
      <c r="AJQ265" s="0"/>
      <c r="AJR265" s="0"/>
      <c r="AJS265" s="0"/>
      <c r="AJT265" s="0"/>
      <c r="AJU265" s="0"/>
      <c r="AJV265" s="0"/>
      <c r="AJW265" s="0"/>
      <c r="AJX265" s="0"/>
      <c r="AJY265" s="0"/>
      <c r="AJZ265" s="0"/>
      <c r="AKA265" s="0"/>
      <c r="AKB265" s="0"/>
      <c r="AKC265" s="0"/>
      <c r="AKD265" s="0"/>
      <c r="AKE265" s="0"/>
      <c r="AKF265" s="0"/>
      <c r="AKG265" s="0"/>
      <c r="AKH265" s="0"/>
      <c r="AKI265" s="0"/>
      <c r="AKJ265" s="0"/>
      <c r="AKK265" s="0"/>
      <c r="AKL265" s="0"/>
      <c r="AKM265" s="0"/>
      <c r="AKN265" s="0"/>
      <c r="AKO265" s="0"/>
      <c r="AKP265" s="0"/>
      <c r="AKQ265" s="0"/>
      <c r="AKR265" s="0"/>
      <c r="AKS265" s="0"/>
      <c r="AKT265" s="0"/>
      <c r="AKU265" s="0"/>
      <c r="AKV265" s="0"/>
      <c r="AKW265" s="0"/>
      <c r="AKX265" s="0"/>
      <c r="AKY265" s="0"/>
      <c r="AKZ265" s="0"/>
      <c r="ALA265" s="0"/>
      <c r="ALB265" s="0"/>
      <c r="ALC265" s="0"/>
      <c r="ALD265" s="0"/>
      <c r="ALE265" s="0"/>
      <c r="ALF265" s="0"/>
      <c r="ALG265" s="0"/>
      <c r="ALH265" s="0"/>
      <c r="ALI265" s="0"/>
      <c r="ALJ265" s="0"/>
      <c r="ALK265" s="0"/>
      <c r="ALL265" s="0"/>
      <c r="ALM265" s="0"/>
      <c r="ALN265" s="0"/>
      <c r="ALO265" s="0"/>
      <c r="ALP265" s="0"/>
      <c r="ALQ265" s="0"/>
      <c r="ALR265" s="0"/>
      <c r="ALS265" s="0"/>
      <c r="ALT265" s="0"/>
      <c r="ALU265" s="0"/>
      <c r="ALV265" s="0"/>
      <c r="ALW265" s="0"/>
      <c r="ALX265" s="0"/>
      <c r="ALY265" s="0"/>
      <c r="ALZ265" s="0"/>
      <c r="AMA265" s="0"/>
      <c r="AMB265" s="0"/>
      <c r="AMC265" s="0"/>
      <c r="AMD265" s="0"/>
      <c r="AME265" s="0"/>
      <c r="AMF265" s="0"/>
      <c r="AMG265" s="0"/>
      <c r="AMH265" s="0"/>
      <c r="AMI265" s="0"/>
      <c r="AMJ265" s="0"/>
    </row>
    <row r="266" customFormat="false" ht="14.9" hidden="false" customHeight="false" outlineLevel="0" collapsed="false">
      <c r="A266" s="44" t="n">
        <v>60</v>
      </c>
      <c r="B266" s="45" t="s">
        <v>281</v>
      </c>
      <c r="C266" s="19" t="n">
        <v>0</v>
      </c>
      <c r="D266" s="19" t="n">
        <v>0</v>
      </c>
      <c r="E266" s="19" t="n">
        <v>2</v>
      </c>
      <c r="F266" s="19" t="n">
        <v>0</v>
      </c>
      <c r="G266" s="20"/>
      <c r="H266" s="20"/>
      <c r="I266" s="20" t="n">
        <f aca="false">E266*SC!C146</f>
        <v>1757.96212833333</v>
      </c>
      <c r="J266" s="20" t="n">
        <f aca="false">F266*SC!D146</f>
        <v>0</v>
      </c>
      <c r="K266" s="21" t="n">
        <v>619.39</v>
      </c>
      <c r="L266" s="21" t="n">
        <f aca="false">6*SC!D158</f>
        <v>23.9722108409091</v>
      </c>
      <c r="M266" s="21" t="n">
        <f aca="false">6*SC!E158</f>
        <v>23.9722108409091</v>
      </c>
      <c r="N266" s="22"/>
      <c r="O266" s="23" t="n">
        <f aca="false">SUM(G266:J266,K266:M266)</f>
        <v>2425.29655001515</v>
      </c>
      <c r="P266" s="0"/>
      <c r="Q266" s="0"/>
      <c r="R266" s="0"/>
      <c r="S266" s="0"/>
      <c r="T266" s="0"/>
      <c r="U266" s="0"/>
      <c r="V266" s="0"/>
      <c r="W266" s="0"/>
      <c r="X266" s="0"/>
      <c r="Y266" s="0"/>
      <c r="Z266" s="0"/>
      <c r="AA266" s="0"/>
      <c r="AB266" s="0"/>
      <c r="AC266" s="0"/>
      <c r="AD266" s="0"/>
      <c r="AE266" s="0"/>
      <c r="AF266" s="0"/>
      <c r="AG266" s="0"/>
      <c r="AH266" s="0"/>
      <c r="AI266" s="0"/>
      <c r="AJ266" s="0"/>
      <c r="AK266" s="0"/>
      <c r="AL266" s="0"/>
      <c r="AM266" s="0"/>
      <c r="AN266" s="0"/>
      <c r="AO266" s="0"/>
      <c r="AP266" s="0"/>
      <c r="AQ266" s="0"/>
      <c r="AR266" s="0"/>
      <c r="AS266" s="0"/>
      <c r="AT266" s="0"/>
      <c r="AU266" s="0"/>
      <c r="AV266" s="0"/>
      <c r="AW266" s="0"/>
      <c r="AX266" s="0"/>
      <c r="AY266" s="0"/>
      <c r="AZ266" s="0"/>
      <c r="BA266" s="0"/>
      <c r="BB266" s="0"/>
      <c r="BC266" s="0"/>
      <c r="BD266" s="0"/>
      <c r="BE266" s="0"/>
      <c r="BF266" s="0"/>
      <c r="BG266" s="0"/>
      <c r="BH266" s="0"/>
      <c r="BI266" s="0"/>
      <c r="BJ266" s="0"/>
      <c r="BK266" s="0"/>
      <c r="BL266" s="0"/>
      <c r="BM266" s="0"/>
      <c r="BN266" s="0"/>
      <c r="BO266" s="0"/>
      <c r="BP266" s="0"/>
      <c r="BQ266" s="0"/>
      <c r="BR266" s="0"/>
      <c r="BS266" s="0"/>
      <c r="BT266" s="0"/>
      <c r="BU266" s="0"/>
      <c r="BV266" s="0"/>
      <c r="BW266" s="0"/>
      <c r="BX266" s="0"/>
      <c r="BY266" s="0"/>
      <c r="BZ266" s="0"/>
      <c r="CA266" s="0"/>
      <c r="CB266" s="0"/>
      <c r="CC266" s="0"/>
      <c r="CD266" s="0"/>
      <c r="CE266" s="0"/>
      <c r="CF266" s="0"/>
      <c r="CG266" s="0"/>
      <c r="CH266" s="0"/>
      <c r="CI266" s="0"/>
      <c r="CJ266" s="0"/>
      <c r="CK266" s="0"/>
      <c r="CL266" s="0"/>
      <c r="CM266" s="0"/>
      <c r="CN266" s="0"/>
      <c r="CO266" s="0"/>
      <c r="CP266" s="0"/>
      <c r="CQ266" s="0"/>
      <c r="CR266" s="0"/>
      <c r="CS266" s="0"/>
      <c r="CT266" s="0"/>
      <c r="CU266" s="0"/>
      <c r="CV266" s="0"/>
      <c r="CW266" s="0"/>
      <c r="CX266" s="0"/>
      <c r="CY266" s="0"/>
      <c r="CZ266" s="0"/>
      <c r="DA266" s="0"/>
      <c r="DB266" s="0"/>
      <c r="DC266" s="0"/>
      <c r="DD266" s="0"/>
      <c r="DE266" s="0"/>
      <c r="DF266" s="0"/>
      <c r="DG266" s="0"/>
      <c r="DH266" s="0"/>
      <c r="DI266" s="0"/>
      <c r="DJ266" s="0"/>
      <c r="DK266" s="0"/>
      <c r="DL266" s="0"/>
      <c r="DM266" s="0"/>
      <c r="DN266" s="0"/>
      <c r="DO266" s="0"/>
      <c r="DP266" s="0"/>
      <c r="DQ266" s="0"/>
      <c r="DR266" s="0"/>
      <c r="DS266" s="0"/>
      <c r="DT266" s="0"/>
      <c r="DU266" s="0"/>
      <c r="DV266" s="0"/>
      <c r="DW266" s="0"/>
      <c r="DX266" s="0"/>
      <c r="DY266" s="0"/>
      <c r="DZ266" s="0"/>
      <c r="EA266" s="0"/>
      <c r="EB266" s="0"/>
      <c r="EC266" s="0"/>
      <c r="ED266" s="0"/>
      <c r="EE266" s="0"/>
      <c r="EF266" s="0"/>
      <c r="EG266" s="0"/>
      <c r="EH266" s="0"/>
      <c r="EI266" s="0"/>
      <c r="EJ266" s="0"/>
      <c r="EK266" s="0"/>
      <c r="EL266" s="0"/>
      <c r="EM266" s="0"/>
      <c r="EN266" s="0"/>
      <c r="EO266" s="0"/>
      <c r="EP266" s="0"/>
      <c r="EQ266" s="0"/>
      <c r="ER266" s="0"/>
      <c r="ES266" s="0"/>
      <c r="ET266" s="0"/>
      <c r="EU266" s="0"/>
      <c r="EV266" s="0"/>
      <c r="EW266" s="0"/>
      <c r="EX266" s="0"/>
      <c r="EY266" s="0"/>
      <c r="EZ266" s="0"/>
      <c r="FA266" s="0"/>
      <c r="FB266" s="0"/>
      <c r="FC266" s="0"/>
      <c r="FD266" s="0"/>
      <c r="FE266" s="0"/>
      <c r="FF266" s="0"/>
      <c r="FG266" s="0"/>
      <c r="FH266" s="0"/>
      <c r="FI266" s="0"/>
      <c r="FJ266" s="0"/>
      <c r="FK266" s="0"/>
      <c r="FL266" s="0"/>
      <c r="FM266" s="0"/>
      <c r="FN266" s="0"/>
      <c r="FO266" s="0"/>
      <c r="FP266" s="0"/>
      <c r="FQ266" s="0"/>
      <c r="FR266" s="0"/>
      <c r="FS266" s="0"/>
      <c r="FT266" s="0"/>
      <c r="FU266" s="0"/>
      <c r="FV266" s="0"/>
      <c r="FW266" s="0"/>
      <c r="FX266" s="0"/>
      <c r="FY266" s="0"/>
      <c r="FZ266" s="0"/>
      <c r="GA266" s="0"/>
      <c r="GB266" s="0"/>
      <c r="GC266" s="0"/>
      <c r="GD266" s="0"/>
      <c r="GE266" s="0"/>
      <c r="GF266" s="0"/>
      <c r="GG266" s="0"/>
      <c r="GH266" s="0"/>
      <c r="GI266" s="0"/>
      <c r="GJ266" s="0"/>
      <c r="GK266" s="0"/>
      <c r="GL266" s="0"/>
      <c r="GM266" s="0"/>
      <c r="GN266" s="0"/>
      <c r="GO266" s="0"/>
      <c r="GP266" s="0"/>
      <c r="GQ266" s="0"/>
      <c r="GR266" s="0"/>
      <c r="GS266" s="0"/>
      <c r="GT266" s="0"/>
      <c r="GU266" s="0"/>
      <c r="GV266" s="0"/>
      <c r="GW266" s="0"/>
      <c r="GX266" s="0"/>
      <c r="GY266" s="0"/>
      <c r="GZ266" s="0"/>
      <c r="HA266" s="0"/>
      <c r="HB266" s="0"/>
      <c r="HC266" s="0"/>
      <c r="HD266" s="0"/>
      <c r="HE266" s="0"/>
      <c r="HF266" s="0"/>
      <c r="HG266" s="0"/>
      <c r="HH266" s="0"/>
      <c r="HI266" s="0"/>
      <c r="HJ266" s="0"/>
      <c r="HK266" s="0"/>
      <c r="HL266" s="0"/>
      <c r="HM266" s="0"/>
      <c r="HN266" s="0"/>
      <c r="HO266" s="0"/>
      <c r="HP266" s="0"/>
      <c r="HQ266" s="0"/>
      <c r="HR266" s="0"/>
      <c r="HS266" s="0"/>
      <c r="HT266" s="0"/>
      <c r="HU266" s="0"/>
      <c r="HV266" s="0"/>
      <c r="HW266" s="0"/>
      <c r="HX266" s="0"/>
      <c r="HY266" s="0"/>
      <c r="HZ266" s="0"/>
      <c r="IA266" s="0"/>
      <c r="IB266" s="0"/>
      <c r="IC266" s="0"/>
      <c r="ID266" s="0"/>
      <c r="IE266" s="0"/>
      <c r="IF266" s="0"/>
      <c r="IG266" s="0"/>
      <c r="IH266" s="0"/>
      <c r="II266" s="0"/>
      <c r="IJ266" s="0"/>
      <c r="IK266" s="0"/>
      <c r="IL266" s="0"/>
      <c r="IM266" s="0"/>
      <c r="IN266" s="0"/>
      <c r="IO266" s="0"/>
      <c r="IP266" s="0"/>
      <c r="IQ266" s="0"/>
      <c r="IR266" s="0"/>
      <c r="IS266" s="0"/>
      <c r="IT266" s="0"/>
      <c r="IU266" s="0"/>
      <c r="IV266" s="0"/>
      <c r="IW266" s="0"/>
      <c r="IX266" s="0"/>
      <c r="IY266" s="0"/>
      <c r="IZ266" s="0"/>
      <c r="JA266" s="0"/>
      <c r="JB266" s="0"/>
      <c r="JC266" s="0"/>
      <c r="JD266" s="0"/>
      <c r="JE266" s="0"/>
      <c r="JF266" s="0"/>
      <c r="JG266" s="0"/>
      <c r="JH266" s="0"/>
      <c r="JI266" s="0"/>
      <c r="JJ266" s="0"/>
      <c r="JK266" s="0"/>
      <c r="JL266" s="0"/>
      <c r="JM266" s="0"/>
      <c r="JN266" s="0"/>
      <c r="JO266" s="0"/>
      <c r="JP266" s="0"/>
      <c r="JQ266" s="0"/>
      <c r="JR266" s="0"/>
      <c r="JS266" s="0"/>
      <c r="JT266" s="0"/>
      <c r="JU266" s="0"/>
      <c r="JV266" s="0"/>
      <c r="JW266" s="0"/>
      <c r="JX266" s="0"/>
      <c r="JY266" s="0"/>
      <c r="JZ266" s="0"/>
      <c r="KA266" s="0"/>
      <c r="KB266" s="0"/>
      <c r="KC266" s="0"/>
      <c r="KD266" s="0"/>
      <c r="KE266" s="0"/>
      <c r="KF266" s="0"/>
      <c r="KG266" s="0"/>
      <c r="KH266" s="0"/>
      <c r="KI266" s="0"/>
      <c r="KJ266" s="0"/>
      <c r="KK266" s="0"/>
      <c r="KL266" s="0"/>
      <c r="KM266" s="0"/>
      <c r="KN266" s="0"/>
      <c r="KO266" s="0"/>
      <c r="KP266" s="0"/>
      <c r="KQ266" s="0"/>
      <c r="KR266" s="0"/>
      <c r="KS266" s="0"/>
      <c r="KT266" s="0"/>
      <c r="KU266" s="0"/>
      <c r="KV266" s="0"/>
      <c r="KW266" s="0"/>
      <c r="KX266" s="0"/>
      <c r="KY266" s="0"/>
      <c r="KZ266" s="0"/>
      <c r="LA266" s="0"/>
      <c r="LB266" s="0"/>
      <c r="LC266" s="0"/>
      <c r="LD266" s="0"/>
      <c r="LE266" s="0"/>
      <c r="LF266" s="0"/>
      <c r="LG266" s="0"/>
      <c r="LH266" s="0"/>
      <c r="LI266" s="0"/>
      <c r="LJ266" s="0"/>
      <c r="LK266" s="0"/>
      <c r="LL266" s="0"/>
      <c r="LM266" s="0"/>
      <c r="LN266" s="0"/>
      <c r="LO266" s="0"/>
      <c r="LP266" s="0"/>
      <c r="LQ266" s="0"/>
      <c r="LR266" s="0"/>
      <c r="LS266" s="0"/>
      <c r="LT266" s="0"/>
      <c r="LU266" s="0"/>
      <c r="LV266" s="0"/>
      <c r="LW266" s="0"/>
      <c r="LX266" s="0"/>
      <c r="LY266" s="0"/>
      <c r="LZ266" s="0"/>
      <c r="MA266" s="0"/>
      <c r="MB266" s="0"/>
      <c r="MC266" s="0"/>
      <c r="MD266" s="0"/>
      <c r="ME266" s="0"/>
      <c r="MF266" s="0"/>
      <c r="MG266" s="0"/>
      <c r="MH266" s="0"/>
      <c r="MI266" s="0"/>
      <c r="MJ266" s="0"/>
      <c r="MK266" s="0"/>
      <c r="ML266" s="0"/>
      <c r="MM266" s="0"/>
      <c r="MN266" s="0"/>
      <c r="MO266" s="0"/>
      <c r="MP266" s="0"/>
      <c r="MQ266" s="0"/>
      <c r="MR266" s="0"/>
      <c r="MS266" s="0"/>
      <c r="MT266" s="0"/>
      <c r="MU266" s="0"/>
      <c r="MV266" s="0"/>
      <c r="MW266" s="0"/>
      <c r="MX266" s="0"/>
      <c r="MY266" s="0"/>
      <c r="MZ266" s="0"/>
      <c r="NA266" s="0"/>
      <c r="NB266" s="0"/>
      <c r="NC266" s="0"/>
      <c r="ND266" s="0"/>
      <c r="NE266" s="0"/>
      <c r="NF266" s="0"/>
      <c r="NG266" s="0"/>
      <c r="NH266" s="0"/>
      <c r="NI266" s="0"/>
      <c r="NJ266" s="0"/>
      <c r="NK266" s="0"/>
      <c r="NL266" s="0"/>
      <c r="NM266" s="0"/>
      <c r="NN266" s="0"/>
      <c r="NO266" s="0"/>
      <c r="NP266" s="0"/>
      <c r="NQ266" s="0"/>
      <c r="NR266" s="0"/>
      <c r="NS266" s="0"/>
      <c r="NT266" s="0"/>
      <c r="NU266" s="0"/>
      <c r="NV266" s="0"/>
      <c r="NW266" s="0"/>
      <c r="NX266" s="0"/>
      <c r="NY266" s="0"/>
      <c r="NZ266" s="0"/>
      <c r="OA266" s="0"/>
      <c r="OB266" s="0"/>
      <c r="OC266" s="0"/>
      <c r="OD266" s="0"/>
      <c r="OE266" s="0"/>
      <c r="OF266" s="0"/>
      <c r="OG266" s="0"/>
      <c r="OH266" s="0"/>
      <c r="OI266" s="0"/>
      <c r="OJ266" s="0"/>
      <c r="OK266" s="0"/>
      <c r="OL266" s="0"/>
      <c r="OM266" s="0"/>
      <c r="ON266" s="0"/>
      <c r="OO266" s="0"/>
      <c r="OP266" s="0"/>
      <c r="OQ266" s="0"/>
      <c r="OR266" s="0"/>
      <c r="OS266" s="0"/>
      <c r="OT266" s="0"/>
      <c r="OU266" s="0"/>
      <c r="OV266" s="0"/>
      <c r="OW266" s="0"/>
      <c r="OX266" s="0"/>
      <c r="OY266" s="0"/>
      <c r="OZ266" s="0"/>
      <c r="PA266" s="0"/>
      <c r="PB266" s="0"/>
      <c r="PC266" s="0"/>
      <c r="PD266" s="0"/>
      <c r="PE266" s="0"/>
      <c r="PF266" s="0"/>
      <c r="PG266" s="0"/>
      <c r="PH266" s="0"/>
      <c r="PI266" s="0"/>
      <c r="PJ266" s="0"/>
      <c r="PK266" s="0"/>
      <c r="PL266" s="0"/>
      <c r="PM266" s="0"/>
      <c r="PN266" s="0"/>
      <c r="PO266" s="0"/>
      <c r="PP266" s="0"/>
      <c r="PQ266" s="0"/>
      <c r="PR266" s="0"/>
      <c r="PS266" s="0"/>
      <c r="PT266" s="0"/>
      <c r="PU266" s="0"/>
      <c r="PV266" s="0"/>
      <c r="PW266" s="0"/>
      <c r="PX266" s="0"/>
      <c r="PY266" s="0"/>
      <c r="PZ266" s="0"/>
      <c r="QA266" s="0"/>
      <c r="QB266" s="0"/>
      <c r="QC266" s="0"/>
      <c r="QD266" s="0"/>
      <c r="QE266" s="0"/>
      <c r="QF266" s="0"/>
      <c r="QG266" s="0"/>
      <c r="QH266" s="0"/>
      <c r="QI266" s="0"/>
      <c r="QJ266" s="0"/>
      <c r="QK266" s="0"/>
      <c r="QL266" s="0"/>
      <c r="QM266" s="0"/>
      <c r="QN266" s="0"/>
      <c r="QO266" s="0"/>
      <c r="QP266" s="0"/>
      <c r="QQ266" s="0"/>
      <c r="QR266" s="0"/>
      <c r="QS266" s="0"/>
      <c r="QT266" s="0"/>
      <c r="QU266" s="0"/>
      <c r="QV266" s="0"/>
      <c r="QW266" s="0"/>
      <c r="QX266" s="0"/>
      <c r="QY266" s="0"/>
      <c r="QZ266" s="0"/>
      <c r="RA266" s="0"/>
      <c r="RB266" s="0"/>
      <c r="RC266" s="0"/>
      <c r="RD266" s="0"/>
      <c r="RE266" s="0"/>
      <c r="RF266" s="0"/>
      <c r="RG266" s="0"/>
      <c r="RH266" s="0"/>
      <c r="RI266" s="0"/>
      <c r="RJ266" s="0"/>
      <c r="RK266" s="0"/>
      <c r="RL266" s="0"/>
      <c r="RM266" s="0"/>
      <c r="RN266" s="0"/>
      <c r="RO266" s="0"/>
      <c r="RP266" s="0"/>
      <c r="RQ266" s="0"/>
      <c r="RR266" s="0"/>
      <c r="RS266" s="0"/>
      <c r="RT266" s="0"/>
      <c r="RU266" s="0"/>
      <c r="RV266" s="0"/>
      <c r="RW266" s="0"/>
      <c r="RX266" s="0"/>
      <c r="RY266" s="0"/>
      <c r="RZ266" s="0"/>
      <c r="SA266" s="0"/>
      <c r="SB266" s="0"/>
      <c r="SC266" s="0"/>
      <c r="SD266" s="0"/>
      <c r="SE266" s="0"/>
      <c r="SF266" s="0"/>
      <c r="SG266" s="0"/>
      <c r="SH266" s="0"/>
      <c r="SI266" s="0"/>
      <c r="SJ266" s="0"/>
      <c r="SK266" s="0"/>
      <c r="SL266" s="0"/>
      <c r="SM266" s="0"/>
      <c r="SN266" s="0"/>
      <c r="SO266" s="0"/>
      <c r="SP266" s="0"/>
      <c r="SQ266" s="0"/>
      <c r="SR266" s="0"/>
      <c r="SS266" s="0"/>
      <c r="ST266" s="0"/>
      <c r="SU266" s="0"/>
      <c r="SV266" s="0"/>
      <c r="SW266" s="0"/>
      <c r="SX266" s="0"/>
      <c r="SY266" s="0"/>
      <c r="SZ266" s="0"/>
      <c r="TA266" s="0"/>
      <c r="TB266" s="0"/>
      <c r="TC266" s="0"/>
      <c r="TD266" s="0"/>
      <c r="TE266" s="0"/>
      <c r="TF266" s="0"/>
      <c r="TG266" s="0"/>
      <c r="TH266" s="0"/>
      <c r="TI266" s="0"/>
      <c r="TJ266" s="0"/>
      <c r="TK266" s="0"/>
      <c r="TL266" s="0"/>
      <c r="TM266" s="0"/>
      <c r="TN266" s="0"/>
      <c r="TO266" s="0"/>
      <c r="TP266" s="0"/>
      <c r="TQ266" s="0"/>
      <c r="TR266" s="0"/>
      <c r="TS266" s="0"/>
      <c r="TT266" s="0"/>
      <c r="TU266" s="0"/>
      <c r="TV266" s="0"/>
      <c r="TW266" s="0"/>
      <c r="TX266" s="0"/>
      <c r="TY266" s="0"/>
      <c r="TZ266" s="0"/>
      <c r="UA266" s="0"/>
      <c r="UB266" s="0"/>
      <c r="UC266" s="0"/>
      <c r="UD266" s="0"/>
      <c r="UE266" s="0"/>
      <c r="UF266" s="0"/>
      <c r="UG266" s="0"/>
      <c r="UH266" s="0"/>
      <c r="UI266" s="0"/>
      <c r="UJ266" s="0"/>
      <c r="UK266" s="0"/>
      <c r="UL266" s="0"/>
      <c r="UM266" s="0"/>
      <c r="UN266" s="0"/>
      <c r="UO266" s="0"/>
      <c r="UP266" s="0"/>
      <c r="UQ266" s="0"/>
      <c r="UR266" s="0"/>
      <c r="US266" s="0"/>
      <c r="UT266" s="0"/>
      <c r="UU266" s="0"/>
      <c r="UV266" s="0"/>
      <c r="UW266" s="0"/>
      <c r="UX266" s="0"/>
      <c r="UY266" s="0"/>
      <c r="UZ266" s="0"/>
      <c r="VA266" s="0"/>
      <c r="VB266" s="0"/>
      <c r="VC266" s="0"/>
      <c r="VD266" s="0"/>
      <c r="VE266" s="0"/>
      <c r="VF266" s="0"/>
      <c r="VG266" s="0"/>
      <c r="VH266" s="0"/>
      <c r="VI266" s="0"/>
      <c r="VJ266" s="0"/>
      <c r="VK266" s="0"/>
      <c r="VL266" s="0"/>
      <c r="VM266" s="0"/>
      <c r="VN266" s="0"/>
      <c r="VO266" s="0"/>
      <c r="VP266" s="0"/>
      <c r="VQ266" s="0"/>
      <c r="VR266" s="0"/>
      <c r="VS266" s="0"/>
      <c r="VT266" s="0"/>
      <c r="VU266" s="0"/>
      <c r="VV266" s="0"/>
      <c r="VW266" s="0"/>
      <c r="VX266" s="0"/>
      <c r="VY266" s="0"/>
      <c r="VZ266" s="0"/>
      <c r="WA266" s="0"/>
      <c r="WB266" s="0"/>
      <c r="WC266" s="0"/>
      <c r="WD266" s="0"/>
      <c r="WE266" s="0"/>
      <c r="WF266" s="0"/>
      <c r="WG266" s="0"/>
      <c r="WH266" s="0"/>
      <c r="WI266" s="0"/>
      <c r="WJ266" s="0"/>
      <c r="WK266" s="0"/>
      <c r="WL266" s="0"/>
      <c r="WM266" s="0"/>
      <c r="WN266" s="0"/>
      <c r="WO266" s="0"/>
      <c r="WP266" s="0"/>
      <c r="WQ266" s="0"/>
      <c r="WR266" s="0"/>
      <c r="WS266" s="0"/>
      <c r="WT266" s="0"/>
      <c r="WU266" s="0"/>
      <c r="WV266" s="0"/>
      <c r="WW266" s="0"/>
      <c r="WX266" s="0"/>
      <c r="WY266" s="0"/>
      <c r="WZ266" s="0"/>
      <c r="XA266" s="0"/>
      <c r="XB266" s="0"/>
      <c r="XC266" s="0"/>
      <c r="XD266" s="0"/>
      <c r="XE266" s="0"/>
      <c r="XF266" s="0"/>
      <c r="XG266" s="0"/>
      <c r="XH266" s="0"/>
      <c r="XI266" s="0"/>
      <c r="XJ266" s="0"/>
      <c r="XK266" s="0"/>
      <c r="XL266" s="0"/>
      <c r="XM266" s="0"/>
      <c r="XN266" s="0"/>
      <c r="XO266" s="0"/>
      <c r="XP266" s="0"/>
      <c r="XQ266" s="0"/>
      <c r="XR266" s="0"/>
      <c r="XS266" s="0"/>
      <c r="XT266" s="0"/>
      <c r="XU266" s="0"/>
      <c r="XV266" s="0"/>
      <c r="XW266" s="0"/>
      <c r="XX266" s="0"/>
      <c r="XY266" s="0"/>
      <c r="XZ266" s="0"/>
      <c r="YA266" s="0"/>
      <c r="YB266" s="0"/>
      <c r="YC266" s="0"/>
      <c r="YD266" s="0"/>
      <c r="YE266" s="0"/>
      <c r="YF266" s="0"/>
      <c r="YG266" s="0"/>
      <c r="YH266" s="0"/>
      <c r="YI266" s="0"/>
      <c r="YJ266" s="0"/>
      <c r="YK266" s="0"/>
      <c r="YL266" s="0"/>
      <c r="YM266" s="0"/>
      <c r="YN266" s="0"/>
      <c r="YO266" s="0"/>
      <c r="YP266" s="0"/>
      <c r="YQ266" s="0"/>
      <c r="YR266" s="0"/>
      <c r="YS266" s="0"/>
      <c r="YT266" s="0"/>
      <c r="YU266" s="0"/>
      <c r="YV266" s="0"/>
      <c r="YW266" s="0"/>
      <c r="YX266" s="0"/>
      <c r="YY266" s="0"/>
      <c r="YZ266" s="0"/>
      <c r="ZA266" s="0"/>
      <c r="ZB266" s="0"/>
      <c r="ZC266" s="0"/>
      <c r="ZD266" s="0"/>
      <c r="ZE266" s="0"/>
      <c r="ZF266" s="0"/>
      <c r="ZG266" s="0"/>
      <c r="ZH266" s="0"/>
      <c r="ZI266" s="0"/>
      <c r="ZJ266" s="0"/>
      <c r="ZK266" s="0"/>
      <c r="ZL266" s="0"/>
      <c r="ZM266" s="0"/>
      <c r="ZN266" s="0"/>
      <c r="ZO266" s="0"/>
      <c r="ZP266" s="0"/>
      <c r="ZQ266" s="0"/>
      <c r="ZR266" s="0"/>
      <c r="ZS266" s="0"/>
      <c r="ZT266" s="0"/>
      <c r="ZU266" s="0"/>
      <c r="ZV266" s="0"/>
      <c r="ZW266" s="0"/>
      <c r="ZX266" s="0"/>
      <c r="ZY266" s="0"/>
      <c r="ZZ266" s="0"/>
      <c r="AAA266" s="0"/>
      <c r="AAB266" s="0"/>
      <c r="AAC266" s="0"/>
      <c r="AAD266" s="0"/>
      <c r="AAE266" s="0"/>
      <c r="AAF266" s="0"/>
      <c r="AAG266" s="0"/>
      <c r="AAH266" s="0"/>
      <c r="AAI266" s="0"/>
      <c r="AAJ266" s="0"/>
      <c r="AAK266" s="0"/>
      <c r="AAL266" s="0"/>
      <c r="AAM266" s="0"/>
      <c r="AAN266" s="0"/>
      <c r="AAO266" s="0"/>
      <c r="AAP266" s="0"/>
      <c r="AAQ266" s="0"/>
      <c r="AAR266" s="0"/>
      <c r="AAS266" s="0"/>
      <c r="AAT266" s="0"/>
      <c r="AAU266" s="0"/>
      <c r="AAV266" s="0"/>
      <c r="AAW266" s="0"/>
      <c r="AAX266" s="0"/>
      <c r="AAY266" s="0"/>
      <c r="AAZ266" s="0"/>
      <c r="ABA266" s="0"/>
      <c r="ABB266" s="0"/>
      <c r="ABC266" s="0"/>
      <c r="ABD266" s="0"/>
      <c r="ABE266" s="0"/>
      <c r="ABF266" s="0"/>
      <c r="ABG266" s="0"/>
      <c r="ABH266" s="0"/>
      <c r="ABI266" s="0"/>
      <c r="ABJ266" s="0"/>
      <c r="ABK266" s="0"/>
      <c r="ABL266" s="0"/>
      <c r="ABM266" s="0"/>
      <c r="ABN266" s="0"/>
      <c r="ABO266" s="0"/>
      <c r="ABP266" s="0"/>
      <c r="ABQ266" s="0"/>
      <c r="ABR266" s="0"/>
      <c r="ABS266" s="0"/>
      <c r="ABT266" s="0"/>
      <c r="ABU266" s="0"/>
      <c r="ABV266" s="0"/>
      <c r="ABW266" s="0"/>
      <c r="ABX266" s="0"/>
      <c r="ABY266" s="0"/>
      <c r="ABZ266" s="0"/>
      <c r="ACA266" s="0"/>
      <c r="ACB266" s="0"/>
      <c r="ACC266" s="0"/>
      <c r="ACD266" s="0"/>
      <c r="ACE266" s="0"/>
      <c r="ACF266" s="0"/>
      <c r="ACG266" s="0"/>
      <c r="ACH266" s="0"/>
      <c r="ACI266" s="0"/>
      <c r="ACJ266" s="0"/>
      <c r="ACK266" s="0"/>
      <c r="ACL266" s="0"/>
      <c r="ACM266" s="0"/>
      <c r="ACN266" s="0"/>
      <c r="ACO266" s="0"/>
      <c r="ACP266" s="0"/>
      <c r="ACQ266" s="0"/>
      <c r="ACR266" s="0"/>
      <c r="ACS266" s="0"/>
      <c r="ACT266" s="0"/>
      <c r="ACU266" s="0"/>
      <c r="ACV266" s="0"/>
      <c r="ACW266" s="0"/>
      <c r="ACX266" s="0"/>
      <c r="ACY266" s="0"/>
      <c r="ACZ266" s="0"/>
      <c r="ADA266" s="0"/>
      <c r="ADB266" s="0"/>
      <c r="ADC266" s="0"/>
      <c r="ADD266" s="0"/>
      <c r="ADE266" s="0"/>
      <c r="ADF266" s="0"/>
      <c r="ADG266" s="0"/>
      <c r="ADH266" s="0"/>
      <c r="ADI266" s="0"/>
      <c r="ADJ266" s="0"/>
      <c r="ADK266" s="0"/>
      <c r="ADL266" s="0"/>
      <c r="ADM266" s="0"/>
      <c r="ADN266" s="0"/>
      <c r="ADO266" s="0"/>
      <c r="ADP266" s="0"/>
      <c r="ADQ266" s="0"/>
      <c r="ADR266" s="0"/>
      <c r="ADS266" s="0"/>
      <c r="ADT266" s="0"/>
      <c r="ADU266" s="0"/>
      <c r="ADV266" s="0"/>
      <c r="ADW266" s="0"/>
      <c r="ADX266" s="0"/>
      <c r="ADY266" s="0"/>
      <c r="ADZ266" s="0"/>
      <c r="AEA266" s="0"/>
      <c r="AEB266" s="0"/>
      <c r="AEC266" s="0"/>
      <c r="AED266" s="0"/>
      <c r="AEE266" s="0"/>
      <c r="AEF266" s="0"/>
      <c r="AEG266" s="0"/>
      <c r="AEH266" s="0"/>
      <c r="AEI266" s="0"/>
      <c r="AEJ266" s="0"/>
      <c r="AEK266" s="0"/>
      <c r="AEL266" s="0"/>
      <c r="AEM266" s="0"/>
      <c r="AEN266" s="0"/>
      <c r="AEO266" s="0"/>
      <c r="AEP266" s="0"/>
      <c r="AEQ266" s="0"/>
      <c r="AER266" s="0"/>
      <c r="AES266" s="0"/>
      <c r="AET266" s="0"/>
      <c r="AEU266" s="0"/>
      <c r="AEV266" s="0"/>
      <c r="AEW266" s="0"/>
      <c r="AEX266" s="0"/>
      <c r="AEY266" s="0"/>
      <c r="AEZ266" s="0"/>
      <c r="AFA266" s="0"/>
      <c r="AFB266" s="0"/>
      <c r="AFC266" s="0"/>
      <c r="AFD266" s="0"/>
      <c r="AFE266" s="0"/>
      <c r="AFF266" s="0"/>
      <c r="AFG266" s="0"/>
      <c r="AFH266" s="0"/>
      <c r="AFI266" s="0"/>
      <c r="AFJ266" s="0"/>
      <c r="AFK266" s="0"/>
      <c r="AFL266" s="0"/>
      <c r="AFM266" s="0"/>
      <c r="AFN266" s="0"/>
      <c r="AFO266" s="0"/>
      <c r="AFP266" s="0"/>
      <c r="AFQ266" s="0"/>
      <c r="AFR266" s="0"/>
      <c r="AFS266" s="0"/>
      <c r="AFT266" s="0"/>
      <c r="AFU266" s="0"/>
      <c r="AFV266" s="0"/>
      <c r="AFW266" s="0"/>
      <c r="AFX266" s="0"/>
      <c r="AFY266" s="0"/>
      <c r="AFZ266" s="0"/>
      <c r="AGA266" s="0"/>
      <c r="AGB266" s="0"/>
      <c r="AGC266" s="0"/>
      <c r="AGD266" s="0"/>
      <c r="AGE266" s="0"/>
      <c r="AGF266" s="0"/>
      <c r="AGG266" s="0"/>
      <c r="AGH266" s="0"/>
      <c r="AGI266" s="0"/>
      <c r="AGJ266" s="0"/>
      <c r="AGK266" s="0"/>
      <c r="AGL266" s="0"/>
      <c r="AGM266" s="0"/>
      <c r="AGN266" s="0"/>
      <c r="AGO266" s="0"/>
      <c r="AGP266" s="0"/>
      <c r="AGQ266" s="0"/>
      <c r="AGR266" s="0"/>
      <c r="AGS266" s="0"/>
      <c r="AGT266" s="0"/>
      <c r="AGU266" s="0"/>
      <c r="AGV266" s="0"/>
      <c r="AGW266" s="0"/>
      <c r="AGX266" s="0"/>
      <c r="AGY266" s="0"/>
      <c r="AGZ266" s="0"/>
      <c r="AHA266" s="0"/>
      <c r="AHB266" s="0"/>
      <c r="AHC266" s="0"/>
      <c r="AHD266" s="0"/>
      <c r="AHE266" s="0"/>
      <c r="AHF266" s="0"/>
      <c r="AHG266" s="0"/>
      <c r="AHH266" s="0"/>
      <c r="AHI266" s="0"/>
      <c r="AHJ266" s="0"/>
      <c r="AHK266" s="0"/>
      <c r="AHL266" s="0"/>
      <c r="AHM266" s="0"/>
      <c r="AHN266" s="0"/>
      <c r="AHO266" s="0"/>
      <c r="AHP266" s="0"/>
      <c r="AHQ266" s="0"/>
      <c r="AHR266" s="0"/>
      <c r="AHS266" s="0"/>
      <c r="AHT266" s="0"/>
      <c r="AHU266" s="0"/>
      <c r="AHV266" s="0"/>
      <c r="AHW266" s="0"/>
      <c r="AHX266" s="0"/>
      <c r="AHY266" s="0"/>
      <c r="AHZ266" s="0"/>
      <c r="AIA266" s="0"/>
      <c r="AIB266" s="0"/>
      <c r="AIC266" s="0"/>
      <c r="AID266" s="0"/>
      <c r="AIE266" s="0"/>
      <c r="AIF266" s="0"/>
      <c r="AIG266" s="0"/>
      <c r="AIH266" s="0"/>
      <c r="AII266" s="0"/>
      <c r="AIJ266" s="0"/>
      <c r="AIK266" s="0"/>
      <c r="AIL266" s="0"/>
      <c r="AIM266" s="0"/>
      <c r="AIN266" s="0"/>
      <c r="AIO266" s="0"/>
      <c r="AIP266" s="0"/>
      <c r="AIQ266" s="0"/>
      <c r="AIR266" s="0"/>
      <c r="AIS266" s="0"/>
      <c r="AIT266" s="0"/>
      <c r="AIU266" s="0"/>
      <c r="AIV266" s="0"/>
      <c r="AIW266" s="0"/>
      <c r="AIX266" s="0"/>
      <c r="AIY266" s="0"/>
      <c r="AIZ266" s="0"/>
      <c r="AJA266" s="0"/>
      <c r="AJB266" s="0"/>
      <c r="AJC266" s="0"/>
      <c r="AJD266" s="0"/>
      <c r="AJE266" s="0"/>
      <c r="AJF266" s="0"/>
      <c r="AJG266" s="0"/>
      <c r="AJH266" s="0"/>
      <c r="AJI266" s="0"/>
      <c r="AJJ266" s="0"/>
      <c r="AJK266" s="0"/>
      <c r="AJL266" s="0"/>
      <c r="AJM266" s="0"/>
      <c r="AJN266" s="0"/>
      <c r="AJO266" s="0"/>
      <c r="AJP266" s="0"/>
      <c r="AJQ266" s="0"/>
      <c r="AJR266" s="0"/>
      <c r="AJS266" s="0"/>
      <c r="AJT266" s="0"/>
      <c r="AJU266" s="0"/>
      <c r="AJV266" s="0"/>
      <c r="AJW266" s="0"/>
      <c r="AJX266" s="0"/>
      <c r="AJY266" s="0"/>
      <c r="AJZ266" s="0"/>
      <c r="AKA266" s="0"/>
      <c r="AKB266" s="0"/>
      <c r="AKC266" s="0"/>
      <c r="AKD266" s="0"/>
      <c r="AKE266" s="0"/>
      <c r="AKF266" s="0"/>
      <c r="AKG266" s="0"/>
      <c r="AKH266" s="0"/>
      <c r="AKI266" s="0"/>
      <c r="AKJ266" s="0"/>
      <c r="AKK266" s="0"/>
      <c r="AKL266" s="0"/>
      <c r="AKM266" s="0"/>
      <c r="AKN266" s="0"/>
      <c r="AKO266" s="0"/>
      <c r="AKP266" s="0"/>
      <c r="AKQ266" s="0"/>
      <c r="AKR266" s="0"/>
      <c r="AKS266" s="0"/>
      <c r="AKT266" s="0"/>
      <c r="AKU266" s="0"/>
      <c r="AKV266" s="0"/>
      <c r="AKW266" s="0"/>
      <c r="AKX266" s="0"/>
      <c r="AKY266" s="0"/>
      <c r="AKZ266" s="0"/>
      <c r="ALA266" s="0"/>
      <c r="ALB266" s="0"/>
      <c r="ALC266" s="0"/>
      <c r="ALD266" s="0"/>
      <c r="ALE266" s="0"/>
      <c r="ALF266" s="0"/>
      <c r="ALG266" s="0"/>
      <c r="ALH266" s="0"/>
      <c r="ALI266" s="0"/>
      <c r="ALJ266" s="0"/>
      <c r="ALK266" s="0"/>
      <c r="ALL266" s="0"/>
      <c r="ALM266" s="0"/>
      <c r="ALN266" s="0"/>
      <c r="ALO266" s="0"/>
      <c r="ALP266" s="0"/>
      <c r="ALQ266" s="0"/>
      <c r="ALR266" s="0"/>
      <c r="ALS266" s="0"/>
      <c r="ALT266" s="0"/>
      <c r="ALU266" s="0"/>
      <c r="ALV266" s="0"/>
      <c r="ALW266" s="0"/>
      <c r="ALX266" s="0"/>
      <c r="ALY266" s="0"/>
      <c r="ALZ266" s="0"/>
      <c r="AMA266" s="0"/>
      <c r="AMB266" s="0"/>
      <c r="AMC266" s="0"/>
      <c r="AMD266" s="0"/>
      <c r="AME266" s="0"/>
      <c r="AMF266" s="0"/>
      <c r="AMG266" s="0"/>
      <c r="AMH266" s="0"/>
      <c r="AMI266" s="0"/>
      <c r="AMJ266" s="0"/>
    </row>
    <row r="267" customFormat="false" ht="14.9" hidden="false" customHeight="false" outlineLevel="0" collapsed="false">
      <c r="A267" s="44" t="n">
        <v>61</v>
      </c>
      <c r="B267" s="45" t="s">
        <v>282</v>
      </c>
      <c r="C267" s="19" t="n">
        <v>0</v>
      </c>
      <c r="D267" s="19" t="n">
        <v>0</v>
      </c>
      <c r="E267" s="19" t="n">
        <v>4</v>
      </c>
      <c r="F267" s="19" t="n">
        <v>0</v>
      </c>
      <c r="G267" s="20"/>
      <c r="H267" s="20"/>
      <c r="I267" s="20" t="n">
        <f aca="false">E267*SC!C141</f>
        <v>3404.12425666667</v>
      </c>
      <c r="J267" s="20" t="n">
        <f aca="false">F267*SC!D141</f>
        <v>0</v>
      </c>
      <c r="K267" s="21" t="n">
        <v>619.39</v>
      </c>
      <c r="L267" s="21" t="n">
        <f aca="false">6*SC!D153</f>
        <v>23.2099381136364</v>
      </c>
      <c r="M267" s="21" t="n">
        <f aca="false">6*SC!E153</f>
        <v>23.2099381136364</v>
      </c>
      <c r="N267" s="22"/>
      <c r="O267" s="23" t="n">
        <f aca="false">SUM(G267:J267,K267:M267)</f>
        <v>4069.93413289394</v>
      </c>
      <c r="P267" s="0"/>
      <c r="Q267" s="0"/>
      <c r="R267" s="0"/>
      <c r="S267" s="0"/>
      <c r="T267" s="0"/>
      <c r="U267" s="0"/>
      <c r="V267" s="0"/>
      <c r="W267" s="0"/>
      <c r="X267" s="0"/>
      <c r="Y267" s="0"/>
      <c r="Z267" s="0"/>
      <c r="AA267" s="0"/>
      <c r="AB267" s="0"/>
      <c r="AC267" s="0"/>
      <c r="AD267" s="0"/>
      <c r="AE267" s="0"/>
      <c r="AF267" s="0"/>
      <c r="AG267" s="0"/>
      <c r="AH267" s="0"/>
      <c r="AI267" s="0"/>
      <c r="AJ267" s="0"/>
      <c r="AK267" s="0"/>
      <c r="AL267" s="0"/>
      <c r="AM267" s="0"/>
      <c r="AN267" s="0"/>
      <c r="AO267" s="0"/>
      <c r="AP267" s="0"/>
      <c r="AQ267" s="0"/>
      <c r="AR267" s="0"/>
      <c r="AS267" s="0"/>
      <c r="AT267" s="0"/>
      <c r="AU267" s="0"/>
      <c r="AV267" s="0"/>
      <c r="AW267" s="0"/>
      <c r="AX267" s="0"/>
      <c r="AY267" s="0"/>
      <c r="AZ267" s="0"/>
      <c r="BA267" s="0"/>
      <c r="BB267" s="0"/>
      <c r="BC267" s="0"/>
      <c r="BD267" s="0"/>
      <c r="BE267" s="0"/>
      <c r="BF267" s="0"/>
      <c r="BG267" s="0"/>
      <c r="BH267" s="0"/>
      <c r="BI267" s="0"/>
      <c r="BJ267" s="0"/>
      <c r="BK267" s="0"/>
      <c r="BL267" s="0"/>
      <c r="BM267" s="0"/>
      <c r="BN267" s="0"/>
      <c r="BO267" s="0"/>
      <c r="BP267" s="0"/>
      <c r="BQ267" s="0"/>
      <c r="BR267" s="0"/>
      <c r="BS267" s="0"/>
      <c r="BT267" s="0"/>
      <c r="BU267" s="0"/>
      <c r="BV267" s="0"/>
      <c r="BW267" s="0"/>
      <c r="BX267" s="0"/>
      <c r="BY267" s="0"/>
      <c r="BZ267" s="0"/>
      <c r="CA267" s="0"/>
      <c r="CB267" s="0"/>
      <c r="CC267" s="0"/>
      <c r="CD267" s="0"/>
      <c r="CE267" s="0"/>
      <c r="CF267" s="0"/>
      <c r="CG267" s="0"/>
      <c r="CH267" s="0"/>
      <c r="CI267" s="0"/>
      <c r="CJ267" s="0"/>
      <c r="CK267" s="0"/>
      <c r="CL267" s="0"/>
      <c r="CM267" s="0"/>
      <c r="CN267" s="0"/>
      <c r="CO267" s="0"/>
      <c r="CP267" s="0"/>
      <c r="CQ267" s="0"/>
      <c r="CR267" s="0"/>
      <c r="CS267" s="0"/>
      <c r="CT267" s="0"/>
      <c r="CU267" s="0"/>
      <c r="CV267" s="0"/>
      <c r="CW267" s="0"/>
      <c r="CX267" s="0"/>
      <c r="CY267" s="0"/>
      <c r="CZ267" s="0"/>
      <c r="DA267" s="0"/>
      <c r="DB267" s="0"/>
      <c r="DC267" s="0"/>
      <c r="DD267" s="0"/>
      <c r="DE267" s="0"/>
      <c r="DF267" s="0"/>
      <c r="DG267" s="0"/>
      <c r="DH267" s="0"/>
      <c r="DI267" s="0"/>
      <c r="DJ267" s="0"/>
      <c r="DK267" s="0"/>
      <c r="DL267" s="0"/>
      <c r="DM267" s="0"/>
      <c r="DN267" s="0"/>
      <c r="DO267" s="0"/>
      <c r="DP267" s="0"/>
      <c r="DQ267" s="0"/>
      <c r="DR267" s="0"/>
      <c r="DS267" s="0"/>
      <c r="DT267" s="0"/>
      <c r="DU267" s="0"/>
      <c r="DV267" s="0"/>
      <c r="DW267" s="0"/>
      <c r="DX267" s="0"/>
      <c r="DY267" s="0"/>
      <c r="DZ267" s="0"/>
      <c r="EA267" s="0"/>
      <c r="EB267" s="0"/>
      <c r="EC267" s="0"/>
      <c r="ED267" s="0"/>
      <c r="EE267" s="0"/>
      <c r="EF267" s="0"/>
      <c r="EG267" s="0"/>
      <c r="EH267" s="0"/>
      <c r="EI267" s="0"/>
      <c r="EJ267" s="0"/>
      <c r="EK267" s="0"/>
      <c r="EL267" s="0"/>
      <c r="EM267" s="0"/>
      <c r="EN267" s="0"/>
      <c r="EO267" s="0"/>
      <c r="EP267" s="0"/>
      <c r="EQ267" s="0"/>
      <c r="ER267" s="0"/>
      <c r="ES267" s="0"/>
      <c r="ET267" s="0"/>
      <c r="EU267" s="0"/>
      <c r="EV267" s="0"/>
      <c r="EW267" s="0"/>
      <c r="EX267" s="0"/>
      <c r="EY267" s="0"/>
      <c r="EZ267" s="0"/>
      <c r="FA267" s="0"/>
      <c r="FB267" s="0"/>
      <c r="FC267" s="0"/>
      <c r="FD267" s="0"/>
      <c r="FE267" s="0"/>
      <c r="FF267" s="0"/>
      <c r="FG267" s="0"/>
      <c r="FH267" s="0"/>
      <c r="FI267" s="0"/>
      <c r="FJ267" s="0"/>
      <c r="FK267" s="0"/>
      <c r="FL267" s="0"/>
      <c r="FM267" s="0"/>
      <c r="FN267" s="0"/>
      <c r="FO267" s="0"/>
      <c r="FP267" s="0"/>
      <c r="FQ267" s="0"/>
      <c r="FR267" s="0"/>
      <c r="FS267" s="0"/>
      <c r="FT267" s="0"/>
      <c r="FU267" s="0"/>
      <c r="FV267" s="0"/>
      <c r="FW267" s="0"/>
      <c r="FX267" s="0"/>
      <c r="FY267" s="0"/>
      <c r="FZ267" s="0"/>
      <c r="GA267" s="0"/>
      <c r="GB267" s="0"/>
      <c r="GC267" s="0"/>
      <c r="GD267" s="0"/>
      <c r="GE267" s="0"/>
      <c r="GF267" s="0"/>
      <c r="GG267" s="0"/>
      <c r="GH267" s="0"/>
      <c r="GI267" s="0"/>
      <c r="GJ267" s="0"/>
      <c r="GK267" s="0"/>
      <c r="GL267" s="0"/>
      <c r="GM267" s="0"/>
      <c r="GN267" s="0"/>
      <c r="GO267" s="0"/>
      <c r="GP267" s="0"/>
      <c r="GQ267" s="0"/>
      <c r="GR267" s="0"/>
      <c r="GS267" s="0"/>
      <c r="GT267" s="0"/>
      <c r="GU267" s="0"/>
      <c r="GV267" s="0"/>
      <c r="GW267" s="0"/>
      <c r="GX267" s="0"/>
      <c r="GY267" s="0"/>
      <c r="GZ267" s="0"/>
      <c r="HA267" s="0"/>
      <c r="HB267" s="0"/>
      <c r="HC267" s="0"/>
      <c r="HD267" s="0"/>
      <c r="HE267" s="0"/>
      <c r="HF267" s="0"/>
      <c r="HG267" s="0"/>
      <c r="HH267" s="0"/>
      <c r="HI267" s="0"/>
      <c r="HJ267" s="0"/>
      <c r="HK267" s="0"/>
      <c r="HL267" s="0"/>
      <c r="HM267" s="0"/>
      <c r="HN267" s="0"/>
      <c r="HO267" s="0"/>
      <c r="HP267" s="0"/>
      <c r="HQ267" s="0"/>
      <c r="HR267" s="0"/>
      <c r="HS267" s="0"/>
      <c r="HT267" s="0"/>
      <c r="HU267" s="0"/>
      <c r="HV267" s="0"/>
      <c r="HW267" s="0"/>
      <c r="HX267" s="0"/>
      <c r="HY267" s="0"/>
      <c r="HZ267" s="0"/>
      <c r="IA267" s="0"/>
      <c r="IB267" s="0"/>
      <c r="IC267" s="0"/>
      <c r="ID267" s="0"/>
      <c r="IE267" s="0"/>
      <c r="IF267" s="0"/>
      <c r="IG267" s="0"/>
      <c r="IH267" s="0"/>
      <c r="II267" s="0"/>
      <c r="IJ267" s="0"/>
      <c r="IK267" s="0"/>
      <c r="IL267" s="0"/>
      <c r="IM267" s="0"/>
      <c r="IN267" s="0"/>
      <c r="IO267" s="0"/>
      <c r="IP267" s="0"/>
      <c r="IQ267" s="0"/>
      <c r="IR267" s="0"/>
      <c r="IS267" s="0"/>
      <c r="IT267" s="0"/>
      <c r="IU267" s="0"/>
      <c r="IV267" s="0"/>
      <c r="IW267" s="0"/>
      <c r="IX267" s="0"/>
      <c r="IY267" s="0"/>
      <c r="IZ267" s="0"/>
      <c r="JA267" s="0"/>
      <c r="JB267" s="0"/>
      <c r="JC267" s="0"/>
      <c r="JD267" s="0"/>
      <c r="JE267" s="0"/>
      <c r="JF267" s="0"/>
      <c r="JG267" s="0"/>
      <c r="JH267" s="0"/>
      <c r="JI267" s="0"/>
      <c r="JJ267" s="0"/>
      <c r="JK267" s="0"/>
      <c r="JL267" s="0"/>
      <c r="JM267" s="0"/>
      <c r="JN267" s="0"/>
      <c r="JO267" s="0"/>
      <c r="JP267" s="0"/>
      <c r="JQ267" s="0"/>
      <c r="JR267" s="0"/>
      <c r="JS267" s="0"/>
      <c r="JT267" s="0"/>
      <c r="JU267" s="0"/>
      <c r="JV267" s="0"/>
      <c r="JW267" s="0"/>
      <c r="JX267" s="0"/>
      <c r="JY267" s="0"/>
      <c r="JZ267" s="0"/>
      <c r="KA267" s="0"/>
      <c r="KB267" s="0"/>
      <c r="KC267" s="0"/>
      <c r="KD267" s="0"/>
      <c r="KE267" s="0"/>
      <c r="KF267" s="0"/>
      <c r="KG267" s="0"/>
      <c r="KH267" s="0"/>
      <c r="KI267" s="0"/>
      <c r="KJ267" s="0"/>
      <c r="KK267" s="0"/>
      <c r="KL267" s="0"/>
      <c r="KM267" s="0"/>
      <c r="KN267" s="0"/>
      <c r="KO267" s="0"/>
      <c r="KP267" s="0"/>
      <c r="KQ267" s="0"/>
      <c r="KR267" s="0"/>
      <c r="KS267" s="0"/>
      <c r="KT267" s="0"/>
      <c r="KU267" s="0"/>
      <c r="KV267" s="0"/>
      <c r="KW267" s="0"/>
      <c r="KX267" s="0"/>
      <c r="KY267" s="0"/>
      <c r="KZ267" s="0"/>
      <c r="LA267" s="0"/>
      <c r="LB267" s="0"/>
      <c r="LC267" s="0"/>
      <c r="LD267" s="0"/>
      <c r="LE267" s="0"/>
      <c r="LF267" s="0"/>
      <c r="LG267" s="0"/>
      <c r="LH267" s="0"/>
      <c r="LI267" s="0"/>
      <c r="LJ267" s="0"/>
      <c r="LK267" s="0"/>
      <c r="LL267" s="0"/>
      <c r="LM267" s="0"/>
      <c r="LN267" s="0"/>
      <c r="LO267" s="0"/>
      <c r="LP267" s="0"/>
      <c r="LQ267" s="0"/>
      <c r="LR267" s="0"/>
      <c r="LS267" s="0"/>
      <c r="LT267" s="0"/>
      <c r="LU267" s="0"/>
      <c r="LV267" s="0"/>
      <c r="LW267" s="0"/>
      <c r="LX267" s="0"/>
      <c r="LY267" s="0"/>
      <c r="LZ267" s="0"/>
      <c r="MA267" s="0"/>
      <c r="MB267" s="0"/>
      <c r="MC267" s="0"/>
      <c r="MD267" s="0"/>
      <c r="ME267" s="0"/>
      <c r="MF267" s="0"/>
      <c r="MG267" s="0"/>
      <c r="MH267" s="0"/>
      <c r="MI267" s="0"/>
      <c r="MJ267" s="0"/>
      <c r="MK267" s="0"/>
      <c r="ML267" s="0"/>
      <c r="MM267" s="0"/>
      <c r="MN267" s="0"/>
      <c r="MO267" s="0"/>
      <c r="MP267" s="0"/>
      <c r="MQ267" s="0"/>
      <c r="MR267" s="0"/>
      <c r="MS267" s="0"/>
      <c r="MT267" s="0"/>
      <c r="MU267" s="0"/>
      <c r="MV267" s="0"/>
      <c r="MW267" s="0"/>
      <c r="MX267" s="0"/>
      <c r="MY267" s="0"/>
      <c r="MZ267" s="0"/>
      <c r="NA267" s="0"/>
      <c r="NB267" s="0"/>
      <c r="NC267" s="0"/>
      <c r="ND267" s="0"/>
      <c r="NE267" s="0"/>
      <c r="NF267" s="0"/>
      <c r="NG267" s="0"/>
      <c r="NH267" s="0"/>
      <c r="NI267" s="0"/>
      <c r="NJ267" s="0"/>
      <c r="NK267" s="0"/>
      <c r="NL267" s="0"/>
      <c r="NM267" s="0"/>
      <c r="NN267" s="0"/>
      <c r="NO267" s="0"/>
      <c r="NP267" s="0"/>
      <c r="NQ267" s="0"/>
      <c r="NR267" s="0"/>
      <c r="NS267" s="0"/>
      <c r="NT267" s="0"/>
      <c r="NU267" s="0"/>
      <c r="NV267" s="0"/>
      <c r="NW267" s="0"/>
      <c r="NX267" s="0"/>
      <c r="NY267" s="0"/>
      <c r="NZ267" s="0"/>
      <c r="OA267" s="0"/>
      <c r="OB267" s="0"/>
      <c r="OC267" s="0"/>
      <c r="OD267" s="0"/>
      <c r="OE267" s="0"/>
      <c r="OF267" s="0"/>
      <c r="OG267" s="0"/>
      <c r="OH267" s="0"/>
      <c r="OI267" s="0"/>
      <c r="OJ267" s="0"/>
      <c r="OK267" s="0"/>
      <c r="OL267" s="0"/>
      <c r="OM267" s="0"/>
      <c r="ON267" s="0"/>
      <c r="OO267" s="0"/>
      <c r="OP267" s="0"/>
      <c r="OQ267" s="0"/>
      <c r="OR267" s="0"/>
      <c r="OS267" s="0"/>
      <c r="OT267" s="0"/>
      <c r="OU267" s="0"/>
      <c r="OV267" s="0"/>
      <c r="OW267" s="0"/>
      <c r="OX267" s="0"/>
      <c r="OY267" s="0"/>
      <c r="OZ267" s="0"/>
      <c r="PA267" s="0"/>
      <c r="PB267" s="0"/>
      <c r="PC267" s="0"/>
      <c r="PD267" s="0"/>
      <c r="PE267" s="0"/>
      <c r="PF267" s="0"/>
      <c r="PG267" s="0"/>
      <c r="PH267" s="0"/>
      <c r="PI267" s="0"/>
      <c r="PJ267" s="0"/>
      <c r="PK267" s="0"/>
      <c r="PL267" s="0"/>
      <c r="PM267" s="0"/>
      <c r="PN267" s="0"/>
      <c r="PO267" s="0"/>
      <c r="PP267" s="0"/>
      <c r="PQ267" s="0"/>
      <c r="PR267" s="0"/>
      <c r="PS267" s="0"/>
      <c r="PT267" s="0"/>
      <c r="PU267" s="0"/>
      <c r="PV267" s="0"/>
      <c r="PW267" s="0"/>
      <c r="PX267" s="0"/>
      <c r="PY267" s="0"/>
      <c r="PZ267" s="0"/>
      <c r="QA267" s="0"/>
      <c r="QB267" s="0"/>
      <c r="QC267" s="0"/>
      <c r="QD267" s="0"/>
      <c r="QE267" s="0"/>
      <c r="QF267" s="0"/>
      <c r="QG267" s="0"/>
      <c r="QH267" s="0"/>
      <c r="QI267" s="0"/>
      <c r="QJ267" s="0"/>
      <c r="QK267" s="0"/>
      <c r="QL267" s="0"/>
      <c r="QM267" s="0"/>
      <c r="QN267" s="0"/>
      <c r="QO267" s="0"/>
      <c r="QP267" s="0"/>
      <c r="QQ267" s="0"/>
      <c r="QR267" s="0"/>
      <c r="QS267" s="0"/>
      <c r="QT267" s="0"/>
      <c r="QU267" s="0"/>
      <c r="QV267" s="0"/>
      <c r="QW267" s="0"/>
      <c r="QX267" s="0"/>
      <c r="QY267" s="0"/>
      <c r="QZ267" s="0"/>
      <c r="RA267" s="0"/>
      <c r="RB267" s="0"/>
      <c r="RC267" s="0"/>
      <c r="RD267" s="0"/>
      <c r="RE267" s="0"/>
      <c r="RF267" s="0"/>
      <c r="RG267" s="0"/>
      <c r="RH267" s="0"/>
      <c r="RI267" s="0"/>
      <c r="RJ267" s="0"/>
      <c r="RK267" s="0"/>
      <c r="RL267" s="0"/>
      <c r="RM267" s="0"/>
      <c r="RN267" s="0"/>
      <c r="RO267" s="0"/>
      <c r="RP267" s="0"/>
      <c r="RQ267" s="0"/>
      <c r="RR267" s="0"/>
      <c r="RS267" s="0"/>
      <c r="RT267" s="0"/>
      <c r="RU267" s="0"/>
      <c r="RV267" s="0"/>
      <c r="RW267" s="0"/>
      <c r="RX267" s="0"/>
      <c r="RY267" s="0"/>
      <c r="RZ267" s="0"/>
      <c r="SA267" s="0"/>
      <c r="SB267" s="0"/>
      <c r="SC267" s="0"/>
      <c r="SD267" s="0"/>
      <c r="SE267" s="0"/>
      <c r="SF267" s="0"/>
      <c r="SG267" s="0"/>
      <c r="SH267" s="0"/>
      <c r="SI267" s="0"/>
      <c r="SJ267" s="0"/>
      <c r="SK267" s="0"/>
      <c r="SL267" s="0"/>
      <c r="SM267" s="0"/>
      <c r="SN267" s="0"/>
      <c r="SO267" s="0"/>
      <c r="SP267" s="0"/>
      <c r="SQ267" s="0"/>
      <c r="SR267" s="0"/>
      <c r="SS267" s="0"/>
      <c r="ST267" s="0"/>
      <c r="SU267" s="0"/>
      <c r="SV267" s="0"/>
      <c r="SW267" s="0"/>
      <c r="SX267" s="0"/>
      <c r="SY267" s="0"/>
      <c r="SZ267" s="0"/>
      <c r="TA267" s="0"/>
      <c r="TB267" s="0"/>
      <c r="TC267" s="0"/>
      <c r="TD267" s="0"/>
      <c r="TE267" s="0"/>
      <c r="TF267" s="0"/>
      <c r="TG267" s="0"/>
      <c r="TH267" s="0"/>
      <c r="TI267" s="0"/>
      <c r="TJ267" s="0"/>
      <c r="TK267" s="0"/>
      <c r="TL267" s="0"/>
      <c r="TM267" s="0"/>
      <c r="TN267" s="0"/>
      <c r="TO267" s="0"/>
      <c r="TP267" s="0"/>
      <c r="TQ267" s="0"/>
      <c r="TR267" s="0"/>
      <c r="TS267" s="0"/>
      <c r="TT267" s="0"/>
      <c r="TU267" s="0"/>
      <c r="TV267" s="0"/>
      <c r="TW267" s="0"/>
      <c r="TX267" s="0"/>
      <c r="TY267" s="0"/>
      <c r="TZ267" s="0"/>
      <c r="UA267" s="0"/>
      <c r="UB267" s="0"/>
      <c r="UC267" s="0"/>
      <c r="UD267" s="0"/>
      <c r="UE267" s="0"/>
      <c r="UF267" s="0"/>
      <c r="UG267" s="0"/>
      <c r="UH267" s="0"/>
      <c r="UI267" s="0"/>
      <c r="UJ267" s="0"/>
      <c r="UK267" s="0"/>
      <c r="UL267" s="0"/>
      <c r="UM267" s="0"/>
      <c r="UN267" s="0"/>
      <c r="UO267" s="0"/>
      <c r="UP267" s="0"/>
      <c r="UQ267" s="0"/>
      <c r="UR267" s="0"/>
      <c r="US267" s="0"/>
      <c r="UT267" s="0"/>
      <c r="UU267" s="0"/>
      <c r="UV267" s="0"/>
      <c r="UW267" s="0"/>
      <c r="UX267" s="0"/>
      <c r="UY267" s="0"/>
      <c r="UZ267" s="0"/>
      <c r="VA267" s="0"/>
      <c r="VB267" s="0"/>
      <c r="VC267" s="0"/>
      <c r="VD267" s="0"/>
      <c r="VE267" s="0"/>
      <c r="VF267" s="0"/>
      <c r="VG267" s="0"/>
      <c r="VH267" s="0"/>
      <c r="VI267" s="0"/>
      <c r="VJ267" s="0"/>
      <c r="VK267" s="0"/>
      <c r="VL267" s="0"/>
      <c r="VM267" s="0"/>
      <c r="VN267" s="0"/>
      <c r="VO267" s="0"/>
      <c r="VP267" s="0"/>
      <c r="VQ267" s="0"/>
      <c r="VR267" s="0"/>
      <c r="VS267" s="0"/>
      <c r="VT267" s="0"/>
      <c r="VU267" s="0"/>
      <c r="VV267" s="0"/>
      <c r="VW267" s="0"/>
      <c r="VX267" s="0"/>
      <c r="VY267" s="0"/>
      <c r="VZ267" s="0"/>
      <c r="WA267" s="0"/>
      <c r="WB267" s="0"/>
      <c r="WC267" s="0"/>
      <c r="WD267" s="0"/>
      <c r="WE267" s="0"/>
      <c r="WF267" s="0"/>
      <c r="WG267" s="0"/>
      <c r="WH267" s="0"/>
      <c r="WI267" s="0"/>
      <c r="WJ267" s="0"/>
      <c r="WK267" s="0"/>
      <c r="WL267" s="0"/>
      <c r="WM267" s="0"/>
      <c r="WN267" s="0"/>
      <c r="WO267" s="0"/>
      <c r="WP267" s="0"/>
      <c r="WQ267" s="0"/>
      <c r="WR267" s="0"/>
      <c r="WS267" s="0"/>
      <c r="WT267" s="0"/>
      <c r="WU267" s="0"/>
      <c r="WV267" s="0"/>
      <c r="WW267" s="0"/>
      <c r="WX267" s="0"/>
      <c r="WY267" s="0"/>
      <c r="WZ267" s="0"/>
      <c r="XA267" s="0"/>
      <c r="XB267" s="0"/>
      <c r="XC267" s="0"/>
      <c r="XD267" s="0"/>
      <c r="XE267" s="0"/>
      <c r="XF267" s="0"/>
      <c r="XG267" s="0"/>
      <c r="XH267" s="0"/>
      <c r="XI267" s="0"/>
      <c r="XJ267" s="0"/>
      <c r="XK267" s="0"/>
      <c r="XL267" s="0"/>
      <c r="XM267" s="0"/>
      <c r="XN267" s="0"/>
      <c r="XO267" s="0"/>
      <c r="XP267" s="0"/>
      <c r="XQ267" s="0"/>
      <c r="XR267" s="0"/>
      <c r="XS267" s="0"/>
      <c r="XT267" s="0"/>
      <c r="XU267" s="0"/>
      <c r="XV267" s="0"/>
      <c r="XW267" s="0"/>
      <c r="XX267" s="0"/>
      <c r="XY267" s="0"/>
      <c r="XZ267" s="0"/>
      <c r="YA267" s="0"/>
      <c r="YB267" s="0"/>
      <c r="YC267" s="0"/>
      <c r="YD267" s="0"/>
      <c r="YE267" s="0"/>
      <c r="YF267" s="0"/>
      <c r="YG267" s="0"/>
      <c r="YH267" s="0"/>
      <c r="YI267" s="0"/>
      <c r="YJ267" s="0"/>
      <c r="YK267" s="0"/>
      <c r="YL267" s="0"/>
      <c r="YM267" s="0"/>
      <c r="YN267" s="0"/>
      <c r="YO267" s="0"/>
      <c r="YP267" s="0"/>
      <c r="YQ267" s="0"/>
      <c r="YR267" s="0"/>
      <c r="YS267" s="0"/>
      <c r="YT267" s="0"/>
      <c r="YU267" s="0"/>
      <c r="YV267" s="0"/>
      <c r="YW267" s="0"/>
      <c r="YX267" s="0"/>
      <c r="YY267" s="0"/>
      <c r="YZ267" s="0"/>
      <c r="ZA267" s="0"/>
      <c r="ZB267" s="0"/>
      <c r="ZC267" s="0"/>
      <c r="ZD267" s="0"/>
      <c r="ZE267" s="0"/>
      <c r="ZF267" s="0"/>
      <c r="ZG267" s="0"/>
      <c r="ZH267" s="0"/>
      <c r="ZI267" s="0"/>
      <c r="ZJ267" s="0"/>
      <c r="ZK267" s="0"/>
      <c r="ZL267" s="0"/>
      <c r="ZM267" s="0"/>
      <c r="ZN267" s="0"/>
      <c r="ZO267" s="0"/>
      <c r="ZP267" s="0"/>
      <c r="ZQ267" s="0"/>
      <c r="ZR267" s="0"/>
      <c r="ZS267" s="0"/>
      <c r="ZT267" s="0"/>
      <c r="ZU267" s="0"/>
      <c r="ZV267" s="0"/>
      <c r="ZW267" s="0"/>
      <c r="ZX267" s="0"/>
      <c r="ZY267" s="0"/>
      <c r="ZZ267" s="0"/>
      <c r="AAA267" s="0"/>
      <c r="AAB267" s="0"/>
      <c r="AAC267" s="0"/>
      <c r="AAD267" s="0"/>
      <c r="AAE267" s="0"/>
      <c r="AAF267" s="0"/>
      <c r="AAG267" s="0"/>
      <c r="AAH267" s="0"/>
      <c r="AAI267" s="0"/>
      <c r="AAJ267" s="0"/>
      <c r="AAK267" s="0"/>
      <c r="AAL267" s="0"/>
      <c r="AAM267" s="0"/>
      <c r="AAN267" s="0"/>
      <c r="AAO267" s="0"/>
      <c r="AAP267" s="0"/>
      <c r="AAQ267" s="0"/>
      <c r="AAR267" s="0"/>
      <c r="AAS267" s="0"/>
      <c r="AAT267" s="0"/>
      <c r="AAU267" s="0"/>
      <c r="AAV267" s="0"/>
      <c r="AAW267" s="0"/>
      <c r="AAX267" s="0"/>
      <c r="AAY267" s="0"/>
      <c r="AAZ267" s="0"/>
      <c r="ABA267" s="0"/>
      <c r="ABB267" s="0"/>
      <c r="ABC267" s="0"/>
      <c r="ABD267" s="0"/>
      <c r="ABE267" s="0"/>
      <c r="ABF267" s="0"/>
      <c r="ABG267" s="0"/>
      <c r="ABH267" s="0"/>
      <c r="ABI267" s="0"/>
      <c r="ABJ267" s="0"/>
      <c r="ABK267" s="0"/>
      <c r="ABL267" s="0"/>
      <c r="ABM267" s="0"/>
      <c r="ABN267" s="0"/>
      <c r="ABO267" s="0"/>
      <c r="ABP267" s="0"/>
      <c r="ABQ267" s="0"/>
      <c r="ABR267" s="0"/>
      <c r="ABS267" s="0"/>
      <c r="ABT267" s="0"/>
      <c r="ABU267" s="0"/>
      <c r="ABV267" s="0"/>
      <c r="ABW267" s="0"/>
      <c r="ABX267" s="0"/>
      <c r="ABY267" s="0"/>
      <c r="ABZ267" s="0"/>
      <c r="ACA267" s="0"/>
      <c r="ACB267" s="0"/>
      <c r="ACC267" s="0"/>
      <c r="ACD267" s="0"/>
      <c r="ACE267" s="0"/>
      <c r="ACF267" s="0"/>
      <c r="ACG267" s="0"/>
      <c r="ACH267" s="0"/>
      <c r="ACI267" s="0"/>
      <c r="ACJ267" s="0"/>
      <c r="ACK267" s="0"/>
      <c r="ACL267" s="0"/>
      <c r="ACM267" s="0"/>
      <c r="ACN267" s="0"/>
      <c r="ACO267" s="0"/>
      <c r="ACP267" s="0"/>
      <c r="ACQ267" s="0"/>
      <c r="ACR267" s="0"/>
      <c r="ACS267" s="0"/>
      <c r="ACT267" s="0"/>
      <c r="ACU267" s="0"/>
      <c r="ACV267" s="0"/>
      <c r="ACW267" s="0"/>
      <c r="ACX267" s="0"/>
      <c r="ACY267" s="0"/>
      <c r="ACZ267" s="0"/>
      <c r="ADA267" s="0"/>
      <c r="ADB267" s="0"/>
      <c r="ADC267" s="0"/>
      <c r="ADD267" s="0"/>
      <c r="ADE267" s="0"/>
      <c r="ADF267" s="0"/>
      <c r="ADG267" s="0"/>
      <c r="ADH267" s="0"/>
      <c r="ADI267" s="0"/>
      <c r="ADJ267" s="0"/>
      <c r="ADK267" s="0"/>
      <c r="ADL267" s="0"/>
      <c r="ADM267" s="0"/>
      <c r="ADN267" s="0"/>
      <c r="ADO267" s="0"/>
      <c r="ADP267" s="0"/>
      <c r="ADQ267" s="0"/>
      <c r="ADR267" s="0"/>
      <c r="ADS267" s="0"/>
      <c r="ADT267" s="0"/>
      <c r="ADU267" s="0"/>
      <c r="ADV267" s="0"/>
      <c r="ADW267" s="0"/>
      <c r="ADX267" s="0"/>
      <c r="ADY267" s="0"/>
      <c r="ADZ267" s="0"/>
      <c r="AEA267" s="0"/>
      <c r="AEB267" s="0"/>
      <c r="AEC267" s="0"/>
      <c r="AED267" s="0"/>
      <c r="AEE267" s="0"/>
      <c r="AEF267" s="0"/>
      <c r="AEG267" s="0"/>
      <c r="AEH267" s="0"/>
      <c r="AEI267" s="0"/>
      <c r="AEJ267" s="0"/>
      <c r="AEK267" s="0"/>
      <c r="AEL267" s="0"/>
      <c r="AEM267" s="0"/>
      <c r="AEN267" s="0"/>
      <c r="AEO267" s="0"/>
      <c r="AEP267" s="0"/>
      <c r="AEQ267" s="0"/>
      <c r="AER267" s="0"/>
      <c r="AES267" s="0"/>
      <c r="AET267" s="0"/>
      <c r="AEU267" s="0"/>
      <c r="AEV267" s="0"/>
      <c r="AEW267" s="0"/>
      <c r="AEX267" s="0"/>
      <c r="AEY267" s="0"/>
      <c r="AEZ267" s="0"/>
      <c r="AFA267" s="0"/>
      <c r="AFB267" s="0"/>
      <c r="AFC267" s="0"/>
      <c r="AFD267" s="0"/>
      <c r="AFE267" s="0"/>
      <c r="AFF267" s="0"/>
      <c r="AFG267" s="0"/>
      <c r="AFH267" s="0"/>
      <c r="AFI267" s="0"/>
      <c r="AFJ267" s="0"/>
      <c r="AFK267" s="0"/>
      <c r="AFL267" s="0"/>
      <c r="AFM267" s="0"/>
      <c r="AFN267" s="0"/>
      <c r="AFO267" s="0"/>
      <c r="AFP267" s="0"/>
      <c r="AFQ267" s="0"/>
      <c r="AFR267" s="0"/>
      <c r="AFS267" s="0"/>
      <c r="AFT267" s="0"/>
      <c r="AFU267" s="0"/>
      <c r="AFV267" s="0"/>
      <c r="AFW267" s="0"/>
      <c r="AFX267" s="0"/>
      <c r="AFY267" s="0"/>
      <c r="AFZ267" s="0"/>
      <c r="AGA267" s="0"/>
      <c r="AGB267" s="0"/>
      <c r="AGC267" s="0"/>
      <c r="AGD267" s="0"/>
      <c r="AGE267" s="0"/>
      <c r="AGF267" s="0"/>
      <c r="AGG267" s="0"/>
      <c r="AGH267" s="0"/>
      <c r="AGI267" s="0"/>
      <c r="AGJ267" s="0"/>
      <c r="AGK267" s="0"/>
      <c r="AGL267" s="0"/>
      <c r="AGM267" s="0"/>
      <c r="AGN267" s="0"/>
      <c r="AGO267" s="0"/>
      <c r="AGP267" s="0"/>
      <c r="AGQ267" s="0"/>
      <c r="AGR267" s="0"/>
      <c r="AGS267" s="0"/>
      <c r="AGT267" s="0"/>
      <c r="AGU267" s="0"/>
      <c r="AGV267" s="0"/>
      <c r="AGW267" s="0"/>
      <c r="AGX267" s="0"/>
      <c r="AGY267" s="0"/>
      <c r="AGZ267" s="0"/>
      <c r="AHA267" s="0"/>
      <c r="AHB267" s="0"/>
      <c r="AHC267" s="0"/>
      <c r="AHD267" s="0"/>
      <c r="AHE267" s="0"/>
      <c r="AHF267" s="0"/>
      <c r="AHG267" s="0"/>
      <c r="AHH267" s="0"/>
      <c r="AHI267" s="0"/>
      <c r="AHJ267" s="0"/>
      <c r="AHK267" s="0"/>
      <c r="AHL267" s="0"/>
      <c r="AHM267" s="0"/>
      <c r="AHN267" s="0"/>
      <c r="AHO267" s="0"/>
      <c r="AHP267" s="0"/>
      <c r="AHQ267" s="0"/>
      <c r="AHR267" s="0"/>
      <c r="AHS267" s="0"/>
      <c r="AHT267" s="0"/>
      <c r="AHU267" s="0"/>
      <c r="AHV267" s="0"/>
      <c r="AHW267" s="0"/>
      <c r="AHX267" s="0"/>
      <c r="AHY267" s="0"/>
      <c r="AHZ267" s="0"/>
      <c r="AIA267" s="0"/>
      <c r="AIB267" s="0"/>
      <c r="AIC267" s="0"/>
      <c r="AID267" s="0"/>
      <c r="AIE267" s="0"/>
      <c r="AIF267" s="0"/>
      <c r="AIG267" s="0"/>
      <c r="AIH267" s="0"/>
      <c r="AII267" s="0"/>
      <c r="AIJ267" s="0"/>
      <c r="AIK267" s="0"/>
      <c r="AIL267" s="0"/>
      <c r="AIM267" s="0"/>
      <c r="AIN267" s="0"/>
      <c r="AIO267" s="0"/>
      <c r="AIP267" s="0"/>
      <c r="AIQ267" s="0"/>
      <c r="AIR267" s="0"/>
      <c r="AIS267" s="0"/>
      <c r="AIT267" s="0"/>
      <c r="AIU267" s="0"/>
      <c r="AIV267" s="0"/>
      <c r="AIW267" s="0"/>
      <c r="AIX267" s="0"/>
      <c r="AIY267" s="0"/>
      <c r="AIZ267" s="0"/>
      <c r="AJA267" s="0"/>
      <c r="AJB267" s="0"/>
      <c r="AJC267" s="0"/>
      <c r="AJD267" s="0"/>
      <c r="AJE267" s="0"/>
      <c r="AJF267" s="0"/>
      <c r="AJG267" s="0"/>
      <c r="AJH267" s="0"/>
      <c r="AJI267" s="0"/>
      <c r="AJJ267" s="0"/>
      <c r="AJK267" s="0"/>
      <c r="AJL267" s="0"/>
      <c r="AJM267" s="0"/>
      <c r="AJN267" s="0"/>
      <c r="AJO267" s="0"/>
      <c r="AJP267" s="0"/>
      <c r="AJQ267" s="0"/>
      <c r="AJR267" s="0"/>
      <c r="AJS267" s="0"/>
      <c r="AJT267" s="0"/>
      <c r="AJU267" s="0"/>
      <c r="AJV267" s="0"/>
      <c r="AJW267" s="0"/>
      <c r="AJX267" s="0"/>
      <c r="AJY267" s="0"/>
      <c r="AJZ267" s="0"/>
      <c r="AKA267" s="0"/>
      <c r="AKB267" s="0"/>
      <c r="AKC267" s="0"/>
      <c r="AKD267" s="0"/>
      <c r="AKE267" s="0"/>
      <c r="AKF267" s="0"/>
      <c r="AKG267" s="0"/>
      <c r="AKH267" s="0"/>
      <c r="AKI267" s="0"/>
      <c r="AKJ267" s="0"/>
      <c r="AKK267" s="0"/>
      <c r="AKL267" s="0"/>
      <c r="AKM267" s="0"/>
      <c r="AKN267" s="0"/>
      <c r="AKO267" s="0"/>
      <c r="AKP267" s="0"/>
      <c r="AKQ267" s="0"/>
      <c r="AKR267" s="0"/>
      <c r="AKS267" s="0"/>
      <c r="AKT267" s="0"/>
      <c r="AKU267" s="0"/>
      <c r="AKV267" s="0"/>
      <c r="AKW267" s="0"/>
      <c r="AKX267" s="0"/>
      <c r="AKY267" s="0"/>
      <c r="AKZ267" s="0"/>
      <c r="ALA267" s="0"/>
      <c r="ALB267" s="0"/>
      <c r="ALC267" s="0"/>
      <c r="ALD267" s="0"/>
      <c r="ALE267" s="0"/>
      <c r="ALF267" s="0"/>
      <c r="ALG267" s="0"/>
      <c r="ALH267" s="0"/>
      <c r="ALI267" s="0"/>
      <c r="ALJ267" s="0"/>
      <c r="ALK267" s="0"/>
      <c r="ALL267" s="0"/>
      <c r="ALM267" s="0"/>
      <c r="ALN267" s="0"/>
      <c r="ALO267" s="0"/>
      <c r="ALP267" s="0"/>
      <c r="ALQ267" s="0"/>
      <c r="ALR267" s="0"/>
      <c r="ALS267" s="0"/>
      <c r="ALT267" s="0"/>
      <c r="ALU267" s="0"/>
      <c r="ALV267" s="0"/>
      <c r="ALW267" s="0"/>
      <c r="ALX267" s="0"/>
      <c r="ALY267" s="0"/>
      <c r="ALZ267" s="0"/>
      <c r="AMA267" s="0"/>
      <c r="AMB267" s="0"/>
      <c r="AMC267" s="0"/>
      <c r="AMD267" s="0"/>
      <c r="AME267" s="0"/>
      <c r="AMF267" s="0"/>
      <c r="AMG267" s="0"/>
      <c r="AMH267" s="0"/>
      <c r="AMI267" s="0"/>
      <c r="AMJ267" s="0"/>
    </row>
    <row r="268" customFormat="false" ht="14.9" hidden="false" customHeight="false" outlineLevel="0" collapsed="false">
      <c r="A268" s="44" t="n">
        <v>62</v>
      </c>
      <c r="B268" s="45" t="s">
        <v>283</v>
      </c>
      <c r="C268" s="19" t="n">
        <v>0</v>
      </c>
      <c r="D268" s="19" t="n">
        <v>0</v>
      </c>
      <c r="E268" s="19" t="n">
        <v>5</v>
      </c>
      <c r="F268" s="19" t="n">
        <v>0</v>
      </c>
      <c r="G268" s="20"/>
      <c r="H268" s="20"/>
      <c r="I268" s="20" t="n">
        <f aca="false">E268*SC!C142</f>
        <v>4277.85532083333</v>
      </c>
      <c r="J268" s="20" t="n">
        <f aca="false">F268*SC!D142</f>
        <v>0</v>
      </c>
      <c r="K268" s="21" t="n">
        <v>619.39</v>
      </c>
      <c r="L268" s="21" t="n">
        <f aca="false">6*SC!D154</f>
        <v>23.3337562954545</v>
      </c>
      <c r="M268" s="21" t="n">
        <f aca="false">6*SC!E154</f>
        <v>23.3337562954545</v>
      </c>
      <c r="N268" s="22"/>
      <c r="O268" s="23" t="n">
        <f aca="false">SUM(G268:J268,K268:M268)</f>
        <v>4943.91283342424</v>
      </c>
      <c r="P268" s="0"/>
      <c r="Q268" s="0"/>
      <c r="R268" s="0"/>
      <c r="S268" s="0"/>
      <c r="T268" s="0"/>
      <c r="U268" s="0"/>
      <c r="V268" s="0"/>
      <c r="W268" s="0"/>
      <c r="X268" s="0"/>
      <c r="Y268" s="0"/>
      <c r="Z268" s="0"/>
      <c r="AA268" s="0"/>
      <c r="AB268" s="0"/>
      <c r="AC268" s="0"/>
      <c r="AD268" s="0"/>
      <c r="AE268" s="0"/>
      <c r="AF268" s="0"/>
      <c r="AG268" s="0"/>
      <c r="AH268" s="0"/>
      <c r="AI268" s="0"/>
      <c r="AJ268" s="0"/>
      <c r="AK268" s="0"/>
      <c r="AL268" s="0"/>
      <c r="AM268" s="0"/>
      <c r="AN268" s="0"/>
      <c r="AO268" s="0"/>
      <c r="AP268" s="0"/>
      <c r="AQ268" s="0"/>
      <c r="AR268" s="0"/>
      <c r="AS268" s="0"/>
      <c r="AT268" s="0"/>
      <c r="AU268" s="0"/>
      <c r="AV268" s="0"/>
      <c r="AW268" s="0"/>
      <c r="AX268" s="0"/>
      <c r="AY268" s="0"/>
      <c r="AZ268" s="0"/>
      <c r="BA268" s="0"/>
      <c r="BB268" s="0"/>
      <c r="BC268" s="0"/>
      <c r="BD268" s="0"/>
      <c r="BE268" s="0"/>
      <c r="BF268" s="0"/>
      <c r="BG268" s="0"/>
      <c r="BH268" s="0"/>
      <c r="BI268" s="0"/>
      <c r="BJ268" s="0"/>
      <c r="BK268" s="0"/>
      <c r="BL268" s="0"/>
      <c r="BM268" s="0"/>
      <c r="BN268" s="0"/>
      <c r="BO268" s="0"/>
      <c r="BP268" s="0"/>
      <c r="BQ268" s="0"/>
      <c r="BR268" s="0"/>
      <c r="BS268" s="0"/>
      <c r="BT268" s="0"/>
      <c r="BU268" s="0"/>
      <c r="BV268" s="0"/>
      <c r="BW268" s="0"/>
      <c r="BX268" s="0"/>
      <c r="BY268" s="0"/>
      <c r="BZ268" s="0"/>
      <c r="CA268" s="0"/>
      <c r="CB268" s="0"/>
      <c r="CC268" s="0"/>
      <c r="CD268" s="0"/>
      <c r="CE268" s="0"/>
      <c r="CF268" s="0"/>
      <c r="CG268" s="0"/>
      <c r="CH268" s="0"/>
      <c r="CI268" s="0"/>
      <c r="CJ268" s="0"/>
      <c r="CK268" s="0"/>
      <c r="CL268" s="0"/>
      <c r="CM268" s="0"/>
      <c r="CN268" s="0"/>
      <c r="CO268" s="0"/>
      <c r="CP268" s="0"/>
      <c r="CQ268" s="0"/>
      <c r="CR268" s="0"/>
      <c r="CS268" s="0"/>
      <c r="CT268" s="0"/>
      <c r="CU268" s="0"/>
      <c r="CV268" s="0"/>
      <c r="CW268" s="0"/>
      <c r="CX268" s="0"/>
      <c r="CY268" s="0"/>
      <c r="CZ268" s="0"/>
      <c r="DA268" s="0"/>
      <c r="DB268" s="0"/>
      <c r="DC268" s="0"/>
      <c r="DD268" s="0"/>
      <c r="DE268" s="0"/>
      <c r="DF268" s="0"/>
      <c r="DG268" s="0"/>
      <c r="DH268" s="0"/>
      <c r="DI268" s="0"/>
      <c r="DJ268" s="0"/>
      <c r="DK268" s="0"/>
      <c r="DL268" s="0"/>
      <c r="DM268" s="0"/>
      <c r="DN268" s="0"/>
      <c r="DO268" s="0"/>
      <c r="DP268" s="0"/>
      <c r="DQ268" s="0"/>
      <c r="DR268" s="0"/>
      <c r="DS268" s="0"/>
      <c r="DT268" s="0"/>
      <c r="DU268" s="0"/>
      <c r="DV268" s="0"/>
      <c r="DW268" s="0"/>
      <c r="DX268" s="0"/>
      <c r="DY268" s="0"/>
      <c r="DZ268" s="0"/>
      <c r="EA268" s="0"/>
      <c r="EB268" s="0"/>
      <c r="EC268" s="0"/>
      <c r="ED268" s="0"/>
      <c r="EE268" s="0"/>
      <c r="EF268" s="0"/>
      <c r="EG268" s="0"/>
      <c r="EH268" s="0"/>
      <c r="EI268" s="0"/>
      <c r="EJ268" s="0"/>
      <c r="EK268" s="0"/>
      <c r="EL268" s="0"/>
      <c r="EM268" s="0"/>
      <c r="EN268" s="0"/>
      <c r="EO268" s="0"/>
      <c r="EP268" s="0"/>
      <c r="EQ268" s="0"/>
      <c r="ER268" s="0"/>
      <c r="ES268" s="0"/>
      <c r="ET268" s="0"/>
      <c r="EU268" s="0"/>
      <c r="EV268" s="0"/>
      <c r="EW268" s="0"/>
      <c r="EX268" s="0"/>
      <c r="EY268" s="0"/>
      <c r="EZ268" s="0"/>
      <c r="FA268" s="0"/>
      <c r="FB268" s="0"/>
      <c r="FC268" s="0"/>
      <c r="FD268" s="0"/>
      <c r="FE268" s="0"/>
      <c r="FF268" s="0"/>
      <c r="FG268" s="0"/>
      <c r="FH268" s="0"/>
      <c r="FI268" s="0"/>
      <c r="FJ268" s="0"/>
      <c r="FK268" s="0"/>
      <c r="FL268" s="0"/>
      <c r="FM268" s="0"/>
      <c r="FN268" s="0"/>
      <c r="FO268" s="0"/>
      <c r="FP268" s="0"/>
      <c r="FQ268" s="0"/>
      <c r="FR268" s="0"/>
      <c r="FS268" s="0"/>
      <c r="FT268" s="0"/>
      <c r="FU268" s="0"/>
      <c r="FV268" s="0"/>
      <c r="FW268" s="0"/>
      <c r="FX268" s="0"/>
      <c r="FY268" s="0"/>
      <c r="FZ268" s="0"/>
      <c r="GA268" s="0"/>
      <c r="GB268" s="0"/>
      <c r="GC268" s="0"/>
      <c r="GD268" s="0"/>
      <c r="GE268" s="0"/>
      <c r="GF268" s="0"/>
      <c r="GG268" s="0"/>
      <c r="GH268" s="0"/>
      <c r="GI268" s="0"/>
      <c r="GJ268" s="0"/>
      <c r="GK268" s="0"/>
      <c r="GL268" s="0"/>
      <c r="GM268" s="0"/>
      <c r="GN268" s="0"/>
      <c r="GO268" s="0"/>
      <c r="GP268" s="0"/>
      <c r="GQ268" s="0"/>
      <c r="GR268" s="0"/>
      <c r="GS268" s="0"/>
      <c r="GT268" s="0"/>
      <c r="GU268" s="0"/>
      <c r="GV268" s="0"/>
      <c r="GW268" s="0"/>
      <c r="GX268" s="0"/>
      <c r="GY268" s="0"/>
      <c r="GZ268" s="0"/>
      <c r="HA268" s="0"/>
      <c r="HB268" s="0"/>
      <c r="HC268" s="0"/>
      <c r="HD268" s="0"/>
      <c r="HE268" s="0"/>
      <c r="HF268" s="0"/>
      <c r="HG268" s="0"/>
      <c r="HH268" s="0"/>
      <c r="HI268" s="0"/>
      <c r="HJ268" s="0"/>
      <c r="HK268" s="0"/>
      <c r="HL268" s="0"/>
      <c r="HM268" s="0"/>
      <c r="HN268" s="0"/>
      <c r="HO268" s="0"/>
      <c r="HP268" s="0"/>
      <c r="HQ268" s="0"/>
      <c r="HR268" s="0"/>
      <c r="HS268" s="0"/>
      <c r="HT268" s="0"/>
      <c r="HU268" s="0"/>
      <c r="HV268" s="0"/>
      <c r="HW268" s="0"/>
      <c r="HX268" s="0"/>
      <c r="HY268" s="0"/>
      <c r="HZ268" s="0"/>
      <c r="IA268" s="0"/>
      <c r="IB268" s="0"/>
      <c r="IC268" s="0"/>
      <c r="ID268" s="0"/>
      <c r="IE268" s="0"/>
      <c r="IF268" s="0"/>
      <c r="IG268" s="0"/>
      <c r="IH268" s="0"/>
      <c r="II268" s="0"/>
      <c r="IJ268" s="0"/>
      <c r="IK268" s="0"/>
      <c r="IL268" s="0"/>
      <c r="IM268" s="0"/>
      <c r="IN268" s="0"/>
      <c r="IO268" s="0"/>
      <c r="IP268" s="0"/>
      <c r="IQ268" s="0"/>
      <c r="IR268" s="0"/>
      <c r="IS268" s="0"/>
      <c r="IT268" s="0"/>
      <c r="IU268" s="0"/>
      <c r="IV268" s="0"/>
      <c r="IW268" s="0"/>
      <c r="IX268" s="0"/>
      <c r="IY268" s="0"/>
      <c r="IZ268" s="0"/>
      <c r="JA268" s="0"/>
      <c r="JB268" s="0"/>
      <c r="JC268" s="0"/>
      <c r="JD268" s="0"/>
      <c r="JE268" s="0"/>
      <c r="JF268" s="0"/>
      <c r="JG268" s="0"/>
      <c r="JH268" s="0"/>
      <c r="JI268" s="0"/>
      <c r="JJ268" s="0"/>
      <c r="JK268" s="0"/>
      <c r="JL268" s="0"/>
      <c r="JM268" s="0"/>
      <c r="JN268" s="0"/>
      <c r="JO268" s="0"/>
      <c r="JP268" s="0"/>
      <c r="JQ268" s="0"/>
      <c r="JR268" s="0"/>
      <c r="JS268" s="0"/>
      <c r="JT268" s="0"/>
      <c r="JU268" s="0"/>
      <c r="JV268" s="0"/>
      <c r="JW268" s="0"/>
      <c r="JX268" s="0"/>
      <c r="JY268" s="0"/>
      <c r="JZ268" s="0"/>
      <c r="KA268" s="0"/>
      <c r="KB268" s="0"/>
      <c r="KC268" s="0"/>
      <c r="KD268" s="0"/>
      <c r="KE268" s="0"/>
      <c r="KF268" s="0"/>
      <c r="KG268" s="0"/>
      <c r="KH268" s="0"/>
      <c r="KI268" s="0"/>
      <c r="KJ268" s="0"/>
      <c r="KK268" s="0"/>
      <c r="KL268" s="0"/>
      <c r="KM268" s="0"/>
      <c r="KN268" s="0"/>
      <c r="KO268" s="0"/>
      <c r="KP268" s="0"/>
      <c r="KQ268" s="0"/>
      <c r="KR268" s="0"/>
      <c r="KS268" s="0"/>
      <c r="KT268" s="0"/>
      <c r="KU268" s="0"/>
      <c r="KV268" s="0"/>
      <c r="KW268" s="0"/>
      <c r="KX268" s="0"/>
      <c r="KY268" s="0"/>
      <c r="KZ268" s="0"/>
      <c r="LA268" s="0"/>
      <c r="LB268" s="0"/>
      <c r="LC268" s="0"/>
      <c r="LD268" s="0"/>
      <c r="LE268" s="0"/>
      <c r="LF268" s="0"/>
      <c r="LG268" s="0"/>
      <c r="LH268" s="0"/>
      <c r="LI268" s="0"/>
      <c r="LJ268" s="0"/>
      <c r="LK268" s="0"/>
      <c r="LL268" s="0"/>
      <c r="LM268" s="0"/>
      <c r="LN268" s="0"/>
      <c r="LO268" s="0"/>
      <c r="LP268" s="0"/>
      <c r="LQ268" s="0"/>
      <c r="LR268" s="0"/>
      <c r="LS268" s="0"/>
      <c r="LT268" s="0"/>
      <c r="LU268" s="0"/>
      <c r="LV268" s="0"/>
      <c r="LW268" s="0"/>
      <c r="LX268" s="0"/>
      <c r="LY268" s="0"/>
      <c r="LZ268" s="0"/>
      <c r="MA268" s="0"/>
      <c r="MB268" s="0"/>
      <c r="MC268" s="0"/>
      <c r="MD268" s="0"/>
      <c r="ME268" s="0"/>
      <c r="MF268" s="0"/>
      <c r="MG268" s="0"/>
      <c r="MH268" s="0"/>
      <c r="MI268" s="0"/>
      <c r="MJ268" s="0"/>
      <c r="MK268" s="0"/>
      <c r="ML268" s="0"/>
      <c r="MM268" s="0"/>
      <c r="MN268" s="0"/>
      <c r="MO268" s="0"/>
      <c r="MP268" s="0"/>
      <c r="MQ268" s="0"/>
      <c r="MR268" s="0"/>
      <c r="MS268" s="0"/>
      <c r="MT268" s="0"/>
      <c r="MU268" s="0"/>
      <c r="MV268" s="0"/>
      <c r="MW268" s="0"/>
      <c r="MX268" s="0"/>
      <c r="MY268" s="0"/>
      <c r="MZ268" s="0"/>
      <c r="NA268" s="0"/>
      <c r="NB268" s="0"/>
      <c r="NC268" s="0"/>
      <c r="ND268" s="0"/>
      <c r="NE268" s="0"/>
      <c r="NF268" s="0"/>
      <c r="NG268" s="0"/>
      <c r="NH268" s="0"/>
      <c r="NI268" s="0"/>
      <c r="NJ268" s="0"/>
      <c r="NK268" s="0"/>
      <c r="NL268" s="0"/>
      <c r="NM268" s="0"/>
      <c r="NN268" s="0"/>
      <c r="NO268" s="0"/>
      <c r="NP268" s="0"/>
      <c r="NQ268" s="0"/>
      <c r="NR268" s="0"/>
      <c r="NS268" s="0"/>
      <c r="NT268" s="0"/>
      <c r="NU268" s="0"/>
      <c r="NV268" s="0"/>
      <c r="NW268" s="0"/>
      <c r="NX268" s="0"/>
      <c r="NY268" s="0"/>
      <c r="NZ268" s="0"/>
      <c r="OA268" s="0"/>
      <c r="OB268" s="0"/>
      <c r="OC268" s="0"/>
      <c r="OD268" s="0"/>
      <c r="OE268" s="0"/>
      <c r="OF268" s="0"/>
      <c r="OG268" s="0"/>
      <c r="OH268" s="0"/>
      <c r="OI268" s="0"/>
      <c r="OJ268" s="0"/>
      <c r="OK268" s="0"/>
      <c r="OL268" s="0"/>
      <c r="OM268" s="0"/>
      <c r="ON268" s="0"/>
      <c r="OO268" s="0"/>
      <c r="OP268" s="0"/>
      <c r="OQ268" s="0"/>
      <c r="OR268" s="0"/>
      <c r="OS268" s="0"/>
      <c r="OT268" s="0"/>
      <c r="OU268" s="0"/>
      <c r="OV268" s="0"/>
      <c r="OW268" s="0"/>
      <c r="OX268" s="0"/>
      <c r="OY268" s="0"/>
      <c r="OZ268" s="0"/>
      <c r="PA268" s="0"/>
      <c r="PB268" s="0"/>
      <c r="PC268" s="0"/>
      <c r="PD268" s="0"/>
      <c r="PE268" s="0"/>
      <c r="PF268" s="0"/>
      <c r="PG268" s="0"/>
      <c r="PH268" s="0"/>
      <c r="PI268" s="0"/>
      <c r="PJ268" s="0"/>
      <c r="PK268" s="0"/>
      <c r="PL268" s="0"/>
      <c r="PM268" s="0"/>
      <c r="PN268" s="0"/>
      <c r="PO268" s="0"/>
      <c r="PP268" s="0"/>
      <c r="PQ268" s="0"/>
      <c r="PR268" s="0"/>
      <c r="PS268" s="0"/>
      <c r="PT268" s="0"/>
      <c r="PU268" s="0"/>
      <c r="PV268" s="0"/>
      <c r="PW268" s="0"/>
      <c r="PX268" s="0"/>
      <c r="PY268" s="0"/>
      <c r="PZ268" s="0"/>
      <c r="QA268" s="0"/>
      <c r="QB268" s="0"/>
      <c r="QC268" s="0"/>
      <c r="QD268" s="0"/>
      <c r="QE268" s="0"/>
      <c r="QF268" s="0"/>
      <c r="QG268" s="0"/>
      <c r="QH268" s="0"/>
      <c r="QI268" s="0"/>
      <c r="QJ268" s="0"/>
      <c r="QK268" s="0"/>
      <c r="QL268" s="0"/>
      <c r="QM268" s="0"/>
      <c r="QN268" s="0"/>
      <c r="QO268" s="0"/>
      <c r="QP268" s="0"/>
      <c r="QQ268" s="0"/>
      <c r="QR268" s="0"/>
      <c r="QS268" s="0"/>
      <c r="QT268" s="0"/>
      <c r="QU268" s="0"/>
      <c r="QV268" s="0"/>
      <c r="QW268" s="0"/>
      <c r="QX268" s="0"/>
      <c r="QY268" s="0"/>
      <c r="QZ268" s="0"/>
      <c r="RA268" s="0"/>
      <c r="RB268" s="0"/>
      <c r="RC268" s="0"/>
      <c r="RD268" s="0"/>
      <c r="RE268" s="0"/>
      <c r="RF268" s="0"/>
      <c r="RG268" s="0"/>
      <c r="RH268" s="0"/>
      <c r="RI268" s="0"/>
      <c r="RJ268" s="0"/>
      <c r="RK268" s="0"/>
      <c r="RL268" s="0"/>
      <c r="RM268" s="0"/>
      <c r="RN268" s="0"/>
      <c r="RO268" s="0"/>
      <c r="RP268" s="0"/>
      <c r="RQ268" s="0"/>
      <c r="RR268" s="0"/>
      <c r="RS268" s="0"/>
      <c r="RT268" s="0"/>
      <c r="RU268" s="0"/>
      <c r="RV268" s="0"/>
      <c r="RW268" s="0"/>
      <c r="RX268" s="0"/>
      <c r="RY268" s="0"/>
      <c r="RZ268" s="0"/>
      <c r="SA268" s="0"/>
      <c r="SB268" s="0"/>
      <c r="SC268" s="0"/>
      <c r="SD268" s="0"/>
      <c r="SE268" s="0"/>
      <c r="SF268" s="0"/>
      <c r="SG268" s="0"/>
      <c r="SH268" s="0"/>
      <c r="SI268" s="0"/>
      <c r="SJ268" s="0"/>
      <c r="SK268" s="0"/>
      <c r="SL268" s="0"/>
      <c r="SM268" s="0"/>
      <c r="SN268" s="0"/>
      <c r="SO268" s="0"/>
      <c r="SP268" s="0"/>
      <c r="SQ268" s="0"/>
      <c r="SR268" s="0"/>
      <c r="SS268" s="0"/>
      <c r="ST268" s="0"/>
      <c r="SU268" s="0"/>
      <c r="SV268" s="0"/>
      <c r="SW268" s="0"/>
      <c r="SX268" s="0"/>
      <c r="SY268" s="0"/>
      <c r="SZ268" s="0"/>
      <c r="TA268" s="0"/>
      <c r="TB268" s="0"/>
      <c r="TC268" s="0"/>
      <c r="TD268" s="0"/>
      <c r="TE268" s="0"/>
      <c r="TF268" s="0"/>
      <c r="TG268" s="0"/>
      <c r="TH268" s="0"/>
      <c r="TI268" s="0"/>
      <c r="TJ268" s="0"/>
      <c r="TK268" s="0"/>
      <c r="TL268" s="0"/>
      <c r="TM268" s="0"/>
      <c r="TN268" s="0"/>
      <c r="TO268" s="0"/>
      <c r="TP268" s="0"/>
      <c r="TQ268" s="0"/>
      <c r="TR268" s="0"/>
      <c r="TS268" s="0"/>
      <c r="TT268" s="0"/>
      <c r="TU268" s="0"/>
      <c r="TV268" s="0"/>
      <c r="TW268" s="0"/>
      <c r="TX268" s="0"/>
      <c r="TY268" s="0"/>
      <c r="TZ268" s="0"/>
      <c r="UA268" s="0"/>
      <c r="UB268" s="0"/>
      <c r="UC268" s="0"/>
      <c r="UD268" s="0"/>
      <c r="UE268" s="0"/>
      <c r="UF268" s="0"/>
      <c r="UG268" s="0"/>
      <c r="UH268" s="0"/>
      <c r="UI268" s="0"/>
      <c r="UJ268" s="0"/>
      <c r="UK268" s="0"/>
      <c r="UL268" s="0"/>
      <c r="UM268" s="0"/>
      <c r="UN268" s="0"/>
      <c r="UO268" s="0"/>
      <c r="UP268" s="0"/>
      <c r="UQ268" s="0"/>
      <c r="UR268" s="0"/>
      <c r="US268" s="0"/>
      <c r="UT268" s="0"/>
      <c r="UU268" s="0"/>
      <c r="UV268" s="0"/>
      <c r="UW268" s="0"/>
      <c r="UX268" s="0"/>
      <c r="UY268" s="0"/>
      <c r="UZ268" s="0"/>
      <c r="VA268" s="0"/>
      <c r="VB268" s="0"/>
      <c r="VC268" s="0"/>
      <c r="VD268" s="0"/>
      <c r="VE268" s="0"/>
      <c r="VF268" s="0"/>
      <c r="VG268" s="0"/>
      <c r="VH268" s="0"/>
      <c r="VI268" s="0"/>
      <c r="VJ268" s="0"/>
      <c r="VK268" s="0"/>
      <c r="VL268" s="0"/>
      <c r="VM268" s="0"/>
      <c r="VN268" s="0"/>
      <c r="VO268" s="0"/>
      <c r="VP268" s="0"/>
      <c r="VQ268" s="0"/>
      <c r="VR268" s="0"/>
      <c r="VS268" s="0"/>
      <c r="VT268" s="0"/>
      <c r="VU268" s="0"/>
      <c r="VV268" s="0"/>
      <c r="VW268" s="0"/>
      <c r="VX268" s="0"/>
      <c r="VY268" s="0"/>
      <c r="VZ268" s="0"/>
      <c r="WA268" s="0"/>
      <c r="WB268" s="0"/>
      <c r="WC268" s="0"/>
      <c r="WD268" s="0"/>
      <c r="WE268" s="0"/>
      <c r="WF268" s="0"/>
      <c r="WG268" s="0"/>
      <c r="WH268" s="0"/>
      <c r="WI268" s="0"/>
      <c r="WJ268" s="0"/>
      <c r="WK268" s="0"/>
      <c r="WL268" s="0"/>
      <c r="WM268" s="0"/>
      <c r="WN268" s="0"/>
      <c r="WO268" s="0"/>
      <c r="WP268" s="0"/>
      <c r="WQ268" s="0"/>
      <c r="WR268" s="0"/>
      <c r="WS268" s="0"/>
      <c r="WT268" s="0"/>
      <c r="WU268" s="0"/>
      <c r="WV268" s="0"/>
      <c r="WW268" s="0"/>
      <c r="WX268" s="0"/>
      <c r="WY268" s="0"/>
      <c r="WZ268" s="0"/>
      <c r="XA268" s="0"/>
      <c r="XB268" s="0"/>
      <c r="XC268" s="0"/>
      <c r="XD268" s="0"/>
      <c r="XE268" s="0"/>
      <c r="XF268" s="0"/>
      <c r="XG268" s="0"/>
      <c r="XH268" s="0"/>
      <c r="XI268" s="0"/>
      <c r="XJ268" s="0"/>
      <c r="XK268" s="0"/>
      <c r="XL268" s="0"/>
      <c r="XM268" s="0"/>
      <c r="XN268" s="0"/>
      <c r="XO268" s="0"/>
      <c r="XP268" s="0"/>
      <c r="XQ268" s="0"/>
      <c r="XR268" s="0"/>
      <c r="XS268" s="0"/>
      <c r="XT268" s="0"/>
      <c r="XU268" s="0"/>
      <c r="XV268" s="0"/>
      <c r="XW268" s="0"/>
      <c r="XX268" s="0"/>
      <c r="XY268" s="0"/>
      <c r="XZ268" s="0"/>
      <c r="YA268" s="0"/>
      <c r="YB268" s="0"/>
      <c r="YC268" s="0"/>
      <c r="YD268" s="0"/>
      <c r="YE268" s="0"/>
      <c r="YF268" s="0"/>
      <c r="YG268" s="0"/>
      <c r="YH268" s="0"/>
      <c r="YI268" s="0"/>
      <c r="YJ268" s="0"/>
      <c r="YK268" s="0"/>
      <c r="YL268" s="0"/>
      <c r="YM268" s="0"/>
      <c r="YN268" s="0"/>
      <c r="YO268" s="0"/>
      <c r="YP268" s="0"/>
      <c r="YQ268" s="0"/>
      <c r="YR268" s="0"/>
      <c r="YS268" s="0"/>
      <c r="YT268" s="0"/>
      <c r="YU268" s="0"/>
      <c r="YV268" s="0"/>
      <c r="YW268" s="0"/>
      <c r="YX268" s="0"/>
      <c r="YY268" s="0"/>
      <c r="YZ268" s="0"/>
      <c r="ZA268" s="0"/>
      <c r="ZB268" s="0"/>
      <c r="ZC268" s="0"/>
      <c r="ZD268" s="0"/>
      <c r="ZE268" s="0"/>
      <c r="ZF268" s="0"/>
      <c r="ZG268" s="0"/>
      <c r="ZH268" s="0"/>
      <c r="ZI268" s="0"/>
      <c r="ZJ268" s="0"/>
      <c r="ZK268" s="0"/>
      <c r="ZL268" s="0"/>
      <c r="ZM268" s="0"/>
      <c r="ZN268" s="0"/>
      <c r="ZO268" s="0"/>
      <c r="ZP268" s="0"/>
      <c r="ZQ268" s="0"/>
      <c r="ZR268" s="0"/>
      <c r="ZS268" s="0"/>
      <c r="ZT268" s="0"/>
      <c r="ZU268" s="0"/>
      <c r="ZV268" s="0"/>
      <c r="ZW268" s="0"/>
      <c r="ZX268" s="0"/>
      <c r="ZY268" s="0"/>
      <c r="ZZ268" s="0"/>
      <c r="AAA268" s="0"/>
      <c r="AAB268" s="0"/>
      <c r="AAC268" s="0"/>
      <c r="AAD268" s="0"/>
      <c r="AAE268" s="0"/>
      <c r="AAF268" s="0"/>
      <c r="AAG268" s="0"/>
      <c r="AAH268" s="0"/>
      <c r="AAI268" s="0"/>
      <c r="AAJ268" s="0"/>
      <c r="AAK268" s="0"/>
      <c r="AAL268" s="0"/>
      <c r="AAM268" s="0"/>
      <c r="AAN268" s="0"/>
      <c r="AAO268" s="0"/>
      <c r="AAP268" s="0"/>
      <c r="AAQ268" s="0"/>
      <c r="AAR268" s="0"/>
      <c r="AAS268" s="0"/>
      <c r="AAT268" s="0"/>
      <c r="AAU268" s="0"/>
      <c r="AAV268" s="0"/>
      <c r="AAW268" s="0"/>
      <c r="AAX268" s="0"/>
      <c r="AAY268" s="0"/>
      <c r="AAZ268" s="0"/>
      <c r="ABA268" s="0"/>
      <c r="ABB268" s="0"/>
      <c r="ABC268" s="0"/>
      <c r="ABD268" s="0"/>
      <c r="ABE268" s="0"/>
      <c r="ABF268" s="0"/>
      <c r="ABG268" s="0"/>
      <c r="ABH268" s="0"/>
      <c r="ABI268" s="0"/>
      <c r="ABJ268" s="0"/>
      <c r="ABK268" s="0"/>
      <c r="ABL268" s="0"/>
      <c r="ABM268" s="0"/>
      <c r="ABN268" s="0"/>
      <c r="ABO268" s="0"/>
      <c r="ABP268" s="0"/>
      <c r="ABQ268" s="0"/>
      <c r="ABR268" s="0"/>
      <c r="ABS268" s="0"/>
      <c r="ABT268" s="0"/>
      <c r="ABU268" s="0"/>
      <c r="ABV268" s="0"/>
      <c r="ABW268" s="0"/>
      <c r="ABX268" s="0"/>
      <c r="ABY268" s="0"/>
      <c r="ABZ268" s="0"/>
      <c r="ACA268" s="0"/>
      <c r="ACB268" s="0"/>
      <c r="ACC268" s="0"/>
      <c r="ACD268" s="0"/>
      <c r="ACE268" s="0"/>
      <c r="ACF268" s="0"/>
      <c r="ACG268" s="0"/>
      <c r="ACH268" s="0"/>
      <c r="ACI268" s="0"/>
      <c r="ACJ268" s="0"/>
      <c r="ACK268" s="0"/>
      <c r="ACL268" s="0"/>
      <c r="ACM268" s="0"/>
      <c r="ACN268" s="0"/>
      <c r="ACO268" s="0"/>
      <c r="ACP268" s="0"/>
      <c r="ACQ268" s="0"/>
      <c r="ACR268" s="0"/>
      <c r="ACS268" s="0"/>
      <c r="ACT268" s="0"/>
      <c r="ACU268" s="0"/>
      <c r="ACV268" s="0"/>
      <c r="ACW268" s="0"/>
      <c r="ACX268" s="0"/>
      <c r="ACY268" s="0"/>
      <c r="ACZ268" s="0"/>
      <c r="ADA268" s="0"/>
      <c r="ADB268" s="0"/>
      <c r="ADC268" s="0"/>
      <c r="ADD268" s="0"/>
      <c r="ADE268" s="0"/>
      <c r="ADF268" s="0"/>
      <c r="ADG268" s="0"/>
      <c r="ADH268" s="0"/>
      <c r="ADI268" s="0"/>
      <c r="ADJ268" s="0"/>
      <c r="ADK268" s="0"/>
      <c r="ADL268" s="0"/>
      <c r="ADM268" s="0"/>
      <c r="ADN268" s="0"/>
      <c r="ADO268" s="0"/>
      <c r="ADP268" s="0"/>
      <c r="ADQ268" s="0"/>
      <c r="ADR268" s="0"/>
      <c r="ADS268" s="0"/>
      <c r="ADT268" s="0"/>
      <c r="ADU268" s="0"/>
      <c r="ADV268" s="0"/>
      <c r="ADW268" s="0"/>
      <c r="ADX268" s="0"/>
      <c r="ADY268" s="0"/>
      <c r="ADZ268" s="0"/>
      <c r="AEA268" s="0"/>
      <c r="AEB268" s="0"/>
      <c r="AEC268" s="0"/>
      <c r="AED268" s="0"/>
      <c r="AEE268" s="0"/>
      <c r="AEF268" s="0"/>
      <c r="AEG268" s="0"/>
      <c r="AEH268" s="0"/>
      <c r="AEI268" s="0"/>
      <c r="AEJ268" s="0"/>
      <c r="AEK268" s="0"/>
      <c r="AEL268" s="0"/>
      <c r="AEM268" s="0"/>
      <c r="AEN268" s="0"/>
      <c r="AEO268" s="0"/>
      <c r="AEP268" s="0"/>
      <c r="AEQ268" s="0"/>
      <c r="AER268" s="0"/>
      <c r="AES268" s="0"/>
      <c r="AET268" s="0"/>
      <c r="AEU268" s="0"/>
      <c r="AEV268" s="0"/>
      <c r="AEW268" s="0"/>
      <c r="AEX268" s="0"/>
      <c r="AEY268" s="0"/>
      <c r="AEZ268" s="0"/>
      <c r="AFA268" s="0"/>
      <c r="AFB268" s="0"/>
      <c r="AFC268" s="0"/>
      <c r="AFD268" s="0"/>
      <c r="AFE268" s="0"/>
      <c r="AFF268" s="0"/>
      <c r="AFG268" s="0"/>
      <c r="AFH268" s="0"/>
      <c r="AFI268" s="0"/>
      <c r="AFJ268" s="0"/>
      <c r="AFK268" s="0"/>
      <c r="AFL268" s="0"/>
      <c r="AFM268" s="0"/>
      <c r="AFN268" s="0"/>
      <c r="AFO268" s="0"/>
      <c r="AFP268" s="0"/>
      <c r="AFQ268" s="0"/>
      <c r="AFR268" s="0"/>
      <c r="AFS268" s="0"/>
      <c r="AFT268" s="0"/>
      <c r="AFU268" s="0"/>
      <c r="AFV268" s="0"/>
      <c r="AFW268" s="0"/>
      <c r="AFX268" s="0"/>
      <c r="AFY268" s="0"/>
      <c r="AFZ268" s="0"/>
      <c r="AGA268" s="0"/>
      <c r="AGB268" s="0"/>
      <c r="AGC268" s="0"/>
      <c r="AGD268" s="0"/>
      <c r="AGE268" s="0"/>
      <c r="AGF268" s="0"/>
      <c r="AGG268" s="0"/>
      <c r="AGH268" s="0"/>
      <c r="AGI268" s="0"/>
      <c r="AGJ268" s="0"/>
      <c r="AGK268" s="0"/>
      <c r="AGL268" s="0"/>
      <c r="AGM268" s="0"/>
      <c r="AGN268" s="0"/>
      <c r="AGO268" s="0"/>
      <c r="AGP268" s="0"/>
      <c r="AGQ268" s="0"/>
      <c r="AGR268" s="0"/>
      <c r="AGS268" s="0"/>
      <c r="AGT268" s="0"/>
      <c r="AGU268" s="0"/>
      <c r="AGV268" s="0"/>
      <c r="AGW268" s="0"/>
      <c r="AGX268" s="0"/>
      <c r="AGY268" s="0"/>
      <c r="AGZ268" s="0"/>
      <c r="AHA268" s="0"/>
      <c r="AHB268" s="0"/>
      <c r="AHC268" s="0"/>
      <c r="AHD268" s="0"/>
      <c r="AHE268" s="0"/>
      <c r="AHF268" s="0"/>
      <c r="AHG268" s="0"/>
      <c r="AHH268" s="0"/>
      <c r="AHI268" s="0"/>
      <c r="AHJ268" s="0"/>
      <c r="AHK268" s="0"/>
      <c r="AHL268" s="0"/>
      <c r="AHM268" s="0"/>
      <c r="AHN268" s="0"/>
      <c r="AHO268" s="0"/>
      <c r="AHP268" s="0"/>
      <c r="AHQ268" s="0"/>
      <c r="AHR268" s="0"/>
      <c r="AHS268" s="0"/>
      <c r="AHT268" s="0"/>
      <c r="AHU268" s="0"/>
      <c r="AHV268" s="0"/>
      <c r="AHW268" s="0"/>
      <c r="AHX268" s="0"/>
      <c r="AHY268" s="0"/>
      <c r="AHZ268" s="0"/>
      <c r="AIA268" s="0"/>
      <c r="AIB268" s="0"/>
      <c r="AIC268" s="0"/>
      <c r="AID268" s="0"/>
      <c r="AIE268" s="0"/>
      <c r="AIF268" s="0"/>
      <c r="AIG268" s="0"/>
      <c r="AIH268" s="0"/>
      <c r="AII268" s="0"/>
      <c r="AIJ268" s="0"/>
      <c r="AIK268" s="0"/>
      <c r="AIL268" s="0"/>
      <c r="AIM268" s="0"/>
      <c r="AIN268" s="0"/>
      <c r="AIO268" s="0"/>
      <c r="AIP268" s="0"/>
      <c r="AIQ268" s="0"/>
      <c r="AIR268" s="0"/>
      <c r="AIS268" s="0"/>
      <c r="AIT268" s="0"/>
      <c r="AIU268" s="0"/>
      <c r="AIV268" s="0"/>
      <c r="AIW268" s="0"/>
      <c r="AIX268" s="0"/>
      <c r="AIY268" s="0"/>
      <c r="AIZ268" s="0"/>
      <c r="AJA268" s="0"/>
      <c r="AJB268" s="0"/>
      <c r="AJC268" s="0"/>
      <c r="AJD268" s="0"/>
      <c r="AJE268" s="0"/>
      <c r="AJF268" s="0"/>
      <c r="AJG268" s="0"/>
      <c r="AJH268" s="0"/>
      <c r="AJI268" s="0"/>
      <c r="AJJ268" s="0"/>
      <c r="AJK268" s="0"/>
      <c r="AJL268" s="0"/>
      <c r="AJM268" s="0"/>
      <c r="AJN268" s="0"/>
      <c r="AJO268" s="0"/>
      <c r="AJP268" s="0"/>
      <c r="AJQ268" s="0"/>
      <c r="AJR268" s="0"/>
      <c r="AJS268" s="0"/>
      <c r="AJT268" s="0"/>
      <c r="AJU268" s="0"/>
      <c r="AJV268" s="0"/>
      <c r="AJW268" s="0"/>
      <c r="AJX268" s="0"/>
      <c r="AJY268" s="0"/>
      <c r="AJZ268" s="0"/>
      <c r="AKA268" s="0"/>
      <c r="AKB268" s="0"/>
      <c r="AKC268" s="0"/>
      <c r="AKD268" s="0"/>
      <c r="AKE268" s="0"/>
      <c r="AKF268" s="0"/>
      <c r="AKG268" s="0"/>
      <c r="AKH268" s="0"/>
      <c r="AKI268" s="0"/>
      <c r="AKJ268" s="0"/>
      <c r="AKK268" s="0"/>
      <c r="AKL268" s="0"/>
      <c r="AKM268" s="0"/>
      <c r="AKN268" s="0"/>
      <c r="AKO268" s="0"/>
      <c r="AKP268" s="0"/>
      <c r="AKQ268" s="0"/>
      <c r="AKR268" s="0"/>
      <c r="AKS268" s="0"/>
      <c r="AKT268" s="0"/>
      <c r="AKU268" s="0"/>
      <c r="AKV268" s="0"/>
      <c r="AKW268" s="0"/>
      <c r="AKX268" s="0"/>
      <c r="AKY268" s="0"/>
      <c r="AKZ268" s="0"/>
      <c r="ALA268" s="0"/>
      <c r="ALB268" s="0"/>
      <c r="ALC268" s="0"/>
      <c r="ALD268" s="0"/>
      <c r="ALE268" s="0"/>
      <c r="ALF268" s="0"/>
      <c r="ALG268" s="0"/>
      <c r="ALH268" s="0"/>
      <c r="ALI268" s="0"/>
      <c r="ALJ268" s="0"/>
      <c r="ALK268" s="0"/>
      <c r="ALL268" s="0"/>
      <c r="ALM268" s="0"/>
      <c r="ALN268" s="0"/>
      <c r="ALO268" s="0"/>
      <c r="ALP268" s="0"/>
      <c r="ALQ268" s="0"/>
      <c r="ALR268" s="0"/>
      <c r="ALS268" s="0"/>
      <c r="ALT268" s="0"/>
      <c r="ALU268" s="0"/>
      <c r="ALV268" s="0"/>
      <c r="ALW268" s="0"/>
      <c r="ALX268" s="0"/>
      <c r="ALY268" s="0"/>
      <c r="ALZ268" s="0"/>
      <c r="AMA268" s="0"/>
      <c r="AMB268" s="0"/>
      <c r="AMC268" s="0"/>
      <c r="AMD268" s="0"/>
      <c r="AME268" s="0"/>
      <c r="AMF268" s="0"/>
      <c r="AMG268" s="0"/>
      <c r="AMH268" s="0"/>
      <c r="AMI268" s="0"/>
      <c r="AMJ268" s="0"/>
    </row>
    <row r="269" customFormat="false" ht="14.9" hidden="false" customHeight="false" outlineLevel="0" collapsed="false">
      <c r="A269" s="44" t="n">
        <v>63</v>
      </c>
      <c r="B269" s="45" t="s">
        <v>284</v>
      </c>
      <c r="C269" s="19" t="n">
        <v>0</v>
      </c>
      <c r="D269" s="19" t="n">
        <v>0</v>
      </c>
      <c r="E269" s="19" t="n">
        <v>3</v>
      </c>
      <c r="F269" s="19" t="n">
        <v>0</v>
      </c>
      <c r="G269" s="20"/>
      <c r="H269" s="20"/>
      <c r="I269" s="20" t="n">
        <f aca="false">E269*SC!C143</f>
        <v>2580.4531925</v>
      </c>
      <c r="J269" s="20" t="n">
        <f aca="false">F269*SC!D143</f>
        <v>0</v>
      </c>
      <c r="K269" s="21" t="n">
        <v>619.39</v>
      </c>
      <c r="L269" s="21" t="n">
        <f aca="false">6*SC!D155</f>
        <v>23.4586653863636</v>
      </c>
      <c r="M269" s="21" t="n">
        <f aca="false">6*SC!E155</f>
        <v>23.4586653863636</v>
      </c>
      <c r="N269" s="22"/>
      <c r="O269" s="23" t="n">
        <f aca="false">SUM(G269:J269,K269:M269)</f>
        <v>3246.76052327273</v>
      </c>
      <c r="P269" s="0"/>
      <c r="Q269" s="0"/>
      <c r="R269" s="0"/>
      <c r="S269" s="0"/>
      <c r="T269" s="0"/>
      <c r="U269" s="0"/>
      <c r="V269" s="0"/>
      <c r="W269" s="0"/>
      <c r="X269" s="0"/>
      <c r="Y269" s="0"/>
      <c r="Z269" s="0"/>
      <c r="AA269" s="0"/>
      <c r="AB269" s="0"/>
      <c r="AC269" s="0"/>
      <c r="AD269" s="0"/>
      <c r="AE269" s="0"/>
      <c r="AF269" s="0"/>
      <c r="AG269" s="0"/>
      <c r="AH269" s="0"/>
      <c r="AI269" s="0"/>
      <c r="AJ269" s="0"/>
      <c r="AK269" s="0"/>
      <c r="AL269" s="0"/>
      <c r="AM269" s="0"/>
      <c r="AN269" s="0"/>
      <c r="AO269" s="0"/>
      <c r="AP269" s="0"/>
      <c r="AQ269" s="0"/>
      <c r="AR269" s="0"/>
      <c r="AS269" s="0"/>
      <c r="AT269" s="0"/>
      <c r="AU269" s="0"/>
      <c r="AV269" s="0"/>
      <c r="AW269" s="0"/>
      <c r="AX269" s="0"/>
      <c r="AY269" s="0"/>
      <c r="AZ269" s="0"/>
      <c r="BA269" s="0"/>
      <c r="BB269" s="0"/>
      <c r="BC269" s="0"/>
      <c r="BD269" s="0"/>
      <c r="BE269" s="0"/>
      <c r="BF269" s="0"/>
      <c r="BG269" s="0"/>
      <c r="BH269" s="0"/>
      <c r="BI269" s="0"/>
      <c r="BJ269" s="0"/>
      <c r="BK269" s="0"/>
      <c r="BL269" s="0"/>
      <c r="BM269" s="0"/>
      <c r="BN269" s="0"/>
      <c r="BO269" s="0"/>
      <c r="BP269" s="0"/>
      <c r="BQ269" s="0"/>
      <c r="BR269" s="0"/>
      <c r="BS269" s="0"/>
      <c r="BT269" s="0"/>
      <c r="BU269" s="0"/>
      <c r="BV269" s="0"/>
      <c r="BW269" s="0"/>
      <c r="BX269" s="0"/>
      <c r="BY269" s="0"/>
      <c r="BZ269" s="0"/>
      <c r="CA269" s="0"/>
      <c r="CB269" s="0"/>
      <c r="CC269" s="0"/>
      <c r="CD269" s="0"/>
      <c r="CE269" s="0"/>
      <c r="CF269" s="0"/>
      <c r="CG269" s="0"/>
      <c r="CH269" s="0"/>
      <c r="CI269" s="0"/>
      <c r="CJ269" s="0"/>
      <c r="CK269" s="0"/>
      <c r="CL269" s="0"/>
      <c r="CM269" s="0"/>
      <c r="CN269" s="0"/>
      <c r="CO269" s="0"/>
      <c r="CP269" s="0"/>
      <c r="CQ269" s="0"/>
      <c r="CR269" s="0"/>
      <c r="CS269" s="0"/>
      <c r="CT269" s="0"/>
      <c r="CU269" s="0"/>
      <c r="CV269" s="0"/>
      <c r="CW269" s="0"/>
      <c r="CX269" s="0"/>
      <c r="CY269" s="0"/>
      <c r="CZ269" s="0"/>
      <c r="DA269" s="0"/>
      <c r="DB269" s="0"/>
      <c r="DC269" s="0"/>
      <c r="DD269" s="0"/>
      <c r="DE269" s="0"/>
      <c r="DF269" s="0"/>
      <c r="DG269" s="0"/>
      <c r="DH269" s="0"/>
      <c r="DI269" s="0"/>
      <c r="DJ269" s="0"/>
      <c r="DK269" s="0"/>
      <c r="DL269" s="0"/>
      <c r="DM269" s="0"/>
      <c r="DN269" s="0"/>
      <c r="DO269" s="0"/>
      <c r="DP269" s="0"/>
      <c r="DQ269" s="0"/>
      <c r="DR269" s="0"/>
      <c r="DS269" s="0"/>
      <c r="DT269" s="0"/>
      <c r="DU269" s="0"/>
      <c r="DV269" s="0"/>
      <c r="DW269" s="0"/>
      <c r="DX269" s="0"/>
      <c r="DY269" s="0"/>
      <c r="DZ269" s="0"/>
      <c r="EA269" s="0"/>
      <c r="EB269" s="0"/>
      <c r="EC269" s="0"/>
      <c r="ED269" s="0"/>
      <c r="EE269" s="0"/>
      <c r="EF269" s="0"/>
      <c r="EG269" s="0"/>
      <c r="EH269" s="0"/>
      <c r="EI269" s="0"/>
      <c r="EJ269" s="0"/>
      <c r="EK269" s="0"/>
      <c r="EL269" s="0"/>
      <c r="EM269" s="0"/>
      <c r="EN269" s="0"/>
      <c r="EO269" s="0"/>
      <c r="EP269" s="0"/>
      <c r="EQ269" s="0"/>
      <c r="ER269" s="0"/>
      <c r="ES269" s="0"/>
      <c r="ET269" s="0"/>
      <c r="EU269" s="0"/>
      <c r="EV269" s="0"/>
      <c r="EW269" s="0"/>
      <c r="EX269" s="0"/>
      <c r="EY269" s="0"/>
      <c r="EZ269" s="0"/>
      <c r="FA269" s="0"/>
      <c r="FB269" s="0"/>
      <c r="FC269" s="0"/>
      <c r="FD269" s="0"/>
      <c r="FE269" s="0"/>
      <c r="FF269" s="0"/>
      <c r="FG269" s="0"/>
      <c r="FH269" s="0"/>
      <c r="FI269" s="0"/>
      <c r="FJ269" s="0"/>
      <c r="FK269" s="0"/>
      <c r="FL269" s="0"/>
      <c r="FM269" s="0"/>
      <c r="FN269" s="0"/>
      <c r="FO269" s="0"/>
      <c r="FP269" s="0"/>
      <c r="FQ269" s="0"/>
      <c r="FR269" s="0"/>
      <c r="FS269" s="0"/>
      <c r="FT269" s="0"/>
      <c r="FU269" s="0"/>
      <c r="FV269" s="0"/>
      <c r="FW269" s="0"/>
      <c r="FX269" s="0"/>
      <c r="FY269" s="0"/>
      <c r="FZ269" s="0"/>
      <c r="GA269" s="0"/>
      <c r="GB269" s="0"/>
      <c r="GC269" s="0"/>
      <c r="GD269" s="0"/>
      <c r="GE269" s="0"/>
      <c r="GF269" s="0"/>
      <c r="GG269" s="0"/>
      <c r="GH269" s="0"/>
      <c r="GI269" s="0"/>
      <c r="GJ269" s="0"/>
      <c r="GK269" s="0"/>
      <c r="GL269" s="0"/>
      <c r="GM269" s="0"/>
      <c r="GN269" s="0"/>
      <c r="GO269" s="0"/>
      <c r="GP269" s="0"/>
      <c r="GQ269" s="0"/>
      <c r="GR269" s="0"/>
      <c r="GS269" s="0"/>
      <c r="GT269" s="0"/>
      <c r="GU269" s="0"/>
      <c r="GV269" s="0"/>
      <c r="GW269" s="0"/>
      <c r="GX269" s="0"/>
      <c r="GY269" s="0"/>
      <c r="GZ269" s="0"/>
      <c r="HA269" s="0"/>
      <c r="HB269" s="0"/>
      <c r="HC269" s="0"/>
      <c r="HD269" s="0"/>
      <c r="HE269" s="0"/>
      <c r="HF269" s="0"/>
      <c r="HG269" s="0"/>
      <c r="HH269" s="0"/>
      <c r="HI269" s="0"/>
      <c r="HJ269" s="0"/>
      <c r="HK269" s="0"/>
      <c r="HL269" s="0"/>
      <c r="HM269" s="0"/>
      <c r="HN269" s="0"/>
      <c r="HO269" s="0"/>
      <c r="HP269" s="0"/>
      <c r="HQ269" s="0"/>
      <c r="HR269" s="0"/>
      <c r="HS269" s="0"/>
      <c r="HT269" s="0"/>
      <c r="HU269" s="0"/>
      <c r="HV269" s="0"/>
      <c r="HW269" s="0"/>
      <c r="HX269" s="0"/>
      <c r="HY269" s="0"/>
      <c r="HZ269" s="0"/>
      <c r="IA269" s="0"/>
      <c r="IB269" s="0"/>
      <c r="IC269" s="0"/>
      <c r="ID269" s="0"/>
      <c r="IE269" s="0"/>
      <c r="IF269" s="0"/>
      <c r="IG269" s="0"/>
      <c r="IH269" s="0"/>
      <c r="II269" s="0"/>
      <c r="IJ269" s="0"/>
      <c r="IK269" s="0"/>
      <c r="IL269" s="0"/>
      <c r="IM269" s="0"/>
      <c r="IN269" s="0"/>
      <c r="IO269" s="0"/>
      <c r="IP269" s="0"/>
      <c r="IQ269" s="0"/>
      <c r="IR269" s="0"/>
      <c r="IS269" s="0"/>
      <c r="IT269" s="0"/>
      <c r="IU269" s="0"/>
      <c r="IV269" s="0"/>
      <c r="IW269" s="0"/>
      <c r="IX269" s="0"/>
      <c r="IY269" s="0"/>
      <c r="IZ269" s="0"/>
      <c r="JA269" s="0"/>
      <c r="JB269" s="0"/>
      <c r="JC269" s="0"/>
      <c r="JD269" s="0"/>
      <c r="JE269" s="0"/>
      <c r="JF269" s="0"/>
      <c r="JG269" s="0"/>
      <c r="JH269" s="0"/>
      <c r="JI269" s="0"/>
      <c r="JJ269" s="0"/>
      <c r="JK269" s="0"/>
      <c r="JL269" s="0"/>
      <c r="JM269" s="0"/>
      <c r="JN269" s="0"/>
      <c r="JO269" s="0"/>
      <c r="JP269" s="0"/>
      <c r="JQ269" s="0"/>
      <c r="JR269" s="0"/>
      <c r="JS269" s="0"/>
      <c r="JT269" s="0"/>
      <c r="JU269" s="0"/>
      <c r="JV269" s="0"/>
      <c r="JW269" s="0"/>
      <c r="JX269" s="0"/>
      <c r="JY269" s="0"/>
      <c r="JZ269" s="0"/>
      <c r="KA269" s="0"/>
      <c r="KB269" s="0"/>
      <c r="KC269" s="0"/>
      <c r="KD269" s="0"/>
      <c r="KE269" s="0"/>
      <c r="KF269" s="0"/>
      <c r="KG269" s="0"/>
      <c r="KH269" s="0"/>
      <c r="KI269" s="0"/>
      <c r="KJ269" s="0"/>
      <c r="KK269" s="0"/>
      <c r="KL269" s="0"/>
      <c r="KM269" s="0"/>
      <c r="KN269" s="0"/>
      <c r="KO269" s="0"/>
      <c r="KP269" s="0"/>
      <c r="KQ269" s="0"/>
      <c r="KR269" s="0"/>
      <c r="KS269" s="0"/>
      <c r="KT269" s="0"/>
      <c r="KU269" s="0"/>
      <c r="KV269" s="0"/>
      <c r="KW269" s="0"/>
      <c r="KX269" s="0"/>
      <c r="KY269" s="0"/>
      <c r="KZ269" s="0"/>
      <c r="LA269" s="0"/>
      <c r="LB269" s="0"/>
      <c r="LC269" s="0"/>
      <c r="LD269" s="0"/>
      <c r="LE269" s="0"/>
      <c r="LF269" s="0"/>
      <c r="LG269" s="0"/>
      <c r="LH269" s="0"/>
      <c r="LI269" s="0"/>
      <c r="LJ269" s="0"/>
      <c r="LK269" s="0"/>
      <c r="LL269" s="0"/>
      <c r="LM269" s="0"/>
      <c r="LN269" s="0"/>
      <c r="LO269" s="0"/>
      <c r="LP269" s="0"/>
      <c r="LQ269" s="0"/>
      <c r="LR269" s="0"/>
      <c r="LS269" s="0"/>
      <c r="LT269" s="0"/>
      <c r="LU269" s="0"/>
      <c r="LV269" s="0"/>
      <c r="LW269" s="0"/>
      <c r="LX269" s="0"/>
      <c r="LY269" s="0"/>
      <c r="LZ269" s="0"/>
      <c r="MA269" s="0"/>
      <c r="MB269" s="0"/>
      <c r="MC269" s="0"/>
      <c r="MD269" s="0"/>
      <c r="ME269" s="0"/>
      <c r="MF269" s="0"/>
      <c r="MG269" s="0"/>
      <c r="MH269" s="0"/>
      <c r="MI269" s="0"/>
      <c r="MJ269" s="0"/>
      <c r="MK269" s="0"/>
      <c r="ML269" s="0"/>
      <c r="MM269" s="0"/>
      <c r="MN269" s="0"/>
      <c r="MO269" s="0"/>
      <c r="MP269" s="0"/>
      <c r="MQ269" s="0"/>
      <c r="MR269" s="0"/>
      <c r="MS269" s="0"/>
      <c r="MT269" s="0"/>
      <c r="MU269" s="0"/>
      <c r="MV269" s="0"/>
      <c r="MW269" s="0"/>
      <c r="MX269" s="0"/>
      <c r="MY269" s="0"/>
      <c r="MZ269" s="0"/>
      <c r="NA269" s="0"/>
      <c r="NB269" s="0"/>
      <c r="NC269" s="0"/>
      <c r="ND269" s="0"/>
      <c r="NE269" s="0"/>
      <c r="NF269" s="0"/>
      <c r="NG269" s="0"/>
      <c r="NH269" s="0"/>
      <c r="NI269" s="0"/>
      <c r="NJ269" s="0"/>
      <c r="NK269" s="0"/>
      <c r="NL269" s="0"/>
      <c r="NM269" s="0"/>
      <c r="NN269" s="0"/>
      <c r="NO269" s="0"/>
      <c r="NP269" s="0"/>
      <c r="NQ269" s="0"/>
      <c r="NR269" s="0"/>
      <c r="NS269" s="0"/>
      <c r="NT269" s="0"/>
      <c r="NU269" s="0"/>
      <c r="NV269" s="0"/>
      <c r="NW269" s="0"/>
      <c r="NX269" s="0"/>
      <c r="NY269" s="0"/>
      <c r="NZ269" s="0"/>
      <c r="OA269" s="0"/>
      <c r="OB269" s="0"/>
      <c r="OC269" s="0"/>
      <c r="OD269" s="0"/>
      <c r="OE269" s="0"/>
      <c r="OF269" s="0"/>
      <c r="OG269" s="0"/>
      <c r="OH269" s="0"/>
      <c r="OI269" s="0"/>
      <c r="OJ269" s="0"/>
      <c r="OK269" s="0"/>
      <c r="OL269" s="0"/>
      <c r="OM269" s="0"/>
      <c r="ON269" s="0"/>
      <c r="OO269" s="0"/>
      <c r="OP269" s="0"/>
      <c r="OQ269" s="0"/>
      <c r="OR269" s="0"/>
      <c r="OS269" s="0"/>
      <c r="OT269" s="0"/>
      <c r="OU269" s="0"/>
      <c r="OV269" s="0"/>
      <c r="OW269" s="0"/>
      <c r="OX269" s="0"/>
      <c r="OY269" s="0"/>
      <c r="OZ269" s="0"/>
      <c r="PA269" s="0"/>
      <c r="PB269" s="0"/>
      <c r="PC269" s="0"/>
      <c r="PD269" s="0"/>
      <c r="PE269" s="0"/>
      <c r="PF269" s="0"/>
      <c r="PG269" s="0"/>
      <c r="PH269" s="0"/>
      <c r="PI269" s="0"/>
      <c r="PJ269" s="0"/>
      <c r="PK269" s="0"/>
      <c r="PL269" s="0"/>
      <c r="PM269" s="0"/>
      <c r="PN269" s="0"/>
      <c r="PO269" s="0"/>
      <c r="PP269" s="0"/>
      <c r="PQ269" s="0"/>
      <c r="PR269" s="0"/>
      <c r="PS269" s="0"/>
      <c r="PT269" s="0"/>
      <c r="PU269" s="0"/>
      <c r="PV269" s="0"/>
      <c r="PW269" s="0"/>
      <c r="PX269" s="0"/>
      <c r="PY269" s="0"/>
      <c r="PZ269" s="0"/>
      <c r="QA269" s="0"/>
      <c r="QB269" s="0"/>
      <c r="QC269" s="0"/>
      <c r="QD269" s="0"/>
      <c r="QE269" s="0"/>
      <c r="QF269" s="0"/>
      <c r="QG269" s="0"/>
      <c r="QH269" s="0"/>
      <c r="QI269" s="0"/>
      <c r="QJ269" s="0"/>
      <c r="QK269" s="0"/>
      <c r="QL269" s="0"/>
      <c r="QM269" s="0"/>
      <c r="QN269" s="0"/>
      <c r="QO269" s="0"/>
      <c r="QP269" s="0"/>
      <c r="QQ269" s="0"/>
      <c r="QR269" s="0"/>
      <c r="QS269" s="0"/>
      <c r="QT269" s="0"/>
      <c r="QU269" s="0"/>
      <c r="QV269" s="0"/>
      <c r="QW269" s="0"/>
      <c r="QX269" s="0"/>
      <c r="QY269" s="0"/>
      <c r="QZ269" s="0"/>
      <c r="RA269" s="0"/>
      <c r="RB269" s="0"/>
      <c r="RC269" s="0"/>
      <c r="RD269" s="0"/>
      <c r="RE269" s="0"/>
      <c r="RF269" s="0"/>
      <c r="RG269" s="0"/>
      <c r="RH269" s="0"/>
      <c r="RI269" s="0"/>
      <c r="RJ269" s="0"/>
      <c r="RK269" s="0"/>
      <c r="RL269" s="0"/>
      <c r="RM269" s="0"/>
      <c r="RN269" s="0"/>
      <c r="RO269" s="0"/>
      <c r="RP269" s="0"/>
      <c r="RQ269" s="0"/>
      <c r="RR269" s="0"/>
      <c r="RS269" s="0"/>
      <c r="RT269" s="0"/>
      <c r="RU269" s="0"/>
      <c r="RV269" s="0"/>
      <c r="RW269" s="0"/>
      <c r="RX269" s="0"/>
      <c r="RY269" s="0"/>
      <c r="RZ269" s="0"/>
      <c r="SA269" s="0"/>
      <c r="SB269" s="0"/>
      <c r="SC269" s="0"/>
      <c r="SD269" s="0"/>
      <c r="SE269" s="0"/>
      <c r="SF269" s="0"/>
      <c r="SG269" s="0"/>
      <c r="SH269" s="0"/>
      <c r="SI269" s="0"/>
      <c r="SJ269" s="0"/>
      <c r="SK269" s="0"/>
      <c r="SL269" s="0"/>
      <c r="SM269" s="0"/>
      <c r="SN269" s="0"/>
      <c r="SO269" s="0"/>
      <c r="SP269" s="0"/>
      <c r="SQ269" s="0"/>
      <c r="SR269" s="0"/>
      <c r="SS269" s="0"/>
      <c r="ST269" s="0"/>
      <c r="SU269" s="0"/>
      <c r="SV269" s="0"/>
      <c r="SW269" s="0"/>
      <c r="SX269" s="0"/>
      <c r="SY269" s="0"/>
      <c r="SZ269" s="0"/>
      <c r="TA269" s="0"/>
      <c r="TB269" s="0"/>
      <c r="TC269" s="0"/>
      <c r="TD269" s="0"/>
      <c r="TE269" s="0"/>
      <c r="TF269" s="0"/>
      <c r="TG269" s="0"/>
      <c r="TH269" s="0"/>
      <c r="TI269" s="0"/>
      <c r="TJ269" s="0"/>
      <c r="TK269" s="0"/>
      <c r="TL269" s="0"/>
      <c r="TM269" s="0"/>
      <c r="TN269" s="0"/>
      <c r="TO269" s="0"/>
      <c r="TP269" s="0"/>
      <c r="TQ269" s="0"/>
      <c r="TR269" s="0"/>
      <c r="TS269" s="0"/>
      <c r="TT269" s="0"/>
      <c r="TU269" s="0"/>
      <c r="TV269" s="0"/>
      <c r="TW269" s="0"/>
      <c r="TX269" s="0"/>
      <c r="TY269" s="0"/>
      <c r="TZ269" s="0"/>
      <c r="UA269" s="0"/>
      <c r="UB269" s="0"/>
      <c r="UC269" s="0"/>
      <c r="UD269" s="0"/>
      <c r="UE269" s="0"/>
      <c r="UF269" s="0"/>
      <c r="UG269" s="0"/>
      <c r="UH269" s="0"/>
      <c r="UI269" s="0"/>
      <c r="UJ269" s="0"/>
      <c r="UK269" s="0"/>
      <c r="UL269" s="0"/>
      <c r="UM269" s="0"/>
      <c r="UN269" s="0"/>
      <c r="UO269" s="0"/>
      <c r="UP269" s="0"/>
      <c r="UQ269" s="0"/>
      <c r="UR269" s="0"/>
      <c r="US269" s="0"/>
      <c r="UT269" s="0"/>
      <c r="UU269" s="0"/>
      <c r="UV269" s="0"/>
      <c r="UW269" s="0"/>
      <c r="UX269" s="0"/>
      <c r="UY269" s="0"/>
      <c r="UZ269" s="0"/>
      <c r="VA269" s="0"/>
      <c r="VB269" s="0"/>
      <c r="VC269" s="0"/>
      <c r="VD269" s="0"/>
      <c r="VE269" s="0"/>
      <c r="VF269" s="0"/>
      <c r="VG269" s="0"/>
      <c r="VH269" s="0"/>
      <c r="VI269" s="0"/>
      <c r="VJ269" s="0"/>
      <c r="VK269" s="0"/>
      <c r="VL269" s="0"/>
      <c r="VM269" s="0"/>
      <c r="VN269" s="0"/>
      <c r="VO269" s="0"/>
      <c r="VP269" s="0"/>
      <c r="VQ269" s="0"/>
      <c r="VR269" s="0"/>
      <c r="VS269" s="0"/>
      <c r="VT269" s="0"/>
      <c r="VU269" s="0"/>
      <c r="VV269" s="0"/>
      <c r="VW269" s="0"/>
      <c r="VX269" s="0"/>
      <c r="VY269" s="0"/>
      <c r="VZ269" s="0"/>
      <c r="WA269" s="0"/>
      <c r="WB269" s="0"/>
      <c r="WC269" s="0"/>
      <c r="WD269" s="0"/>
      <c r="WE269" s="0"/>
      <c r="WF269" s="0"/>
      <c r="WG269" s="0"/>
      <c r="WH269" s="0"/>
      <c r="WI269" s="0"/>
      <c r="WJ269" s="0"/>
      <c r="WK269" s="0"/>
      <c r="WL269" s="0"/>
      <c r="WM269" s="0"/>
      <c r="WN269" s="0"/>
      <c r="WO269" s="0"/>
      <c r="WP269" s="0"/>
      <c r="WQ269" s="0"/>
      <c r="WR269" s="0"/>
      <c r="WS269" s="0"/>
      <c r="WT269" s="0"/>
      <c r="WU269" s="0"/>
      <c r="WV269" s="0"/>
      <c r="WW269" s="0"/>
      <c r="WX269" s="0"/>
      <c r="WY269" s="0"/>
      <c r="WZ269" s="0"/>
      <c r="XA269" s="0"/>
      <c r="XB269" s="0"/>
      <c r="XC269" s="0"/>
      <c r="XD269" s="0"/>
      <c r="XE269" s="0"/>
      <c r="XF269" s="0"/>
      <c r="XG269" s="0"/>
      <c r="XH269" s="0"/>
      <c r="XI269" s="0"/>
      <c r="XJ269" s="0"/>
      <c r="XK269" s="0"/>
      <c r="XL269" s="0"/>
      <c r="XM269" s="0"/>
      <c r="XN269" s="0"/>
      <c r="XO269" s="0"/>
      <c r="XP269" s="0"/>
      <c r="XQ269" s="0"/>
      <c r="XR269" s="0"/>
      <c r="XS269" s="0"/>
      <c r="XT269" s="0"/>
      <c r="XU269" s="0"/>
      <c r="XV269" s="0"/>
      <c r="XW269" s="0"/>
      <c r="XX269" s="0"/>
      <c r="XY269" s="0"/>
      <c r="XZ269" s="0"/>
      <c r="YA269" s="0"/>
      <c r="YB269" s="0"/>
      <c r="YC269" s="0"/>
      <c r="YD269" s="0"/>
      <c r="YE269" s="0"/>
      <c r="YF269" s="0"/>
      <c r="YG269" s="0"/>
      <c r="YH269" s="0"/>
      <c r="YI269" s="0"/>
      <c r="YJ269" s="0"/>
      <c r="YK269" s="0"/>
      <c r="YL269" s="0"/>
      <c r="YM269" s="0"/>
      <c r="YN269" s="0"/>
      <c r="YO269" s="0"/>
      <c r="YP269" s="0"/>
      <c r="YQ269" s="0"/>
      <c r="YR269" s="0"/>
      <c r="YS269" s="0"/>
      <c r="YT269" s="0"/>
      <c r="YU269" s="0"/>
      <c r="YV269" s="0"/>
      <c r="YW269" s="0"/>
      <c r="YX269" s="0"/>
      <c r="YY269" s="0"/>
      <c r="YZ269" s="0"/>
      <c r="ZA269" s="0"/>
      <c r="ZB269" s="0"/>
      <c r="ZC269" s="0"/>
      <c r="ZD269" s="0"/>
      <c r="ZE269" s="0"/>
      <c r="ZF269" s="0"/>
      <c r="ZG269" s="0"/>
      <c r="ZH269" s="0"/>
      <c r="ZI269" s="0"/>
      <c r="ZJ269" s="0"/>
      <c r="ZK269" s="0"/>
      <c r="ZL269" s="0"/>
      <c r="ZM269" s="0"/>
      <c r="ZN269" s="0"/>
      <c r="ZO269" s="0"/>
      <c r="ZP269" s="0"/>
      <c r="ZQ269" s="0"/>
      <c r="ZR269" s="0"/>
      <c r="ZS269" s="0"/>
      <c r="ZT269" s="0"/>
      <c r="ZU269" s="0"/>
      <c r="ZV269" s="0"/>
      <c r="ZW269" s="0"/>
      <c r="ZX269" s="0"/>
      <c r="ZY269" s="0"/>
      <c r="ZZ269" s="0"/>
      <c r="AAA269" s="0"/>
      <c r="AAB269" s="0"/>
      <c r="AAC269" s="0"/>
      <c r="AAD269" s="0"/>
      <c r="AAE269" s="0"/>
      <c r="AAF269" s="0"/>
      <c r="AAG269" s="0"/>
      <c r="AAH269" s="0"/>
      <c r="AAI269" s="0"/>
      <c r="AAJ269" s="0"/>
      <c r="AAK269" s="0"/>
      <c r="AAL269" s="0"/>
      <c r="AAM269" s="0"/>
      <c r="AAN269" s="0"/>
      <c r="AAO269" s="0"/>
      <c r="AAP269" s="0"/>
      <c r="AAQ269" s="0"/>
      <c r="AAR269" s="0"/>
      <c r="AAS269" s="0"/>
      <c r="AAT269" s="0"/>
      <c r="AAU269" s="0"/>
      <c r="AAV269" s="0"/>
      <c r="AAW269" s="0"/>
      <c r="AAX269" s="0"/>
      <c r="AAY269" s="0"/>
      <c r="AAZ269" s="0"/>
      <c r="ABA269" s="0"/>
      <c r="ABB269" s="0"/>
      <c r="ABC269" s="0"/>
      <c r="ABD269" s="0"/>
      <c r="ABE269" s="0"/>
      <c r="ABF269" s="0"/>
      <c r="ABG269" s="0"/>
      <c r="ABH269" s="0"/>
      <c r="ABI269" s="0"/>
      <c r="ABJ269" s="0"/>
      <c r="ABK269" s="0"/>
      <c r="ABL269" s="0"/>
      <c r="ABM269" s="0"/>
      <c r="ABN269" s="0"/>
      <c r="ABO269" s="0"/>
      <c r="ABP269" s="0"/>
      <c r="ABQ269" s="0"/>
      <c r="ABR269" s="0"/>
      <c r="ABS269" s="0"/>
      <c r="ABT269" s="0"/>
      <c r="ABU269" s="0"/>
      <c r="ABV269" s="0"/>
      <c r="ABW269" s="0"/>
      <c r="ABX269" s="0"/>
      <c r="ABY269" s="0"/>
      <c r="ABZ269" s="0"/>
      <c r="ACA269" s="0"/>
      <c r="ACB269" s="0"/>
      <c r="ACC269" s="0"/>
      <c r="ACD269" s="0"/>
      <c r="ACE269" s="0"/>
      <c r="ACF269" s="0"/>
      <c r="ACG269" s="0"/>
      <c r="ACH269" s="0"/>
      <c r="ACI269" s="0"/>
      <c r="ACJ269" s="0"/>
      <c r="ACK269" s="0"/>
      <c r="ACL269" s="0"/>
      <c r="ACM269" s="0"/>
      <c r="ACN269" s="0"/>
      <c r="ACO269" s="0"/>
      <c r="ACP269" s="0"/>
      <c r="ACQ269" s="0"/>
      <c r="ACR269" s="0"/>
      <c r="ACS269" s="0"/>
      <c r="ACT269" s="0"/>
      <c r="ACU269" s="0"/>
      <c r="ACV269" s="0"/>
      <c r="ACW269" s="0"/>
      <c r="ACX269" s="0"/>
      <c r="ACY269" s="0"/>
      <c r="ACZ269" s="0"/>
      <c r="ADA269" s="0"/>
      <c r="ADB269" s="0"/>
      <c r="ADC269" s="0"/>
      <c r="ADD269" s="0"/>
      <c r="ADE269" s="0"/>
      <c r="ADF269" s="0"/>
      <c r="ADG269" s="0"/>
      <c r="ADH269" s="0"/>
      <c r="ADI269" s="0"/>
      <c r="ADJ269" s="0"/>
      <c r="ADK269" s="0"/>
      <c r="ADL269" s="0"/>
      <c r="ADM269" s="0"/>
      <c r="ADN269" s="0"/>
      <c r="ADO269" s="0"/>
      <c r="ADP269" s="0"/>
      <c r="ADQ269" s="0"/>
      <c r="ADR269" s="0"/>
      <c r="ADS269" s="0"/>
      <c r="ADT269" s="0"/>
      <c r="ADU269" s="0"/>
      <c r="ADV269" s="0"/>
      <c r="ADW269" s="0"/>
      <c r="ADX269" s="0"/>
      <c r="ADY269" s="0"/>
      <c r="ADZ269" s="0"/>
      <c r="AEA269" s="0"/>
      <c r="AEB269" s="0"/>
      <c r="AEC269" s="0"/>
      <c r="AED269" s="0"/>
      <c r="AEE269" s="0"/>
      <c r="AEF269" s="0"/>
      <c r="AEG269" s="0"/>
      <c r="AEH269" s="0"/>
      <c r="AEI269" s="0"/>
      <c r="AEJ269" s="0"/>
      <c r="AEK269" s="0"/>
      <c r="AEL269" s="0"/>
      <c r="AEM269" s="0"/>
      <c r="AEN269" s="0"/>
      <c r="AEO269" s="0"/>
      <c r="AEP269" s="0"/>
      <c r="AEQ269" s="0"/>
      <c r="AER269" s="0"/>
      <c r="AES269" s="0"/>
      <c r="AET269" s="0"/>
      <c r="AEU269" s="0"/>
      <c r="AEV269" s="0"/>
      <c r="AEW269" s="0"/>
      <c r="AEX269" s="0"/>
      <c r="AEY269" s="0"/>
      <c r="AEZ269" s="0"/>
      <c r="AFA269" s="0"/>
      <c r="AFB269" s="0"/>
      <c r="AFC269" s="0"/>
      <c r="AFD269" s="0"/>
      <c r="AFE269" s="0"/>
      <c r="AFF269" s="0"/>
      <c r="AFG269" s="0"/>
      <c r="AFH269" s="0"/>
      <c r="AFI269" s="0"/>
      <c r="AFJ269" s="0"/>
      <c r="AFK269" s="0"/>
      <c r="AFL269" s="0"/>
      <c r="AFM269" s="0"/>
      <c r="AFN269" s="0"/>
      <c r="AFO269" s="0"/>
      <c r="AFP269" s="0"/>
      <c r="AFQ269" s="0"/>
      <c r="AFR269" s="0"/>
      <c r="AFS269" s="0"/>
      <c r="AFT269" s="0"/>
      <c r="AFU269" s="0"/>
      <c r="AFV269" s="0"/>
      <c r="AFW269" s="0"/>
      <c r="AFX269" s="0"/>
      <c r="AFY269" s="0"/>
      <c r="AFZ269" s="0"/>
      <c r="AGA269" s="0"/>
      <c r="AGB269" s="0"/>
      <c r="AGC269" s="0"/>
      <c r="AGD269" s="0"/>
      <c r="AGE269" s="0"/>
      <c r="AGF269" s="0"/>
      <c r="AGG269" s="0"/>
      <c r="AGH269" s="0"/>
      <c r="AGI269" s="0"/>
      <c r="AGJ269" s="0"/>
      <c r="AGK269" s="0"/>
      <c r="AGL269" s="0"/>
      <c r="AGM269" s="0"/>
      <c r="AGN269" s="0"/>
      <c r="AGO269" s="0"/>
      <c r="AGP269" s="0"/>
      <c r="AGQ269" s="0"/>
      <c r="AGR269" s="0"/>
      <c r="AGS269" s="0"/>
      <c r="AGT269" s="0"/>
      <c r="AGU269" s="0"/>
      <c r="AGV269" s="0"/>
      <c r="AGW269" s="0"/>
      <c r="AGX269" s="0"/>
      <c r="AGY269" s="0"/>
      <c r="AGZ269" s="0"/>
      <c r="AHA269" s="0"/>
      <c r="AHB269" s="0"/>
      <c r="AHC269" s="0"/>
      <c r="AHD269" s="0"/>
      <c r="AHE269" s="0"/>
      <c r="AHF269" s="0"/>
      <c r="AHG269" s="0"/>
      <c r="AHH269" s="0"/>
      <c r="AHI269" s="0"/>
      <c r="AHJ269" s="0"/>
      <c r="AHK269" s="0"/>
      <c r="AHL269" s="0"/>
      <c r="AHM269" s="0"/>
      <c r="AHN269" s="0"/>
      <c r="AHO269" s="0"/>
      <c r="AHP269" s="0"/>
      <c r="AHQ269" s="0"/>
      <c r="AHR269" s="0"/>
      <c r="AHS269" s="0"/>
      <c r="AHT269" s="0"/>
      <c r="AHU269" s="0"/>
      <c r="AHV269" s="0"/>
      <c r="AHW269" s="0"/>
      <c r="AHX269" s="0"/>
      <c r="AHY269" s="0"/>
      <c r="AHZ269" s="0"/>
      <c r="AIA269" s="0"/>
      <c r="AIB269" s="0"/>
      <c r="AIC269" s="0"/>
      <c r="AID269" s="0"/>
      <c r="AIE269" s="0"/>
      <c r="AIF269" s="0"/>
      <c r="AIG269" s="0"/>
      <c r="AIH269" s="0"/>
      <c r="AII269" s="0"/>
      <c r="AIJ269" s="0"/>
      <c r="AIK269" s="0"/>
      <c r="AIL269" s="0"/>
      <c r="AIM269" s="0"/>
      <c r="AIN269" s="0"/>
      <c r="AIO269" s="0"/>
      <c r="AIP269" s="0"/>
      <c r="AIQ269" s="0"/>
      <c r="AIR269" s="0"/>
      <c r="AIS269" s="0"/>
      <c r="AIT269" s="0"/>
      <c r="AIU269" s="0"/>
      <c r="AIV269" s="0"/>
      <c r="AIW269" s="0"/>
      <c r="AIX269" s="0"/>
      <c r="AIY269" s="0"/>
      <c r="AIZ269" s="0"/>
      <c r="AJA269" s="0"/>
      <c r="AJB269" s="0"/>
      <c r="AJC269" s="0"/>
      <c r="AJD269" s="0"/>
      <c r="AJE269" s="0"/>
      <c r="AJF269" s="0"/>
      <c r="AJG269" s="0"/>
      <c r="AJH269" s="0"/>
      <c r="AJI269" s="0"/>
      <c r="AJJ269" s="0"/>
      <c r="AJK269" s="0"/>
      <c r="AJL269" s="0"/>
      <c r="AJM269" s="0"/>
      <c r="AJN269" s="0"/>
      <c r="AJO269" s="0"/>
      <c r="AJP269" s="0"/>
      <c r="AJQ269" s="0"/>
      <c r="AJR269" s="0"/>
      <c r="AJS269" s="0"/>
      <c r="AJT269" s="0"/>
      <c r="AJU269" s="0"/>
      <c r="AJV269" s="0"/>
      <c r="AJW269" s="0"/>
      <c r="AJX269" s="0"/>
      <c r="AJY269" s="0"/>
      <c r="AJZ269" s="0"/>
      <c r="AKA269" s="0"/>
      <c r="AKB269" s="0"/>
      <c r="AKC269" s="0"/>
      <c r="AKD269" s="0"/>
      <c r="AKE269" s="0"/>
      <c r="AKF269" s="0"/>
      <c r="AKG269" s="0"/>
      <c r="AKH269" s="0"/>
      <c r="AKI269" s="0"/>
      <c r="AKJ269" s="0"/>
      <c r="AKK269" s="0"/>
      <c r="AKL269" s="0"/>
      <c r="AKM269" s="0"/>
      <c r="AKN269" s="0"/>
      <c r="AKO269" s="0"/>
      <c r="AKP269" s="0"/>
      <c r="AKQ269" s="0"/>
      <c r="AKR269" s="0"/>
      <c r="AKS269" s="0"/>
      <c r="AKT269" s="0"/>
      <c r="AKU269" s="0"/>
      <c r="AKV269" s="0"/>
      <c r="AKW269" s="0"/>
      <c r="AKX269" s="0"/>
      <c r="AKY269" s="0"/>
      <c r="AKZ269" s="0"/>
      <c r="ALA269" s="0"/>
      <c r="ALB269" s="0"/>
      <c r="ALC269" s="0"/>
      <c r="ALD269" s="0"/>
      <c r="ALE269" s="0"/>
      <c r="ALF269" s="0"/>
      <c r="ALG269" s="0"/>
      <c r="ALH269" s="0"/>
      <c r="ALI269" s="0"/>
      <c r="ALJ269" s="0"/>
      <c r="ALK269" s="0"/>
      <c r="ALL269" s="0"/>
      <c r="ALM269" s="0"/>
      <c r="ALN269" s="0"/>
      <c r="ALO269" s="0"/>
      <c r="ALP269" s="0"/>
      <c r="ALQ269" s="0"/>
      <c r="ALR269" s="0"/>
      <c r="ALS269" s="0"/>
      <c r="ALT269" s="0"/>
      <c r="ALU269" s="0"/>
      <c r="ALV269" s="0"/>
      <c r="ALW269" s="0"/>
      <c r="ALX269" s="0"/>
      <c r="ALY269" s="0"/>
      <c r="ALZ269" s="0"/>
      <c r="AMA269" s="0"/>
      <c r="AMB269" s="0"/>
      <c r="AMC269" s="0"/>
      <c r="AMD269" s="0"/>
      <c r="AME269" s="0"/>
      <c r="AMF269" s="0"/>
      <c r="AMG269" s="0"/>
      <c r="AMH269" s="0"/>
      <c r="AMI269" s="0"/>
      <c r="AMJ269" s="0"/>
    </row>
    <row r="270" customFormat="false" ht="14.9" hidden="false" customHeight="false" outlineLevel="0" collapsed="false">
      <c r="A270" s="44" t="n">
        <v>64</v>
      </c>
      <c r="B270" s="45" t="s">
        <v>285</v>
      </c>
      <c r="C270" s="19" t="n">
        <v>0</v>
      </c>
      <c r="D270" s="19" t="n">
        <v>0</v>
      </c>
      <c r="E270" s="19" t="n">
        <v>3</v>
      </c>
      <c r="F270" s="19" t="n">
        <v>0</v>
      </c>
      <c r="G270" s="20"/>
      <c r="H270" s="20"/>
      <c r="I270" s="20" t="n">
        <f aca="false">E270*SC!C146</f>
        <v>2636.9431925</v>
      </c>
      <c r="J270" s="20" t="n">
        <f aca="false">F270*SC!D146</f>
        <v>0</v>
      </c>
      <c r="K270" s="21" t="n">
        <v>619.39</v>
      </c>
      <c r="L270" s="21" t="n">
        <f aca="false">6*SC!D158</f>
        <v>23.9722108409091</v>
      </c>
      <c r="M270" s="21" t="n">
        <f aca="false">6*SC!E158</f>
        <v>23.9722108409091</v>
      </c>
      <c r="N270" s="22"/>
      <c r="O270" s="23" t="n">
        <f aca="false">SUM(G270:J270,K270:M270)</f>
        <v>3304.27761418182</v>
      </c>
      <c r="P270" s="0"/>
      <c r="Q270" s="0"/>
      <c r="R270" s="0"/>
      <c r="S270" s="0"/>
      <c r="T270" s="0"/>
      <c r="U270" s="0"/>
      <c r="V270" s="0"/>
      <c r="W270" s="0"/>
      <c r="X270" s="0"/>
      <c r="Y270" s="0"/>
      <c r="Z270" s="0"/>
      <c r="AA270" s="0"/>
      <c r="AB270" s="0"/>
      <c r="AC270" s="0"/>
      <c r="AD270" s="0"/>
      <c r="AE270" s="0"/>
      <c r="AF270" s="0"/>
      <c r="AG270" s="0"/>
      <c r="AH270" s="0"/>
      <c r="AI270" s="0"/>
      <c r="AJ270" s="0"/>
      <c r="AK270" s="0"/>
      <c r="AL270" s="0"/>
      <c r="AM270" s="0"/>
      <c r="AN270" s="0"/>
      <c r="AO270" s="0"/>
      <c r="AP270" s="0"/>
      <c r="AQ270" s="0"/>
      <c r="AR270" s="0"/>
      <c r="AS270" s="0"/>
      <c r="AT270" s="0"/>
      <c r="AU270" s="0"/>
      <c r="AV270" s="0"/>
      <c r="AW270" s="0"/>
      <c r="AX270" s="0"/>
      <c r="AY270" s="0"/>
      <c r="AZ270" s="0"/>
      <c r="BA270" s="0"/>
      <c r="BB270" s="0"/>
      <c r="BC270" s="0"/>
      <c r="BD270" s="0"/>
      <c r="BE270" s="0"/>
      <c r="BF270" s="0"/>
      <c r="BG270" s="0"/>
      <c r="BH270" s="0"/>
      <c r="BI270" s="0"/>
      <c r="BJ270" s="0"/>
      <c r="BK270" s="0"/>
      <c r="BL270" s="0"/>
      <c r="BM270" s="0"/>
      <c r="BN270" s="0"/>
      <c r="BO270" s="0"/>
      <c r="BP270" s="0"/>
      <c r="BQ270" s="0"/>
      <c r="BR270" s="0"/>
      <c r="BS270" s="0"/>
      <c r="BT270" s="0"/>
      <c r="BU270" s="0"/>
      <c r="BV270" s="0"/>
      <c r="BW270" s="0"/>
      <c r="BX270" s="0"/>
      <c r="BY270" s="0"/>
      <c r="BZ270" s="0"/>
      <c r="CA270" s="0"/>
      <c r="CB270" s="0"/>
      <c r="CC270" s="0"/>
      <c r="CD270" s="0"/>
      <c r="CE270" s="0"/>
      <c r="CF270" s="0"/>
      <c r="CG270" s="0"/>
      <c r="CH270" s="0"/>
      <c r="CI270" s="0"/>
      <c r="CJ270" s="0"/>
      <c r="CK270" s="0"/>
      <c r="CL270" s="0"/>
      <c r="CM270" s="0"/>
      <c r="CN270" s="0"/>
      <c r="CO270" s="0"/>
      <c r="CP270" s="0"/>
      <c r="CQ270" s="0"/>
      <c r="CR270" s="0"/>
      <c r="CS270" s="0"/>
      <c r="CT270" s="0"/>
      <c r="CU270" s="0"/>
      <c r="CV270" s="0"/>
      <c r="CW270" s="0"/>
      <c r="CX270" s="0"/>
      <c r="CY270" s="0"/>
      <c r="CZ270" s="0"/>
      <c r="DA270" s="0"/>
      <c r="DB270" s="0"/>
      <c r="DC270" s="0"/>
      <c r="DD270" s="0"/>
      <c r="DE270" s="0"/>
      <c r="DF270" s="0"/>
      <c r="DG270" s="0"/>
      <c r="DH270" s="0"/>
      <c r="DI270" s="0"/>
      <c r="DJ270" s="0"/>
      <c r="DK270" s="0"/>
      <c r="DL270" s="0"/>
      <c r="DM270" s="0"/>
      <c r="DN270" s="0"/>
      <c r="DO270" s="0"/>
      <c r="DP270" s="0"/>
      <c r="DQ270" s="0"/>
      <c r="DR270" s="0"/>
      <c r="DS270" s="0"/>
      <c r="DT270" s="0"/>
      <c r="DU270" s="0"/>
      <c r="DV270" s="0"/>
      <c r="DW270" s="0"/>
      <c r="DX270" s="0"/>
      <c r="DY270" s="0"/>
      <c r="DZ270" s="0"/>
      <c r="EA270" s="0"/>
      <c r="EB270" s="0"/>
      <c r="EC270" s="0"/>
      <c r="ED270" s="0"/>
      <c r="EE270" s="0"/>
      <c r="EF270" s="0"/>
      <c r="EG270" s="0"/>
      <c r="EH270" s="0"/>
      <c r="EI270" s="0"/>
      <c r="EJ270" s="0"/>
      <c r="EK270" s="0"/>
      <c r="EL270" s="0"/>
      <c r="EM270" s="0"/>
      <c r="EN270" s="0"/>
      <c r="EO270" s="0"/>
      <c r="EP270" s="0"/>
      <c r="EQ270" s="0"/>
      <c r="ER270" s="0"/>
      <c r="ES270" s="0"/>
      <c r="ET270" s="0"/>
      <c r="EU270" s="0"/>
      <c r="EV270" s="0"/>
      <c r="EW270" s="0"/>
      <c r="EX270" s="0"/>
      <c r="EY270" s="0"/>
      <c r="EZ270" s="0"/>
      <c r="FA270" s="0"/>
      <c r="FB270" s="0"/>
      <c r="FC270" s="0"/>
      <c r="FD270" s="0"/>
      <c r="FE270" s="0"/>
      <c r="FF270" s="0"/>
      <c r="FG270" s="0"/>
      <c r="FH270" s="0"/>
      <c r="FI270" s="0"/>
      <c r="FJ270" s="0"/>
      <c r="FK270" s="0"/>
      <c r="FL270" s="0"/>
      <c r="FM270" s="0"/>
      <c r="FN270" s="0"/>
      <c r="FO270" s="0"/>
      <c r="FP270" s="0"/>
      <c r="FQ270" s="0"/>
      <c r="FR270" s="0"/>
      <c r="FS270" s="0"/>
      <c r="FT270" s="0"/>
      <c r="FU270" s="0"/>
      <c r="FV270" s="0"/>
      <c r="FW270" s="0"/>
      <c r="FX270" s="0"/>
      <c r="FY270" s="0"/>
      <c r="FZ270" s="0"/>
      <c r="GA270" s="0"/>
      <c r="GB270" s="0"/>
      <c r="GC270" s="0"/>
      <c r="GD270" s="0"/>
      <c r="GE270" s="0"/>
      <c r="GF270" s="0"/>
      <c r="GG270" s="0"/>
      <c r="GH270" s="0"/>
      <c r="GI270" s="0"/>
      <c r="GJ270" s="0"/>
      <c r="GK270" s="0"/>
      <c r="GL270" s="0"/>
      <c r="GM270" s="0"/>
      <c r="GN270" s="0"/>
      <c r="GO270" s="0"/>
      <c r="GP270" s="0"/>
      <c r="GQ270" s="0"/>
      <c r="GR270" s="0"/>
      <c r="GS270" s="0"/>
      <c r="GT270" s="0"/>
      <c r="GU270" s="0"/>
      <c r="GV270" s="0"/>
      <c r="GW270" s="0"/>
      <c r="GX270" s="0"/>
      <c r="GY270" s="0"/>
      <c r="GZ270" s="0"/>
      <c r="HA270" s="0"/>
      <c r="HB270" s="0"/>
      <c r="HC270" s="0"/>
      <c r="HD270" s="0"/>
      <c r="HE270" s="0"/>
      <c r="HF270" s="0"/>
      <c r="HG270" s="0"/>
      <c r="HH270" s="0"/>
      <c r="HI270" s="0"/>
      <c r="HJ270" s="0"/>
      <c r="HK270" s="0"/>
      <c r="HL270" s="0"/>
      <c r="HM270" s="0"/>
      <c r="HN270" s="0"/>
      <c r="HO270" s="0"/>
      <c r="HP270" s="0"/>
      <c r="HQ270" s="0"/>
      <c r="HR270" s="0"/>
      <c r="HS270" s="0"/>
      <c r="HT270" s="0"/>
      <c r="HU270" s="0"/>
      <c r="HV270" s="0"/>
      <c r="HW270" s="0"/>
      <c r="HX270" s="0"/>
      <c r="HY270" s="0"/>
      <c r="HZ270" s="0"/>
      <c r="IA270" s="0"/>
      <c r="IB270" s="0"/>
      <c r="IC270" s="0"/>
      <c r="ID270" s="0"/>
      <c r="IE270" s="0"/>
      <c r="IF270" s="0"/>
      <c r="IG270" s="0"/>
      <c r="IH270" s="0"/>
      <c r="II270" s="0"/>
      <c r="IJ270" s="0"/>
      <c r="IK270" s="0"/>
      <c r="IL270" s="0"/>
      <c r="IM270" s="0"/>
      <c r="IN270" s="0"/>
      <c r="IO270" s="0"/>
      <c r="IP270" s="0"/>
      <c r="IQ270" s="0"/>
      <c r="IR270" s="0"/>
      <c r="IS270" s="0"/>
      <c r="IT270" s="0"/>
      <c r="IU270" s="0"/>
      <c r="IV270" s="0"/>
      <c r="IW270" s="0"/>
      <c r="IX270" s="0"/>
      <c r="IY270" s="0"/>
      <c r="IZ270" s="0"/>
      <c r="JA270" s="0"/>
      <c r="JB270" s="0"/>
      <c r="JC270" s="0"/>
      <c r="JD270" s="0"/>
      <c r="JE270" s="0"/>
      <c r="JF270" s="0"/>
      <c r="JG270" s="0"/>
      <c r="JH270" s="0"/>
      <c r="JI270" s="0"/>
      <c r="JJ270" s="0"/>
      <c r="JK270" s="0"/>
      <c r="JL270" s="0"/>
      <c r="JM270" s="0"/>
      <c r="JN270" s="0"/>
      <c r="JO270" s="0"/>
      <c r="JP270" s="0"/>
      <c r="JQ270" s="0"/>
      <c r="JR270" s="0"/>
      <c r="JS270" s="0"/>
      <c r="JT270" s="0"/>
      <c r="JU270" s="0"/>
      <c r="JV270" s="0"/>
      <c r="JW270" s="0"/>
      <c r="JX270" s="0"/>
      <c r="JY270" s="0"/>
      <c r="JZ270" s="0"/>
      <c r="KA270" s="0"/>
      <c r="KB270" s="0"/>
      <c r="KC270" s="0"/>
      <c r="KD270" s="0"/>
      <c r="KE270" s="0"/>
      <c r="KF270" s="0"/>
      <c r="KG270" s="0"/>
      <c r="KH270" s="0"/>
      <c r="KI270" s="0"/>
      <c r="KJ270" s="0"/>
      <c r="KK270" s="0"/>
      <c r="KL270" s="0"/>
      <c r="KM270" s="0"/>
      <c r="KN270" s="0"/>
      <c r="KO270" s="0"/>
      <c r="KP270" s="0"/>
      <c r="KQ270" s="0"/>
      <c r="KR270" s="0"/>
      <c r="KS270" s="0"/>
      <c r="KT270" s="0"/>
      <c r="KU270" s="0"/>
      <c r="KV270" s="0"/>
      <c r="KW270" s="0"/>
      <c r="KX270" s="0"/>
      <c r="KY270" s="0"/>
      <c r="KZ270" s="0"/>
      <c r="LA270" s="0"/>
      <c r="LB270" s="0"/>
      <c r="LC270" s="0"/>
      <c r="LD270" s="0"/>
      <c r="LE270" s="0"/>
      <c r="LF270" s="0"/>
      <c r="LG270" s="0"/>
      <c r="LH270" s="0"/>
      <c r="LI270" s="0"/>
      <c r="LJ270" s="0"/>
      <c r="LK270" s="0"/>
      <c r="LL270" s="0"/>
      <c r="LM270" s="0"/>
      <c r="LN270" s="0"/>
      <c r="LO270" s="0"/>
      <c r="LP270" s="0"/>
      <c r="LQ270" s="0"/>
      <c r="LR270" s="0"/>
      <c r="LS270" s="0"/>
      <c r="LT270" s="0"/>
      <c r="LU270" s="0"/>
      <c r="LV270" s="0"/>
      <c r="LW270" s="0"/>
      <c r="LX270" s="0"/>
      <c r="LY270" s="0"/>
      <c r="LZ270" s="0"/>
      <c r="MA270" s="0"/>
      <c r="MB270" s="0"/>
      <c r="MC270" s="0"/>
      <c r="MD270" s="0"/>
      <c r="ME270" s="0"/>
      <c r="MF270" s="0"/>
      <c r="MG270" s="0"/>
      <c r="MH270" s="0"/>
      <c r="MI270" s="0"/>
      <c r="MJ270" s="0"/>
      <c r="MK270" s="0"/>
      <c r="ML270" s="0"/>
      <c r="MM270" s="0"/>
      <c r="MN270" s="0"/>
      <c r="MO270" s="0"/>
      <c r="MP270" s="0"/>
      <c r="MQ270" s="0"/>
      <c r="MR270" s="0"/>
      <c r="MS270" s="0"/>
      <c r="MT270" s="0"/>
      <c r="MU270" s="0"/>
      <c r="MV270" s="0"/>
      <c r="MW270" s="0"/>
      <c r="MX270" s="0"/>
      <c r="MY270" s="0"/>
      <c r="MZ270" s="0"/>
      <c r="NA270" s="0"/>
      <c r="NB270" s="0"/>
      <c r="NC270" s="0"/>
      <c r="ND270" s="0"/>
      <c r="NE270" s="0"/>
      <c r="NF270" s="0"/>
      <c r="NG270" s="0"/>
      <c r="NH270" s="0"/>
      <c r="NI270" s="0"/>
      <c r="NJ270" s="0"/>
      <c r="NK270" s="0"/>
      <c r="NL270" s="0"/>
      <c r="NM270" s="0"/>
      <c r="NN270" s="0"/>
      <c r="NO270" s="0"/>
      <c r="NP270" s="0"/>
      <c r="NQ270" s="0"/>
      <c r="NR270" s="0"/>
      <c r="NS270" s="0"/>
      <c r="NT270" s="0"/>
      <c r="NU270" s="0"/>
      <c r="NV270" s="0"/>
      <c r="NW270" s="0"/>
      <c r="NX270" s="0"/>
      <c r="NY270" s="0"/>
      <c r="NZ270" s="0"/>
      <c r="OA270" s="0"/>
      <c r="OB270" s="0"/>
      <c r="OC270" s="0"/>
      <c r="OD270" s="0"/>
      <c r="OE270" s="0"/>
      <c r="OF270" s="0"/>
      <c r="OG270" s="0"/>
      <c r="OH270" s="0"/>
      <c r="OI270" s="0"/>
      <c r="OJ270" s="0"/>
      <c r="OK270" s="0"/>
      <c r="OL270" s="0"/>
      <c r="OM270" s="0"/>
      <c r="ON270" s="0"/>
      <c r="OO270" s="0"/>
      <c r="OP270" s="0"/>
      <c r="OQ270" s="0"/>
      <c r="OR270" s="0"/>
      <c r="OS270" s="0"/>
      <c r="OT270" s="0"/>
      <c r="OU270" s="0"/>
      <c r="OV270" s="0"/>
      <c r="OW270" s="0"/>
      <c r="OX270" s="0"/>
      <c r="OY270" s="0"/>
      <c r="OZ270" s="0"/>
      <c r="PA270" s="0"/>
      <c r="PB270" s="0"/>
      <c r="PC270" s="0"/>
      <c r="PD270" s="0"/>
      <c r="PE270" s="0"/>
      <c r="PF270" s="0"/>
      <c r="PG270" s="0"/>
      <c r="PH270" s="0"/>
      <c r="PI270" s="0"/>
      <c r="PJ270" s="0"/>
      <c r="PK270" s="0"/>
      <c r="PL270" s="0"/>
      <c r="PM270" s="0"/>
      <c r="PN270" s="0"/>
      <c r="PO270" s="0"/>
      <c r="PP270" s="0"/>
      <c r="PQ270" s="0"/>
      <c r="PR270" s="0"/>
      <c r="PS270" s="0"/>
      <c r="PT270" s="0"/>
      <c r="PU270" s="0"/>
      <c r="PV270" s="0"/>
      <c r="PW270" s="0"/>
      <c r="PX270" s="0"/>
      <c r="PY270" s="0"/>
      <c r="PZ270" s="0"/>
      <c r="QA270" s="0"/>
      <c r="QB270" s="0"/>
      <c r="QC270" s="0"/>
      <c r="QD270" s="0"/>
      <c r="QE270" s="0"/>
      <c r="QF270" s="0"/>
      <c r="QG270" s="0"/>
      <c r="QH270" s="0"/>
      <c r="QI270" s="0"/>
      <c r="QJ270" s="0"/>
      <c r="QK270" s="0"/>
      <c r="QL270" s="0"/>
      <c r="QM270" s="0"/>
      <c r="QN270" s="0"/>
      <c r="QO270" s="0"/>
      <c r="QP270" s="0"/>
      <c r="QQ270" s="0"/>
      <c r="QR270" s="0"/>
      <c r="QS270" s="0"/>
      <c r="QT270" s="0"/>
      <c r="QU270" s="0"/>
      <c r="QV270" s="0"/>
      <c r="QW270" s="0"/>
      <c r="QX270" s="0"/>
      <c r="QY270" s="0"/>
      <c r="QZ270" s="0"/>
      <c r="RA270" s="0"/>
      <c r="RB270" s="0"/>
      <c r="RC270" s="0"/>
      <c r="RD270" s="0"/>
      <c r="RE270" s="0"/>
      <c r="RF270" s="0"/>
      <c r="RG270" s="0"/>
      <c r="RH270" s="0"/>
      <c r="RI270" s="0"/>
      <c r="RJ270" s="0"/>
      <c r="RK270" s="0"/>
      <c r="RL270" s="0"/>
      <c r="RM270" s="0"/>
      <c r="RN270" s="0"/>
      <c r="RO270" s="0"/>
      <c r="RP270" s="0"/>
      <c r="RQ270" s="0"/>
      <c r="RR270" s="0"/>
      <c r="RS270" s="0"/>
      <c r="RT270" s="0"/>
      <c r="RU270" s="0"/>
      <c r="RV270" s="0"/>
      <c r="RW270" s="0"/>
      <c r="RX270" s="0"/>
      <c r="RY270" s="0"/>
      <c r="RZ270" s="0"/>
      <c r="SA270" s="0"/>
      <c r="SB270" s="0"/>
      <c r="SC270" s="0"/>
      <c r="SD270" s="0"/>
      <c r="SE270" s="0"/>
      <c r="SF270" s="0"/>
      <c r="SG270" s="0"/>
      <c r="SH270" s="0"/>
      <c r="SI270" s="0"/>
      <c r="SJ270" s="0"/>
      <c r="SK270" s="0"/>
      <c r="SL270" s="0"/>
      <c r="SM270" s="0"/>
      <c r="SN270" s="0"/>
      <c r="SO270" s="0"/>
      <c r="SP270" s="0"/>
      <c r="SQ270" s="0"/>
      <c r="SR270" s="0"/>
      <c r="SS270" s="0"/>
      <c r="ST270" s="0"/>
      <c r="SU270" s="0"/>
      <c r="SV270" s="0"/>
      <c r="SW270" s="0"/>
      <c r="SX270" s="0"/>
      <c r="SY270" s="0"/>
      <c r="SZ270" s="0"/>
      <c r="TA270" s="0"/>
      <c r="TB270" s="0"/>
      <c r="TC270" s="0"/>
      <c r="TD270" s="0"/>
      <c r="TE270" s="0"/>
      <c r="TF270" s="0"/>
      <c r="TG270" s="0"/>
      <c r="TH270" s="0"/>
      <c r="TI270" s="0"/>
      <c r="TJ270" s="0"/>
      <c r="TK270" s="0"/>
      <c r="TL270" s="0"/>
      <c r="TM270" s="0"/>
      <c r="TN270" s="0"/>
      <c r="TO270" s="0"/>
      <c r="TP270" s="0"/>
      <c r="TQ270" s="0"/>
      <c r="TR270" s="0"/>
      <c r="TS270" s="0"/>
      <c r="TT270" s="0"/>
      <c r="TU270" s="0"/>
      <c r="TV270" s="0"/>
      <c r="TW270" s="0"/>
      <c r="TX270" s="0"/>
      <c r="TY270" s="0"/>
      <c r="TZ270" s="0"/>
      <c r="UA270" s="0"/>
      <c r="UB270" s="0"/>
      <c r="UC270" s="0"/>
      <c r="UD270" s="0"/>
      <c r="UE270" s="0"/>
      <c r="UF270" s="0"/>
      <c r="UG270" s="0"/>
      <c r="UH270" s="0"/>
      <c r="UI270" s="0"/>
      <c r="UJ270" s="0"/>
      <c r="UK270" s="0"/>
      <c r="UL270" s="0"/>
      <c r="UM270" s="0"/>
      <c r="UN270" s="0"/>
      <c r="UO270" s="0"/>
      <c r="UP270" s="0"/>
      <c r="UQ270" s="0"/>
      <c r="UR270" s="0"/>
      <c r="US270" s="0"/>
      <c r="UT270" s="0"/>
      <c r="UU270" s="0"/>
      <c r="UV270" s="0"/>
      <c r="UW270" s="0"/>
      <c r="UX270" s="0"/>
      <c r="UY270" s="0"/>
      <c r="UZ270" s="0"/>
      <c r="VA270" s="0"/>
      <c r="VB270" s="0"/>
      <c r="VC270" s="0"/>
      <c r="VD270" s="0"/>
      <c r="VE270" s="0"/>
      <c r="VF270" s="0"/>
      <c r="VG270" s="0"/>
      <c r="VH270" s="0"/>
      <c r="VI270" s="0"/>
      <c r="VJ270" s="0"/>
      <c r="VK270" s="0"/>
      <c r="VL270" s="0"/>
      <c r="VM270" s="0"/>
      <c r="VN270" s="0"/>
      <c r="VO270" s="0"/>
      <c r="VP270" s="0"/>
      <c r="VQ270" s="0"/>
      <c r="VR270" s="0"/>
      <c r="VS270" s="0"/>
      <c r="VT270" s="0"/>
      <c r="VU270" s="0"/>
      <c r="VV270" s="0"/>
      <c r="VW270" s="0"/>
      <c r="VX270" s="0"/>
      <c r="VY270" s="0"/>
      <c r="VZ270" s="0"/>
      <c r="WA270" s="0"/>
      <c r="WB270" s="0"/>
      <c r="WC270" s="0"/>
      <c r="WD270" s="0"/>
      <c r="WE270" s="0"/>
      <c r="WF270" s="0"/>
      <c r="WG270" s="0"/>
      <c r="WH270" s="0"/>
      <c r="WI270" s="0"/>
      <c r="WJ270" s="0"/>
      <c r="WK270" s="0"/>
      <c r="WL270" s="0"/>
      <c r="WM270" s="0"/>
      <c r="WN270" s="0"/>
      <c r="WO270" s="0"/>
      <c r="WP270" s="0"/>
      <c r="WQ270" s="0"/>
      <c r="WR270" s="0"/>
      <c r="WS270" s="0"/>
      <c r="WT270" s="0"/>
      <c r="WU270" s="0"/>
      <c r="WV270" s="0"/>
      <c r="WW270" s="0"/>
      <c r="WX270" s="0"/>
      <c r="WY270" s="0"/>
      <c r="WZ270" s="0"/>
      <c r="XA270" s="0"/>
      <c r="XB270" s="0"/>
      <c r="XC270" s="0"/>
      <c r="XD270" s="0"/>
      <c r="XE270" s="0"/>
      <c r="XF270" s="0"/>
      <c r="XG270" s="0"/>
      <c r="XH270" s="0"/>
      <c r="XI270" s="0"/>
      <c r="XJ270" s="0"/>
      <c r="XK270" s="0"/>
      <c r="XL270" s="0"/>
      <c r="XM270" s="0"/>
      <c r="XN270" s="0"/>
      <c r="XO270" s="0"/>
      <c r="XP270" s="0"/>
      <c r="XQ270" s="0"/>
      <c r="XR270" s="0"/>
      <c r="XS270" s="0"/>
      <c r="XT270" s="0"/>
      <c r="XU270" s="0"/>
      <c r="XV270" s="0"/>
      <c r="XW270" s="0"/>
      <c r="XX270" s="0"/>
      <c r="XY270" s="0"/>
      <c r="XZ270" s="0"/>
      <c r="YA270" s="0"/>
      <c r="YB270" s="0"/>
      <c r="YC270" s="0"/>
      <c r="YD270" s="0"/>
      <c r="YE270" s="0"/>
      <c r="YF270" s="0"/>
      <c r="YG270" s="0"/>
      <c r="YH270" s="0"/>
      <c r="YI270" s="0"/>
      <c r="YJ270" s="0"/>
      <c r="YK270" s="0"/>
      <c r="YL270" s="0"/>
      <c r="YM270" s="0"/>
      <c r="YN270" s="0"/>
      <c r="YO270" s="0"/>
      <c r="YP270" s="0"/>
      <c r="YQ270" s="0"/>
      <c r="YR270" s="0"/>
      <c r="YS270" s="0"/>
      <c r="YT270" s="0"/>
      <c r="YU270" s="0"/>
      <c r="YV270" s="0"/>
      <c r="YW270" s="0"/>
      <c r="YX270" s="0"/>
      <c r="YY270" s="0"/>
      <c r="YZ270" s="0"/>
      <c r="ZA270" s="0"/>
      <c r="ZB270" s="0"/>
      <c r="ZC270" s="0"/>
      <c r="ZD270" s="0"/>
      <c r="ZE270" s="0"/>
      <c r="ZF270" s="0"/>
      <c r="ZG270" s="0"/>
      <c r="ZH270" s="0"/>
      <c r="ZI270" s="0"/>
      <c r="ZJ270" s="0"/>
      <c r="ZK270" s="0"/>
      <c r="ZL270" s="0"/>
      <c r="ZM270" s="0"/>
      <c r="ZN270" s="0"/>
      <c r="ZO270" s="0"/>
      <c r="ZP270" s="0"/>
      <c r="ZQ270" s="0"/>
      <c r="ZR270" s="0"/>
      <c r="ZS270" s="0"/>
      <c r="ZT270" s="0"/>
      <c r="ZU270" s="0"/>
      <c r="ZV270" s="0"/>
      <c r="ZW270" s="0"/>
      <c r="ZX270" s="0"/>
      <c r="ZY270" s="0"/>
      <c r="ZZ270" s="0"/>
      <c r="AAA270" s="0"/>
      <c r="AAB270" s="0"/>
      <c r="AAC270" s="0"/>
      <c r="AAD270" s="0"/>
      <c r="AAE270" s="0"/>
      <c r="AAF270" s="0"/>
      <c r="AAG270" s="0"/>
      <c r="AAH270" s="0"/>
      <c r="AAI270" s="0"/>
      <c r="AAJ270" s="0"/>
      <c r="AAK270" s="0"/>
      <c r="AAL270" s="0"/>
      <c r="AAM270" s="0"/>
      <c r="AAN270" s="0"/>
      <c r="AAO270" s="0"/>
      <c r="AAP270" s="0"/>
      <c r="AAQ270" s="0"/>
      <c r="AAR270" s="0"/>
      <c r="AAS270" s="0"/>
      <c r="AAT270" s="0"/>
      <c r="AAU270" s="0"/>
      <c r="AAV270" s="0"/>
      <c r="AAW270" s="0"/>
      <c r="AAX270" s="0"/>
      <c r="AAY270" s="0"/>
      <c r="AAZ270" s="0"/>
      <c r="ABA270" s="0"/>
      <c r="ABB270" s="0"/>
      <c r="ABC270" s="0"/>
      <c r="ABD270" s="0"/>
      <c r="ABE270" s="0"/>
      <c r="ABF270" s="0"/>
      <c r="ABG270" s="0"/>
      <c r="ABH270" s="0"/>
      <c r="ABI270" s="0"/>
      <c r="ABJ270" s="0"/>
      <c r="ABK270" s="0"/>
      <c r="ABL270" s="0"/>
      <c r="ABM270" s="0"/>
      <c r="ABN270" s="0"/>
      <c r="ABO270" s="0"/>
      <c r="ABP270" s="0"/>
      <c r="ABQ270" s="0"/>
      <c r="ABR270" s="0"/>
      <c r="ABS270" s="0"/>
      <c r="ABT270" s="0"/>
      <c r="ABU270" s="0"/>
      <c r="ABV270" s="0"/>
      <c r="ABW270" s="0"/>
      <c r="ABX270" s="0"/>
      <c r="ABY270" s="0"/>
      <c r="ABZ270" s="0"/>
      <c r="ACA270" s="0"/>
      <c r="ACB270" s="0"/>
      <c r="ACC270" s="0"/>
      <c r="ACD270" s="0"/>
      <c r="ACE270" s="0"/>
      <c r="ACF270" s="0"/>
      <c r="ACG270" s="0"/>
      <c r="ACH270" s="0"/>
      <c r="ACI270" s="0"/>
      <c r="ACJ270" s="0"/>
      <c r="ACK270" s="0"/>
      <c r="ACL270" s="0"/>
      <c r="ACM270" s="0"/>
      <c r="ACN270" s="0"/>
      <c r="ACO270" s="0"/>
      <c r="ACP270" s="0"/>
      <c r="ACQ270" s="0"/>
      <c r="ACR270" s="0"/>
      <c r="ACS270" s="0"/>
      <c r="ACT270" s="0"/>
      <c r="ACU270" s="0"/>
      <c r="ACV270" s="0"/>
      <c r="ACW270" s="0"/>
      <c r="ACX270" s="0"/>
      <c r="ACY270" s="0"/>
      <c r="ACZ270" s="0"/>
      <c r="ADA270" s="0"/>
      <c r="ADB270" s="0"/>
      <c r="ADC270" s="0"/>
      <c r="ADD270" s="0"/>
      <c r="ADE270" s="0"/>
      <c r="ADF270" s="0"/>
      <c r="ADG270" s="0"/>
      <c r="ADH270" s="0"/>
      <c r="ADI270" s="0"/>
      <c r="ADJ270" s="0"/>
      <c r="ADK270" s="0"/>
      <c r="ADL270" s="0"/>
      <c r="ADM270" s="0"/>
      <c r="ADN270" s="0"/>
      <c r="ADO270" s="0"/>
      <c r="ADP270" s="0"/>
      <c r="ADQ270" s="0"/>
      <c r="ADR270" s="0"/>
      <c r="ADS270" s="0"/>
      <c r="ADT270" s="0"/>
      <c r="ADU270" s="0"/>
      <c r="ADV270" s="0"/>
      <c r="ADW270" s="0"/>
      <c r="ADX270" s="0"/>
      <c r="ADY270" s="0"/>
      <c r="ADZ270" s="0"/>
      <c r="AEA270" s="0"/>
      <c r="AEB270" s="0"/>
      <c r="AEC270" s="0"/>
      <c r="AED270" s="0"/>
      <c r="AEE270" s="0"/>
      <c r="AEF270" s="0"/>
      <c r="AEG270" s="0"/>
      <c r="AEH270" s="0"/>
      <c r="AEI270" s="0"/>
      <c r="AEJ270" s="0"/>
      <c r="AEK270" s="0"/>
      <c r="AEL270" s="0"/>
      <c r="AEM270" s="0"/>
      <c r="AEN270" s="0"/>
      <c r="AEO270" s="0"/>
      <c r="AEP270" s="0"/>
      <c r="AEQ270" s="0"/>
      <c r="AER270" s="0"/>
      <c r="AES270" s="0"/>
      <c r="AET270" s="0"/>
      <c r="AEU270" s="0"/>
      <c r="AEV270" s="0"/>
      <c r="AEW270" s="0"/>
      <c r="AEX270" s="0"/>
      <c r="AEY270" s="0"/>
      <c r="AEZ270" s="0"/>
      <c r="AFA270" s="0"/>
      <c r="AFB270" s="0"/>
      <c r="AFC270" s="0"/>
      <c r="AFD270" s="0"/>
      <c r="AFE270" s="0"/>
      <c r="AFF270" s="0"/>
      <c r="AFG270" s="0"/>
      <c r="AFH270" s="0"/>
      <c r="AFI270" s="0"/>
      <c r="AFJ270" s="0"/>
      <c r="AFK270" s="0"/>
      <c r="AFL270" s="0"/>
      <c r="AFM270" s="0"/>
      <c r="AFN270" s="0"/>
      <c r="AFO270" s="0"/>
      <c r="AFP270" s="0"/>
      <c r="AFQ270" s="0"/>
      <c r="AFR270" s="0"/>
      <c r="AFS270" s="0"/>
      <c r="AFT270" s="0"/>
      <c r="AFU270" s="0"/>
      <c r="AFV270" s="0"/>
      <c r="AFW270" s="0"/>
      <c r="AFX270" s="0"/>
      <c r="AFY270" s="0"/>
      <c r="AFZ270" s="0"/>
      <c r="AGA270" s="0"/>
      <c r="AGB270" s="0"/>
      <c r="AGC270" s="0"/>
      <c r="AGD270" s="0"/>
      <c r="AGE270" s="0"/>
      <c r="AGF270" s="0"/>
      <c r="AGG270" s="0"/>
      <c r="AGH270" s="0"/>
      <c r="AGI270" s="0"/>
      <c r="AGJ270" s="0"/>
      <c r="AGK270" s="0"/>
      <c r="AGL270" s="0"/>
      <c r="AGM270" s="0"/>
      <c r="AGN270" s="0"/>
      <c r="AGO270" s="0"/>
      <c r="AGP270" s="0"/>
      <c r="AGQ270" s="0"/>
      <c r="AGR270" s="0"/>
      <c r="AGS270" s="0"/>
      <c r="AGT270" s="0"/>
      <c r="AGU270" s="0"/>
      <c r="AGV270" s="0"/>
      <c r="AGW270" s="0"/>
      <c r="AGX270" s="0"/>
      <c r="AGY270" s="0"/>
      <c r="AGZ270" s="0"/>
      <c r="AHA270" s="0"/>
      <c r="AHB270" s="0"/>
      <c r="AHC270" s="0"/>
      <c r="AHD270" s="0"/>
      <c r="AHE270" s="0"/>
      <c r="AHF270" s="0"/>
      <c r="AHG270" s="0"/>
      <c r="AHH270" s="0"/>
      <c r="AHI270" s="0"/>
      <c r="AHJ270" s="0"/>
      <c r="AHK270" s="0"/>
      <c r="AHL270" s="0"/>
      <c r="AHM270" s="0"/>
      <c r="AHN270" s="0"/>
      <c r="AHO270" s="0"/>
      <c r="AHP270" s="0"/>
      <c r="AHQ270" s="0"/>
      <c r="AHR270" s="0"/>
      <c r="AHS270" s="0"/>
      <c r="AHT270" s="0"/>
      <c r="AHU270" s="0"/>
      <c r="AHV270" s="0"/>
      <c r="AHW270" s="0"/>
      <c r="AHX270" s="0"/>
      <c r="AHY270" s="0"/>
      <c r="AHZ270" s="0"/>
      <c r="AIA270" s="0"/>
      <c r="AIB270" s="0"/>
      <c r="AIC270" s="0"/>
      <c r="AID270" s="0"/>
      <c r="AIE270" s="0"/>
      <c r="AIF270" s="0"/>
      <c r="AIG270" s="0"/>
      <c r="AIH270" s="0"/>
      <c r="AII270" s="0"/>
      <c r="AIJ270" s="0"/>
      <c r="AIK270" s="0"/>
      <c r="AIL270" s="0"/>
      <c r="AIM270" s="0"/>
      <c r="AIN270" s="0"/>
      <c r="AIO270" s="0"/>
      <c r="AIP270" s="0"/>
      <c r="AIQ270" s="0"/>
      <c r="AIR270" s="0"/>
      <c r="AIS270" s="0"/>
      <c r="AIT270" s="0"/>
      <c r="AIU270" s="0"/>
      <c r="AIV270" s="0"/>
      <c r="AIW270" s="0"/>
      <c r="AIX270" s="0"/>
      <c r="AIY270" s="0"/>
      <c r="AIZ270" s="0"/>
      <c r="AJA270" s="0"/>
      <c r="AJB270" s="0"/>
      <c r="AJC270" s="0"/>
      <c r="AJD270" s="0"/>
      <c r="AJE270" s="0"/>
      <c r="AJF270" s="0"/>
      <c r="AJG270" s="0"/>
      <c r="AJH270" s="0"/>
      <c r="AJI270" s="0"/>
      <c r="AJJ270" s="0"/>
      <c r="AJK270" s="0"/>
      <c r="AJL270" s="0"/>
      <c r="AJM270" s="0"/>
      <c r="AJN270" s="0"/>
      <c r="AJO270" s="0"/>
      <c r="AJP270" s="0"/>
      <c r="AJQ270" s="0"/>
      <c r="AJR270" s="0"/>
      <c r="AJS270" s="0"/>
      <c r="AJT270" s="0"/>
      <c r="AJU270" s="0"/>
      <c r="AJV270" s="0"/>
      <c r="AJW270" s="0"/>
      <c r="AJX270" s="0"/>
      <c r="AJY270" s="0"/>
      <c r="AJZ270" s="0"/>
      <c r="AKA270" s="0"/>
      <c r="AKB270" s="0"/>
      <c r="AKC270" s="0"/>
      <c r="AKD270" s="0"/>
      <c r="AKE270" s="0"/>
      <c r="AKF270" s="0"/>
      <c r="AKG270" s="0"/>
      <c r="AKH270" s="0"/>
      <c r="AKI270" s="0"/>
      <c r="AKJ270" s="0"/>
      <c r="AKK270" s="0"/>
      <c r="AKL270" s="0"/>
      <c r="AKM270" s="0"/>
      <c r="AKN270" s="0"/>
      <c r="AKO270" s="0"/>
      <c r="AKP270" s="0"/>
      <c r="AKQ270" s="0"/>
      <c r="AKR270" s="0"/>
      <c r="AKS270" s="0"/>
      <c r="AKT270" s="0"/>
      <c r="AKU270" s="0"/>
      <c r="AKV270" s="0"/>
      <c r="AKW270" s="0"/>
      <c r="AKX270" s="0"/>
      <c r="AKY270" s="0"/>
      <c r="AKZ270" s="0"/>
      <c r="ALA270" s="0"/>
      <c r="ALB270" s="0"/>
      <c r="ALC270" s="0"/>
      <c r="ALD270" s="0"/>
      <c r="ALE270" s="0"/>
      <c r="ALF270" s="0"/>
      <c r="ALG270" s="0"/>
      <c r="ALH270" s="0"/>
      <c r="ALI270" s="0"/>
      <c r="ALJ270" s="0"/>
      <c r="ALK270" s="0"/>
      <c r="ALL270" s="0"/>
      <c r="ALM270" s="0"/>
      <c r="ALN270" s="0"/>
      <c r="ALO270" s="0"/>
      <c r="ALP270" s="0"/>
      <c r="ALQ270" s="0"/>
      <c r="ALR270" s="0"/>
      <c r="ALS270" s="0"/>
      <c r="ALT270" s="0"/>
      <c r="ALU270" s="0"/>
      <c r="ALV270" s="0"/>
      <c r="ALW270" s="0"/>
      <c r="ALX270" s="0"/>
      <c r="ALY270" s="0"/>
      <c r="ALZ270" s="0"/>
      <c r="AMA270" s="0"/>
      <c r="AMB270" s="0"/>
      <c r="AMC270" s="0"/>
      <c r="AMD270" s="0"/>
      <c r="AME270" s="0"/>
      <c r="AMF270" s="0"/>
      <c r="AMG270" s="0"/>
      <c r="AMH270" s="0"/>
      <c r="AMI270" s="0"/>
      <c r="AMJ270" s="0"/>
    </row>
    <row r="271" customFormat="false" ht="14.9" hidden="false" customHeight="false" outlineLevel="0" collapsed="false">
      <c r="A271" s="44" t="n">
        <v>65</v>
      </c>
      <c r="B271" s="45" t="s">
        <v>286</v>
      </c>
      <c r="C271" s="19" t="n">
        <v>0</v>
      </c>
      <c r="D271" s="19" t="n">
        <v>0</v>
      </c>
      <c r="E271" s="19" t="n">
        <v>0</v>
      </c>
      <c r="F271" s="19" t="n">
        <v>1</v>
      </c>
      <c r="G271" s="20"/>
      <c r="H271" s="20"/>
      <c r="I271" s="20" t="n">
        <f aca="false">E271*SC!C142</f>
        <v>0</v>
      </c>
      <c r="J271" s="20" t="n">
        <f aca="false">F271*SC!D142</f>
        <v>855.571064166667</v>
      </c>
      <c r="K271" s="21" t="n">
        <v>619.39</v>
      </c>
      <c r="L271" s="21" t="n">
        <f aca="false">6*SC!D154</f>
        <v>23.3337562954545</v>
      </c>
      <c r="M271" s="21" t="n">
        <f aca="false">6*SC!E154</f>
        <v>23.3337562954545</v>
      </c>
      <c r="N271" s="22"/>
      <c r="O271" s="23" t="n">
        <f aca="false">SUM(G271:J271,K271:M271)</f>
        <v>1521.62857675758</v>
      </c>
      <c r="P271" s="0"/>
      <c r="Q271" s="0"/>
      <c r="R271" s="0"/>
      <c r="S271" s="0"/>
      <c r="T271" s="0"/>
      <c r="U271" s="0"/>
      <c r="V271" s="0"/>
      <c r="W271" s="0"/>
      <c r="X271" s="0"/>
      <c r="Y271" s="0"/>
      <c r="Z271" s="0"/>
      <c r="AA271" s="0"/>
      <c r="AB271" s="0"/>
      <c r="AC271" s="0"/>
      <c r="AD271" s="0"/>
      <c r="AE271" s="0"/>
      <c r="AF271" s="0"/>
      <c r="AG271" s="0"/>
      <c r="AH271" s="0"/>
      <c r="AI271" s="0"/>
      <c r="AJ271" s="0"/>
      <c r="AK271" s="0"/>
      <c r="AL271" s="0"/>
      <c r="AM271" s="0"/>
      <c r="AN271" s="0"/>
      <c r="AO271" s="0"/>
      <c r="AP271" s="0"/>
      <c r="AQ271" s="0"/>
      <c r="AR271" s="0"/>
      <c r="AS271" s="0"/>
      <c r="AT271" s="0"/>
      <c r="AU271" s="0"/>
      <c r="AV271" s="0"/>
      <c r="AW271" s="0"/>
      <c r="AX271" s="0"/>
      <c r="AY271" s="0"/>
      <c r="AZ271" s="0"/>
      <c r="BA271" s="0"/>
      <c r="BB271" s="0"/>
      <c r="BC271" s="0"/>
      <c r="BD271" s="0"/>
      <c r="BE271" s="0"/>
      <c r="BF271" s="0"/>
      <c r="BG271" s="0"/>
      <c r="BH271" s="0"/>
      <c r="BI271" s="0"/>
      <c r="BJ271" s="0"/>
      <c r="BK271" s="0"/>
      <c r="BL271" s="0"/>
      <c r="BM271" s="0"/>
      <c r="BN271" s="0"/>
      <c r="BO271" s="0"/>
      <c r="BP271" s="0"/>
      <c r="BQ271" s="0"/>
      <c r="BR271" s="0"/>
      <c r="BS271" s="0"/>
      <c r="BT271" s="0"/>
      <c r="BU271" s="0"/>
      <c r="BV271" s="0"/>
      <c r="BW271" s="0"/>
      <c r="BX271" s="0"/>
      <c r="BY271" s="0"/>
      <c r="BZ271" s="0"/>
      <c r="CA271" s="0"/>
      <c r="CB271" s="0"/>
      <c r="CC271" s="0"/>
      <c r="CD271" s="0"/>
      <c r="CE271" s="0"/>
      <c r="CF271" s="0"/>
      <c r="CG271" s="0"/>
      <c r="CH271" s="0"/>
      <c r="CI271" s="0"/>
      <c r="CJ271" s="0"/>
      <c r="CK271" s="0"/>
      <c r="CL271" s="0"/>
      <c r="CM271" s="0"/>
      <c r="CN271" s="0"/>
      <c r="CO271" s="0"/>
      <c r="CP271" s="0"/>
      <c r="CQ271" s="0"/>
      <c r="CR271" s="0"/>
      <c r="CS271" s="0"/>
      <c r="CT271" s="0"/>
      <c r="CU271" s="0"/>
      <c r="CV271" s="0"/>
      <c r="CW271" s="0"/>
      <c r="CX271" s="0"/>
      <c r="CY271" s="0"/>
      <c r="CZ271" s="0"/>
      <c r="DA271" s="0"/>
      <c r="DB271" s="0"/>
      <c r="DC271" s="0"/>
      <c r="DD271" s="0"/>
      <c r="DE271" s="0"/>
      <c r="DF271" s="0"/>
      <c r="DG271" s="0"/>
      <c r="DH271" s="0"/>
      <c r="DI271" s="0"/>
      <c r="DJ271" s="0"/>
      <c r="DK271" s="0"/>
      <c r="DL271" s="0"/>
      <c r="DM271" s="0"/>
      <c r="DN271" s="0"/>
      <c r="DO271" s="0"/>
      <c r="DP271" s="0"/>
      <c r="DQ271" s="0"/>
      <c r="DR271" s="0"/>
      <c r="DS271" s="0"/>
      <c r="DT271" s="0"/>
      <c r="DU271" s="0"/>
      <c r="DV271" s="0"/>
      <c r="DW271" s="0"/>
      <c r="DX271" s="0"/>
      <c r="DY271" s="0"/>
      <c r="DZ271" s="0"/>
      <c r="EA271" s="0"/>
      <c r="EB271" s="0"/>
      <c r="EC271" s="0"/>
      <c r="ED271" s="0"/>
      <c r="EE271" s="0"/>
      <c r="EF271" s="0"/>
      <c r="EG271" s="0"/>
      <c r="EH271" s="0"/>
      <c r="EI271" s="0"/>
      <c r="EJ271" s="0"/>
      <c r="EK271" s="0"/>
      <c r="EL271" s="0"/>
      <c r="EM271" s="0"/>
      <c r="EN271" s="0"/>
      <c r="EO271" s="0"/>
      <c r="EP271" s="0"/>
      <c r="EQ271" s="0"/>
      <c r="ER271" s="0"/>
      <c r="ES271" s="0"/>
      <c r="ET271" s="0"/>
      <c r="EU271" s="0"/>
      <c r="EV271" s="0"/>
      <c r="EW271" s="0"/>
      <c r="EX271" s="0"/>
      <c r="EY271" s="0"/>
      <c r="EZ271" s="0"/>
      <c r="FA271" s="0"/>
      <c r="FB271" s="0"/>
      <c r="FC271" s="0"/>
      <c r="FD271" s="0"/>
      <c r="FE271" s="0"/>
      <c r="FF271" s="0"/>
      <c r="FG271" s="0"/>
      <c r="FH271" s="0"/>
      <c r="FI271" s="0"/>
      <c r="FJ271" s="0"/>
      <c r="FK271" s="0"/>
      <c r="FL271" s="0"/>
      <c r="FM271" s="0"/>
      <c r="FN271" s="0"/>
      <c r="FO271" s="0"/>
      <c r="FP271" s="0"/>
      <c r="FQ271" s="0"/>
      <c r="FR271" s="0"/>
      <c r="FS271" s="0"/>
      <c r="FT271" s="0"/>
      <c r="FU271" s="0"/>
      <c r="FV271" s="0"/>
      <c r="FW271" s="0"/>
      <c r="FX271" s="0"/>
      <c r="FY271" s="0"/>
      <c r="FZ271" s="0"/>
      <c r="GA271" s="0"/>
      <c r="GB271" s="0"/>
      <c r="GC271" s="0"/>
      <c r="GD271" s="0"/>
      <c r="GE271" s="0"/>
      <c r="GF271" s="0"/>
      <c r="GG271" s="0"/>
      <c r="GH271" s="0"/>
      <c r="GI271" s="0"/>
      <c r="GJ271" s="0"/>
      <c r="GK271" s="0"/>
      <c r="GL271" s="0"/>
      <c r="GM271" s="0"/>
      <c r="GN271" s="0"/>
      <c r="GO271" s="0"/>
      <c r="GP271" s="0"/>
      <c r="GQ271" s="0"/>
      <c r="GR271" s="0"/>
      <c r="GS271" s="0"/>
      <c r="GT271" s="0"/>
      <c r="GU271" s="0"/>
      <c r="GV271" s="0"/>
      <c r="GW271" s="0"/>
      <c r="GX271" s="0"/>
      <c r="GY271" s="0"/>
      <c r="GZ271" s="0"/>
      <c r="HA271" s="0"/>
      <c r="HB271" s="0"/>
      <c r="HC271" s="0"/>
      <c r="HD271" s="0"/>
      <c r="HE271" s="0"/>
      <c r="HF271" s="0"/>
      <c r="HG271" s="0"/>
      <c r="HH271" s="0"/>
      <c r="HI271" s="0"/>
      <c r="HJ271" s="0"/>
      <c r="HK271" s="0"/>
      <c r="HL271" s="0"/>
      <c r="HM271" s="0"/>
      <c r="HN271" s="0"/>
      <c r="HO271" s="0"/>
      <c r="HP271" s="0"/>
      <c r="HQ271" s="0"/>
      <c r="HR271" s="0"/>
      <c r="HS271" s="0"/>
      <c r="HT271" s="0"/>
      <c r="HU271" s="0"/>
      <c r="HV271" s="0"/>
      <c r="HW271" s="0"/>
      <c r="HX271" s="0"/>
      <c r="HY271" s="0"/>
      <c r="HZ271" s="0"/>
      <c r="IA271" s="0"/>
      <c r="IB271" s="0"/>
      <c r="IC271" s="0"/>
      <c r="ID271" s="0"/>
      <c r="IE271" s="0"/>
      <c r="IF271" s="0"/>
      <c r="IG271" s="0"/>
      <c r="IH271" s="0"/>
      <c r="II271" s="0"/>
      <c r="IJ271" s="0"/>
      <c r="IK271" s="0"/>
      <c r="IL271" s="0"/>
      <c r="IM271" s="0"/>
      <c r="IN271" s="0"/>
      <c r="IO271" s="0"/>
      <c r="IP271" s="0"/>
      <c r="IQ271" s="0"/>
      <c r="IR271" s="0"/>
      <c r="IS271" s="0"/>
      <c r="IT271" s="0"/>
      <c r="IU271" s="0"/>
      <c r="IV271" s="0"/>
      <c r="IW271" s="0"/>
      <c r="IX271" s="0"/>
      <c r="IY271" s="0"/>
      <c r="IZ271" s="0"/>
      <c r="JA271" s="0"/>
      <c r="JB271" s="0"/>
      <c r="JC271" s="0"/>
      <c r="JD271" s="0"/>
      <c r="JE271" s="0"/>
      <c r="JF271" s="0"/>
      <c r="JG271" s="0"/>
      <c r="JH271" s="0"/>
      <c r="JI271" s="0"/>
      <c r="JJ271" s="0"/>
      <c r="JK271" s="0"/>
      <c r="JL271" s="0"/>
      <c r="JM271" s="0"/>
      <c r="JN271" s="0"/>
      <c r="JO271" s="0"/>
      <c r="JP271" s="0"/>
      <c r="JQ271" s="0"/>
      <c r="JR271" s="0"/>
      <c r="JS271" s="0"/>
      <c r="JT271" s="0"/>
      <c r="JU271" s="0"/>
      <c r="JV271" s="0"/>
      <c r="JW271" s="0"/>
      <c r="JX271" s="0"/>
      <c r="JY271" s="0"/>
      <c r="JZ271" s="0"/>
      <c r="KA271" s="0"/>
      <c r="KB271" s="0"/>
      <c r="KC271" s="0"/>
      <c r="KD271" s="0"/>
      <c r="KE271" s="0"/>
      <c r="KF271" s="0"/>
      <c r="KG271" s="0"/>
      <c r="KH271" s="0"/>
      <c r="KI271" s="0"/>
      <c r="KJ271" s="0"/>
      <c r="KK271" s="0"/>
      <c r="KL271" s="0"/>
      <c r="KM271" s="0"/>
      <c r="KN271" s="0"/>
      <c r="KO271" s="0"/>
      <c r="KP271" s="0"/>
      <c r="KQ271" s="0"/>
      <c r="KR271" s="0"/>
      <c r="KS271" s="0"/>
      <c r="KT271" s="0"/>
      <c r="KU271" s="0"/>
      <c r="KV271" s="0"/>
      <c r="KW271" s="0"/>
      <c r="KX271" s="0"/>
      <c r="KY271" s="0"/>
      <c r="KZ271" s="0"/>
      <c r="LA271" s="0"/>
      <c r="LB271" s="0"/>
      <c r="LC271" s="0"/>
      <c r="LD271" s="0"/>
      <c r="LE271" s="0"/>
      <c r="LF271" s="0"/>
      <c r="LG271" s="0"/>
      <c r="LH271" s="0"/>
      <c r="LI271" s="0"/>
      <c r="LJ271" s="0"/>
      <c r="LK271" s="0"/>
      <c r="LL271" s="0"/>
      <c r="LM271" s="0"/>
      <c r="LN271" s="0"/>
      <c r="LO271" s="0"/>
      <c r="LP271" s="0"/>
      <c r="LQ271" s="0"/>
      <c r="LR271" s="0"/>
      <c r="LS271" s="0"/>
      <c r="LT271" s="0"/>
      <c r="LU271" s="0"/>
      <c r="LV271" s="0"/>
      <c r="LW271" s="0"/>
      <c r="LX271" s="0"/>
      <c r="LY271" s="0"/>
      <c r="LZ271" s="0"/>
      <c r="MA271" s="0"/>
      <c r="MB271" s="0"/>
      <c r="MC271" s="0"/>
      <c r="MD271" s="0"/>
      <c r="ME271" s="0"/>
      <c r="MF271" s="0"/>
      <c r="MG271" s="0"/>
      <c r="MH271" s="0"/>
      <c r="MI271" s="0"/>
      <c r="MJ271" s="0"/>
      <c r="MK271" s="0"/>
      <c r="ML271" s="0"/>
      <c r="MM271" s="0"/>
      <c r="MN271" s="0"/>
      <c r="MO271" s="0"/>
      <c r="MP271" s="0"/>
      <c r="MQ271" s="0"/>
      <c r="MR271" s="0"/>
      <c r="MS271" s="0"/>
      <c r="MT271" s="0"/>
      <c r="MU271" s="0"/>
      <c r="MV271" s="0"/>
      <c r="MW271" s="0"/>
      <c r="MX271" s="0"/>
      <c r="MY271" s="0"/>
      <c r="MZ271" s="0"/>
      <c r="NA271" s="0"/>
      <c r="NB271" s="0"/>
      <c r="NC271" s="0"/>
      <c r="ND271" s="0"/>
      <c r="NE271" s="0"/>
      <c r="NF271" s="0"/>
      <c r="NG271" s="0"/>
      <c r="NH271" s="0"/>
      <c r="NI271" s="0"/>
      <c r="NJ271" s="0"/>
      <c r="NK271" s="0"/>
      <c r="NL271" s="0"/>
      <c r="NM271" s="0"/>
      <c r="NN271" s="0"/>
      <c r="NO271" s="0"/>
      <c r="NP271" s="0"/>
      <c r="NQ271" s="0"/>
      <c r="NR271" s="0"/>
      <c r="NS271" s="0"/>
      <c r="NT271" s="0"/>
      <c r="NU271" s="0"/>
      <c r="NV271" s="0"/>
      <c r="NW271" s="0"/>
      <c r="NX271" s="0"/>
      <c r="NY271" s="0"/>
      <c r="NZ271" s="0"/>
      <c r="OA271" s="0"/>
      <c r="OB271" s="0"/>
      <c r="OC271" s="0"/>
      <c r="OD271" s="0"/>
      <c r="OE271" s="0"/>
      <c r="OF271" s="0"/>
      <c r="OG271" s="0"/>
      <c r="OH271" s="0"/>
      <c r="OI271" s="0"/>
      <c r="OJ271" s="0"/>
      <c r="OK271" s="0"/>
      <c r="OL271" s="0"/>
      <c r="OM271" s="0"/>
      <c r="ON271" s="0"/>
      <c r="OO271" s="0"/>
      <c r="OP271" s="0"/>
      <c r="OQ271" s="0"/>
      <c r="OR271" s="0"/>
      <c r="OS271" s="0"/>
      <c r="OT271" s="0"/>
      <c r="OU271" s="0"/>
      <c r="OV271" s="0"/>
      <c r="OW271" s="0"/>
      <c r="OX271" s="0"/>
      <c r="OY271" s="0"/>
      <c r="OZ271" s="0"/>
      <c r="PA271" s="0"/>
      <c r="PB271" s="0"/>
      <c r="PC271" s="0"/>
      <c r="PD271" s="0"/>
      <c r="PE271" s="0"/>
      <c r="PF271" s="0"/>
      <c r="PG271" s="0"/>
      <c r="PH271" s="0"/>
      <c r="PI271" s="0"/>
      <c r="PJ271" s="0"/>
      <c r="PK271" s="0"/>
      <c r="PL271" s="0"/>
      <c r="PM271" s="0"/>
      <c r="PN271" s="0"/>
      <c r="PO271" s="0"/>
      <c r="PP271" s="0"/>
      <c r="PQ271" s="0"/>
      <c r="PR271" s="0"/>
      <c r="PS271" s="0"/>
      <c r="PT271" s="0"/>
      <c r="PU271" s="0"/>
      <c r="PV271" s="0"/>
      <c r="PW271" s="0"/>
      <c r="PX271" s="0"/>
      <c r="PY271" s="0"/>
      <c r="PZ271" s="0"/>
      <c r="QA271" s="0"/>
      <c r="QB271" s="0"/>
      <c r="QC271" s="0"/>
      <c r="QD271" s="0"/>
      <c r="QE271" s="0"/>
      <c r="QF271" s="0"/>
      <c r="QG271" s="0"/>
      <c r="QH271" s="0"/>
      <c r="QI271" s="0"/>
      <c r="QJ271" s="0"/>
      <c r="QK271" s="0"/>
      <c r="QL271" s="0"/>
      <c r="QM271" s="0"/>
      <c r="QN271" s="0"/>
      <c r="QO271" s="0"/>
      <c r="QP271" s="0"/>
      <c r="QQ271" s="0"/>
      <c r="QR271" s="0"/>
      <c r="QS271" s="0"/>
      <c r="QT271" s="0"/>
      <c r="QU271" s="0"/>
      <c r="QV271" s="0"/>
      <c r="QW271" s="0"/>
      <c r="QX271" s="0"/>
      <c r="QY271" s="0"/>
      <c r="QZ271" s="0"/>
      <c r="RA271" s="0"/>
      <c r="RB271" s="0"/>
      <c r="RC271" s="0"/>
      <c r="RD271" s="0"/>
      <c r="RE271" s="0"/>
      <c r="RF271" s="0"/>
      <c r="RG271" s="0"/>
      <c r="RH271" s="0"/>
      <c r="RI271" s="0"/>
      <c r="RJ271" s="0"/>
      <c r="RK271" s="0"/>
      <c r="RL271" s="0"/>
      <c r="RM271" s="0"/>
      <c r="RN271" s="0"/>
      <c r="RO271" s="0"/>
      <c r="RP271" s="0"/>
      <c r="RQ271" s="0"/>
      <c r="RR271" s="0"/>
      <c r="RS271" s="0"/>
      <c r="RT271" s="0"/>
      <c r="RU271" s="0"/>
      <c r="RV271" s="0"/>
      <c r="RW271" s="0"/>
      <c r="RX271" s="0"/>
      <c r="RY271" s="0"/>
      <c r="RZ271" s="0"/>
      <c r="SA271" s="0"/>
      <c r="SB271" s="0"/>
      <c r="SC271" s="0"/>
      <c r="SD271" s="0"/>
      <c r="SE271" s="0"/>
      <c r="SF271" s="0"/>
      <c r="SG271" s="0"/>
      <c r="SH271" s="0"/>
      <c r="SI271" s="0"/>
      <c r="SJ271" s="0"/>
      <c r="SK271" s="0"/>
      <c r="SL271" s="0"/>
      <c r="SM271" s="0"/>
      <c r="SN271" s="0"/>
      <c r="SO271" s="0"/>
      <c r="SP271" s="0"/>
      <c r="SQ271" s="0"/>
      <c r="SR271" s="0"/>
      <c r="SS271" s="0"/>
      <c r="ST271" s="0"/>
      <c r="SU271" s="0"/>
      <c r="SV271" s="0"/>
      <c r="SW271" s="0"/>
      <c r="SX271" s="0"/>
      <c r="SY271" s="0"/>
      <c r="SZ271" s="0"/>
      <c r="TA271" s="0"/>
      <c r="TB271" s="0"/>
      <c r="TC271" s="0"/>
      <c r="TD271" s="0"/>
      <c r="TE271" s="0"/>
      <c r="TF271" s="0"/>
      <c r="TG271" s="0"/>
      <c r="TH271" s="0"/>
      <c r="TI271" s="0"/>
      <c r="TJ271" s="0"/>
      <c r="TK271" s="0"/>
      <c r="TL271" s="0"/>
      <c r="TM271" s="0"/>
      <c r="TN271" s="0"/>
      <c r="TO271" s="0"/>
      <c r="TP271" s="0"/>
      <c r="TQ271" s="0"/>
      <c r="TR271" s="0"/>
      <c r="TS271" s="0"/>
      <c r="TT271" s="0"/>
      <c r="TU271" s="0"/>
      <c r="TV271" s="0"/>
      <c r="TW271" s="0"/>
      <c r="TX271" s="0"/>
      <c r="TY271" s="0"/>
      <c r="TZ271" s="0"/>
      <c r="UA271" s="0"/>
      <c r="UB271" s="0"/>
      <c r="UC271" s="0"/>
      <c r="UD271" s="0"/>
      <c r="UE271" s="0"/>
      <c r="UF271" s="0"/>
      <c r="UG271" s="0"/>
      <c r="UH271" s="0"/>
      <c r="UI271" s="0"/>
      <c r="UJ271" s="0"/>
      <c r="UK271" s="0"/>
      <c r="UL271" s="0"/>
      <c r="UM271" s="0"/>
      <c r="UN271" s="0"/>
      <c r="UO271" s="0"/>
      <c r="UP271" s="0"/>
      <c r="UQ271" s="0"/>
      <c r="UR271" s="0"/>
      <c r="US271" s="0"/>
      <c r="UT271" s="0"/>
      <c r="UU271" s="0"/>
      <c r="UV271" s="0"/>
      <c r="UW271" s="0"/>
      <c r="UX271" s="0"/>
      <c r="UY271" s="0"/>
      <c r="UZ271" s="0"/>
      <c r="VA271" s="0"/>
      <c r="VB271" s="0"/>
      <c r="VC271" s="0"/>
      <c r="VD271" s="0"/>
      <c r="VE271" s="0"/>
      <c r="VF271" s="0"/>
      <c r="VG271" s="0"/>
      <c r="VH271" s="0"/>
      <c r="VI271" s="0"/>
      <c r="VJ271" s="0"/>
      <c r="VK271" s="0"/>
      <c r="VL271" s="0"/>
      <c r="VM271" s="0"/>
      <c r="VN271" s="0"/>
      <c r="VO271" s="0"/>
      <c r="VP271" s="0"/>
      <c r="VQ271" s="0"/>
      <c r="VR271" s="0"/>
      <c r="VS271" s="0"/>
      <c r="VT271" s="0"/>
      <c r="VU271" s="0"/>
      <c r="VV271" s="0"/>
      <c r="VW271" s="0"/>
      <c r="VX271" s="0"/>
      <c r="VY271" s="0"/>
      <c r="VZ271" s="0"/>
      <c r="WA271" s="0"/>
      <c r="WB271" s="0"/>
      <c r="WC271" s="0"/>
      <c r="WD271" s="0"/>
      <c r="WE271" s="0"/>
      <c r="WF271" s="0"/>
      <c r="WG271" s="0"/>
      <c r="WH271" s="0"/>
      <c r="WI271" s="0"/>
      <c r="WJ271" s="0"/>
      <c r="WK271" s="0"/>
      <c r="WL271" s="0"/>
      <c r="WM271" s="0"/>
      <c r="WN271" s="0"/>
      <c r="WO271" s="0"/>
      <c r="WP271" s="0"/>
      <c r="WQ271" s="0"/>
      <c r="WR271" s="0"/>
      <c r="WS271" s="0"/>
      <c r="WT271" s="0"/>
      <c r="WU271" s="0"/>
      <c r="WV271" s="0"/>
      <c r="WW271" s="0"/>
      <c r="WX271" s="0"/>
      <c r="WY271" s="0"/>
      <c r="WZ271" s="0"/>
      <c r="XA271" s="0"/>
      <c r="XB271" s="0"/>
      <c r="XC271" s="0"/>
      <c r="XD271" s="0"/>
      <c r="XE271" s="0"/>
      <c r="XF271" s="0"/>
      <c r="XG271" s="0"/>
      <c r="XH271" s="0"/>
      <c r="XI271" s="0"/>
      <c r="XJ271" s="0"/>
      <c r="XK271" s="0"/>
      <c r="XL271" s="0"/>
      <c r="XM271" s="0"/>
      <c r="XN271" s="0"/>
      <c r="XO271" s="0"/>
      <c r="XP271" s="0"/>
      <c r="XQ271" s="0"/>
      <c r="XR271" s="0"/>
      <c r="XS271" s="0"/>
      <c r="XT271" s="0"/>
      <c r="XU271" s="0"/>
      <c r="XV271" s="0"/>
      <c r="XW271" s="0"/>
      <c r="XX271" s="0"/>
      <c r="XY271" s="0"/>
      <c r="XZ271" s="0"/>
      <c r="YA271" s="0"/>
      <c r="YB271" s="0"/>
      <c r="YC271" s="0"/>
      <c r="YD271" s="0"/>
      <c r="YE271" s="0"/>
      <c r="YF271" s="0"/>
      <c r="YG271" s="0"/>
      <c r="YH271" s="0"/>
      <c r="YI271" s="0"/>
      <c r="YJ271" s="0"/>
      <c r="YK271" s="0"/>
      <c r="YL271" s="0"/>
      <c r="YM271" s="0"/>
      <c r="YN271" s="0"/>
      <c r="YO271" s="0"/>
      <c r="YP271" s="0"/>
      <c r="YQ271" s="0"/>
      <c r="YR271" s="0"/>
      <c r="YS271" s="0"/>
      <c r="YT271" s="0"/>
      <c r="YU271" s="0"/>
      <c r="YV271" s="0"/>
      <c r="YW271" s="0"/>
      <c r="YX271" s="0"/>
      <c r="YY271" s="0"/>
      <c r="YZ271" s="0"/>
      <c r="ZA271" s="0"/>
      <c r="ZB271" s="0"/>
      <c r="ZC271" s="0"/>
      <c r="ZD271" s="0"/>
      <c r="ZE271" s="0"/>
      <c r="ZF271" s="0"/>
      <c r="ZG271" s="0"/>
      <c r="ZH271" s="0"/>
      <c r="ZI271" s="0"/>
      <c r="ZJ271" s="0"/>
      <c r="ZK271" s="0"/>
      <c r="ZL271" s="0"/>
      <c r="ZM271" s="0"/>
      <c r="ZN271" s="0"/>
      <c r="ZO271" s="0"/>
      <c r="ZP271" s="0"/>
      <c r="ZQ271" s="0"/>
      <c r="ZR271" s="0"/>
      <c r="ZS271" s="0"/>
      <c r="ZT271" s="0"/>
      <c r="ZU271" s="0"/>
      <c r="ZV271" s="0"/>
      <c r="ZW271" s="0"/>
      <c r="ZX271" s="0"/>
      <c r="ZY271" s="0"/>
      <c r="ZZ271" s="0"/>
      <c r="AAA271" s="0"/>
      <c r="AAB271" s="0"/>
      <c r="AAC271" s="0"/>
      <c r="AAD271" s="0"/>
      <c r="AAE271" s="0"/>
      <c r="AAF271" s="0"/>
      <c r="AAG271" s="0"/>
      <c r="AAH271" s="0"/>
      <c r="AAI271" s="0"/>
      <c r="AAJ271" s="0"/>
      <c r="AAK271" s="0"/>
      <c r="AAL271" s="0"/>
      <c r="AAM271" s="0"/>
      <c r="AAN271" s="0"/>
      <c r="AAO271" s="0"/>
      <c r="AAP271" s="0"/>
      <c r="AAQ271" s="0"/>
      <c r="AAR271" s="0"/>
      <c r="AAS271" s="0"/>
      <c r="AAT271" s="0"/>
      <c r="AAU271" s="0"/>
      <c r="AAV271" s="0"/>
      <c r="AAW271" s="0"/>
      <c r="AAX271" s="0"/>
      <c r="AAY271" s="0"/>
      <c r="AAZ271" s="0"/>
      <c r="ABA271" s="0"/>
      <c r="ABB271" s="0"/>
      <c r="ABC271" s="0"/>
      <c r="ABD271" s="0"/>
      <c r="ABE271" s="0"/>
      <c r="ABF271" s="0"/>
      <c r="ABG271" s="0"/>
      <c r="ABH271" s="0"/>
      <c r="ABI271" s="0"/>
      <c r="ABJ271" s="0"/>
      <c r="ABK271" s="0"/>
      <c r="ABL271" s="0"/>
      <c r="ABM271" s="0"/>
      <c r="ABN271" s="0"/>
      <c r="ABO271" s="0"/>
      <c r="ABP271" s="0"/>
      <c r="ABQ271" s="0"/>
      <c r="ABR271" s="0"/>
      <c r="ABS271" s="0"/>
      <c r="ABT271" s="0"/>
      <c r="ABU271" s="0"/>
      <c r="ABV271" s="0"/>
      <c r="ABW271" s="0"/>
      <c r="ABX271" s="0"/>
      <c r="ABY271" s="0"/>
      <c r="ABZ271" s="0"/>
      <c r="ACA271" s="0"/>
      <c r="ACB271" s="0"/>
      <c r="ACC271" s="0"/>
      <c r="ACD271" s="0"/>
      <c r="ACE271" s="0"/>
      <c r="ACF271" s="0"/>
      <c r="ACG271" s="0"/>
      <c r="ACH271" s="0"/>
      <c r="ACI271" s="0"/>
      <c r="ACJ271" s="0"/>
      <c r="ACK271" s="0"/>
      <c r="ACL271" s="0"/>
      <c r="ACM271" s="0"/>
      <c r="ACN271" s="0"/>
      <c r="ACO271" s="0"/>
      <c r="ACP271" s="0"/>
      <c r="ACQ271" s="0"/>
      <c r="ACR271" s="0"/>
      <c r="ACS271" s="0"/>
      <c r="ACT271" s="0"/>
      <c r="ACU271" s="0"/>
      <c r="ACV271" s="0"/>
      <c r="ACW271" s="0"/>
      <c r="ACX271" s="0"/>
      <c r="ACY271" s="0"/>
      <c r="ACZ271" s="0"/>
      <c r="ADA271" s="0"/>
      <c r="ADB271" s="0"/>
      <c r="ADC271" s="0"/>
      <c r="ADD271" s="0"/>
      <c r="ADE271" s="0"/>
      <c r="ADF271" s="0"/>
      <c r="ADG271" s="0"/>
      <c r="ADH271" s="0"/>
      <c r="ADI271" s="0"/>
      <c r="ADJ271" s="0"/>
      <c r="ADK271" s="0"/>
      <c r="ADL271" s="0"/>
      <c r="ADM271" s="0"/>
      <c r="ADN271" s="0"/>
      <c r="ADO271" s="0"/>
      <c r="ADP271" s="0"/>
      <c r="ADQ271" s="0"/>
      <c r="ADR271" s="0"/>
      <c r="ADS271" s="0"/>
      <c r="ADT271" s="0"/>
      <c r="ADU271" s="0"/>
      <c r="ADV271" s="0"/>
      <c r="ADW271" s="0"/>
      <c r="ADX271" s="0"/>
      <c r="ADY271" s="0"/>
      <c r="ADZ271" s="0"/>
      <c r="AEA271" s="0"/>
      <c r="AEB271" s="0"/>
      <c r="AEC271" s="0"/>
      <c r="AED271" s="0"/>
      <c r="AEE271" s="0"/>
      <c r="AEF271" s="0"/>
      <c r="AEG271" s="0"/>
      <c r="AEH271" s="0"/>
      <c r="AEI271" s="0"/>
      <c r="AEJ271" s="0"/>
      <c r="AEK271" s="0"/>
      <c r="AEL271" s="0"/>
      <c r="AEM271" s="0"/>
      <c r="AEN271" s="0"/>
      <c r="AEO271" s="0"/>
      <c r="AEP271" s="0"/>
      <c r="AEQ271" s="0"/>
      <c r="AER271" s="0"/>
      <c r="AES271" s="0"/>
      <c r="AET271" s="0"/>
      <c r="AEU271" s="0"/>
      <c r="AEV271" s="0"/>
      <c r="AEW271" s="0"/>
      <c r="AEX271" s="0"/>
      <c r="AEY271" s="0"/>
      <c r="AEZ271" s="0"/>
      <c r="AFA271" s="0"/>
      <c r="AFB271" s="0"/>
      <c r="AFC271" s="0"/>
      <c r="AFD271" s="0"/>
      <c r="AFE271" s="0"/>
      <c r="AFF271" s="0"/>
      <c r="AFG271" s="0"/>
      <c r="AFH271" s="0"/>
      <c r="AFI271" s="0"/>
      <c r="AFJ271" s="0"/>
      <c r="AFK271" s="0"/>
      <c r="AFL271" s="0"/>
      <c r="AFM271" s="0"/>
      <c r="AFN271" s="0"/>
      <c r="AFO271" s="0"/>
      <c r="AFP271" s="0"/>
      <c r="AFQ271" s="0"/>
      <c r="AFR271" s="0"/>
      <c r="AFS271" s="0"/>
      <c r="AFT271" s="0"/>
      <c r="AFU271" s="0"/>
      <c r="AFV271" s="0"/>
      <c r="AFW271" s="0"/>
      <c r="AFX271" s="0"/>
      <c r="AFY271" s="0"/>
      <c r="AFZ271" s="0"/>
      <c r="AGA271" s="0"/>
      <c r="AGB271" s="0"/>
      <c r="AGC271" s="0"/>
      <c r="AGD271" s="0"/>
      <c r="AGE271" s="0"/>
      <c r="AGF271" s="0"/>
      <c r="AGG271" s="0"/>
      <c r="AGH271" s="0"/>
      <c r="AGI271" s="0"/>
      <c r="AGJ271" s="0"/>
      <c r="AGK271" s="0"/>
      <c r="AGL271" s="0"/>
      <c r="AGM271" s="0"/>
      <c r="AGN271" s="0"/>
      <c r="AGO271" s="0"/>
      <c r="AGP271" s="0"/>
      <c r="AGQ271" s="0"/>
      <c r="AGR271" s="0"/>
      <c r="AGS271" s="0"/>
      <c r="AGT271" s="0"/>
      <c r="AGU271" s="0"/>
      <c r="AGV271" s="0"/>
      <c r="AGW271" s="0"/>
      <c r="AGX271" s="0"/>
      <c r="AGY271" s="0"/>
      <c r="AGZ271" s="0"/>
      <c r="AHA271" s="0"/>
      <c r="AHB271" s="0"/>
      <c r="AHC271" s="0"/>
      <c r="AHD271" s="0"/>
      <c r="AHE271" s="0"/>
      <c r="AHF271" s="0"/>
      <c r="AHG271" s="0"/>
      <c r="AHH271" s="0"/>
      <c r="AHI271" s="0"/>
      <c r="AHJ271" s="0"/>
      <c r="AHK271" s="0"/>
      <c r="AHL271" s="0"/>
      <c r="AHM271" s="0"/>
      <c r="AHN271" s="0"/>
      <c r="AHO271" s="0"/>
      <c r="AHP271" s="0"/>
      <c r="AHQ271" s="0"/>
      <c r="AHR271" s="0"/>
      <c r="AHS271" s="0"/>
      <c r="AHT271" s="0"/>
      <c r="AHU271" s="0"/>
      <c r="AHV271" s="0"/>
      <c r="AHW271" s="0"/>
      <c r="AHX271" s="0"/>
      <c r="AHY271" s="0"/>
      <c r="AHZ271" s="0"/>
      <c r="AIA271" s="0"/>
      <c r="AIB271" s="0"/>
      <c r="AIC271" s="0"/>
      <c r="AID271" s="0"/>
      <c r="AIE271" s="0"/>
      <c r="AIF271" s="0"/>
      <c r="AIG271" s="0"/>
      <c r="AIH271" s="0"/>
      <c r="AII271" s="0"/>
      <c r="AIJ271" s="0"/>
      <c r="AIK271" s="0"/>
      <c r="AIL271" s="0"/>
      <c r="AIM271" s="0"/>
      <c r="AIN271" s="0"/>
      <c r="AIO271" s="0"/>
      <c r="AIP271" s="0"/>
      <c r="AIQ271" s="0"/>
      <c r="AIR271" s="0"/>
      <c r="AIS271" s="0"/>
      <c r="AIT271" s="0"/>
      <c r="AIU271" s="0"/>
      <c r="AIV271" s="0"/>
      <c r="AIW271" s="0"/>
      <c r="AIX271" s="0"/>
      <c r="AIY271" s="0"/>
      <c r="AIZ271" s="0"/>
      <c r="AJA271" s="0"/>
      <c r="AJB271" s="0"/>
      <c r="AJC271" s="0"/>
      <c r="AJD271" s="0"/>
      <c r="AJE271" s="0"/>
      <c r="AJF271" s="0"/>
      <c r="AJG271" s="0"/>
      <c r="AJH271" s="0"/>
      <c r="AJI271" s="0"/>
      <c r="AJJ271" s="0"/>
      <c r="AJK271" s="0"/>
      <c r="AJL271" s="0"/>
      <c r="AJM271" s="0"/>
      <c r="AJN271" s="0"/>
      <c r="AJO271" s="0"/>
      <c r="AJP271" s="0"/>
      <c r="AJQ271" s="0"/>
      <c r="AJR271" s="0"/>
      <c r="AJS271" s="0"/>
      <c r="AJT271" s="0"/>
      <c r="AJU271" s="0"/>
      <c r="AJV271" s="0"/>
      <c r="AJW271" s="0"/>
      <c r="AJX271" s="0"/>
      <c r="AJY271" s="0"/>
      <c r="AJZ271" s="0"/>
      <c r="AKA271" s="0"/>
      <c r="AKB271" s="0"/>
      <c r="AKC271" s="0"/>
      <c r="AKD271" s="0"/>
      <c r="AKE271" s="0"/>
      <c r="AKF271" s="0"/>
      <c r="AKG271" s="0"/>
      <c r="AKH271" s="0"/>
      <c r="AKI271" s="0"/>
      <c r="AKJ271" s="0"/>
      <c r="AKK271" s="0"/>
      <c r="AKL271" s="0"/>
      <c r="AKM271" s="0"/>
      <c r="AKN271" s="0"/>
      <c r="AKO271" s="0"/>
      <c r="AKP271" s="0"/>
      <c r="AKQ271" s="0"/>
      <c r="AKR271" s="0"/>
      <c r="AKS271" s="0"/>
      <c r="AKT271" s="0"/>
      <c r="AKU271" s="0"/>
      <c r="AKV271" s="0"/>
      <c r="AKW271" s="0"/>
      <c r="AKX271" s="0"/>
      <c r="AKY271" s="0"/>
      <c r="AKZ271" s="0"/>
      <c r="ALA271" s="0"/>
      <c r="ALB271" s="0"/>
      <c r="ALC271" s="0"/>
      <c r="ALD271" s="0"/>
      <c r="ALE271" s="0"/>
      <c r="ALF271" s="0"/>
      <c r="ALG271" s="0"/>
      <c r="ALH271" s="0"/>
      <c r="ALI271" s="0"/>
      <c r="ALJ271" s="0"/>
      <c r="ALK271" s="0"/>
      <c r="ALL271" s="0"/>
      <c r="ALM271" s="0"/>
      <c r="ALN271" s="0"/>
      <c r="ALO271" s="0"/>
      <c r="ALP271" s="0"/>
      <c r="ALQ271" s="0"/>
      <c r="ALR271" s="0"/>
      <c r="ALS271" s="0"/>
      <c r="ALT271" s="0"/>
      <c r="ALU271" s="0"/>
      <c r="ALV271" s="0"/>
      <c r="ALW271" s="0"/>
      <c r="ALX271" s="0"/>
      <c r="ALY271" s="0"/>
      <c r="ALZ271" s="0"/>
      <c r="AMA271" s="0"/>
      <c r="AMB271" s="0"/>
      <c r="AMC271" s="0"/>
      <c r="AMD271" s="0"/>
      <c r="AME271" s="0"/>
      <c r="AMF271" s="0"/>
      <c r="AMG271" s="0"/>
      <c r="AMH271" s="0"/>
      <c r="AMI271" s="0"/>
      <c r="AMJ271" s="0"/>
    </row>
    <row r="272" customFormat="false" ht="14.9" hidden="false" customHeight="false" outlineLevel="0" collapsed="false">
      <c r="A272" s="44" t="n">
        <v>66</v>
      </c>
      <c r="B272" s="45" t="s">
        <v>287</v>
      </c>
      <c r="C272" s="19" t="n">
        <v>0</v>
      </c>
      <c r="D272" s="19" t="n">
        <v>0</v>
      </c>
      <c r="E272" s="19" t="n">
        <v>0</v>
      </c>
      <c r="F272" s="19" t="n">
        <v>1</v>
      </c>
      <c r="G272" s="20"/>
      <c r="H272" s="20"/>
      <c r="I272" s="20" t="n">
        <f aca="false">E272*SC!C141</f>
        <v>0</v>
      </c>
      <c r="J272" s="20" t="n">
        <f aca="false">F272*SC!D141</f>
        <v>851.031064166667</v>
      </c>
      <c r="K272" s="21" t="n">
        <v>619.39</v>
      </c>
      <c r="L272" s="21" t="n">
        <f aca="false">6*SC!D153</f>
        <v>23.2099381136364</v>
      </c>
      <c r="M272" s="21" t="n">
        <f aca="false">6*SC!E153</f>
        <v>23.2099381136364</v>
      </c>
      <c r="N272" s="22"/>
      <c r="O272" s="23" t="n">
        <f aca="false">SUM(G272:J272,K272:M272)</f>
        <v>1516.84094039394</v>
      </c>
      <c r="P272" s="0"/>
      <c r="Q272" s="0"/>
      <c r="R272" s="0"/>
      <c r="S272" s="0"/>
      <c r="T272" s="0"/>
      <c r="U272" s="0"/>
      <c r="V272" s="0"/>
      <c r="W272" s="0"/>
      <c r="X272" s="0"/>
      <c r="Y272" s="0"/>
      <c r="Z272" s="0"/>
      <c r="AA272" s="0"/>
      <c r="AB272" s="0"/>
      <c r="AC272" s="0"/>
      <c r="AD272" s="0"/>
      <c r="AE272" s="0"/>
      <c r="AF272" s="0"/>
      <c r="AG272" s="0"/>
      <c r="AH272" s="0"/>
      <c r="AI272" s="0"/>
      <c r="AJ272" s="0"/>
      <c r="AK272" s="0"/>
      <c r="AL272" s="0"/>
      <c r="AM272" s="0"/>
      <c r="AN272" s="0"/>
      <c r="AO272" s="0"/>
      <c r="AP272" s="0"/>
      <c r="AQ272" s="0"/>
      <c r="AR272" s="0"/>
      <c r="AS272" s="0"/>
      <c r="AT272" s="0"/>
      <c r="AU272" s="0"/>
      <c r="AV272" s="0"/>
      <c r="AW272" s="0"/>
      <c r="AX272" s="0"/>
      <c r="AY272" s="0"/>
      <c r="AZ272" s="0"/>
      <c r="BA272" s="0"/>
      <c r="BB272" s="0"/>
      <c r="BC272" s="0"/>
      <c r="BD272" s="0"/>
      <c r="BE272" s="0"/>
      <c r="BF272" s="0"/>
      <c r="BG272" s="0"/>
      <c r="BH272" s="0"/>
      <c r="BI272" s="0"/>
      <c r="BJ272" s="0"/>
      <c r="BK272" s="0"/>
      <c r="BL272" s="0"/>
      <c r="BM272" s="0"/>
      <c r="BN272" s="0"/>
      <c r="BO272" s="0"/>
      <c r="BP272" s="0"/>
      <c r="BQ272" s="0"/>
      <c r="BR272" s="0"/>
      <c r="BS272" s="0"/>
      <c r="BT272" s="0"/>
      <c r="BU272" s="0"/>
      <c r="BV272" s="0"/>
      <c r="BW272" s="0"/>
      <c r="BX272" s="0"/>
      <c r="BY272" s="0"/>
      <c r="BZ272" s="0"/>
      <c r="CA272" s="0"/>
      <c r="CB272" s="0"/>
      <c r="CC272" s="0"/>
      <c r="CD272" s="0"/>
      <c r="CE272" s="0"/>
      <c r="CF272" s="0"/>
      <c r="CG272" s="0"/>
      <c r="CH272" s="0"/>
      <c r="CI272" s="0"/>
      <c r="CJ272" s="0"/>
      <c r="CK272" s="0"/>
      <c r="CL272" s="0"/>
      <c r="CM272" s="0"/>
      <c r="CN272" s="0"/>
      <c r="CO272" s="0"/>
      <c r="CP272" s="0"/>
      <c r="CQ272" s="0"/>
      <c r="CR272" s="0"/>
      <c r="CS272" s="0"/>
      <c r="CT272" s="0"/>
      <c r="CU272" s="0"/>
      <c r="CV272" s="0"/>
      <c r="CW272" s="0"/>
      <c r="CX272" s="0"/>
      <c r="CY272" s="0"/>
      <c r="CZ272" s="0"/>
      <c r="DA272" s="0"/>
      <c r="DB272" s="0"/>
      <c r="DC272" s="0"/>
      <c r="DD272" s="0"/>
      <c r="DE272" s="0"/>
      <c r="DF272" s="0"/>
      <c r="DG272" s="0"/>
      <c r="DH272" s="0"/>
      <c r="DI272" s="0"/>
      <c r="DJ272" s="0"/>
      <c r="DK272" s="0"/>
      <c r="DL272" s="0"/>
      <c r="DM272" s="0"/>
      <c r="DN272" s="0"/>
      <c r="DO272" s="0"/>
      <c r="DP272" s="0"/>
      <c r="DQ272" s="0"/>
      <c r="DR272" s="0"/>
      <c r="DS272" s="0"/>
      <c r="DT272" s="0"/>
      <c r="DU272" s="0"/>
      <c r="DV272" s="0"/>
      <c r="DW272" s="0"/>
      <c r="DX272" s="0"/>
      <c r="DY272" s="0"/>
      <c r="DZ272" s="0"/>
      <c r="EA272" s="0"/>
      <c r="EB272" s="0"/>
      <c r="EC272" s="0"/>
      <c r="ED272" s="0"/>
      <c r="EE272" s="0"/>
      <c r="EF272" s="0"/>
      <c r="EG272" s="0"/>
      <c r="EH272" s="0"/>
      <c r="EI272" s="0"/>
      <c r="EJ272" s="0"/>
      <c r="EK272" s="0"/>
      <c r="EL272" s="0"/>
      <c r="EM272" s="0"/>
      <c r="EN272" s="0"/>
      <c r="EO272" s="0"/>
      <c r="EP272" s="0"/>
      <c r="EQ272" s="0"/>
      <c r="ER272" s="0"/>
      <c r="ES272" s="0"/>
      <c r="ET272" s="0"/>
      <c r="EU272" s="0"/>
      <c r="EV272" s="0"/>
      <c r="EW272" s="0"/>
      <c r="EX272" s="0"/>
      <c r="EY272" s="0"/>
      <c r="EZ272" s="0"/>
      <c r="FA272" s="0"/>
      <c r="FB272" s="0"/>
      <c r="FC272" s="0"/>
      <c r="FD272" s="0"/>
      <c r="FE272" s="0"/>
      <c r="FF272" s="0"/>
      <c r="FG272" s="0"/>
      <c r="FH272" s="0"/>
      <c r="FI272" s="0"/>
      <c r="FJ272" s="0"/>
      <c r="FK272" s="0"/>
      <c r="FL272" s="0"/>
      <c r="FM272" s="0"/>
      <c r="FN272" s="0"/>
      <c r="FO272" s="0"/>
      <c r="FP272" s="0"/>
      <c r="FQ272" s="0"/>
      <c r="FR272" s="0"/>
      <c r="FS272" s="0"/>
      <c r="FT272" s="0"/>
      <c r="FU272" s="0"/>
      <c r="FV272" s="0"/>
      <c r="FW272" s="0"/>
      <c r="FX272" s="0"/>
      <c r="FY272" s="0"/>
      <c r="FZ272" s="0"/>
      <c r="GA272" s="0"/>
      <c r="GB272" s="0"/>
      <c r="GC272" s="0"/>
      <c r="GD272" s="0"/>
      <c r="GE272" s="0"/>
      <c r="GF272" s="0"/>
      <c r="GG272" s="0"/>
      <c r="GH272" s="0"/>
      <c r="GI272" s="0"/>
      <c r="GJ272" s="0"/>
      <c r="GK272" s="0"/>
      <c r="GL272" s="0"/>
      <c r="GM272" s="0"/>
      <c r="GN272" s="0"/>
      <c r="GO272" s="0"/>
      <c r="GP272" s="0"/>
      <c r="GQ272" s="0"/>
      <c r="GR272" s="0"/>
      <c r="GS272" s="0"/>
      <c r="GT272" s="0"/>
      <c r="GU272" s="0"/>
      <c r="GV272" s="0"/>
      <c r="GW272" s="0"/>
      <c r="GX272" s="0"/>
      <c r="GY272" s="0"/>
      <c r="GZ272" s="0"/>
      <c r="HA272" s="0"/>
      <c r="HB272" s="0"/>
      <c r="HC272" s="0"/>
      <c r="HD272" s="0"/>
      <c r="HE272" s="0"/>
      <c r="HF272" s="0"/>
      <c r="HG272" s="0"/>
      <c r="HH272" s="0"/>
      <c r="HI272" s="0"/>
      <c r="HJ272" s="0"/>
      <c r="HK272" s="0"/>
      <c r="HL272" s="0"/>
      <c r="HM272" s="0"/>
      <c r="HN272" s="0"/>
      <c r="HO272" s="0"/>
      <c r="HP272" s="0"/>
      <c r="HQ272" s="0"/>
      <c r="HR272" s="0"/>
      <c r="HS272" s="0"/>
      <c r="HT272" s="0"/>
      <c r="HU272" s="0"/>
      <c r="HV272" s="0"/>
      <c r="HW272" s="0"/>
      <c r="HX272" s="0"/>
      <c r="HY272" s="0"/>
      <c r="HZ272" s="0"/>
      <c r="IA272" s="0"/>
      <c r="IB272" s="0"/>
      <c r="IC272" s="0"/>
      <c r="ID272" s="0"/>
      <c r="IE272" s="0"/>
      <c r="IF272" s="0"/>
      <c r="IG272" s="0"/>
      <c r="IH272" s="0"/>
      <c r="II272" s="0"/>
      <c r="IJ272" s="0"/>
      <c r="IK272" s="0"/>
      <c r="IL272" s="0"/>
      <c r="IM272" s="0"/>
      <c r="IN272" s="0"/>
      <c r="IO272" s="0"/>
      <c r="IP272" s="0"/>
      <c r="IQ272" s="0"/>
      <c r="IR272" s="0"/>
      <c r="IS272" s="0"/>
      <c r="IT272" s="0"/>
      <c r="IU272" s="0"/>
      <c r="IV272" s="0"/>
      <c r="IW272" s="0"/>
      <c r="IX272" s="0"/>
      <c r="IY272" s="0"/>
      <c r="IZ272" s="0"/>
      <c r="JA272" s="0"/>
      <c r="JB272" s="0"/>
      <c r="JC272" s="0"/>
      <c r="JD272" s="0"/>
      <c r="JE272" s="0"/>
      <c r="JF272" s="0"/>
      <c r="JG272" s="0"/>
      <c r="JH272" s="0"/>
      <c r="JI272" s="0"/>
      <c r="JJ272" s="0"/>
      <c r="JK272" s="0"/>
      <c r="JL272" s="0"/>
      <c r="JM272" s="0"/>
      <c r="JN272" s="0"/>
      <c r="JO272" s="0"/>
      <c r="JP272" s="0"/>
      <c r="JQ272" s="0"/>
      <c r="JR272" s="0"/>
      <c r="JS272" s="0"/>
      <c r="JT272" s="0"/>
      <c r="JU272" s="0"/>
      <c r="JV272" s="0"/>
      <c r="JW272" s="0"/>
      <c r="JX272" s="0"/>
      <c r="JY272" s="0"/>
      <c r="JZ272" s="0"/>
      <c r="KA272" s="0"/>
      <c r="KB272" s="0"/>
      <c r="KC272" s="0"/>
      <c r="KD272" s="0"/>
      <c r="KE272" s="0"/>
      <c r="KF272" s="0"/>
      <c r="KG272" s="0"/>
      <c r="KH272" s="0"/>
      <c r="KI272" s="0"/>
      <c r="KJ272" s="0"/>
      <c r="KK272" s="0"/>
      <c r="KL272" s="0"/>
      <c r="KM272" s="0"/>
      <c r="KN272" s="0"/>
      <c r="KO272" s="0"/>
      <c r="KP272" s="0"/>
      <c r="KQ272" s="0"/>
      <c r="KR272" s="0"/>
      <c r="KS272" s="0"/>
      <c r="KT272" s="0"/>
      <c r="KU272" s="0"/>
      <c r="KV272" s="0"/>
      <c r="KW272" s="0"/>
      <c r="KX272" s="0"/>
      <c r="KY272" s="0"/>
      <c r="KZ272" s="0"/>
      <c r="LA272" s="0"/>
      <c r="LB272" s="0"/>
      <c r="LC272" s="0"/>
      <c r="LD272" s="0"/>
      <c r="LE272" s="0"/>
      <c r="LF272" s="0"/>
      <c r="LG272" s="0"/>
      <c r="LH272" s="0"/>
      <c r="LI272" s="0"/>
      <c r="LJ272" s="0"/>
      <c r="LK272" s="0"/>
      <c r="LL272" s="0"/>
      <c r="LM272" s="0"/>
      <c r="LN272" s="0"/>
      <c r="LO272" s="0"/>
      <c r="LP272" s="0"/>
      <c r="LQ272" s="0"/>
      <c r="LR272" s="0"/>
      <c r="LS272" s="0"/>
      <c r="LT272" s="0"/>
      <c r="LU272" s="0"/>
      <c r="LV272" s="0"/>
      <c r="LW272" s="0"/>
      <c r="LX272" s="0"/>
      <c r="LY272" s="0"/>
      <c r="LZ272" s="0"/>
      <c r="MA272" s="0"/>
      <c r="MB272" s="0"/>
      <c r="MC272" s="0"/>
      <c r="MD272" s="0"/>
      <c r="ME272" s="0"/>
      <c r="MF272" s="0"/>
      <c r="MG272" s="0"/>
      <c r="MH272" s="0"/>
      <c r="MI272" s="0"/>
      <c r="MJ272" s="0"/>
      <c r="MK272" s="0"/>
      <c r="ML272" s="0"/>
      <c r="MM272" s="0"/>
      <c r="MN272" s="0"/>
      <c r="MO272" s="0"/>
      <c r="MP272" s="0"/>
      <c r="MQ272" s="0"/>
      <c r="MR272" s="0"/>
      <c r="MS272" s="0"/>
      <c r="MT272" s="0"/>
      <c r="MU272" s="0"/>
      <c r="MV272" s="0"/>
      <c r="MW272" s="0"/>
      <c r="MX272" s="0"/>
      <c r="MY272" s="0"/>
      <c r="MZ272" s="0"/>
      <c r="NA272" s="0"/>
      <c r="NB272" s="0"/>
      <c r="NC272" s="0"/>
      <c r="ND272" s="0"/>
      <c r="NE272" s="0"/>
      <c r="NF272" s="0"/>
      <c r="NG272" s="0"/>
      <c r="NH272" s="0"/>
      <c r="NI272" s="0"/>
      <c r="NJ272" s="0"/>
      <c r="NK272" s="0"/>
      <c r="NL272" s="0"/>
      <c r="NM272" s="0"/>
      <c r="NN272" s="0"/>
      <c r="NO272" s="0"/>
      <c r="NP272" s="0"/>
      <c r="NQ272" s="0"/>
      <c r="NR272" s="0"/>
      <c r="NS272" s="0"/>
      <c r="NT272" s="0"/>
      <c r="NU272" s="0"/>
      <c r="NV272" s="0"/>
      <c r="NW272" s="0"/>
      <c r="NX272" s="0"/>
      <c r="NY272" s="0"/>
      <c r="NZ272" s="0"/>
      <c r="OA272" s="0"/>
      <c r="OB272" s="0"/>
      <c r="OC272" s="0"/>
      <c r="OD272" s="0"/>
      <c r="OE272" s="0"/>
      <c r="OF272" s="0"/>
      <c r="OG272" s="0"/>
      <c r="OH272" s="0"/>
      <c r="OI272" s="0"/>
      <c r="OJ272" s="0"/>
      <c r="OK272" s="0"/>
      <c r="OL272" s="0"/>
      <c r="OM272" s="0"/>
      <c r="ON272" s="0"/>
      <c r="OO272" s="0"/>
      <c r="OP272" s="0"/>
      <c r="OQ272" s="0"/>
      <c r="OR272" s="0"/>
      <c r="OS272" s="0"/>
      <c r="OT272" s="0"/>
      <c r="OU272" s="0"/>
      <c r="OV272" s="0"/>
      <c r="OW272" s="0"/>
      <c r="OX272" s="0"/>
      <c r="OY272" s="0"/>
      <c r="OZ272" s="0"/>
      <c r="PA272" s="0"/>
      <c r="PB272" s="0"/>
      <c r="PC272" s="0"/>
      <c r="PD272" s="0"/>
      <c r="PE272" s="0"/>
      <c r="PF272" s="0"/>
      <c r="PG272" s="0"/>
      <c r="PH272" s="0"/>
      <c r="PI272" s="0"/>
      <c r="PJ272" s="0"/>
      <c r="PK272" s="0"/>
      <c r="PL272" s="0"/>
      <c r="PM272" s="0"/>
      <c r="PN272" s="0"/>
      <c r="PO272" s="0"/>
      <c r="PP272" s="0"/>
      <c r="PQ272" s="0"/>
      <c r="PR272" s="0"/>
      <c r="PS272" s="0"/>
      <c r="PT272" s="0"/>
      <c r="PU272" s="0"/>
      <c r="PV272" s="0"/>
      <c r="PW272" s="0"/>
      <c r="PX272" s="0"/>
      <c r="PY272" s="0"/>
      <c r="PZ272" s="0"/>
      <c r="QA272" s="0"/>
      <c r="QB272" s="0"/>
      <c r="QC272" s="0"/>
      <c r="QD272" s="0"/>
      <c r="QE272" s="0"/>
      <c r="QF272" s="0"/>
      <c r="QG272" s="0"/>
      <c r="QH272" s="0"/>
      <c r="QI272" s="0"/>
      <c r="QJ272" s="0"/>
      <c r="QK272" s="0"/>
      <c r="QL272" s="0"/>
      <c r="QM272" s="0"/>
      <c r="QN272" s="0"/>
      <c r="QO272" s="0"/>
      <c r="QP272" s="0"/>
      <c r="QQ272" s="0"/>
      <c r="QR272" s="0"/>
      <c r="QS272" s="0"/>
      <c r="QT272" s="0"/>
      <c r="QU272" s="0"/>
      <c r="QV272" s="0"/>
      <c r="QW272" s="0"/>
      <c r="QX272" s="0"/>
      <c r="QY272" s="0"/>
      <c r="QZ272" s="0"/>
      <c r="RA272" s="0"/>
      <c r="RB272" s="0"/>
      <c r="RC272" s="0"/>
      <c r="RD272" s="0"/>
      <c r="RE272" s="0"/>
      <c r="RF272" s="0"/>
      <c r="RG272" s="0"/>
      <c r="RH272" s="0"/>
      <c r="RI272" s="0"/>
      <c r="RJ272" s="0"/>
      <c r="RK272" s="0"/>
      <c r="RL272" s="0"/>
      <c r="RM272" s="0"/>
      <c r="RN272" s="0"/>
      <c r="RO272" s="0"/>
      <c r="RP272" s="0"/>
      <c r="RQ272" s="0"/>
      <c r="RR272" s="0"/>
      <c r="RS272" s="0"/>
      <c r="RT272" s="0"/>
      <c r="RU272" s="0"/>
      <c r="RV272" s="0"/>
      <c r="RW272" s="0"/>
      <c r="RX272" s="0"/>
      <c r="RY272" s="0"/>
      <c r="RZ272" s="0"/>
      <c r="SA272" s="0"/>
      <c r="SB272" s="0"/>
      <c r="SC272" s="0"/>
      <c r="SD272" s="0"/>
      <c r="SE272" s="0"/>
      <c r="SF272" s="0"/>
      <c r="SG272" s="0"/>
      <c r="SH272" s="0"/>
      <c r="SI272" s="0"/>
      <c r="SJ272" s="0"/>
      <c r="SK272" s="0"/>
      <c r="SL272" s="0"/>
      <c r="SM272" s="0"/>
      <c r="SN272" s="0"/>
      <c r="SO272" s="0"/>
      <c r="SP272" s="0"/>
      <c r="SQ272" s="0"/>
      <c r="SR272" s="0"/>
      <c r="SS272" s="0"/>
      <c r="ST272" s="0"/>
      <c r="SU272" s="0"/>
      <c r="SV272" s="0"/>
      <c r="SW272" s="0"/>
      <c r="SX272" s="0"/>
      <c r="SY272" s="0"/>
      <c r="SZ272" s="0"/>
      <c r="TA272" s="0"/>
      <c r="TB272" s="0"/>
      <c r="TC272" s="0"/>
      <c r="TD272" s="0"/>
      <c r="TE272" s="0"/>
      <c r="TF272" s="0"/>
      <c r="TG272" s="0"/>
      <c r="TH272" s="0"/>
      <c r="TI272" s="0"/>
      <c r="TJ272" s="0"/>
      <c r="TK272" s="0"/>
      <c r="TL272" s="0"/>
      <c r="TM272" s="0"/>
      <c r="TN272" s="0"/>
      <c r="TO272" s="0"/>
      <c r="TP272" s="0"/>
      <c r="TQ272" s="0"/>
      <c r="TR272" s="0"/>
      <c r="TS272" s="0"/>
      <c r="TT272" s="0"/>
      <c r="TU272" s="0"/>
      <c r="TV272" s="0"/>
      <c r="TW272" s="0"/>
      <c r="TX272" s="0"/>
      <c r="TY272" s="0"/>
      <c r="TZ272" s="0"/>
      <c r="UA272" s="0"/>
      <c r="UB272" s="0"/>
      <c r="UC272" s="0"/>
      <c r="UD272" s="0"/>
      <c r="UE272" s="0"/>
      <c r="UF272" s="0"/>
      <c r="UG272" s="0"/>
      <c r="UH272" s="0"/>
      <c r="UI272" s="0"/>
      <c r="UJ272" s="0"/>
      <c r="UK272" s="0"/>
      <c r="UL272" s="0"/>
      <c r="UM272" s="0"/>
      <c r="UN272" s="0"/>
      <c r="UO272" s="0"/>
      <c r="UP272" s="0"/>
      <c r="UQ272" s="0"/>
      <c r="UR272" s="0"/>
      <c r="US272" s="0"/>
      <c r="UT272" s="0"/>
      <c r="UU272" s="0"/>
      <c r="UV272" s="0"/>
      <c r="UW272" s="0"/>
      <c r="UX272" s="0"/>
      <c r="UY272" s="0"/>
      <c r="UZ272" s="0"/>
      <c r="VA272" s="0"/>
      <c r="VB272" s="0"/>
      <c r="VC272" s="0"/>
      <c r="VD272" s="0"/>
      <c r="VE272" s="0"/>
      <c r="VF272" s="0"/>
      <c r="VG272" s="0"/>
      <c r="VH272" s="0"/>
      <c r="VI272" s="0"/>
      <c r="VJ272" s="0"/>
      <c r="VK272" s="0"/>
      <c r="VL272" s="0"/>
      <c r="VM272" s="0"/>
      <c r="VN272" s="0"/>
      <c r="VO272" s="0"/>
      <c r="VP272" s="0"/>
      <c r="VQ272" s="0"/>
      <c r="VR272" s="0"/>
      <c r="VS272" s="0"/>
      <c r="VT272" s="0"/>
      <c r="VU272" s="0"/>
      <c r="VV272" s="0"/>
      <c r="VW272" s="0"/>
      <c r="VX272" s="0"/>
      <c r="VY272" s="0"/>
      <c r="VZ272" s="0"/>
      <c r="WA272" s="0"/>
      <c r="WB272" s="0"/>
      <c r="WC272" s="0"/>
      <c r="WD272" s="0"/>
      <c r="WE272" s="0"/>
      <c r="WF272" s="0"/>
      <c r="WG272" s="0"/>
      <c r="WH272" s="0"/>
      <c r="WI272" s="0"/>
      <c r="WJ272" s="0"/>
      <c r="WK272" s="0"/>
      <c r="WL272" s="0"/>
      <c r="WM272" s="0"/>
      <c r="WN272" s="0"/>
      <c r="WO272" s="0"/>
      <c r="WP272" s="0"/>
      <c r="WQ272" s="0"/>
      <c r="WR272" s="0"/>
      <c r="WS272" s="0"/>
      <c r="WT272" s="0"/>
      <c r="WU272" s="0"/>
      <c r="WV272" s="0"/>
      <c r="WW272" s="0"/>
      <c r="WX272" s="0"/>
      <c r="WY272" s="0"/>
      <c r="WZ272" s="0"/>
      <c r="XA272" s="0"/>
      <c r="XB272" s="0"/>
      <c r="XC272" s="0"/>
      <c r="XD272" s="0"/>
      <c r="XE272" s="0"/>
      <c r="XF272" s="0"/>
      <c r="XG272" s="0"/>
      <c r="XH272" s="0"/>
      <c r="XI272" s="0"/>
      <c r="XJ272" s="0"/>
      <c r="XK272" s="0"/>
      <c r="XL272" s="0"/>
      <c r="XM272" s="0"/>
      <c r="XN272" s="0"/>
      <c r="XO272" s="0"/>
      <c r="XP272" s="0"/>
      <c r="XQ272" s="0"/>
      <c r="XR272" s="0"/>
      <c r="XS272" s="0"/>
      <c r="XT272" s="0"/>
      <c r="XU272" s="0"/>
      <c r="XV272" s="0"/>
      <c r="XW272" s="0"/>
      <c r="XX272" s="0"/>
      <c r="XY272" s="0"/>
      <c r="XZ272" s="0"/>
      <c r="YA272" s="0"/>
      <c r="YB272" s="0"/>
      <c r="YC272" s="0"/>
      <c r="YD272" s="0"/>
      <c r="YE272" s="0"/>
      <c r="YF272" s="0"/>
      <c r="YG272" s="0"/>
      <c r="YH272" s="0"/>
      <c r="YI272" s="0"/>
      <c r="YJ272" s="0"/>
      <c r="YK272" s="0"/>
      <c r="YL272" s="0"/>
      <c r="YM272" s="0"/>
      <c r="YN272" s="0"/>
      <c r="YO272" s="0"/>
      <c r="YP272" s="0"/>
      <c r="YQ272" s="0"/>
      <c r="YR272" s="0"/>
      <c r="YS272" s="0"/>
      <c r="YT272" s="0"/>
      <c r="YU272" s="0"/>
      <c r="YV272" s="0"/>
      <c r="YW272" s="0"/>
      <c r="YX272" s="0"/>
      <c r="YY272" s="0"/>
      <c r="YZ272" s="0"/>
      <c r="ZA272" s="0"/>
      <c r="ZB272" s="0"/>
      <c r="ZC272" s="0"/>
      <c r="ZD272" s="0"/>
      <c r="ZE272" s="0"/>
      <c r="ZF272" s="0"/>
      <c r="ZG272" s="0"/>
      <c r="ZH272" s="0"/>
      <c r="ZI272" s="0"/>
      <c r="ZJ272" s="0"/>
      <c r="ZK272" s="0"/>
      <c r="ZL272" s="0"/>
      <c r="ZM272" s="0"/>
      <c r="ZN272" s="0"/>
      <c r="ZO272" s="0"/>
      <c r="ZP272" s="0"/>
      <c r="ZQ272" s="0"/>
      <c r="ZR272" s="0"/>
      <c r="ZS272" s="0"/>
      <c r="ZT272" s="0"/>
      <c r="ZU272" s="0"/>
      <c r="ZV272" s="0"/>
      <c r="ZW272" s="0"/>
      <c r="ZX272" s="0"/>
      <c r="ZY272" s="0"/>
      <c r="ZZ272" s="0"/>
      <c r="AAA272" s="0"/>
      <c r="AAB272" s="0"/>
      <c r="AAC272" s="0"/>
      <c r="AAD272" s="0"/>
      <c r="AAE272" s="0"/>
      <c r="AAF272" s="0"/>
      <c r="AAG272" s="0"/>
      <c r="AAH272" s="0"/>
      <c r="AAI272" s="0"/>
      <c r="AAJ272" s="0"/>
      <c r="AAK272" s="0"/>
      <c r="AAL272" s="0"/>
      <c r="AAM272" s="0"/>
      <c r="AAN272" s="0"/>
      <c r="AAO272" s="0"/>
      <c r="AAP272" s="0"/>
      <c r="AAQ272" s="0"/>
      <c r="AAR272" s="0"/>
      <c r="AAS272" s="0"/>
      <c r="AAT272" s="0"/>
      <c r="AAU272" s="0"/>
      <c r="AAV272" s="0"/>
      <c r="AAW272" s="0"/>
      <c r="AAX272" s="0"/>
      <c r="AAY272" s="0"/>
      <c r="AAZ272" s="0"/>
      <c r="ABA272" s="0"/>
      <c r="ABB272" s="0"/>
      <c r="ABC272" s="0"/>
      <c r="ABD272" s="0"/>
      <c r="ABE272" s="0"/>
      <c r="ABF272" s="0"/>
      <c r="ABG272" s="0"/>
      <c r="ABH272" s="0"/>
      <c r="ABI272" s="0"/>
      <c r="ABJ272" s="0"/>
      <c r="ABK272" s="0"/>
      <c r="ABL272" s="0"/>
      <c r="ABM272" s="0"/>
      <c r="ABN272" s="0"/>
      <c r="ABO272" s="0"/>
      <c r="ABP272" s="0"/>
      <c r="ABQ272" s="0"/>
      <c r="ABR272" s="0"/>
      <c r="ABS272" s="0"/>
      <c r="ABT272" s="0"/>
      <c r="ABU272" s="0"/>
      <c r="ABV272" s="0"/>
      <c r="ABW272" s="0"/>
      <c r="ABX272" s="0"/>
      <c r="ABY272" s="0"/>
      <c r="ABZ272" s="0"/>
      <c r="ACA272" s="0"/>
      <c r="ACB272" s="0"/>
      <c r="ACC272" s="0"/>
      <c r="ACD272" s="0"/>
      <c r="ACE272" s="0"/>
      <c r="ACF272" s="0"/>
      <c r="ACG272" s="0"/>
      <c r="ACH272" s="0"/>
      <c r="ACI272" s="0"/>
      <c r="ACJ272" s="0"/>
      <c r="ACK272" s="0"/>
      <c r="ACL272" s="0"/>
      <c r="ACM272" s="0"/>
      <c r="ACN272" s="0"/>
      <c r="ACO272" s="0"/>
      <c r="ACP272" s="0"/>
      <c r="ACQ272" s="0"/>
      <c r="ACR272" s="0"/>
      <c r="ACS272" s="0"/>
      <c r="ACT272" s="0"/>
      <c r="ACU272" s="0"/>
      <c r="ACV272" s="0"/>
      <c r="ACW272" s="0"/>
      <c r="ACX272" s="0"/>
      <c r="ACY272" s="0"/>
      <c r="ACZ272" s="0"/>
      <c r="ADA272" s="0"/>
      <c r="ADB272" s="0"/>
      <c r="ADC272" s="0"/>
      <c r="ADD272" s="0"/>
      <c r="ADE272" s="0"/>
      <c r="ADF272" s="0"/>
      <c r="ADG272" s="0"/>
      <c r="ADH272" s="0"/>
      <c r="ADI272" s="0"/>
      <c r="ADJ272" s="0"/>
      <c r="ADK272" s="0"/>
      <c r="ADL272" s="0"/>
      <c r="ADM272" s="0"/>
      <c r="ADN272" s="0"/>
      <c r="ADO272" s="0"/>
      <c r="ADP272" s="0"/>
      <c r="ADQ272" s="0"/>
      <c r="ADR272" s="0"/>
      <c r="ADS272" s="0"/>
      <c r="ADT272" s="0"/>
      <c r="ADU272" s="0"/>
      <c r="ADV272" s="0"/>
      <c r="ADW272" s="0"/>
      <c r="ADX272" s="0"/>
      <c r="ADY272" s="0"/>
      <c r="ADZ272" s="0"/>
      <c r="AEA272" s="0"/>
      <c r="AEB272" s="0"/>
      <c r="AEC272" s="0"/>
      <c r="AED272" s="0"/>
      <c r="AEE272" s="0"/>
      <c r="AEF272" s="0"/>
      <c r="AEG272" s="0"/>
      <c r="AEH272" s="0"/>
      <c r="AEI272" s="0"/>
      <c r="AEJ272" s="0"/>
      <c r="AEK272" s="0"/>
      <c r="AEL272" s="0"/>
      <c r="AEM272" s="0"/>
      <c r="AEN272" s="0"/>
      <c r="AEO272" s="0"/>
      <c r="AEP272" s="0"/>
      <c r="AEQ272" s="0"/>
      <c r="AER272" s="0"/>
      <c r="AES272" s="0"/>
      <c r="AET272" s="0"/>
      <c r="AEU272" s="0"/>
      <c r="AEV272" s="0"/>
      <c r="AEW272" s="0"/>
      <c r="AEX272" s="0"/>
      <c r="AEY272" s="0"/>
      <c r="AEZ272" s="0"/>
      <c r="AFA272" s="0"/>
      <c r="AFB272" s="0"/>
      <c r="AFC272" s="0"/>
      <c r="AFD272" s="0"/>
      <c r="AFE272" s="0"/>
      <c r="AFF272" s="0"/>
      <c r="AFG272" s="0"/>
      <c r="AFH272" s="0"/>
      <c r="AFI272" s="0"/>
      <c r="AFJ272" s="0"/>
      <c r="AFK272" s="0"/>
      <c r="AFL272" s="0"/>
      <c r="AFM272" s="0"/>
      <c r="AFN272" s="0"/>
      <c r="AFO272" s="0"/>
      <c r="AFP272" s="0"/>
      <c r="AFQ272" s="0"/>
      <c r="AFR272" s="0"/>
      <c r="AFS272" s="0"/>
      <c r="AFT272" s="0"/>
      <c r="AFU272" s="0"/>
      <c r="AFV272" s="0"/>
      <c r="AFW272" s="0"/>
      <c r="AFX272" s="0"/>
      <c r="AFY272" s="0"/>
      <c r="AFZ272" s="0"/>
      <c r="AGA272" s="0"/>
      <c r="AGB272" s="0"/>
      <c r="AGC272" s="0"/>
      <c r="AGD272" s="0"/>
      <c r="AGE272" s="0"/>
      <c r="AGF272" s="0"/>
      <c r="AGG272" s="0"/>
      <c r="AGH272" s="0"/>
      <c r="AGI272" s="0"/>
      <c r="AGJ272" s="0"/>
      <c r="AGK272" s="0"/>
      <c r="AGL272" s="0"/>
      <c r="AGM272" s="0"/>
      <c r="AGN272" s="0"/>
      <c r="AGO272" s="0"/>
      <c r="AGP272" s="0"/>
      <c r="AGQ272" s="0"/>
      <c r="AGR272" s="0"/>
      <c r="AGS272" s="0"/>
      <c r="AGT272" s="0"/>
      <c r="AGU272" s="0"/>
      <c r="AGV272" s="0"/>
      <c r="AGW272" s="0"/>
      <c r="AGX272" s="0"/>
      <c r="AGY272" s="0"/>
      <c r="AGZ272" s="0"/>
      <c r="AHA272" s="0"/>
      <c r="AHB272" s="0"/>
      <c r="AHC272" s="0"/>
      <c r="AHD272" s="0"/>
      <c r="AHE272" s="0"/>
      <c r="AHF272" s="0"/>
      <c r="AHG272" s="0"/>
      <c r="AHH272" s="0"/>
      <c r="AHI272" s="0"/>
      <c r="AHJ272" s="0"/>
      <c r="AHK272" s="0"/>
      <c r="AHL272" s="0"/>
      <c r="AHM272" s="0"/>
      <c r="AHN272" s="0"/>
      <c r="AHO272" s="0"/>
      <c r="AHP272" s="0"/>
      <c r="AHQ272" s="0"/>
      <c r="AHR272" s="0"/>
      <c r="AHS272" s="0"/>
      <c r="AHT272" s="0"/>
      <c r="AHU272" s="0"/>
      <c r="AHV272" s="0"/>
      <c r="AHW272" s="0"/>
      <c r="AHX272" s="0"/>
      <c r="AHY272" s="0"/>
      <c r="AHZ272" s="0"/>
      <c r="AIA272" s="0"/>
      <c r="AIB272" s="0"/>
      <c r="AIC272" s="0"/>
      <c r="AID272" s="0"/>
      <c r="AIE272" s="0"/>
      <c r="AIF272" s="0"/>
      <c r="AIG272" s="0"/>
      <c r="AIH272" s="0"/>
      <c r="AII272" s="0"/>
      <c r="AIJ272" s="0"/>
      <c r="AIK272" s="0"/>
      <c r="AIL272" s="0"/>
      <c r="AIM272" s="0"/>
      <c r="AIN272" s="0"/>
      <c r="AIO272" s="0"/>
      <c r="AIP272" s="0"/>
      <c r="AIQ272" s="0"/>
      <c r="AIR272" s="0"/>
      <c r="AIS272" s="0"/>
      <c r="AIT272" s="0"/>
      <c r="AIU272" s="0"/>
      <c r="AIV272" s="0"/>
      <c r="AIW272" s="0"/>
      <c r="AIX272" s="0"/>
      <c r="AIY272" s="0"/>
      <c r="AIZ272" s="0"/>
      <c r="AJA272" s="0"/>
      <c r="AJB272" s="0"/>
      <c r="AJC272" s="0"/>
      <c r="AJD272" s="0"/>
      <c r="AJE272" s="0"/>
      <c r="AJF272" s="0"/>
      <c r="AJG272" s="0"/>
      <c r="AJH272" s="0"/>
      <c r="AJI272" s="0"/>
      <c r="AJJ272" s="0"/>
      <c r="AJK272" s="0"/>
      <c r="AJL272" s="0"/>
      <c r="AJM272" s="0"/>
      <c r="AJN272" s="0"/>
      <c r="AJO272" s="0"/>
      <c r="AJP272" s="0"/>
      <c r="AJQ272" s="0"/>
      <c r="AJR272" s="0"/>
      <c r="AJS272" s="0"/>
      <c r="AJT272" s="0"/>
      <c r="AJU272" s="0"/>
      <c r="AJV272" s="0"/>
      <c r="AJW272" s="0"/>
      <c r="AJX272" s="0"/>
      <c r="AJY272" s="0"/>
      <c r="AJZ272" s="0"/>
      <c r="AKA272" s="0"/>
      <c r="AKB272" s="0"/>
      <c r="AKC272" s="0"/>
      <c r="AKD272" s="0"/>
      <c r="AKE272" s="0"/>
      <c r="AKF272" s="0"/>
      <c r="AKG272" s="0"/>
      <c r="AKH272" s="0"/>
      <c r="AKI272" s="0"/>
      <c r="AKJ272" s="0"/>
      <c r="AKK272" s="0"/>
      <c r="AKL272" s="0"/>
      <c r="AKM272" s="0"/>
      <c r="AKN272" s="0"/>
      <c r="AKO272" s="0"/>
      <c r="AKP272" s="0"/>
      <c r="AKQ272" s="0"/>
      <c r="AKR272" s="0"/>
      <c r="AKS272" s="0"/>
      <c r="AKT272" s="0"/>
      <c r="AKU272" s="0"/>
      <c r="AKV272" s="0"/>
      <c r="AKW272" s="0"/>
      <c r="AKX272" s="0"/>
      <c r="AKY272" s="0"/>
      <c r="AKZ272" s="0"/>
      <c r="ALA272" s="0"/>
      <c r="ALB272" s="0"/>
      <c r="ALC272" s="0"/>
      <c r="ALD272" s="0"/>
      <c r="ALE272" s="0"/>
      <c r="ALF272" s="0"/>
      <c r="ALG272" s="0"/>
      <c r="ALH272" s="0"/>
      <c r="ALI272" s="0"/>
      <c r="ALJ272" s="0"/>
      <c r="ALK272" s="0"/>
      <c r="ALL272" s="0"/>
      <c r="ALM272" s="0"/>
      <c r="ALN272" s="0"/>
      <c r="ALO272" s="0"/>
      <c r="ALP272" s="0"/>
      <c r="ALQ272" s="0"/>
      <c r="ALR272" s="0"/>
      <c r="ALS272" s="0"/>
      <c r="ALT272" s="0"/>
      <c r="ALU272" s="0"/>
      <c r="ALV272" s="0"/>
      <c r="ALW272" s="0"/>
      <c r="ALX272" s="0"/>
      <c r="ALY272" s="0"/>
      <c r="ALZ272" s="0"/>
      <c r="AMA272" s="0"/>
      <c r="AMB272" s="0"/>
      <c r="AMC272" s="0"/>
      <c r="AMD272" s="0"/>
      <c r="AME272" s="0"/>
      <c r="AMF272" s="0"/>
      <c r="AMG272" s="0"/>
      <c r="AMH272" s="0"/>
      <c r="AMI272" s="0"/>
      <c r="AMJ272" s="0"/>
    </row>
    <row r="273" s="47" customFormat="true" ht="13.8" hidden="false" customHeight="false" outlineLevel="0" collapsed="false">
      <c r="A273" s="27" t="s">
        <v>104</v>
      </c>
      <c r="B273" s="28" t="s">
        <v>288</v>
      </c>
      <c r="C273" s="29" t="n">
        <f aca="false">SUM(C207:C272)</f>
        <v>6</v>
      </c>
      <c r="D273" s="29" t="n">
        <f aca="false">SUM(D207:D272)</f>
        <v>9</v>
      </c>
      <c r="E273" s="29" t="n">
        <f aca="false">SUM(E207:E272)</f>
        <v>169</v>
      </c>
      <c r="F273" s="29" t="n">
        <f aca="false">SUM(F207:F272)</f>
        <v>13</v>
      </c>
      <c r="G273" s="30" t="n">
        <f aca="false">SUM(G207:G272)</f>
        <v>6884.445995</v>
      </c>
      <c r="H273" s="30" t="n">
        <f aca="false">SUM(H207:H272)</f>
        <v>10332.6539925</v>
      </c>
      <c r="I273" s="30" t="n">
        <f aca="false">SUM(I207:I272)</f>
        <v>146054.609844167</v>
      </c>
      <c r="J273" s="30" t="n">
        <f aca="false">SUM(J207:J272)</f>
        <v>11229.4938341667</v>
      </c>
      <c r="K273" s="30" t="n">
        <f aca="false">SUM(K207:K272)</f>
        <v>40879.74</v>
      </c>
      <c r="L273" s="30" t="n">
        <f aca="false">SUM(L207:L272)</f>
        <v>1557.0589155</v>
      </c>
      <c r="M273" s="30" t="n">
        <f aca="false">SUM(M207:M272)</f>
        <v>1557.0589155</v>
      </c>
      <c r="N273" s="46"/>
      <c r="O273" s="31" t="n">
        <f aca="false">SUM(O207:O272)</f>
        <v>218495.061496833</v>
      </c>
    </row>
    <row r="274" customFormat="false" ht="15" hidden="false" customHeight="false" outlineLevel="0" collapsed="false">
      <c r="A274" s="48"/>
      <c r="B274" s="0"/>
      <c r="C274" s="49"/>
      <c r="D274" s="49"/>
      <c r="E274" s="49"/>
      <c r="F274" s="49"/>
      <c r="G274" s="50"/>
      <c r="H274" s="50"/>
      <c r="I274" s="50"/>
      <c r="J274" s="50"/>
      <c r="K274" s="50"/>
      <c r="L274" s="50"/>
      <c r="M274" s="50"/>
      <c r="N274" s="51"/>
      <c r="O274" s="52"/>
    </row>
    <row r="275" customFormat="false" ht="12" hidden="false" customHeight="false" outlineLevel="0" collapsed="false">
      <c r="A275" s="53"/>
      <c r="B275" s="0"/>
      <c r="C275" s="0"/>
      <c r="D275" s="0"/>
      <c r="E275" s="0"/>
      <c r="F275" s="0"/>
      <c r="G275" s="0"/>
      <c r="H275" s="0"/>
      <c r="I275" s="0"/>
      <c r="J275" s="0"/>
      <c r="K275" s="0"/>
      <c r="L275" s="0"/>
      <c r="M275" s="0"/>
      <c r="N275" s="0"/>
      <c r="O275" s="0"/>
    </row>
    <row r="276" customFormat="false" ht="13.8" hidden="false" customHeight="false" outlineLevel="0" collapsed="false">
      <c r="A276" s="54" t="n">
        <v>1</v>
      </c>
      <c r="B276" s="55" t="s">
        <v>105</v>
      </c>
      <c r="C276" s="54" t="n">
        <f aca="false">C88</f>
        <v>3</v>
      </c>
      <c r="D276" s="54" t="n">
        <f aca="false">D88</f>
        <v>10</v>
      </c>
      <c r="E276" s="54" t="n">
        <f aca="false">E88</f>
        <v>157</v>
      </c>
      <c r="F276" s="54" t="n">
        <f aca="false">F88</f>
        <v>41</v>
      </c>
      <c r="G276" s="56" t="n">
        <f aca="false">G88</f>
        <v>4179.805908</v>
      </c>
      <c r="H276" s="56" t="n">
        <f aca="false">H88</f>
        <v>13963.69636</v>
      </c>
      <c r="I276" s="56" t="n">
        <f aca="false">I88</f>
        <v>164832.3406705</v>
      </c>
      <c r="J276" s="56" t="n">
        <f aca="false">J88</f>
        <v>42129.39826</v>
      </c>
      <c r="K276" s="56" t="n">
        <f aca="false">K88</f>
        <v>51409.37</v>
      </c>
      <c r="L276" s="57" t="n">
        <f aca="false">L88</f>
        <v>2374.78606062273</v>
      </c>
      <c r="M276" s="57" t="n">
        <f aca="false">M88</f>
        <v>2374.78606062273</v>
      </c>
      <c r="N276" s="57"/>
      <c r="O276" s="57"/>
    </row>
    <row r="277" customFormat="false" ht="13.8" hidden="false" customHeight="false" outlineLevel="0" collapsed="false">
      <c r="A277" s="54"/>
      <c r="B277" s="55"/>
      <c r="C277" s="58"/>
      <c r="D277" s="58" t="s">
        <v>289</v>
      </c>
      <c r="E277" s="58"/>
      <c r="F277" s="54"/>
      <c r="G277" s="56" t="n">
        <f aca="false">G276/C276</f>
        <v>1393.268636</v>
      </c>
      <c r="H277" s="56" t="n">
        <f aca="false">H276/D276</f>
        <v>1396.369636</v>
      </c>
      <c r="I277" s="56" t="n">
        <f aca="false">I276/E276</f>
        <v>1049.88752019427</v>
      </c>
      <c r="J277" s="56" t="n">
        <f aca="false">J276/F276</f>
        <v>1027.54629902439</v>
      </c>
      <c r="K277" s="56" t="n">
        <f aca="false">K276/83</f>
        <v>619.39</v>
      </c>
      <c r="L277" s="56" t="n">
        <f aca="false">L276/83/6</f>
        <v>4.76864670807777</v>
      </c>
      <c r="M277" s="56" t="n">
        <f aca="false">M276/83/6</f>
        <v>4.76864670807777</v>
      </c>
      <c r="N277" s="57"/>
      <c r="O277" s="57"/>
    </row>
    <row r="278" customFormat="false" ht="15" hidden="false" customHeight="false" outlineLevel="0" collapsed="false">
      <c r="A278" s="59"/>
      <c r="B278" s="60"/>
      <c r="C278" s="59"/>
      <c r="D278" s="59"/>
      <c r="E278" s="59"/>
      <c r="F278" s="59"/>
      <c r="G278" s="61"/>
      <c r="H278" s="61"/>
      <c r="I278" s="61"/>
      <c r="J278" s="61"/>
      <c r="K278" s="61"/>
      <c r="L278" s="62" t="s">
        <v>290</v>
      </c>
      <c r="M278" s="62" t="s">
        <v>291</v>
      </c>
      <c r="N278" s="63"/>
      <c r="O278" s="63" t="n">
        <f aca="false">O88</f>
        <v>281264.183319745</v>
      </c>
    </row>
    <row r="279" customFormat="false" ht="15" hidden="false" customHeight="false" outlineLevel="0" collapsed="false">
      <c r="A279" s="64"/>
      <c r="B279" s="65"/>
      <c r="C279" s="64"/>
      <c r="D279" s="64"/>
      <c r="E279" s="64"/>
      <c r="F279" s="64"/>
      <c r="G279" s="64"/>
      <c r="H279" s="64"/>
      <c r="I279" s="64"/>
      <c r="J279" s="64"/>
      <c r="K279" s="64"/>
      <c r="L279" s="62"/>
      <c r="M279" s="66" t="s">
        <v>292</v>
      </c>
      <c r="N279" s="67"/>
      <c r="O279" s="62" t="n">
        <f aca="false">O278*12</f>
        <v>3375170.19983695</v>
      </c>
    </row>
    <row r="280" customFormat="false" ht="15" hidden="false" customHeight="false" outlineLevel="0" collapsed="false">
      <c r="A280" s="68"/>
      <c r="B280" s="0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customFormat="false" ht="13.8" hidden="false" customHeight="false" outlineLevel="0" collapsed="false">
      <c r="A281" s="69" t="n">
        <v>2</v>
      </c>
      <c r="B281" s="70" t="s">
        <v>169</v>
      </c>
      <c r="C281" s="69" t="n">
        <f aca="false">C152</f>
        <v>7</v>
      </c>
      <c r="D281" s="69" t="n">
        <f aca="false">D152</f>
        <v>10</v>
      </c>
      <c r="E281" s="69" t="n">
        <f aca="false">E152</f>
        <v>150</v>
      </c>
      <c r="F281" s="69" t="n">
        <f aca="false">F152</f>
        <v>45</v>
      </c>
      <c r="G281" s="71" t="n">
        <f aca="false">G152</f>
        <v>7219.32342</v>
      </c>
      <c r="H281" s="71" t="n">
        <f aca="false">H152</f>
        <v>10485.4072</v>
      </c>
      <c r="I281" s="71" t="n">
        <f aca="false">I152</f>
        <v>116195.865295</v>
      </c>
      <c r="J281" s="71" t="n">
        <f aca="false">J152</f>
        <v>34448.1206925</v>
      </c>
      <c r="K281" s="71" t="n">
        <f aca="false">K152</f>
        <v>39021.57</v>
      </c>
      <c r="L281" s="71" t="n">
        <f aca="false">L152</f>
        <v>1331.90017793182</v>
      </c>
      <c r="M281" s="71" t="n">
        <f aca="false">M152</f>
        <v>1331.90017793182</v>
      </c>
      <c r="N281" s="71"/>
      <c r="O281" s="71"/>
    </row>
    <row r="282" customFormat="false" ht="13.8" hidden="false" customHeight="false" outlineLevel="0" collapsed="false">
      <c r="A282" s="69"/>
      <c r="B282" s="70"/>
      <c r="C282" s="69"/>
      <c r="D282" s="72" t="s">
        <v>289</v>
      </c>
      <c r="E282" s="72"/>
      <c r="F282" s="69"/>
      <c r="G282" s="71" t="n">
        <f aca="false">G281/C281</f>
        <v>1031.33191714286</v>
      </c>
      <c r="H282" s="71" t="n">
        <f aca="false">H281/D281</f>
        <v>1048.54072</v>
      </c>
      <c r="I282" s="71" t="n">
        <f aca="false">I281/E281</f>
        <v>774.639101966667</v>
      </c>
      <c r="J282" s="71" t="n">
        <f aca="false">J281/F281</f>
        <v>765.513793166667</v>
      </c>
      <c r="K282" s="71" t="n">
        <f aca="false">K281/63</f>
        <v>619.39</v>
      </c>
      <c r="L282" s="71" t="n">
        <f aca="false">L281/63/6</f>
        <v>3.52354544426407</v>
      </c>
      <c r="M282" s="71" t="n">
        <f aca="false">M281/63/6</f>
        <v>3.52354544426407</v>
      </c>
      <c r="N282" s="71"/>
      <c r="O282" s="71"/>
    </row>
    <row r="283" customFormat="false" ht="15" hidden="false" customHeight="false" outlineLevel="0" collapsed="false">
      <c r="A283" s="73"/>
      <c r="B283" s="35"/>
      <c r="C283" s="73"/>
      <c r="D283" s="73"/>
      <c r="E283" s="73"/>
      <c r="F283" s="73"/>
      <c r="G283" s="73"/>
      <c r="H283" s="73"/>
      <c r="I283" s="73"/>
      <c r="J283" s="73"/>
      <c r="K283" s="73"/>
      <c r="L283" s="74" t="s">
        <v>290</v>
      </c>
      <c r="M283" s="75" t="s">
        <v>291</v>
      </c>
      <c r="N283" s="75"/>
      <c r="O283" s="76" t="n">
        <f aca="false">O152</f>
        <v>210034.086963364</v>
      </c>
    </row>
    <row r="284" customFormat="false" ht="15" hidden="false" customHeight="false" outlineLevel="0" collapsed="false">
      <c r="A284" s="77"/>
      <c r="B284" s="78"/>
      <c r="C284" s="77"/>
      <c r="D284" s="77"/>
      <c r="E284" s="77"/>
      <c r="F284" s="77"/>
      <c r="G284" s="77"/>
      <c r="H284" s="77"/>
      <c r="I284" s="77"/>
      <c r="J284" s="77"/>
      <c r="K284" s="77"/>
      <c r="L284" s="74"/>
      <c r="M284" s="75" t="s">
        <v>292</v>
      </c>
      <c r="N284" s="75"/>
      <c r="O284" s="79" t="n">
        <f aca="false">O283*12</f>
        <v>2520409.04356037</v>
      </c>
    </row>
    <row r="285" customFormat="false" ht="15" hidden="false" customHeight="false" outlineLevel="0" collapsed="false">
      <c r="A285" s="68"/>
      <c r="B285" s="0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customFormat="false" ht="13.8" hidden="false" customHeight="false" outlineLevel="0" collapsed="false">
      <c r="A286" s="80" t="n">
        <v>3</v>
      </c>
      <c r="B286" s="81" t="s">
        <v>223</v>
      </c>
      <c r="C286" s="80" t="n">
        <f aca="false">C206</f>
        <v>4</v>
      </c>
      <c r="D286" s="80" t="n">
        <f aca="false">D206</f>
        <v>1</v>
      </c>
      <c r="E286" s="80" t="n">
        <f aca="false">E206</f>
        <v>98</v>
      </c>
      <c r="F286" s="80" t="n">
        <f aca="false">F206</f>
        <v>18</v>
      </c>
      <c r="G286" s="82" t="n">
        <f aca="false">G206</f>
        <v>3922.60571</v>
      </c>
      <c r="H286" s="82" t="n">
        <f aca="false">H206</f>
        <v>988.5114275</v>
      </c>
      <c r="I286" s="82" t="n">
        <f aca="false">I206</f>
        <v>72902.738425</v>
      </c>
      <c r="J286" s="82" t="n">
        <f aca="false">J206</f>
        <v>13285.374025</v>
      </c>
      <c r="K286" s="82" t="n">
        <f aca="false">K206</f>
        <v>32827.67</v>
      </c>
      <c r="L286" s="82" t="n">
        <f aca="false">L206</f>
        <v>1072.70883061364</v>
      </c>
      <c r="M286" s="82" t="n">
        <f aca="false">M206</f>
        <v>1072.70883061364</v>
      </c>
      <c r="N286" s="82"/>
      <c r="O286" s="82"/>
    </row>
    <row r="287" customFormat="false" ht="13.8" hidden="false" customHeight="false" outlineLevel="0" collapsed="false">
      <c r="A287" s="80"/>
      <c r="B287" s="81"/>
      <c r="C287" s="80"/>
      <c r="D287" s="83" t="s">
        <v>289</v>
      </c>
      <c r="E287" s="83"/>
      <c r="F287" s="80"/>
      <c r="G287" s="82" t="n">
        <f aca="false">G286/C286</f>
        <v>980.6514275</v>
      </c>
      <c r="H287" s="82" t="n">
        <f aca="false">H286/D286</f>
        <v>988.5114275</v>
      </c>
      <c r="I287" s="82" t="n">
        <f aca="false">I286/E286</f>
        <v>743.905494132653</v>
      </c>
      <c r="J287" s="82" t="n">
        <f aca="false">J286/F286</f>
        <v>738.076334722222</v>
      </c>
      <c r="K287" s="82" t="n">
        <f aca="false">K286/53</f>
        <v>619.39</v>
      </c>
      <c r="L287" s="82" t="n">
        <f aca="false">L286/53/6</f>
        <v>3.37329820947684</v>
      </c>
      <c r="M287" s="82" t="n">
        <f aca="false">M286/53/6</f>
        <v>3.37329820947684</v>
      </c>
      <c r="N287" s="82"/>
      <c r="O287" s="82"/>
    </row>
    <row r="288" customFormat="false" ht="15" hidden="false" customHeight="false" outlineLevel="0" collapsed="false">
      <c r="A288" s="40"/>
      <c r="B288" s="41"/>
      <c r="C288" s="40"/>
      <c r="D288" s="40"/>
      <c r="E288" s="40"/>
      <c r="F288" s="40"/>
      <c r="G288" s="40"/>
      <c r="H288" s="40"/>
      <c r="I288" s="40"/>
      <c r="J288" s="40"/>
      <c r="K288" s="40"/>
      <c r="L288" s="84" t="s">
        <v>290</v>
      </c>
      <c r="M288" s="85" t="s">
        <v>291</v>
      </c>
      <c r="N288" s="86"/>
      <c r="O288" s="87" t="n">
        <f aca="false">O206</f>
        <v>126072.317248727</v>
      </c>
    </row>
    <row r="289" customFormat="false" ht="15" hidden="false" customHeight="false" outlineLevel="0" collapsed="false">
      <c r="A289" s="40"/>
      <c r="B289" s="41"/>
      <c r="C289" s="40"/>
      <c r="D289" s="40"/>
      <c r="E289" s="40"/>
      <c r="F289" s="40"/>
      <c r="G289" s="40"/>
      <c r="H289" s="40"/>
      <c r="I289" s="40"/>
      <c r="J289" s="40"/>
      <c r="K289" s="40"/>
      <c r="L289" s="84"/>
      <c r="M289" s="85" t="s">
        <v>292</v>
      </c>
      <c r="N289" s="86"/>
      <c r="O289" s="88" t="n">
        <f aca="false">O288*12</f>
        <v>1512867.80698473</v>
      </c>
    </row>
    <row r="290" customFormat="false" ht="15" hidden="false" customHeight="false" outlineLevel="0" collapsed="false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0"/>
      <c r="N290" s="0"/>
      <c r="O290" s="0"/>
    </row>
    <row r="291" customFormat="false" ht="13.8" hidden="false" customHeight="false" outlineLevel="0" collapsed="false">
      <c r="A291" s="90" t="n">
        <v>4</v>
      </c>
      <c r="B291" s="91" t="s">
        <v>288</v>
      </c>
      <c r="C291" s="90" t="n">
        <f aca="false">C273</f>
        <v>6</v>
      </c>
      <c r="D291" s="90" t="n">
        <f aca="false">D273</f>
        <v>9</v>
      </c>
      <c r="E291" s="90" t="n">
        <f aca="false">E273</f>
        <v>169</v>
      </c>
      <c r="F291" s="90" t="n">
        <f aca="false">F273</f>
        <v>13</v>
      </c>
      <c r="G291" s="92" t="n">
        <f aca="false">G273</f>
        <v>6884.445995</v>
      </c>
      <c r="H291" s="92" t="n">
        <f aca="false">H273</f>
        <v>10332.6539925</v>
      </c>
      <c r="I291" s="92" t="n">
        <f aca="false">I273</f>
        <v>146054.609844167</v>
      </c>
      <c r="J291" s="92" t="n">
        <f aca="false">J273</f>
        <v>11229.4938341667</v>
      </c>
      <c r="K291" s="92" t="n">
        <f aca="false">K273</f>
        <v>40879.74</v>
      </c>
      <c r="L291" s="92" t="n">
        <f aca="false">L273</f>
        <v>1557.0589155</v>
      </c>
      <c r="M291" s="92" t="n">
        <f aca="false">M273</f>
        <v>1557.0589155</v>
      </c>
      <c r="N291" s="92"/>
      <c r="O291" s="92"/>
    </row>
    <row r="292" customFormat="false" ht="13.8" hidden="false" customHeight="false" outlineLevel="0" collapsed="false">
      <c r="A292" s="90"/>
      <c r="B292" s="91"/>
      <c r="C292" s="90"/>
      <c r="D292" s="93" t="s">
        <v>289</v>
      </c>
      <c r="E292" s="93"/>
      <c r="F292" s="90"/>
      <c r="G292" s="92" t="n">
        <f aca="false">G291/C291</f>
        <v>1147.40766583333</v>
      </c>
      <c r="H292" s="92" t="n">
        <f aca="false">H291/D291</f>
        <v>1148.07266583333</v>
      </c>
      <c r="I292" s="92" t="n">
        <f aca="false">I291/E291</f>
        <v>864.228460616371</v>
      </c>
      <c r="J292" s="92" t="n">
        <f aca="false">J291/F291</f>
        <v>863.807218012821</v>
      </c>
      <c r="K292" s="92" t="n">
        <f aca="false">K291/66</f>
        <v>619.39</v>
      </c>
      <c r="L292" s="92" t="n">
        <f aca="false">L291/66/6</f>
        <v>3.93196695833334</v>
      </c>
      <c r="M292" s="92" t="n">
        <f aca="false">M291/66/6</f>
        <v>3.93196695833334</v>
      </c>
      <c r="N292" s="92"/>
      <c r="O292" s="92"/>
    </row>
    <row r="293" customFormat="false" ht="15" hidden="false" customHeight="false" outlineLevel="0" collapsed="false">
      <c r="A293" s="94"/>
      <c r="B293" s="45"/>
      <c r="C293" s="94"/>
      <c r="D293" s="94"/>
      <c r="E293" s="94"/>
      <c r="F293" s="94"/>
      <c r="G293" s="94"/>
      <c r="H293" s="94"/>
      <c r="I293" s="94"/>
      <c r="J293" s="94"/>
      <c r="K293" s="94"/>
      <c r="L293" s="95" t="s">
        <v>290</v>
      </c>
      <c r="M293" s="96" t="s">
        <v>291</v>
      </c>
      <c r="N293" s="96"/>
      <c r="O293" s="97" t="n">
        <f aca="false">O273</f>
        <v>218495.061496833</v>
      </c>
    </row>
    <row r="294" customFormat="false" ht="15" hidden="false" customHeight="false" outlineLevel="0" collapsed="false">
      <c r="A294" s="98"/>
      <c r="B294" s="99"/>
      <c r="C294" s="98"/>
      <c r="D294" s="98"/>
      <c r="E294" s="98"/>
      <c r="F294" s="98"/>
      <c r="G294" s="98"/>
      <c r="H294" s="98"/>
      <c r="I294" s="98"/>
      <c r="J294" s="98"/>
      <c r="K294" s="98"/>
      <c r="L294" s="95"/>
      <c r="M294" s="96" t="s">
        <v>292</v>
      </c>
      <c r="N294" s="96"/>
      <c r="O294" s="100" t="n">
        <f aca="false">O293*12</f>
        <v>2621940.737962</v>
      </c>
    </row>
    <row r="295" customFormat="false" ht="15" hidden="false" customHeight="false" outlineLevel="0" collapsed="false">
      <c r="A295" s="0"/>
      <c r="B295" s="0"/>
      <c r="C295" s="0"/>
      <c r="D295" s="0"/>
      <c r="E295" s="0"/>
      <c r="F295" s="0"/>
      <c r="G295" s="0"/>
      <c r="H295" s="0"/>
      <c r="I295" s="0"/>
      <c r="J295" s="0"/>
      <c r="K295" s="0"/>
      <c r="L295" s="0"/>
      <c r="M295" s="0"/>
      <c r="N295" s="0"/>
      <c r="O295" s="0"/>
    </row>
    <row r="296" customFormat="false" ht="13.8" hidden="false" customHeight="false" outlineLevel="0" collapsed="false">
      <c r="A296" s="101"/>
      <c r="B296" s="102" t="s">
        <v>293</v>
      </c>
      <c r="C296" s="103" t="n">
        <f aca="false">SUM(C276+C281+C286+C291)</f>
        <v>20</v>
      </c>
      <c r="D296" s="103" t="n">
        <f aca="false">SUM(D276+D281+D286+D291)</f>
        <v>30</v>
      </c>
      <c r="E296" s="103" t="n">
        <f aca="false">SUM(E276+E281+E286+E291)</f>
        <v>574</v>
      </c>
      <c r="F296" s="103" t="n">
        <f aca="false">SUM(F276+F281+F286+F291)</f>
        <v>117</v>
      </c>
      <c r="G296" s="104" t="n">
        <f aca="false">SUM(G276+G281+G286+G291)</f>
        <v>22206.181033</v>
      </c>
      <c r="H296" s="104" t="n">
        <f aca="false">SUM(H276+H281+H286+H291)</f>
        <v>35770.26898</v>
      </c>
      <c r="I296" s="104" t="n">
        <f aca="false">SUM(I276+I281+I286+I291)</f>
        <v>499985.554234667</v>
      </c>
      <c r="J296" s="104" t="n">
        <f aca="false">SUM(J276+J281+J286+J291)</f>
        <v>101092.386811667</v>
      </c>
      <c r="K296" s="104" t="n">
        <f aca="false">SUM(K276+K281+K286+K291)</f>
        <v>164138.35</v>
      </c>
      <c r="L296" s="104" t="n">
        <f aca="false">SUM(L276+L281+L286+L291)</f>
        <v>6336.45398466819</v>
      </c>
      <c r="M296" s="104" t="n">
        <f aca="false">SUM(M276+M281+M286+M291)</f>
        <v>6336.45398466818</v>
      </c>
      <c r="N296" s="105"/>
      <c r="O296" s="106"/>
    </row>
    <row r="297" customFormat="false" ht="13.8" hidden="false" customHeight="false" outlineLevel="0" collapsed="false">
      <c r="A297" s="101"/>
      <c r="B297" s="102"/>
      <c r="C297" s="107"/>
      <c r="D297" s="108" t="s">
        <v>289</v>
      </c>
      <c r="E297" s="107"/>
      <c r="F297" s="107"/>
      <c r="G297" s="104" t="n">
        <f aca="false">G296/C296</f>
        <v>1110.30905165</v>
      </c>
      <c r="H297" s="104" t="n">
        <f aca="false">H296/D296</f>
        <v>1192.34229933333</v>
      </c>
      <c r="I297" s="104" t="n">
        <f aca="false">I296/E296</f>
        <v>871.054972534263</v>
      </c>
      <c r="J297" s="104" t="n">
        <f aca="false">J296/F296</f>
        <v>864.037494116809</v>
      </c>
      <c r="K297" s="104" t="n">
        <f aca="false">K296/(83+63+53+66)</f>
        <v>619.39</v>
      </c>
      <c r="L297" s="104" t="n">
        <f aca="false">L296/(83+63+53+66)/6</f>
        <v>3.9851911853259</v>
      </c>
      <c r="M297" s="104" t="n">
        <f aca="false">M296/(83+63+53+66)/6</f>
        <v>3.9851911853259</v>
      </c>
      <c r="N297" s="105"/>
      <c r="O297" s="106"/>
    </row>
    <row r="298" customFormat="false" ht="15" hidden="false" customHeight="false" outlineLevel="0" collapsed="false">
      <c r="A298" s="109"/>
      <c r="B298" s="110"/>
      <c r="C298" s="111"/>
      <c r="D298" s="111"/>
      <c r="E298" s="111"/>
      <c r="F298" s="111"/>
      <c r="G298" s="112"/>
      <c r="H298" s="112"/>
      <c r="I298" s="112"/>
      <c r="J298" s="112"/>
      <c r="K298" s="112"/>
      <c r="L298" s="113" t="s">
        <v>290</v>
      </c>
      <c r="M298" s="114" t="s">
        <v>291</v>
      </c>
      <c r="N298" s="105"/>
      <c r="O298" s="115" t="n">
        <f aca="false">SUM(O278+O283+O288+O293)</f>
        <v>835865.649028669</v>
      </c>
    </row>
    <row r="299" customFormat="false" ht="15" hidden="false" customHeight="false" outlineLevel="0" collapsed="false">
      <c r="A299" s="116"/>
      <c r="B299" s="117"/>
      <c r="C299" s="118"/>
      <c r="D299" s="118"/>
      <c r="E299" s="118"/>
      <c r="F299" s="118"/>
      <c r="G299" s="119"/>
      <c r="H299" s="119"/>
      <c r="I299" s="119"/>
      <c r="J299" s="119"/>
      <c r="K299" s="119"/>
      <c r="L299" s="113"/>
      <c r="M299" s="114" t="s">
        <v>292</v>
      </c>
      <c r="N299" s="105"/>
      <c r="O299" s="106" t="n">
        <f aca="false">SUM(O279+O284+O289+O294)</f>
        <v>10030387.788344</v>
      </c>
    </row>
    <row r="300" customFormat="false" ht="15" hidden="false" customHeight="false" outlineLevel="0" collapsed="false">
      <c r="A300" s="0"/>
    </row>
    <row r="301" customFormat="false" ht="14.9" hidden="false" customHeight="false" outlineLevel="0" collapsed="false">
      <c r="A301" s="0" t="s">
        <v>294</v>
      </c>
    </row>
  </sheetData>
  <mergeCells count="10">
    <mergeCell ref="A1:O1"/>
    <mergeCell ref="A2:B2"/>
    <mergeCell ref="C2:F2"/>
    <mergeCell ref="G2:J2"/>
    <mergeCell ref="K2:M2"/>
    <mergeCell ref="L278:L279"/>
    <mergeCell ref="L283:L284"/>
    <mergeCell ref="L288:L289"/>
    <mergeCell ref="L293:L294"/>
    <mergeCell ref="L298:L29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305496"/>
    <pageSetUpPr fitToPage="false"/>
  </sheetPr>
  <dimension ref="A1:G301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9" topLeftCell="A34" activePane="bottomLeft" state="frozen"/>
      <selection pane="topLeft" activeCell="A1" activeCellId="0" sqref="A1"/>
      <selection pane="bottomLeft" activeCell="B42" activeCellId="0" sqref="B42"/>
    </sheetView>
  </sheetViews>
  <sheetFormatPr defaultRowHeight="12.75"/>
  <cols>
    <col collapsed="false" hidden="false" max="1" min="1" style="120" width="59.2908163265306"/>
    <col collapsed="false" hidden="false" max="7" min="2" style="120" width="18.7091836734694"/>
    <col collapsed="false" hidden="false" max="1025" min="8" style="120" width="9.14285714285714"/>
  </cols>
  <sheetData>
    <row r="1" customFormat="false" ht="17.35" hidden="false" customHeight="false" outlineLevel="0" collapsed="false">
      <c r="A1" s="121" t="s">
        <v>295</v>
      </c>
      <c r="B1" s="121"/>
      <c r="C1" s="121"/>
      <c r="D1" s="121"/>
      <c r="E1" s="121"/>
      <c r="F1" s="121"/>
      <c r="G1" s="121"/>
    </row>
    <row r="2" customFormat="false" ht="12.8" hidden="false" customHeight="false" outlineLevel="0" collapsed="false">
      <c r="A2" s="122" t="s">
        <v>296</v>
      </c>
      <c r="B2" s="122"/>
      <c r="C2" s="122"/>
      <c r="D2" s="122"/>
      <c r="E2" s="122"/>
      <c r="F2" s="122"/>
      <c r="G2" s="122"/>
    </row>
    <row r="3" customFormat="false" ht="12.8" hidden="false" customHeight="false" outlineLevel="0" collapsed="false">
      <c r="A3" s="122" t="s">
        <v>297</v>
      </c>
      <c r="B3" s="122"/>
      <c r="C3" s="122"/>
      <c r="D3" s="122"/>
      <c r="E3" s="122"/>
      <c r="F3" s="122"/>
      <c r="G3" s="122"/>
    </row>
    <row r="4" customFormat="false" ht="15" hidden="false" customHeight="true" outlineLevel="0" collapsed="false">
      <c r="A4" s="123" t="s">
        <v>298</v>
      </c>
      <c r="B4" s="123"/>
      <c r="C4" s="124" t="n">
        <f aca="false">D4/44*30</f>
        <v>0</v>
      </c>
      <c r="D4" s="125" t="n">
        <v>0</v>
      </c>
      <c r="E4" s="126" t="n">
        <f aca="false">$D4</f>
        <v>0</v>
      </c>
      <c r="F4" s="126" t="n">
        <f aca="false">$D4</f>
        <v>0</v>
      </c>
      <c r="G4" s="126" t="n">
        <f aca="false">$D4</f>
        <v>0</v>
      </c>
    </row>
    <row r="5" customFormat="false" ht="15" hidden="false" customHeight="true" outlineLevel="0" collapsed="false">
      <c r="A5" s="127" t="s">
        <v>299</v>
      </c>
      <c r="B5" s="127"/>
      <c r="C5" s="128" t="n">
        <v>43862</v>
      </c>
      <c r="D5" s="129" t="n">
        <f aca="false">$C5</f>
        <v>43862</v>
      </c>
      <c r="E5" s="129" t="n">
        <f aca="false">$C5</f>
        <v>43862</v>
      </c>
      <c r="F5" s="129" t="n">
        <f aca="false">$C5</f>
        <v>43862</v>
      </c>
      <c r="G5" s="129" t="n">
        <f aca="false">$C5</f>
        <v>43862</v>
      </c>
    </row>
    <row r="6" customFormat="false" ht="15" hidden="false" customHeight="true" outlineLevel="0" collapsed="false">
      <c r="A6" s="130" t="s">
        <v>300</v>
      </c>
      <c r="B6" s="130"/>
      <c r="C6" s="131" t="s">
        <v>301</v>
      </c>
      <c r="D6" s="132" t="str">
        <f aca="false">$C6</f>
        <v>PR000320/2020</v>
      </c>
      <c r="E6" s="132" t="str">
        <f aca="false">$C6</f>
        <v>PR000320/2020</v>
      </c>
      <c r="F6" s="132" t="str">
        <f aca="false">$C6</f>
        <v>PR000320/2020</v>
      </c>
      <c r="G6" s="132" t="str">
        <f aca="false">$C6</f>
        <v>PR000320/2020</v>
      </c>
    </row>
    <row r="7" customFormat="false" ht="15" hidden="false" customHeight="true" outlineLevel="0" collapsed="false">
      <c r="A7" s="133" t="s">
        <v>302</v>
      </c>
      <c r="B7" s="133"/>
      <c r="C7" s="134" t="s">
        <v>303</v>
      </c>
      <c r="D7" s="135" t="s">
        <v>303</v>
      </c>
      <c r="E7" s="135" t="s">
        <v>303</v>
      </c>
      <c r="F7" s="135" t="s">
        <v>303</v>
      </c>
      <c r="G7" s="136" t="s">
        <v>303</v>
      </c>
    </row>
    <row r="8" customFormat="false" ht="3.75" hidden="false" customHeight="true" outlineLevel="0" collapsed="false">
      <c r="A8" s="137"/>
      <c r="B8" s="138"/>
      <c r="C8" s="138"/>
      <c r="D8" s="138"/>
      <c r="E8" s="138"/>
      <c r="F8" s="138"/>
      <c r="G8" s="139"/>
    </row>
    <row r="9" customFormat="false" ht="47.25" hidden="false" customHeight="true" outlineLevel="0" collapsed="false">
      <c r="A9" s="140" t="s">
        <v>304</v>
      </c>
      <c r="B9" s="141" t="s">
        <v>305</v>
      </c>
      <c r="C9" s="142" t="s">
        <v>306</v>
      </c>
      <c r="D9" s="142" t="s">
        <v>307</v>
      </c>
      <c r="E9" s="142" t="s">
        <v>308</v>
      </c>
      <c r="F9" s="142" t="s">
        <v>309</v>
      </c>
      <c r="G9" s="143" t="s">
        <v>310</v>
      </c>
    </row>
    <row r="10" customFormat="false" ht="12.8" hidden="false" customHeight="false" outlineLevel="0" collapsed="false">
      <c r="A10" s="144" t="s">
        <v>311</v>
      </c>
      <c r="B10" s="144"/>
      <c r="C10" s="144"/>
      <c r="D10" s="144"/>
      <c r="E10" s="144"/>
      <c r="F10" s="144"/>
      <c r="G10" s="144"/>
    </row>
    <row r="11" customFormat="false" ht="12.8" hidden="false" customHeight="false" outlineLevel="0" collapsed="false">
      <c r="A11" s="145" t="s">
        <v>312</v>
      </c>
      <c r="B11" s="146" t="s">
        <v>313</v>
      </c>
      <c r="C11" s="146" t="s">
        <v>314</v>
      </c>
      <c r="D11" s="146" t="s">
        <v>314</v>
      </c>
      <c r="E11" s="146" t="s">
        <v>314</v>
      </c>
      <c r="F11" s="146" t="s">
        <v>314</v>
      </c>
      <c r="G11" s="147" t="s">
        <v>314</v>
      </c>
    </row>
    <row r="12" customFormat="false" ht="12.75" hidden="false" customHeight="false" outlineLevel="0" collapsed="false">
      <c r="A12" s="148" t="s">
        <v>315</v>
      </c>
      <c r="B12" s="149"/>
      <c r="C12" s="150" t="n">
        <f aca="false">C4</f>
        <v>0</v>
      </c>
      <c r="D12" s="150" t="n">
        <f aca="false">D4</f>
        <v>0</v>
      </c>
      <c r="E12" s="150" t="n">
        <f aca="false">E4</f>
        <v>0</v>
      </c>
      <c r="F12" s="151" t="n">
        <f aca="false">F4*2</f>
        <v>0</v>
      </c>
      <c r="G12" s="152" t="n">
        <f aca="false">G4*2</f>
        <v>0</v>
      </c>
    </row>
    <row r="13" customFormat="false" ht="12.8" hidden="false" customHeight="false" outlineLevel="0" collapsed="false">
      <c r="A13" s="148" t="s">
        <v>316</v>
      </c>
      <c r="B13" s="149" t="n">
        <v>0.3</v>
      </c>
      <c r="C13" s="150" t="n">
        <f aca="false">C12*B13</f>
        <v>0</v>
      </c>
      <c r="D13" s="150" t="n">
        <f aca="false">D12*B13</f>
        <v>0</v>
      </c>
      <c r="E13" s="150" t="n">
        <f aca="false">E12*B13</f>
        <v>0</v>
      </c>
      <c r="F13" s="151" t="n">
        <f aca="false">F12*B13</f>
        <v>0</v>
      </c>
      <c r="G13" s="152" t="n">
        <f aca="false">G12*B13</f>
        <v>0</v>
      </c>
    </row>
    <row r="14" customFormat="false" ht="12.8" hidden="false" customHeight="false" outlineLevel="0" collapsed="false">
      <c r="A14" s="148" t="s">
        <v>317</v>
      </c>
      <c r="B14" s="149"/>
      <c r="C14" s="150"/>
      <c r="D14" s="150"/>
      <c r="E14" s="150"/>
      <c r="F14" s="151"/>
      <c r="G14" s="152"/>
    </row>
    <row r="15" customFormat="false" ht="12.75" hidden="false" customHeight="false" outlineLevel="0" collapsed="false">
      <c r="A15" s="148" t="s">
        <v>318</v>
      </c>
      <c r="B15" s="149" t="n">
        <v>0.2</v>
      </c>
      <c r="C15" s="150"/>
      <c r="D15" s="150"/>
      <c r="E15" s="150" t="n">
        <f aca="false">((E12+E13)*(7/12))*$B15</f>
        <v>0</v>
      </c>
      <c r="F15" s="151"/>
      <c r="G15" s="152" t="n">
        <f aca="false">((G12+G13)*(7/12))*$B15</f>
        <v>0</v>
      </c>
    </row>
    <row r="16" customFormat="false" ht="12.75" hidden="false" customHeight="false" outlineLevel="0" collapsed="false">
      <c r="A16" s="148" t="s">
        <v>319</v>
      </c>
      <c r="B16" s="149"/>
      <c r="C16" s="150"/>
      <c r="D16" s="150"/>
      <c r="E16" s="150" t="n">
        <f aca="false">((E12+E13)*(1/12))*1.2</f>
        <v>0</v>
      </c>
      <c r="F16" s="151"/>
      <c r="G16" s="152" t="n">
        <f aca="false">((G12+G13)*(1/12))*1.2</f>
        <v>0</v>
      </c>
    </row>
    <row r="17" customFormat="false" ht="12.8" hidden="false" customHeight="false" outlineLevel="0" collapsed="false">
      <c r="A17" s="148" t="s">
        <v>320</v>
      </c>
      <c r="B17" s="149"/>
      <c r="C17" s="150"/>
      <c r="D17" s="150"/>
      <c r="E17" s="150"/>
      <c r="F17" s="153"/>
      <c r="G17" s="152"/>
    </row>
    <row r="18" customFormat="false" ht="12.8" hidden="false" customHeight="false" outlineLevel="0" collapsed="false">
      <c r="A18" s="148" t="s">
        <v>321</v>
      </c>
      <c r="B18" s="149"/>
      <c r="C18" s="150"/>
      <c r="D18" s="150"/>
      <c r="E18" s="150"/>
      <c r="F18" s="151"/>
      <c r="G18" s="152"/>
    </row>
    <row r="19" customFormat="false" ht="12.8" hidden="false" customHeight="false" outlineLevel="0" collapsed="false">
      <c r="A19" s="154" t="s">
        <v>5</v>
      </c>
      <c r="B19" s="155"/>
      <c r="C19" s="156" t="n">
        <f aca="false">SUM(C12:C18)</f>
        <v>0</v>
      </c>
      <c r="D19" s="156" t="n">
        <f aca="false">SUM(D12:D18)</f>
        <v>0</v>
      </c>
      <c r="E19" s="156" t="n">
        <f aca="false">SUM(E12:E18)</f>
        <v>0</v>
      </c>
      <c r="F19" s="156" t="n">
        <f aca="false">SUM(F12:F18)</f>
        <v>0</v>
      </c>
      <c r="G19" s="157" t="n">
        <f aca="false">SUM(G12:G18)</f>
        <v>0</v>
      </c>
    </row>
    <row r="20" customFormat="false" ht="4.5" hidden="false" customHeight="true" outlineLevel="0" collapsed="false">
      <c r="A20" s="148"/>
      <c r="B20" s="158"/>
      <c r="C20" s="158"/>
      <c r="D20" s="158"/>
      <c r="E20" s="158"/>
      <c r="F20" s="159"/>
      <c r="G20" s="160"/>
    </row>
    <row r="21" customFormat="false" ht="12.8" hidden="false" customHeight="false" outlineLevel="0" collapsed="false">
      <c r="A21" s="161" t="s">
        <v>322</v>
      </c>
      <c r="B21" s="161"/>
      <c r="C21" s="161"/>
      <c r="D21" s="161"/>
      <c r="E21" s="161"/>
      <c r="F21" s="161"/>
      <c r="G21" s="161"/>
    </row>
    <row r="22" customFormat="false" ht="12.8" hidden="false" customHeight="false" outlineLevel="0" collapsed="false">
      <c r="A22" s="162" t="s">
        <v>323</v>
      </c>
      <c r="B22" s="163" t="s">
        <v>313</v>
      </c>
      <c r="C22" s="163" t="s">
        <v>314</v>
      </c>
      <c r="D22" s="163" t="s">
        <v>314</v>
      </c>
      <c r="E22" s="163" t="s">
        <v>314</v>
      </c>
      <c r="F22" s="163" t="s">
        <v>314</v>
      </c>
      <c r="G22" s="164" t="s">
        <v>314</v>
      </c>
    </row>
    <row r="23" customFormat="false" ht="12.8" hidden="false" customHeight="false" outlineLevel="0" collapsed="false">
      <c r="A23" s="148" t="s">
        <v>324</v>
      </c>
      <c r="B23" s="165" t="n">
        <f aca="false">1/12</f>
        <v>0.0833333333333333</v>
      </c>
      <c r="C23" s="150" t="n">
        <f aca="false">ROUND(C$19*$B23,2)</f>
        <v>0</v>
      </c>
      <c r="D23" s="150" t="n">
        <f aca="false">ROUND(D$19*$B23,2)</f>
        <v>0</v>
      </c>
      <c r="E23" s="150" t="n">
        <f aca="false">ROUND(E$19*$B23,2)</f>
        <v>0</v>
      </c>
      <c r="F23" s="150" t="n">
        <f aca="false">ROUND(F$19*$B23,2)</f>
        <v>0</v>
      </c>
      <c r="G23" s="152" t="n">
        <f aca="false">ROUND(G$19*$B23,2)</f>
        <v>0</v>
      </c>
    </row>
    <row r="24" customFormat="false" ht="12.8" hidden="false" customHeight="false" outlineLevel="0" collapsed="false">
      <c r="A24" s="148" t="s">
        <v>325</v>
      </c>
      <c r="B24" s="165" t="n">
        <v>0</v>
      </c>
      <c r="C24" s="150" t="n">
        <f aca="false">ROUND(C$19*$B24,2)</f>
        <v>0</v>
      </c>
      <c r="D24" s="150" t="n">
        <f aca="false">ROUND(D$19*$B24,2)</f>
        <v>0</v>
      </c>
      <c r="E24" s="150" t="n">
        <f aca="false">ROUND(E$19*$B24,2)</f>
        <v>0</v>
      </c>
      <c r="F24" s="150" t="n">
        <f aca="false">ROUND(F$19*$B24,2)</f>
        <v>0</v>
      </c>
      <c r="G24" s="152" t="n">
        <f aca="false">ROUND(G$19*$B24,2)</f>
        <v>0</v>
      </c>
    </row>
    <row r="25" customFormat="false" ht="12.8" hidden="false" customHeight="false" outlineLevel="0" collapsed="false">
      <c r="A25" s="148" t="s">
        <v>326</v>
      </c>
      <c r="B25" s="165" t="n">
        <f aca="false">1/12/3</f>
        <v>0.0277777777777778</v>
      </c>
      <c r="C25" s="150" t="n">
        <f aca="false">ROUND(C$19*$B25,2)</f>
        <v>0</v>
      </c>
      <c r="D25" s="150" t="n">
        <f aca="false">ROUND(D$19*$B25,2)</f>
        <v>0</v>
      </c>
      <c r="E25" s="150" t="n">
        <f aca="false">ROUND(E$19*$B25,2)</f>
        <v>0</v>
      </c>
      <c r="F25" s="150" t="n">
        <f aca="false">ROUND(F$19*$B25,2)</f>
        <v>0</v>
      </c>
      <c r="G25" s="152" t="n">
        <f aca="false">ROUND(G$19*$B25,2)</f>
        <v>0</v>
      </c>
    </row>
    <row r="26" customFormat="false" ht="12.75" hidden="false" customHeight="false" outlineLevel="0" collapsed="false">
      <c r="A26" s="154" t="s">
        <v>5</v>
      </c>
      <c r="B26" s="166" t="n">
        <f aca="false">SUM(B23:B25)</f>
        <v>0.111111111111111</v>
      </c>
      <c r="C26" s="156" t="n">
        <f aca="false">SUM(C23:C25)</f>
        <v>0</v>
      </c>
      <c r="D26" s="156" t="n">
        <f aca="false">SUM(D23:D25)</f>
        <v>0</v>
      </c>
      <c r="E26" s="156" t="n">
        <f aca="false">SUM(E23:E25)</f>
        <v>0</v>
      </c>
      <c r="F26" s="156" t="n">
        <f aca="false">SUM(F23:F25)</f>
        <v>0</v>
      </c>
      <c r="G26" s="157" t="n">
        <f aca="false">SUM(G23:G25)</f>
        <v>0</v>
      </c>
    </row>
    <row r="27" customFormat="false" ht="12.75" hidden="false" customHeight="false" outlineLevel="0" collapsed="false">
      <c r="A27" s="162" t="s">
        <v>327</v>
      </c>
      <c r="B27" s="163" t="s">
        <v>313</v>
      </c>
      <c r="C27" s="163" t="s">
        <v>314</v>
      </c>
      <c r="D27" s="163" t="s">
        <v>314</v>
      </c>
      <c r="E27" s="163" t="s">
        <v>314</v>
      </c>
      <c r="F27" s="163" t="s">
        <v>314</v>
      </c>
      <c r="G27" s="164" t="s">
        <v>314</v>
      </c>
    </row>
    <row r="28" customFormat="false" ht="12.8" hidden="false" customHeight="false" outlineLevel="0" collapsed="false">
      <c r="A28" s="162" t="s">
        <v>328</v>
      </c>
      <c r="B28" s="163"/>
      <c r="C28" s="163"/>
      <c r="D28" s="163"/>
      <c r="E28" s="163"/>
      <c r="F28" s="167"/>
      <c r="G28" s="164"/>
    </row>
    <row r="29" customFormat="false" ht="12.8" hidden="false" customHeight="false" outlineLevel="0" collapsed="false">
      <c r="A29" s="148" t="s">
        <v>329</v>
      </c>
      <c r="B29" s="149" t="n">
        <v>0.2</v>
      </c>
      <c r="C29" s="150" t="n">
        <f aca="false">ROUND((C$19+C$26)*$B29,2)</f>
        <v>0</v>
      </c>
      <c r="D29" s="150" t="n">
        <f aca="false">ROUND((D$19+D$26)*$B29,2)</f>
        <v>0</v>
      </c>
      <c r="E29" s="150" t="n">
        <f aca="false">ROUND((E$19+E$26)*$B29,2)</f>
        <v>0</v>
      </c>
      <c r="F29" s="150" t="n">
        <f aca="false">ROUND((F$19+F$26)*$B29,2)</f>
        <v>0</v>
      </c>
      <c r="G29" s="152" t="n">
        <f aca="false">ROUND((G$19+G$26)*$B29,2)</f>
        <v>0</v>
      </c>
    </row>
    <row r="30" customFormat="false" ht="12.75" hidden="false" customHeight="false" outlineLevel="0" collapsed="false">
      <c r="A30" s="148" t="s">
        <v>330</v>
      </c>
      <c r="B30" s="168" t="n">
        <v>0.025</v>
      </c>
      <c r="C30" s="150" t="n">
        <f aca="false">ROUND((C$19+C$26)*$B30,2)</f>
        <v>0</v>
      </c>
      <c r="D30" s="150" t="n">
        <f aca="false">ROUND((D$19+D$26)*$B30,2)</f>
        <v>0</v>
      </c>
      <c r="E30" s="150" t="n">
        <f aca="false">ROUND((E$19+E$26)*$B30,2)</f>
        <v>0</v>
      </c>
      <c r="F30" s="150" t="n">
        <f aca="false">ROUND((F$19+F$26)*$B30,2)</f>
        <v>0</v>
      </c>
      <c r="G30" s="152" t="n">
        <f aca="false">ROUND((G$19+G$26)*$B30,2)</f>
        <v>0</v>
      </c>
    </row>
    <row r="31" customFormat="false" ht="12.8" hidden="false" customHeight="false" outlineLevel="0" collapsed="false">
      <c r="A31" s="148" t="s">
        <v>331</v>
      </c>
      <c r="B31" s="165" t="n">
        <v>0.03</v>
      </c>
      <c r="C31" s="150" t="n">
        <f aca="false">ROUND((C$19+C$26)*$B31,2)</f>
        <v>0</v>
      </c>
      <c r="D31" s="150" t="n">
        <f aca="false">ROUND((D$19+D$26)*$B31,2)</f>
        <v>0</v>
      </c>
      <c r="E31" s="150" t="n">
        <f aca="false">ROUND((E$19+E$26)*$B31,2)</f>
        <v>0</v>
      </c>
      <c r="F31" s="150" t="n">
        <f aca="false">ROUND((F$19+F$26)*$B31,2)</f>
        <v>0</v>
      </c>
      <c r="G31" s="152" t="n">
        <f aca="false">ROUND((G$19+G$26)*$B31,2)</f>
        <v>0</v>
      </c>
    </row>
    <row r="32" customFormat="false" ht="12.8" hidden="false" customHeight="false" outlineLevel="0" collapsed="false">
      <c r="A32" s="148" t="s">
        <v>332</v>
      </c>
      <c r="B32" s="168" t="n">
        <v>0.015</v>
      </c>
      <c r="C32" s="150" t="n">
        <f aca="false">ROUND((C$19+C$26)*$B32,2)</f>
        <v>0</v>
      </c>
      <c r="D32" s="150" t="n">
        <f aca="false">ROUND((D$19+D$26)*$B32,2)</f>
        <v>0</v>
      </c>
      <c r="E32" s="150" t="n">
        <f aca="false">ROUND((E$19+E$26)*$B32,2)</f>
        <v>0</v>
      </c>
      <c r="F32" s="150" t="n">
        <f aca="false">ROUND((F$19+F$26)*$B32,2)</f>
        <v>0</v>
      </c>
      <c r="G32" s="152" t="n">
        <f aca="false">ROUND((G$19+G$26)*$B32,2)</f>
        <v>0</v>
      </c>
    </row>
    <row r="33" customFormat="false" ht="12.8" hidden="false" customHeight="false" outlineLevel="0" collapsed="false">
      <c r="A33" s="148" t="s">
        <v>333</v>
      </c>
      <c r="B33" s="168" t="n">
        <v>0.01</v>
      </c>
      <c r="C33" s="150" t="n">
        <f aca="false">ROUND((C$19+C$26)*$B33,2)</f>
        <v>0</v>
      </c>
      <c r="D33" s="150" t="n">
        <f aca="false">ROUND((D$19+D$26)*$B33,2)</f>
        <v>0</v>
      </c>
      <c r="E33" s="150" t="n">
        <f aca="false">ROUND((E$19+E$26)*$B33,2)</f>
        <v>0</v>
      </c>
      <c r="F33" s="150" t="n">
        <f aca="false">ROUND((F$19+F$26)*$B33,2)</f>
        <v>0</v>
      </c>
      <c r="G33" s="152" t="n">
        <f aca="false">ROUND((G$19+G$26)*$B33,2)</f>
        <v>0</v>
      </c>
    </row>
    <row r="34" customFormat="false" ht="12.8" hidden="false" customHeight="false" outlineLevel="0" collapsed="false">
      <c r="A34" s="148" t="s">
        <v>334</v>
      </c>
      <c r="B34" s="168" t="n">
        <v>0.006</v>
      </c>
      <c r="C34" s="150" t="n">
        <f aca="false">ROUND((C$19+C$26)*$B34,2)</f>
        <v>0</v>
      </c>
      <c r="D34" s="150" t="n">
        <f aca="false">ROUND((D$19+D$26)*$B34,2)</f>
        <v>0</v>
      </c>
      <c r="E34" s="150" t="n">
        <f aca="false">ROUND((E$19+E$26)*$B34,2)</f>
        <v>0</v>
      </c>
      <c r="F34" s="150" t="n">
        <f aca="false">ROUND((F$19+F$26)*$B34,2)</f>
        <v>0</v>
      </c>
      <c r="G34" s="152" t="n">
        <f aca="false">ROUND((G$19+G$26)*$B34,2)</f>
        <v>0</v>
      </c>
    </row>
    <row r="35" customFormat="false" ht="12.8" hidden="false" customHeight="false" outlineLevel="0" collapsed="false">
      <c r="A35" s="148" t="s">
        <v>335</v>
      </c>
      <c r="B35" s="168" t="n">
        <v>0.002</v>
      </c>
      <c r="C35" s="150" t="n">
        <f aca="false">ROUND((C$19+C$26)*$B35,2)</f>
        <v>0</v>
      </c>
      <c r="D35" s="150" t="n">
        <f aca="false">ROUND((D$19+D$26)*$B35,2)</f>
        <v>0</v>
      </c>
      <c r="E35" s="150" t="n">
        <f aca="false">ROUND((E$19+E$26)*$B35,2)</f>
        <v>0</v>
      </c>
      <c r="F35" s="150" t="n">
        <f aca="false">ROUND((F$19+F$26)*$B35,2)</f>
        <v>0</v>
      </c>
      <c r="G35" s="152" t="n">
        <f aca="false">ROUND((G$19+G$26)*$B35,2)</f>
        <v>0</v>
      </c>
    </row>
    <row r="36" customFormat="false" ht="12.8" hidden="false" customHeight="false" outlineLevel="0" collapsed="false">
      <c r="A36" s="162" t="s">
        <v>336</v>
      </c>
      <c r="B36" s="163"/>
      <c r="C36" s="169"/>
      <c r="D36" s="169"/>
      <c r="E36" s="169"/>
      <c r="F36" s="170"/>
      <c r="G36" s="171"/>
    </row>
    <row r="37" customFormat="false" ht="12.75" hidden="false" customHeight="false" outlineLevel="0" collapsed="false">
      <c r="A37" s="148" t="s">
        <v>337</v>
      </c>
      <c r="B37" s="168" t="n">
        <v>0.08</v>
      </c>
      <c r="C37" s="150" t="n">
        <f aca="false">ROUND((C$19+C$26)*$B37,2)</f>
        <v>0</v>
      </c>
      <c r="D37" s="150" t="n">
        <f aca="false">ROUND((D$19+D$26)*$B37,2)</f>
        <v>0</v>
      </c>
      <c r="E37" s="150" t="n">
        <f aca="false">ROUND((E$19+E$26)*$B37,2)</f>
        <v>0</v>
      </c>
      <c r="F37" s="150" t="n">
        <f aca="false">ROUND((F$19+F$26)*$B37,2)</f>
        <v>0</v>
      </c>
      <c r="G37" s="152" t="n">
        <f aca="false">ROUND((G$19+G$26)*$B37,2)</f>
        <v>0</v>
      </c>
    </row>
    <row r="38" customFormat="false" ht="12.75" hidden="false" customHeight="false" outlineLevel="0" collapsed="false">
      <c r="A38" s="154" t="s">
        <v>5</v>
      </c>
      <c r="B38" s="166" t="n">
        <f aca="false">SUM(B29:B37)</f>
        <v>0.368</v>
      </c>
      <c r="C38" s="156" t="n">
        <f aca="false">SUM(C29:C37)</f>
        <v>0</v>
      </c>
      <c r="D38" s="156" t="n">
        <f aca="false">SUM(D29:D37)</f>
        <v>0</v>
      </c>
      <c r="E38" s="156" t="n">
        <f aca="false">SUM(E29:E37)</f>
        <v>0</v>
      </c>
      <c r="F38" s="156" t="n">
        <f aca="false">SUM(F29:F37)</f>
        <v>0</v>
      </c>
      <c r="G38" s="157" t="n">
        <f aca="false">SUM(G29:G37)</f>
        <v>0</v>
      </c>
    </row>
    <row r="39" customFormat="false" ht="12.75" hidden="false" customHeight="false" outlineLevel="0" collapsed="false">
      <c r="A39" s="162" t="s">
        <v>338</v>
      </c>
      <c r="B39" s="163" t="s">
        <v>314</v>
      </c>
      <c r="C39" s="163" t="s">
        <v>314</v>
      </c>
      <c r="D39" s="163" t="s">
        <v>314</v>
      </c>
      <c r="E39" s="163" t="s">
        <v>314</v>
      </c>
      <c r="F39" s="163" t="s">
        <v>314</v>
      </c>
      <c r="G39" s="164" t="s">
        <v>314</v>
      </c>
    </row>
    <row r="40" customFormat="false" ht="12.8" hidden="false" customHeight="false" outlineLevel="0" collapsed="false">
      <c r="A40" s="148" t="s">
        <v>339</v>
      </c>
      <c r="B40" s="172" t="n">
        <f aca="false">VT!E4</f>
        <v>3.9439175257732</v>
      </c>
      <c r="C40" s="150" t="n">
        <f aca="false">ROUND(((2*22*$B$40)-0.06*C4),2)</f>
        <v>173.53</v>
      </c>
      <c r="D40" s="150" t="n">
        <f aca="false">ROUND(((2*22*$B$40)-0.06*D4),2)</f>
        <v>173.53</v>
      </c>
      <c r="E40" s="150" t="n">
        <f aca="false">ROUND(((2*22*$B$40)-0.06*E4),2)</f>
        <v>173.53</v>
      </c>
      <c r="F40" s="150" t="n">
        <f aca="false">ROUND(((2*15*$B$40)-0.06*0.5*F$4)*2,2)</f>
        <v>236.64</v>
      </c>
      <c r="G40" s="152" t="n">
        <f aca="false">ROUND(((2*15*$B$40)-0.06*0.5*G4)*2,2)</f>
        <v>236.64</v>
      </c>
    </row>
    <row r="41" customFormat="false" ht="12.8" hidden="false" customHeight="false" outlineLevel="0" collapsed="false">
      <c r="A41" s="148" t="s">
        <v>340</v>
      </c>
      <c r="B41" s="173" t="n">
        <v>33.08</v>
      </c>
      <c r="C41" s="150" t="n">
        <f aca="false">ROUND(($B$41*(1-0.2)*22),2)</f>
        <v>582.21</v>
      </c>
      <c r="D41" s="150" t="n">
        <f aca="false">ROUND(($B$41*(1-0.2)*22),2)</f>
        <v>582.21</v>
      </c>
      <c r="E41" s="150" t="n">
        <f aca="false">ROUND(($B$41*(1-0.2)*22),2)</f>
        <v>582.21</v>
      </c>
      <c r="F41" s="150" t="n">
        <f aca="false">ROUND(($B$41*(1-0.2)*15*2),2)</f>
        <v>793.92</v>
      </c>
      <c r="G41" s="152" t="n">
        <f aca="false">ROUND(($B$41*(1-0.2)*15*2),2)</f>
        <v>793.92</v>
      </c>
    </row>
    <row r="42" customFormat="false" ht="12.8" hidden="false" customHeight="false" outlineLevel="0" collapsed="false">
      <c r="A42" s="148" t="s">
        <v>341</v>
      </c>
      <c r="B42" s="173" t="n">
        <v>0</v>
      </c>
      <c r="C42" s="150" t="n">
        <f aca="false">B42</f>
        <v>0</v>
      </c>
      <c r="D42" s="150" t="n">
        <f aca="false">B42</f>
        <v>0</v>
      </c>
      <c r="E42" s="150" t="n">
        <f aca="false">B42</f>
        <v>0</v>
      </c>
      <c r="F42" s="150" t="n">
        <f aca="false">B42*2</f>
        <v>0</v>
      </c>
      <c r="G42" s="150" t="n">
        <f aca="false">B42*2</f>
        <v>0</v>
      </c>
    </row>
    <row r="43" customFormat="false" ht="12.8" hidden="false" customHeight="false" outlineLevel="0" collapsed="false">
      <c r="A43" s="148" t="s">
        <v>342</v>
      </c>
      <c r="B43" s="173" t="n">
        <v>0</v>
      </c>
      <c r="C43" s="150" t="n">
        <f aca="false">B43</f>
        <v>0</v>
      </c>
      <c r="D43" s="150" t="n">
        <f aca="false">B43</f>
        <v>0</v>
      </c>
      <c r="E43" s="150" t="n">
        <f aca="false">B43</f>
        <v>0</v>
      </c>
      <c r="F43" s="151" t="n">
        <f aca="false">B43*2</f>
        <v>0</v>
      </c>
      <c r="G43" s="152" t="n">
        <f aca="false">B43*2</f>
        <v>0</v>
      </c>
    </row>
    <row r="44" customFormat="false" ht="12.8" hidden="false" customHeight="false" outlineLevel="0" collapsed="false">
      <c r="A44" s="148" t="s">
        <v>343</v>
      </c>
      <c r="B44" s="172"/>
      <c r="C44" s="150" t="n">
        <v>0</v>
      </c>
      <c r="D44" s="150" t="n">
        <v>0</v>
      </c>
      <c r="E44" s="150" t="n">
        <v>0</v>
      </c>
      <c r="F44" s="151" t="n">
        <v>0</v>
      </c>
      <c r="G44" s="152" t="n">
        <v>0</v>
      </c>
    </row>
    <row r="45" customFormat="false" ht="12.8" hidden="false" customHeight="false" outlineLevel="0" collapsed="false">
      <c r="A45" s="174" t="s">
        <v>5</v>
      </c>
      <c r="B45" s="163"/>
      <c r="C45" s="175" t="n">
        <f aca="false">SUM(C40:C44)</f>
        <v>755.74</v>
      </c>
      <c r="D45" s="175" t="n">
        <f aca="false">SUM(D40:D44)</f>
        <v>755.74</v>
      </c>
      <c r="E45" s="175" t="n">
        <f aca="false">SUM(E40:E44)</f>
        <v>755.74</v>
      </c>
      <c r="F45" s="175" t="n">
        <f aca="false">SUM(F40:F44)</f>
        <v>1030.56</v>
      </c>
      <c r="G45" s="176" t="n">
        <f aca="false">SUM(G40:G44)</f>
        <v>1030.56</v>
      </c>
    </row>
    <row r="46" customFormat="false" ht="12.8" hidden="false" customHeight="false" outlineLevel="0" collapsed="false">
      <c r="A46" s="145" t="s">
        <v>344</v>
      </c>
      <c r="B46" s="146" t="s">
        <v>313</v>
      </c>
      <c r="C46" s="146" t="s">
        <v>314</v>
      </c>
      <c r="D46" s="146" t="s">
        <v>314</v>
      </c>
      <c r="E46" s="146" t="s">
        <v>314</v>
      </c>
      <c r="F46" s="146" t="s">
        <v>314</v>
      </c>
      <c r="G46" s="147" t="s">
        <v>314</v>
      </c>
    </row>
    <row r="47" customFormat="false" ht="12.75" hidden="false" customHeight="false" outlineLevel="0" collapsed="false">
      <c r="A47" s="148" t="s">
        <v>323</v>
      </c>
      <c r="B47" s="168" t="n">
        <f aca="false">B26</f>
        <v>0.111111111111111</v>
      </c>
      <c r="C47" s="150" t="n">
        <f aca="false">C26</f>
        <v>0</v>
      </c>
      <c r="D47" s="150" t="n">
        <f aca="false">D26</f>
        <v>0</v>
      </c>
      <c r="E47" s="150" t="n">
        <f aca="false">E26</f>
        <v>0</v>
      </c>
      <c r="F47" s="150" t="n">
        <f aca="false">F26</f>
        <v>0</v>
      </c>
      <c r="G47" s="152" t="n">
        <f aca="false">G26</f>
        <v>0</v>
      </c>
    </row>
    <row r="48" customFormat="false" ht="12.75" hidden="false" customHeight="false" outlineLevel="0" collapsed="false">
      <c r="A48" s="148" t="s">
        <v>345</v>
      </c>
      <c r="B48" s="168" t="n">
        <f aca="false">B38</f>
        <v>0.368</v>
      </c>
      <c r="C48" s="150" t="n">
        <f aca="false">C38</f>
        <v>0</v>
      </c>
      <c r="D48" s="150" t="n">
        <f aca="false">D38</f>
        <v>0</v>
      </c>
      <c r="E48" s="150" t="n">
        <f aca="false">E38</f>
        <v>0</v>
      </c>
      <c r="F48" s="150" t="n">
        <f aca="false">F38</f>
        <v>0</v>
      </c>
      <c r="G48" s="152" t="n">
        <f aca="false">G38</f>
        <v>0</v>
      </c>
    </row>
    <row r="49" customFormat="false" ht="12.8" hidden="false" customHeight="false" outlineLevel="0" collapsed="false">
      <c r="A49" s="148" t="s">
        <v>338</v>
      </c>
      <c r="B49" s="177"/>
      <c r="C49" s="150" t="n">
        <f aca="false">C45</f>
        <v>755.74</v>
      </c>
      <c r="D49" s="150" t="n">
        <f aca="false">D45</f>
        <v>755.74</v>
      </c>
      <c r="E49" s="150" t="n">
        <f aca="false">E45</f>
        <v>755.74</v>
      </c>
      <c r="F49" s="150" t="n">
        <f aca="false">F45</f>
        <v>1030.56</v>
      </c>
      <c r="G49" s="152" t="n">
        <f aca="false">G45</f>
        <v>1030.56</v>
      </c>
    </row>
    <row r="50" customFormat="false" ht="12.75" hidden="false" customHeight="false" outlineLevel="0" collapsed="false">
      <c r="A50" s="154" t="s">
        <v>5</v>
      </c>
      <c r="B50" s="178"/>
      <c r="C50" s="156" t="n">
        <f aca="false">SUM(C47:C49)</f>
        <v>755.74</v>
      </c>
      <c r="D50" s="156" t="n">
        <f aca="false">D47+D48+D49</f>
        <v>755.74</v>
      </c>
      <c r="E50" s="156" t="n">
        <f aca="false">E47+E48+E49</f>
        <v>755.74</v>
      </c>
      <c r="F50" s="156" t="n">
        <f aca="false">F47+F48+F49</f>
        <v>1030.56</v>
      </c>
      <c r="G50" s="157" t="n">
        <f aca="false">G47+G48+G49</f>
        <v>1030.56</v>
      </c>
    </row>
    <row r="51" customFormat="false" ht="6" hidden="false" customHeight="true" outlineLevel="0" collapsed="false">
      <c r="A51" s="148"/>
      <c r="B51" s="158"/>
      <c r="C51" s="158"/>
      <c r="D51" s="158"/>
      <c r="E51" s="158"/>
      <c r="F51" s="159"/>
      <c r="G51" s="160"/>
    </row>
    <row r="52" customFormat="false" ht="12.75" hidden="false" customHeight="false" outlineLevel="0" collapsed="false">
      <c r="A52" s="161" t="s">
        <v>346</v>
      </c>
      <c r="B52" s="161"/>
      <c r="C52" s="161"/>
      <c r="D52" s="161"/>
      <c r="E52" s="161"/>
      <c r="F52" s="161"/>
      <c r="G52" s="161"/>
    </row>
    <row r="53" customFormat="false" ht="12.8" hidden="false" customHeight="false" outlineLevel="0" collapsed="false">
      <c r="A53" s="162" t="s">
        <v>347</v>
      </c>
      <c r="B53" s="163" t="s">
        <v>313</v>
      </c>
      <c r="C53" s="163" t="s">
        <v>314</v>
      </c>
      <c r="D53" s="163" t="s">
        <v>314</v>
      </c>
      <c r="E53" s="163" t="s">
        <v>314</v>
      </c>
      <c r="F53" s="163" t="s">
        <v>314</v>
      </c>
      <c r="G53" s="164" t="s">
        <v>314</v>
      </c>
    </row>
    <row r="54" customFormat="false" ht="12.8" hidden="false" customHeight="false" outlineLevel="0" collapsed="false">
      <c r="A54" s="148" t="s">
        <v>348</v>
      </c>
      <c r="B54" s="165" t="n">
        <f aca="false">1/12*0.5667</f>
        <v>0.047225</v>
      </c>
      <c r="C54" s="179" t="n">
        <f aca="false">(C$19+C$26+C$37+C$45)*$B54</f>
        <v>35.6898215</v>
      </c>
      <c r="D54" s="179" t="n">
        <f aca="false">(D$19+D$26+D$37+D$45)*$B54</f>
        <v>35.6898215</v>
      </c>
      <c r="E54" s="179" t="n">
        <f aca="false">(E$19+E$26+E$37+E$45)*$B54</f>
        <v>35.6898215</v>
      </c>
      <c r="F54" s="179" t="n">
        <f aca="false">(F$19+F$26+F$37+F$45)*$B54</f>
        <v>48.668196</v>
      </c>
      <c r="G54" s="180" t="n">
        <f aca="false">(G$19+G$26+G$37+G$45)*$B54</f>
        <v>48.668196</v>
      </c>
    </row>
    <row r="55" customFormat="false" ht="12.8" hidden="false" customHeight="false" outlineLevel="0" collapsed="false">
      <c r="A55" s="148" t="s">
        <v>349</v>
      </c>
      <c r="B55" s="165" t="n">
        <f aca="false">0.4*0.5667</f>
        <v>0.22668</v>
      </c>
      <c r="C55" s="179" t="n">
        <f aca="false">C37*$B55</f>
        <v>0</v>
      </c>
      <c r="D55" s="179" t="n">
        <f aca="false">D37*$B55</f>
        <v>0</v>
      </c>
      <c r="E55" s="179" t="n">
        <f aca="false">E37*$B55</f>
        <v>0</v>
      </c>
      <c r="F55" s="179" t="n">
        <f aca="false">F37*$B55</f>
        <v>0</v>
      </c>
      <c r="G55" s="180" t="n">
        <f aca="false">G37*$B55</f>
        <v>0</v>
      </c>
    </row>
    <row r="56" customFormat="false" ht="12.8" hidden="false" customHeight="false" outlineLevel="0" collapsed="false">
      <c r="A56" s="154" t="s">
        <v>5</v>
      </c>
      <c r="B56" s="181"/>
      <c r="C56" s="182" t="n">
        <f aca="false">SUM(C54:C55)</f>
        <v>35.6898215</v>
      </c>
      <c r="D56" s="182" t="n">
        <f aca="false">SUM(D54:D55)</f>
        <v>35.6898215</v>
      </c>
      <c r="E56" s="182" t="n">
        <f aca="false">SUM(E54:E55)</f>
        <v>35.6898215</v>
      </c>
      <c r="F56" s="182" t="n">
        <f aca="false">SUM(F54:F55)</f>
        <v>48.668196</v>
      </c>
      <c r="G56" s="183" t="n">
        <f aca="false">SUM(G54:G55)</f>
        <v>48.668196</v>
      </c>
    </row>
    <row r="57" customFormat="false" ht="12.8" hidden="false" customHeight="false" outlineLevel="0" collapsed="false">
      <c r="A57" s="162" t="s">
        <v>350</v>
      </c>
      <c r="B57" s="163" t="s">
        <v>313</v>
      </c>
      <c r="C57" s="163" t="s">
        <v>314</v>
      </c>
      <c r="D57" s="163" t="s">
        <v>314</v>
      </c>
      <c r="E57" s="163" t="s">
        <v>314</v>
      </c>
      <c r="F57" s="167" t="s">
        <v>314</v>
      </c>
      <c r="G57" s="164" t="s">
        <v>314</v>
      </c>
    </row>
    <row r="58" customFormat="false" ht="12.8" hidden="false" customHeight="false" outlineLevel="0" collapsed="false">
      <c r="A58" s="148" t="s">
        <v>351</v>
      </c>
      <c r="B58" s="165" t="n">
        <f aca="false">1/12*0.063</f>
        <v>0.00525</v>
      </c>
      <c r="C58" s="184" t="n">
        <f aca="false">(C19+C50)*$B58</f>
        <v>3.967635</v>
      </c>
      <c r="D58" s="184" t="n">
        <f aca="false">(D19+D50)*$B58</f>
        <v>3.967635</v>
      </c>
      <c r="E58" s="184" t="n">
        <f aca="false">(E19+E50)*$B58</f>
        <v>3.967635</v>
      </c>
      <c r="F58" s="184" t="n">
        <f aca="false">(F19+F50)*$B58</f>
        <v>5.41044</v>
      </c>
      <c r="G58" s="185" t="n">
        <f aca="false">(G19+G50)*$B58</f>
        <v>5.41044</v>
      </c>
    </row>
    <row r="59" customFormat="false" ht="12.8" hidden="false" customHeight="false" outlineLevel="0" collapsed="false">
      <c r="A59" s="148" t="s">
        <v>352</v>
      </c>
      <c r="B59" s="165" t="n">
        <f aca="false">0.4*0.063</f>
        <v>0.0252</v>
      </c>
      <c r="C59" s="184" t="n">
        <f aca="false">$B59*C37</f>
        <v>0</v>
      </c>
      <c r="D59" s="184" t="n">
        <f aca="false">$B59*D37</f>
        <v>0</v>
      </c>
      <c r="E59" s="184" t="n">
        <f aca="false">$B59*E37</f>
        <v>0</v>
      </c>
      <c r="F59" s="184" t="n">
        <f aca="false">$B59*F37</f>
        <v>0</v>
      </c>
      <c r="G59" s="185" t="n">
        <f aca="false">$B59*G37</f>
        <v>0</v>
      </c>
    </row>
    <row r="60" customFormat="false" ht="12.75" hidden="false" customHeight="false" outlineLevel="0" collapsed="false">
      <c r="A60" s="154" t="s">
        <v>5</v>
      </c>
      <c r="B60" s="181"/>
      <c r="C60" s="156" t="n">
        <f aca="false">SUM(C58:C59)</f>
        <v>3.967635</v>
      </c>
      <c r="D60" s="156" t="n">
        <f aca="false">SUM(D58:D59)</f>
        <v>3.967635</v>
      </c>
      <c r="E60" s="156" t="n">
        <f aca="false">SUM(E58:E59)</f>
        <v>3.967635</v>
      </c>
      <c r="F60" s="156" t="n">
        <f aca="false">SUM(F58:F59)</f>
        <v>5.41044</v>
      </c>
      <c r="G60" s="157" t="n">
        <f aca="false">SUM(G58:G59)</f>
        <v>5.41044</v>
      </c>
    </row>
    <row r="61" customFormat="false" ht="12.75" hidden="false" customHeight="false" outlineLevel="0" collapsed="false">
      <c r="A61" s="162" t="s">
        <v>353</v>
      </c>
      <c r="B61" s="163" t="s">
        <v>313</v>
      </c>
      <c r="C61" s="163" t="s">
        <v>314</v>
      </c>
      <c r="D61" s="163" t="s">
        <v>314</v>
      </c>
      <c r="E61" s="163" t="s">
        <v>314</v>
      </c>
      <c r="F61" s="167" t="s">
        <v>314</v>
      </c>
      <c r="G61" s="164" t="s">
        <v>314</v>
      </c>
    </row>
    <row r="62" customFormat="false" ht="12.8" hidden="false" customHeight="false" outlineLevel="0" collapsed="false">
      <c r="A62" s="148" t="s">
        <v>354</v>
      </c>
      <c r="B62" s="165" t="n">
        <v>0.0232</v>
      </c>
      <c r="C62" s="184" t="n">
        <f aca="false">(C23*$B$62)*-1</f>
        <v>-0</v>
      </c>
      <c r="D62" s="184" t="n">
        <f aca="false">(D23*$B$62)*-1</f>
        <v>-0</v>
      </c>
      <c r="E62" s="184" t="n">
        <f aca="false">(E23*$B$62)*-1</f>
        <v>-0</v>
      </c>
      <c r="F62" s="184" t="n">
        <f aca="false">(F23*$B$62)*-1</f>
        <v>-0</v>
      </c>
      <c r="G62" s="185" t="n">
        <f aca="false">(G23*$B$62)*-1</f>
        <v>-0</v>
      </c>
    </row>
    <row r="63" customFormat="false" ht="12.8" hidden="false" customHeight="false" outlineLevel="0" collapsed="false">
      <c r="A63" s="148" t="s">
        <v>355</v>
      </c>
      <c r="B63" s="165" t="n">
        <v>0.0232</v>
      </c>
      <c r="C63" s="184" t="n">
        <f aca="false">(C24*$B$63)*-1</f>
        <v>-0</v>
      </c>
      <c r="D63" s="184" t="n">
        <f aca="false">(D24*$B$63)*-1</f>
        <v>-0</v>
      </c>
      <c r="E63" s="184" t="n">
        <f aca="false">(E24*$B$63)*-1</f>
        <v>-0</v>
      </c>
      <c r="F63" s="184" t="n">
        <f aca="false">(F24*$B$63)*-1</f>
        <v>-0</v>
      </c>
      <c r="G63" s="185" t="n">
        <f aca="false">(G24*$B$63)*-1</f>
        <v>-0</v>
      </c>
    </row>
    <row r="64" customFormat="false" ht="12.8" hidden="false" customHeight="false" outlineLevel="0" collapsed="false">
      <c r="A64" s="148" t="s">
        <v>356</v>
      </c>
      <c r="B64" s="165" t="n">
        <v>0.0232</v>
      </c>
      <c r="C64" s="184" t="n">
        <f aca="false">(C25*$B$64)*-1</f>
        <v>-0</v>
      </c>
      <c r="D64" s="184" t="n">
        <f aca="false">(D25*$B$64)*-1</f>
        <v>-0</v>
      </c>
      <c r="E64" s="184" t="n">
        <f aca="false">(E25*$B$64)*-1</f>
        <v>-0</v>
      </c>
      <c r="F64" s="184" t="n">
        <f aca="false">(F25*$B$64)*-1</f>
        <v>-0</v>
      </c>
      <c r="G64" s="185" t="n">
        <f aca="false">(G25*$B$64)*-1</f>
        <v>-0</v>
      </c>
    </row>
    <row r="65" customFormat="false" ht="12.75" hidden="false" customHeight="false" outlineLevel="0" collapsed="false">
      <c r="A65" s="154" t="s">
        <v>5</v>
      </c>
      <c r="B65" s="181"/>
      <c r="C65" s="156" t="n">
        <f aca="false">SUM(C62:C64)</f>
        <v>0</v>
      </c>
      <c r="D65" s="156" t="n">
        <f aca="false">SUM(D62:D64)</f>
        <v>0</v>
      </c>
      <c r="E65" s="156" t="n">
        <f aca="false">SUM(E62:E64)</f>
        <v>0</v>
      </c>
      <c r="F65" s="156" t="n">
        <f aca="false">SUM(F62:F64)</f>
        <v>0</v>
      </c>
      <c r="G65" s="157" t="n">
        <f aca="false">SUM(G62:G64)</f>
        <v>0</v>
      </c>
    </row>
    <row r="66" customFormat="false" ht="12.75" hidden="false" customHeight="false" outlineLevel="0" collapsed="false">
      <c r="A66" s="145" t="s">
        <v>357</v>
      </c>
      <c r="B66" s="146" t="s">
        <v>313</v>
      </c>
      <c r="C66" s="146" t="s">
        <v>314</v>
      </c>
      <c r="D66" s="146" t="s">
        <v>314</v>
      </c>
      <c r="E66" s="146" t="s">
        <v>314</v>
      </c>
      <c r="F66" s="186" t="s">
        <v>314</v>
      </c>
      <c r="G66" s="147" t="s">
        <v>314</v>
      </c>
    </row>
    <row r="67" customFormat="false" ht="12.75" hidden="false" customHeight="false" outlineLevel="0" collapsed="false">
      <c r="A67" s="148" t="s">
        <v>348</v>
      </c>
      <c r="B67" s="187"/>
      <c r="C67" s="184" t="n">
        <f aca="false">C56</f>
        <v>35.6898215</v>
      </c>
      <c r="D67" s="184" t="n">
        <f aca="false">D56</f>
        <v>35.6898215</v>
      </c>
      <c r="E67" s="184" t="n">
        <f aca="false">E56</f>
        <v>35.6898215</v>
      </c>
      <c r="F67" s="184" t="n">
        <f aca="false">F56</f>
        <v>48.668196</v>
      </c>
      <c r="G67" s="185" t="n">
        <f aca="false">G56</f>
        <v>48.668196</v>
      </c>
    </row>
    <row r="68" customFormat="false" ht="12.75" hidden="false" customHeight="false" outlineLevel="0" collapsed="false">
      <c r="A68" s="148" t="s">
        <v>358</v>
      </c>
      <c r="B68" s="187"/>
      <c r="C68" s="184" t="n">
        <f aca="false">C60</f>
        <v>3.967635</v>
      </c>
      <c r="D68" s="184" t="n">
        <f aca="false">D60</f>
        <v>3.967635</v>
      </c>
      <c r="E68" s="184" t="n">
        <f aca="false">E60</f>
        <v>3.967635</v>
      </c>
      <c r="F68" s="184" t="n">
        <f aca="false">F60</f>
        <v>5.41044</v>
      </c>
      <c r="G68" s="185" t="n">
        <f aca="false">G60</f>
        <v>5.41044</v>
      </c>
    </row>
    <row r="69" customFormat="false" ht="12.75" hidden="false" customHeight="false" outlineLevel="0" collapsed="false">
      <c r="A69" s="148" t="s">
        <v>359</v>
      </c>
      <c r="B69" s="187"/>
      <c r="C69" s="184" t="n">
        <f aca="false">C65</f>
        <v>0</v>
      </c>
      <c r="D69" s="184" t="n">
        <f aca="false">D65</f>
        <v>0</v>
      </c>
      <c r="E69" s="184" t="n">
        <f aca="false">E65</f>
        <v>0</v>
      </c>
      <c r="F69" s="184" t="n">
        <f aca="false">F65</f>
        <v>0</v>
      </c>
      <c r="G69" s="185" t="n">
        <f aca="false">G65</f>
        <v>0</v>
      </c>
    </row>
    <row r="70" customFormat="false" ht="12.75" hidden="false" customHeight="false" outlineLevel="0" collapsed="false">
      <c r="A70" s="154" t="s">
        <v>5</v>
      </c>
      <c r="B70" s="166"/>
      <c r="C70" s="156" t="n">
        <f aca="false">SUM(C67:C69)</f>
        <v>39.6574565</v>
      </c>
      <c r="D70" s="156" t="n">
        <f aca="false">SUM(D67:D69)</f>
        <v>39.6574565</v>
      </c>
      <c r="E70" s="156" t="n">
        <f aca="false">SUM(E67:E69)</f>
        <v>39.6574565</v>
      </c>
      <c r="F70" s="156" t="n">
        <f aca="false">SUM(F67:F69)</f>
        <v>54.078636</v>
      </c>
      <c r="G70" s="157" t="n">
        <f aca="false">SUM(G67:G69)</f>
        <v>54.078636</v>
      </c>
    </row>
    <row r="71" customFormat="false" ht="7.5" hidden="false" customHeight="true" outlineLevel="0" collapsed="false">
      <c r="A71" s="188"/>
      <c r="B71" s="189"/>
      <c r="C71" s="190"/>
      <c r="D71" s="190"/>
      <c r="E71" s="190"/>
      <c r="F71" s="190"/>
      <c r="G71" s="191"/>
    </row>
    <row r="72" customFormat="false" ht="12.75" hidden="false" customHeight="false" outlineLevel="0" collapsed="false">
      <c r="A72" s="192" t="s">
        <v>360</v>
      </c>
      <c r="B72" s="192"/>
      <c r="C72" s="192"/>
      <c r="D72" s="192"/>
      <c r="E72" s="192"/>
      <c r="F72" s="192"/>
      <c r="G72" s="192"/>
    </row>
    <row r="73" customFormat="false" ht="12.75" hidden="false" customHeight="false" outlineLevel="0" collapsed="false">
      <c r="A73" s="193" t="s">
        <v>361</v>
      </c>
      <c r="B73" s="194" t="s">
        <v>313</v>
      </c>
      <c r="C73" s="194" t="s">
        <v>314</v>
      </c>
      <c r="D73" s="194" t="s">
        <v>314</v>
      </c>
      <c r="E73" s="194" t="s">
        <v>314</v>
      </c>
      <c r="F73" s="194" t="s">
        <v>314</v>
      </c>
      <c r="G73" s="195" t="s">
        <v>314</v>
      </c>
    </row>
    <row r="74" customFormat="false" ht="12.8" hidden="false" customHeight="false" outlineLevel="0" collapsed="false">
      <c r="A74" s="148" t="s">
        <v>362</v>
      </c>
      <c r="B74" s="168"/>
      <c r="C74" s="196" t="n">
        <f aca="false">ROUND(20.7945/30/12*(C$19+C$50+C$70),2)</f>
        <v>45.94</v>
      </c>
      <c r="D74" s="196" t="n">
        <f aca="false">ROUND(20.7945/30/12*(D$19+D$50+D$70),2)</f>
        <v>45.94</v>
      </c>
      <c r="E74" s="196" t="n">
        <f aca="false">ROUND(20.7945/30/12*(E$19+E$50+E$70),2)</f>
        <v>45.94</v>
      </c>
      <c r="F74" s="196" t="n">
        <f aca="false">ROUND(15/30/12*(F$19+F$50+F$70),2)</f>
        <v>45.19</v>
      </c>
      <c r="G74" s="196" t="n">
        <f aca="false">ROUND(15/30/12*(G$19+G$50+G$70),2)</f>
        <v>45.19</v>
      </c>
    </row>
    <row r="75" customFormat="false" ht="12.8" hidden="false" customHeight="false" outlineLevel="0" collapsed="false">
      <c r="A75" s="148" t="s">
        <v>363</v>
      </c>
      <c r="B75" s="168"/>
      <c r="C75" s="196" t="n">
        <f aca="false">ROUND(7.681/30/12*(C$19+C$50+C$70),2)</f>
        <v>16.97</v>
      </c>
      <c r="D75" s="196" t="n">
        <f aca="false">ROUND(7.681/30/12*(D$19+D$50+D$70),2)</f>
        <v>16.97</v>
      </c>
      <c r="E75" s="196" t="n">
        <f aca="false">ROUND(7.681/30/12*(E$19+E$50+E$70),2)</f>
        <v>16.97</v>
      </c>
      <c r="F75" s="196" t="n">
        <f aca="false">ROUND(5.3399/30/12*(F$19+F$50+F$70),2)</f>
        <v>16.09</v>
      </c>
      <c r="G75" s="196" t="n">
        <f aca="false">ROUND(5.3399/30/12*(G$19+G$50+G$70),2)</f>
        <v>16.09</v>
      </c>
    </row>
    <row r="76" customFormat="false" ht="12.8" hidden="false" customHeight="false" outlineLevel="0" collapsed="false">
      <c r="A76" s="148" t="s">
        <v>364</v>
      </c>
      <c r="B76" s="168"/>
      <c r="C76" s="196" t="n">
        <f aca="false">ROUND(0.4505/30/12*(C$19+C$50+C$70),2)</f>
        <v>1</v>
      </c>
      <c r="D76" s="196" t="n">
        <f aca="false">ROUND(0.4505/30/12*(D$19+D$50+D$70),2)</f>
        <v>1</v>
      </c>
      <c r="E76" s="196" t="n">
        <f aca="false">ROUND(0.4505/30/12*(E$19+E$50+E$70),2)</f>
        <v>1</v>
      </c>
      <c r="F76" s="196" t="n">
        <f aca="false">ROUND(0.325/30/12*(F$19+F$50+F$70),2)</f>
        <v>0.98</v>
      </c>
      <c r="G76" s="196" t="n">
        <f aca="false">ROUND(0.325/30/12*(G$19+G$50+G$70),2)</f>
        <v>0.98</v>
      </c>
    </row>
    <row r="77" customFormat="false" ht="12.8" hidden="false" customHeight="false" outlineLevel="0" collapsed="false">
      <c r="A77" s="148" t="s">
        <v>365</v>
      </c>
      <c r="B77" s="168"/>
      <c r="C77" s="196" t="n">
        <f aca="false">ROUND(0.9583/30/12*(C$19+C$50+C$70),2)</f>
        <v>2.12</v>
      </c>
      <c r="D77" s="196" t="n">
        <f aca="false">ROUND(0.9583/30/12*(D$19+D$50+D$70),2)</f>
        <v>2.12</v>
      </c>
      <c r="E77" s="196" t="n">
        <f aca="false">ROUND(0.9583/30/12*(E$19+E$50+E$70),2)</f>
        <v>2.12</v>
      </c>
      <c r="F77" s="196" t="n">
        <f aca="false">ROUND(0.6913/30/12*(F$19+F$50+F$70),2)</f>
        <v>2.08</v>
      </c>
      <c r="G77" s="196" t="n">
        <f aca="false">ROUND(0.6913/30/12*(G$19+G$50+G$70),2)</f>
        <v>2.08</v>
      </c>
    </row>
    <row r="78" customFormat="false" ht="12.75" hidden="false" customHeight="false" outlineLevel="0" collapsed="false">
      <c r="A78" s="148" t="s">
        <v>366</v>
      </c>
      <c r="B78" s="168"/>
      <c r="C78" s="150"/>
      <c r="D78" s="150"/>
      <c r="E78" s="150"/>
      <c r="F78" s="151"/>
      <c r="G78" s="152"/>
    </row>
    <row r="79" customFormat="false" ht="12.8" hidden="false" customHeight="false" outlineLevel="0" collapsed="false">
      <c r="A79" s="154" t="s">
        <v>5</v>
      </c>
      <c r="B79" s="166" t="n">
        <f aca="false">SUM(B74:B78)</f>
        <v>0</v>
      </c>
      <c r="C79" s="156" t="n">
        <f aca="false">SUM(C74:C78)</f>
        <v>66.03</v>
      </c>
      <c r="D79" s="156" t="n">
        <f aca="false">SUM(D74:D78)</f>
        <v>66.03</v>
      </c>
      <c r="E79" s="156" t="n">
        <f aca="false">SUM(E74:E78)</f>
        <v>66.03</v>
      </c>
      <c r="F79" s="156" t="n">
        <f aca="false">SUM(F74:F78)</f>
        <v>64.34</v>
      </c>
      <c r="G79" s="157" t="n">
        <f aca="false">SUM(G74:G78)</f>
        <v>64.34</v>
      </c>
    </row>
    <row r="80" customFormat="false" ht="12.75" hidden="false" customHeight="false" outlineLevel="0" collapsed="false">
      <c r="A80" s="162" t="s">
        <v>367</v>
      </c>
      <c r="B80" s="163"/>
      <c r="C80" s="163" t="s">
        <v>314</v>
      </c>
      <c r="D80" s="163" t="s">
        <v>314</v>
      </c>
      <c r="E80" s="163" t="s">
        <v>314</v>
      </c>
      <c r="F80" s="163" t="s">
        <v>314</v>
      </c>
      <c r="G80" s="164" t="s">
        <v>314</v>
      </c>
    </row>
    <row r="81" customFormat="false" ht="12.75" hidden="false" customHeight="false" outlineLevel="0" collapsed="false">
      <c r="A81" s="148" t="s">
        <v>368</v>
      </c>
      <c r="B81" s="168" t="n">
        <v>0.5</v>
      </c>
      <c r="C81" s="197"/>
      <c r="D81" s="197"/>
      <c r="E81" s="197"/>
      <c r="F81" s="197" t="n">
        <f aca="false">ROUND((F$12+F$13)/220*15*0.5*(1+$B81),2)</f>
        <v>0</v>
      </c>
      <c r="G81" s="197" t="n">
        <f aca="false">ROUND((G$12+G$13)/220*15*0.5*(1+$B81),2)</f>
        <v>0</v>
      </c>
    </row>
    <row r="82" customFormat="false" ht="12.75" hidden="false" customHeight="false" outlineLevel="0" collapsed="false">
      <c r="A82" s="154"/>
      <c r="B82" s="166"/>
      <c r="C82" s="198"/>
      <c r="D82" s="198"/>
      <c r="E82" s="198"/>
      <c r="F82" s="199"/>
      <c r="G82" s="200"/>
    </row>
    <row r="83" customFormat="false" ht="12.75" hidden="false" customHeight="false" outlineLevel="0" collapsed="false">
      <c r="A83" s="145" t="s">
        <v>369</v>
      </c>
      <c r="B83" s="146" t="s">
        <v>313</v>
      </c>
      <c r="C83" s="146" t="s">
        <v>314</v>
      </c>
      <c r="D83" s="146" t="s">
        <v>314</v>
      </c>
      <c r="E83" s="146" t="s">
        <v>314</v>
      </c>
      <c r="F83" s="146" t="s">
        <v>314</v>
      </c>
      <c r="G83" s="147" t="s">
        <v>314</v>
      </c>
    </row>
    <row r="84" customFormat="false" ht="12.75" hidden="false" customHeight="false" outlineLevel="0" collapsed="false">
      <c r="A84" s="148" t="s">
        <v>370</v>
      </c>
      <c r="B84" s="168" t="n">
        <f aca="false">B79</f>
        <v>0</v>
      </c>
      <c r="C84" s="150" t="n">
        <f aca="false">C79</f>
        <v>66.03</v>
      </c>
      <c r="D84" s="150" t="n">
        <f aca="false">D79</f>
        <v>66.03</v>
      </c>
      <c r="E84" s="150" t="n">
        <f aca="false">E79</f>
        <v>66.03</v>
      </c>
      <c r="F84" s="150" t="n">
        <f aca="false">F79</f>
        <v>64.34</v>
      </c>
      <c r="G84" s="152" t="n">
        <f aca="false">G79</f>
        <v>64.34</v>
      </c>
    </row>
    <row r="85" customFormat="false" ht="12.75" hidden="false" customHeight="false" outlineLevel="0" collapsed="false">
      <c r="A85" s="148" t="s">
        <v>371</v>
      </c>
      <c r="B85" s="168" t="n">
        <f aca="false">B81</f>
        <v>0.5</v>
      </c>
      <c r="C85" s="150" t="n">
        <f aca="false">C81</f>
        <v>0</v>
      </c>
      <c r="D85" s="150" t="n">
        <f aca="false">D81</f>
        <v>0</v>
      </c>
      <c r="E85" s="150" t="n">
        <f aca="false">E81</f>
        <v>0</v>
      </c>
      <c r="F85" s="150" t="n">
        <f aca="false">F81</f>
        <v>0</v>
      </c>
      <c r="G85" s="152" t="n">
        <f aca="false">G81</f>
        <v>0</v>
      </c>
    </row>
    <row r="86" customFormat="false" ht="12.75" hidden="false" customHeight="false" outlineLevel="0" collapsed="false">
      <c r="A86" s="154" t="s">
        <v>5</v>
      </c>
      <c r="B86" s="166" t="n">
        <f aca="false">SUM(B84:B85)</f>
        <v>0.5</v>
      </c>
      <c r="C86" s="156" t="n">
        <f aca="false">SUM(C84:C85)</f>
        <v>66.03</v>
      </c>
      <c r="D86" s="156" t="n">
        <f aca="false">SUM(D84:D85)</f>
        <v>66.03</v>
      </c>
      <c r="E86" s="156" t="n">
        <f aca="false">SUM(E84:E85)</f>
        <v>66.03</v>
      </c>
      <c r="F86" s="156" t="n">
        <f aca="false">SUM(F84:F85)</f>
        <v>64.34</v>
      </c>
      <c r="G86" s="157" t="n">
        <f aca="false">SUM(G84:G85)</f>
        <v>64.34</v>
      </c>
    </row>
    <row r="87" customFormat="false" ht="4.5" hidden="false" customHeight="true" outlineLevel="0" collapsed="false">
      <c r="A87" s="148"/>
      <c r="B87" s="158"/>
      <c r="C87" s="158"/>
      <c r="D87" s="158"/>
      <c r="E87" s="158"/>
      <c r="F87" s="159"/>
      <c r="G87" s="160"/>
    </row>
    <row r="88" customFormat="false" ht="12.8" hidden="false" customHeight="false" outlineLevel="0" collapsed="false">
      <c r="A88" s="161" t="s">
        <v>372</v>
      </c>
      <c r="B88" s="161"/>
      <c r="C88" s="161"/>
      <c r="D88" s="161"/>
      <c r="E88" s="161"/>
      <c r="F88" s="161"/>
      <c r="G88" s="161"/>
    </row>
    <row r="89" customFormat="false" ht="12.8" hidden="false" customHeight="false" outlineLevel="0" collapsed="false">
      <c r="A89" s="145" t="s">
        <v>373</v>
      </c>
      <c r="B89" s="146" t="s">
        <v>20</v>
      </c>
      <c r="C89" s="146" t="s">
        <v>314</v>
      </c>
      <c r="D89" s="146" t="s">
        <v>314</v>
      </c>
      <c r="E89" s="146" t="s">
        <v>314</v>
      </c>
      <c r="F89" s="146" t="s">
        <v>314</v>
      </c>
      <c r="G89" s="147" t="s">
        <v>314</v>
      </c>
    </row>
    <row r="90" customFormat="false" ht="12.8" hidden="false" customHeight="false" outlineLevel="0" collapsed="false">
      <c r="A90" s="148" t="s">
        <v>374</v>
      </c>
      <c r="B90" s="179" t="n">
        <f aca="false">Insumos!L11</f>
        <v>0</v>
      </c>
      <c r="C90" s="179" t="n">
        <f aca="false">B90</f>
        <v>0</v>
      </c>
      <c r="D90" s="179" t="n">
        <f aca="false">B90</f>
        <v>0</v>
      </c>
      <c r="E90" s="179" t="n">
        <f aca="false">B90</f>
        <v>0</v>
      </c>
      <c r="F90" s="201" t="n">
        <f aca="false">B90*2</f>
        <v>0</v>
      </c>
      <c r="G90" s="180" t="n">
        <f aca="false">B90*2</f>
        <v>0</v>
      </c>
    </row>
    <row r="91" customFormat="false" ht="12.8" hidden="false" customHeight="false" outlineLevel="0" collapsed="false">
      <c r="A91" s="148" t="s">
        <v>375</v>
      </c>
      <c r="B91" s="179" t="n">
        <f aca="false">Insumos!I25</f>
        <v>0</v>
      </c>
      <c r="C91" s="179" t="n">
        <f aca="false">B91</f>
        <v>0</v>
      </c>
      <c r="D91" s="179" t="n">
        <f aca="false">B91</f>
        <v>0</v>
      </c>
      <c r="E91" s="179" t="n">
        <f aca="false">B91</f>
        <v>0</v>
      </c>
      <c r="F91" s="201" t="n">
        <f aca="false">B91*2</f>
        <v>0</v>
      </c>
      <c r="G91" s="180" t="n">
        <f aca="false">B91*2</f>
        <v>0</v>
      </c>
    </row>
    <row r="92" customFormat="false" ht="12.8" hidden="false" customHeight="false" outlineLevel="0" collapsed="false">
      <c r="A92" s="148" t="s">
        <v>376</v>
      </c>
      <c r="B92" s="179"/>
      <c r="C92" s="179" t="n">
        <f aca="false">Insumos!I36</f>
        <v>0</v>
      </c>
      <c r="D92" s="179" t="n">
        <f aca="false">Insumos!I37</f>
        <v>0</v>
      </c>
      <c r="E92" s="179" t="n">
        <f aca="false">Insumos!I37</f>
        <v>0</v>
      </c>
      <c r="F92" s="201" t="n">
        <f aca="false">Insumos!I38</f>
        <v>0</v>
      </c>
      <c r="G92" s="180" t="n">
        <f aca="false">Insumos!I38</f>
        <v>0</v>
      </c>
    </row>
    <row r="93" customFormat="false" ht="12.8" hidden="false" customHeight="false" outlineLevel="0" collapsed="false">
      <c r="A93" s="148" t="s">
        <v>377</v>
      </c>
      <c r="B93" s="179"/>
      <c r="C93" s="197"/>
      <c r="D93" s="197"/>
      <c r="E93" s="197"/>
      <c r="F93" s="202"/>
      <c r="G93" s="203"/>
    </row>
    <row r="94" customFormat="false" ht="12.8" hidden="false" customHeight="false" outlineLevel="0" collapsed="false">
      <c r="A94" s="154" t="s">
        <v>5</v>
      </c>
      <c r="B94" s="182" t="n">
        <f aca="false">SUM(B90:B93)</f>
        <v>0</v>
      </c>
      <c r="C94" s="182" t="n">
        <f aca="false">SUM(C90:C93)</f>
        <v>0</v>
      </c>
      <c r="D94" s="182" t="n">
        <f aca="false">SUM(D90:D93)</f>
        <v>0</v>
      </c>
      <c r="E94" s="182" t="n">
        <f aca="false">SUM(E90:E93)</f>
        <v>0</v>
      </c>
      <c r="F94" s="182" t="n">
        <f aca="false">SUM(F90:F93)</f>
        <v>0</v>
      </c>
      <c r="G94" s="183" t="n">
        <f aca="false">SUM(G90:G93)</f>
        <v>0</v>
      </c>
    </row>
    <row r="95" customFormat="false" ht="3.75" hidden="false" customHeight="true" outlineLevel="0" collapsed="false">
      <c r="A95" s="148"/>
      <c r="B95" s="158"/>
      <c r="C95" s="158"/>
      <c r="D95" s="158"/>
      <c r="E95" s="158"/>
      <c r="F95" s="159"/>
      <c r="G95" s="160"/>
    </row>
    <row r="96" customFormat="false" ht="12.75" hidden="false" customHeight="false" outlineLevel="0" collapsed="false">
      <c r="A96" s="161" t="s">
        <v>378</v>
      </c>
      <c r="B96" s="161"/>
      <c r="C96" s="161"/>
      <c r="D96" s="161"/>
      <c r="E96" s="161"/>
      <c r="F96" s="161"/>
      <c r="G96" s="161"/>
    </row>
    <row r="97" customFormat="false" ht="12.75" hidden="false" customHeight="false" outlineLevel="0" collapsed="false">
      <c r="A97" s="145" t="s">
        <v>379</v>
      </c>
      <c r="B97" s="146" t="s">
        <v>313</v>
      </c>
      <c r="C97" s="146" t="s">
        <v>314</v>
      </c>
      <c r="D97" s="146" t="s">
        <v>314</v>
      </c>
      <c r="E97" s="146" t="s">
        <v>314</v>
      </c>
      <c r="F97" s="146" t="s">
        <v>314</v>
      </c>
      <c r="G97" s="147" t="s">
        <v>314</v>
      </c>
    </row>
    <row r="98" customFormat="false" ht="12.8" hidden="false" customHeight="false" outlineLevel="0" collapsed="false">
      <c r="A98" s="204" t="s">
        <v>380</v>
      </c>
      <c r="B98" s="165" t="n">
        <v>0.06</v>
      </c>
      <c r="C98" s="205" t="n">
        <f aca="false">ROUND((C$19+C$50+C$70+C$86+C$94)*$B98,2)</f>
        <v>51.69</v>
      </c>
      <c r="D98" s="205" t="n">
        <f aca="false">ROUND((D$19+D$50+D$70+D$86+D$94)*$B98,2)</f>
        <v>51.69</v>
      </c>
      <c r="E98" s="205" t="n">
        <f aca="false">ROUND((E$19+E$50+E$70+E$86+E$94)*$B98,2)</f>
        <v>51.69</v>
      </c>
      <c r="F98" s="205" t="n">
        <f aca="false">ROUND((F$19+F$50+F$70+F$86+F$94)*$B98,2)</f>
        <v>68.94</v>
      </c>
      <c r="G98" s="206" t="n">
        <f aca="false">ROUND((G$19+G$50+G$70+G$86+G$94)*$B98,2)</f>
        <v>68.94</v>
      </c>
    </row>
    <row r="99" customFormat="false" ht="12.8" hidden="false" customHeight="false" outlineLevel="0" collapsed="false">
      <c r="A99" s="204" t="s">
        <v>381</v>
      </c>
      <c r="B99" s="165" t="n">
        <v>0.0679</v>
      </c>
      <c r="C99" s="207" t="n">
        <f aca="false">ROUND((C$19+C$50+C$70+C$86+C$94+C$98)*$B99,2)</f>
        <v>62</v>
      </c>
      <c r="D99" s="207" t="n">
        <f aca="false">ROUND((D$19+D$50+D$70+D$86+D$94+D$98)*$B99,2)</f>
        <v>62</v>
      </c>
      <c r="E99" s="207" t="n">
        <f aca="false">ROUND((E$19+E$50+E$70+E$86+E$94+E$98)*$B99,2)</f>
        <v>62</v>
      </c>
      <c r="F99" s="207" t="n">
        <f aca="false">ROUND((F$19+F$50+F$70+F$86+F$94+F$98)*$B99,2)</f>
        <v>82.7</v>
      </c>
      <c r="G99" s="208" t="n">
        <f aca="false">ROUND((G$19+G$50+G$70+G$86+G$94+G$98)*$B99,2)</f>
        <v>82.7</v>
      </c>
    </row>
    <row r="100" customFormat="false" ht="12.75" hidden="false" customHeight="false" outlineLevel="0" collapsed="false">
      <c r="A100" s="162" t="s">
        <v>382</v>
      </c>
      <c r="B100" s="209" t="n">
        <f aca="false">B101+B102</f>
        <v>0.0565</v>
      </c>
      <c r="C100" s="210" t="n">
        <f aca="false">SUM(C101:C102)</f>
        <v>58.39</v>
      </c>
      <c r="D100" s="210" t="n">
        <f aca="false">SUM(D101:D102)</f>
        <v>58.39</v>
      </c>
      <c r="E100" s="210" t="n">
        <f aca="false">SUM(E101:E102)</f>
        <v>58.39</v>
      </c>
      <c r="F100" s="210" t="n">
        <f aca="false">SUM(F101:F102)</f>
        <v>77.89</v>
      </c>
      <c r="G100" s="211" t="n">
        <f aca="false">SUM(G101:G102)</f>
        <v>77.89</v>
      </c>
    </row>
    <row r="101" customFormat="false" ht="12.75" hidden="false" customHeight="false" outlineLevel="0" collapsed="false">
      <c r="A101" s="148" t="s">
        <v>383</v>
      </c>
      <c r="B101" s="168" t="n">
        <v>0.0365</v>
      </c>
      <c r="C101" s="179" t="n">
        <f aca="false">ROUND((($C$19+$C$50+$C$70+$C$86+$C$94+$C$99+$C$98)/(1-($B$100)))*$B$101,2)</f>
        <v>37.72</v>
      </c>
      <c r="D101" s="179" t="n">
        <f aca="false">ROUND((($D$19+$D$50+$D$70+$D$86+$D$94+$D$99+$D$98)/(1-($B$100)))*$B101,2)</f>
        <v>37.72</v>
      </c>
      <c r="E101" s="179" t="n">
        <f aca="false">ROUND((($E$19+$E$50+$E$70+$E$86+$E$94+$E$99+$E$98)/(1-($B$100)))*$B101,2)</f>
        <v>37.72</v>
      </c>
      <c r="F101" s="179" t="n">
        <f aca="false">ROUND(((F$19+F$50+F$70+F$86+F$94+F$99+F$98)/(1-($B$100)))*B101,2)</f>
        <v>50.32</v>
      </c>
      <c r="G101" s="180" t="n">
        <f aca="false">ROUND(((G$19+G$50+G$70+G$86+G$94+G$99+G$98)/(1-($B$100)))*$B101,2)</f>
        <v>50.32</v>
      </c>
    </row>
    <row r="102" customFormat="false" ht="12.75" hidden="false" customHeight="false" outlineLevel="0" collapsed="false">
      <c r="A102" s="148" t="s">
        <v>384</v>
      </c>
      <c r="B102" s="168" t="n">
        <v>0.02</v>
      </c>
      <c r="C102" s="197" t="n">
        <f aca="false">ROUND((($C$19+$C$50+$C$70+$C$86+$C$94+$C$98+$C$99)/(1-($B$100)))*$B$102,2)</f>
        <v>20.67</v>
      </c>
      <c r="D102" s="197" t="n">
        <f aca="false">ROUND((($D$19+$D$50+$D$70+$D$86+$D$94+$D$98+$D$99)/(1-($B$100)))*$B102,2)</f>
        <v>20.67</v>
      </c>
      <c r="E102" s="197" t="n">
        <f aca="false">ROUND((($E$19+$E$50+$E$70+$E$86+$E$94+$E$98+$E$99)/(1-($B$100)))*$B102,2)</f>
        <v>20.67</v>
      </c>
      <c r="F102" s="197" t="n">
        <f aca="false">ROUND((($F$19+$F$50+$F$70+$F$86+$F$94+$F$98+$F$99)/(1-($B$100)))*B102,2)</f>
        <v>27.57</v>
      </c>
      <c r="G102" s="203" t="n">
        <f aca="false">ROUND((($G$19+$G$50+$G$70+$G$86+$G$94+$G$98+$G$99)/(1-($B$100)))*$B102,2)</f>
        <v>27.57</v>
      </c>
    </row>
    <row r="103" customFormat="false" ht="12.75" hidden="false" customHeight="false" outlineLevel="0" collapsed="false">
      <c r="A103" s="162" t="s">
        <v>385</v>
      </c>
      <c r="B103" s="209" t="n">
        <f aca="false">B104+B105</f>
        <v>0.0615</v>
      </c>
      <c r="C103" s="163" t="n">
        <f aca="false">SUM(C104:C105)</f>
        <v>63.9</v>
      </c>
      <c r="D103" s="163" t="n">
        <f aca="false">SUM(D104:D105)</f>
        <v>63.9</v>
      </c>
      <c r="E103" s="163" t="n">
        <f aca="false">SUM(E104:E105)</f>
        <v>63.9</v>
      </c>
      <c r="F103" s="163" t="n">
        <f aca="false">SUM(F104:F105)</f>
        <v>85.23</v>
      </c>
      <c r="G103" s="164" t="n">
        <f aca="false">SUM(G104:G105)</f>
        <v>85.23</v>
      </c>
    </row>
    <row r="104" customFormat="false" ht="12.75" hidden="false" customHeight="false" outlineLevel="0" collapsed="false">
      <c r="A104" s="148" t="s">
        <v>383</v>
      </c>
      <c r="B104" s="168" t="n">
        <v>0.0365</v>
      </c>
      <c r="C104" s="197" t="n">
        <f aca="false">ROUND((($C$19+$C$50+$C$70+$C$86+$C$94+$C$99+$C$98)/(1-($B$103)))*$B$104,2)</f>
        <v>37.92</v>
      </c>
      <c r="D104" s="197" t="n">
        <f aca="false">ROUND((($D$19+$D$50+$D$70+$D$86+$D$94+$D$99+$D$98)/(1-($B$103)))*$B104,2)</f>
        <v>37.92</v>
      </c>
      <c r="E104" s="197" t="n">
        <f aca="false">ROUND((($E$19+$E$50+$E$70+$E$86+$E$94+$E$99+$E$98)/(1-($B$103)))*$B104,2)</f>
        <v>37.92</v>
      </c>
      <c r="F104" s="197" t="n">
        <f aca="false">ROUND(((F$19+F$50+F$70+F$86+F$94+F$99+F$98)/(1-($B$103)))*B104,2)</f>
        <v>50.58</v>
      </c>
      <c r="G104" s="203" t="n">
        <f aca="false">ROUND(((G$19+G$50+G$70+G$86+G$94+G$99+G$98)/(1-($B$103)))*$B104,2)</f>
        <v>50.58</v>
      </c>
    </row>
    <row r="105" customFormat="false" ht="12.75" hidden="false" customHeight="false" outlineLevel="0" collapsed="false">
      <c r="A105" s="148" t="s">
        <v>384</v>
      </c>
      <c r="B105" s="168" t="n">
        <v>0.025</v>
      </c>
      <c r="C105" s="197" t="n">
        <f aca="false">ROUND((($C$19+$C$50+$C$70+$C$86+$C$94+$C$98+$C$99)/(1-($B$103)))*$B$105,2)</f>
        <v>25.98</v>
      </c>
      <c r="D105" s="197" t="n">
        <f aca="false">ROUND((($D$19+$D$50+$D$70+$D$86+$D$94+$D$98+$D$99)/(1-($B$103)))*$B105,2)</f>
        <v>25.98</v>
      </c>
      <c r="E105" s="197" t="n">
        <f aca="false">ROUND((($E$19+$E$50+$E$70+$E$86+$E$94+$E$98+$E$99)/(1-($B$103)))*$B105,2)</f>
        <v>25.98</v>
      </c>
      <c r="F105" s="197" t="n">
        <f aca="false">ROUND((($F$19+$F$50+$F$70+$F$86+$F$94+$F$98+$F$99)/(1-($B$103)))*B105,2)</f>
        <v>34.65</v>
      </c>
      <c r="G105" s="203" t="n">
        <f aca="false">ROUND((($G$19+$G$50+$G$70+$G$86+$G$94+$G$98+$G$99)/(1-($B$103)))*$B105,2)</f>
        <v>34.65</v>
      </c>
    </row>
    <row r="106" customFormat="false" ht="12.75" hidden="false" customHeight="false" outlineLevel="0" collapsed="false">
      <c r="A106" s="162" t="s">
        <v>386</v>
      </c>
      <c r="B106" s="209" t="n">
        <f aca="false">B107+B108</f>
        <v>0.0665</v>
      </c>
      <c r="C106" s="163" t="n">
        <f aca="false">SUM(C107:C108)</f>
        <v>69.47</v>
      </c>
      <c r="D106" s="163" t="n">
        <f aca="false">SUM(D107:D108)</f>
        <v>69.47</v>
      </c>
      <c r="E106" s="163" t="n">
        <f aca="false">SUM(E107:E108)</f>
        <v>69.47</v>
      </c>
      <c r="F106" s="163" t="n">
        <f aca="false">SUM(F107:F108)</f>
        <v>92.65</v>
      </c>
      <c r="G106" s="164" t="n">
        <f aca="false">SUM(G107:G108)</f>
        <v>92.65</v>
      </c>
    </row>
    <row r="107" customFormat="false" ht="12.75" hidden="false" customHeight="false" outlineLevel="0" collapsed="false">
      <c r="A107" s="148" t="s">
        <v>383</v>
      </c>
      <c r="B107" s="168" t="n">
        <v>0.0365</v>
      </c>
      <c r="C107" s="197" t="n">
        <f aca="false">ROUND((($C$19+$C$50+$C$70+$C$86+$C$94+$C$99+$C$98)/(1-($B$106)))*$B$107,2)</f>
        <v>38.13</v>
      </c>
      <c r="D107" s="197" t="n">
        <f aca="false">ROUND((($D$19+$D$50+$D$70+$D$86+$D$94+$D$99+$D$98)/(1-($B$106)))*$B107,2)</f>
        <v>38.13</v>
      </c>
      <c r="E107" s="197" t="n">
        <f aca="false">ROUND((($E$19+$E$50+$E$70+$E$86+$E$94+$E$99+$E$98)/(1-($B$106)))*$B107,2)</f>
        <v>38.13</v>
      </c>
      <c r="F107" s="197" t="n">
        <f aca="false">ROUND(((F$19+F$50+F$70+F$86+F$94+F$99+F$98)/(1-($B$106)))*B107,2)</f>
        <v>50.85</v>
      </c>
      <c r="G107" s="203" t="n">
        <f aca="false">ROUND(((G$19+G$50+G$70+G$86+G$94+G$99+G$98)/(1-($B$106)))*$B107,2)</f>
        <v>50.85</v>
      </c>
    </row>
    <row r="108" customFormat="false" ht="12.75" hidden="false" customHeight="false" outlineLevel="0" collapsed="false">
      <c r="A108" s="148" t="s">
        <v>384</v>
      </c>
      <c r="B108" s="168" t="n">
        <v>0.03</v>
      </c>
      <c r="C108" s="197" t="n">
        <f aca="false">ROUND((($C$19+$C$50+$C$70+$C$86+$C$94+$C$98+$C$99)/(1-($B$106)))*B108,2)</f>
        <v>31.34</v>
      </c>
      <c r="D108" s="197" t="n">
        <f aca="false">ROUND((($D$19+$D$50+$D$70+$D$86+$D$94+$D$98+$D$99)/(1-($B$106)))*$B108,2)</f>
        <v>31.34</v>
      </c>
      <c r="E108" s="197" t="n">
        <f aca="false">ROUND((($E$19+$E$50+$E$70+$E$86+$E$94+$E$98+$E$99)/(1-($B$106)))*$B108,2)</f>
        <v>31.34</v>
      </c>
      <c r="F108" s="202" t="n">
        <f aca="false">ROUND((($F$19+$F$50+$F$70+$F$86+$F$94+$F$98+$F$99)/(1-($B$106)))*B108,2)</f>
        <v>41.8</v>
      </c>
      <c r="G108" s="203" t="n">
        <f aca="false">ROUND((($G$19+$G$50+$G$70+$G$86+$G$94+$G$98+$G$99)/(1-($B$106)))*$B108,2)</f>
        <v>41.8</v>
      </c>
    </row>
    <row r="109" customFormat="false" ht="12.75" hidden="false" customHeight="false" outlineLevel="0" collapsed="false">
      <c r="A109" s="162" t="s">
        <v>387</v>
      </c>
      <c r="B109" s="209" t="n">
        <f aca="false">B110+B111</f>
        <v>0.0715</v>
      </c>
      <c r="C109" s="163" t="n">
        <f aca="false">SUM(C110:C111)</f>
        <v>75.09</v>
      </c>
      <c r="D109" s="163" t="n">
        <f aca="false">SUM(D110:D111)</f>
        <v>75.09</v>
      </c>
      <c r="E109" s="163" t="n">
        <f aca="false">SUM(E110:E111)</f>
        <v>75.09</v>
      </c>
      <c r="F109" s="163" t="n">
        <f aca="false">SUM(F110:F111)</f>
        <v>100.16</v>
      </c>
      <c r="G109" s="164" t="n">
        <f aca="false">SUM(G110:G111)</f>
        <v>100.16</v>
      </c>
    </row>
    <row r="110" customFormat="false" ht="12.75" hidden="false" customHeight="false" outlineLevel="0" collapsed="false">
      <c r="A110" s="148" t="s">
        <v>383</v>
      </c>
      <c r="B110" s="168" t="n">
        <v>0.0365</v>
      </c>
      <c r="C110" s="197" t="n">
        <f aca="false">ROUND((($C$19+$C$50+$C$70+$C$86+$C$94+$C$99+$C$98)/(1-($B$109)))*B110,2)</f>
        <v>38.33</v>
      </c>
      <c r="D110" s="197" t="n">
        <f aca="false">ROUND((($D$19+$D$50+$D$70+$D$86+$D$94+$D$99+$D$98)/(1-($B$109)))*$B110,2)</f>
        <v>38.33</v>
      </c>
      <c r="E110" s="197" t="n">
        <f aca="false">ROUND((($E$19+$E$50+$E$70+$E$86+$E$94+$E$99+$E$98)/(1-($B$109)))*$B110,2)</f>
        <v>38.33</v>
      </c>
      <c r="F110" s="202" t="n">
        <f aca="false">ROUND(((F$19+F$50+F$70+F$86+F$94+F$99+F$98)/(1-($B$109)))*B110,2)</f>
        <v>51.13</v>
      </c>
      <c r="G110" s="180" t="n">
        <f aca="false">ROUND(((G$19+G$50+G$70+G$86+G$94+G$99+G$98)/(1-($B$109)))*$B110,2)</f>
        <v>51.13</v>
      </c>
    </row>
    <row r="111" customFormat="false" ht="12.75" hidden="false" customHeight="false" outlineLevel="0" collapsed="false">
      <c r="A111" s="148" t="s">
        <v>384</v>
      </c>
      <c r="B111" s="168" t="n">
        <v>0.035</v>
      </c>
      <c r="C111" s="197" t="n">
        <f aca="false">ROUND((($C$19+$C$50+$C$70+$C$86+$C$94+$C$98+$C$99)/(1-($B$109)))*B111,2)</f>
        <v>36.76</v>
      </c>
      <c r="D111" s="197" t="n">
        <f aca="false">ROUND((($D$19+$D$50+$D$70+$D$86+$D$94+$D$98+$D$99)/(1-($B$109)))*$B111,2)</f>
        <v>36.76</v>
      </c>
      <c r="E111" s="197" t="n">
        <f aca="false">ROUND((($E$19+$E$50+$E$70+$E$86+$E$94+$E$98+$E$99)/(1-($B$109)))*$B111,2)</f>
        <v>36.76</v>
      </c>
      <c r="F111" s="201" t="n">
        <f aca="false">ROUND((($F$19+$F$50+$F$70+$F$86+$F$94+$F$98+$F$99)/(1-($B$109)))*B111,2)</f>
        <v>49.03</v>
      </c>
      <c r="G111" s="203" t="n">
        <f aca="false">ROUND((($G$19+$G$50+$G$70+$G$86+$G$94+$G$98+$G$99)/(1-($B$109)))*$B111,2)</f>
        <v>49.03</v>
      </c>
    </row>
    <row r="112" customFormat="false" ht="12.75" hidden="false" customHeight="false" outlineLevel="0" collapsed="false">
      <c r="A112" s="162" t="s">
        <v>388</v>
      </c>
      <c r="B112" s="209" t="n">
        <f aca="false">B113+B114</f>
        <v>0.0765</v>
      </c>
      <c r="C112" s="163" t="n">
        <f aca="false">SUM(C113:C114)</f>
        <v>80.78</v>
      </c>
      <c r="D112" s="163" t="n">
        <f aca="false">SUM(D113:D114)</f>
        <v>80.78</v>
      </c>
      <c r="E112" s="163" t="n">
        <f aca="false">SUM(E113:E114)</f>
        <v>80.78</v>
      </c>
      <c r="F112" s="163" t="n">
        <f aca="false">SUM(F113:F114)</f>
        <v>107.74</v>
      </c>
      <c r="G112" s="164" t="n">
        <f aca="false">SUM(G113:G114)</f>
        <v>107.74</v>
      </c>
    </row>
    <row r="113" customFormat="false" ht="12.75" hidden="false" customHeight="false" outlineLevel="0" collapsed="false">
      <c r="A113" s="148" t="s">
        <v>383</v>
      </c>
      <c r="B113" s="168" t="n">
        <v>0.0365</v>
      </c>
      <c r="C113" s="197" t="n">
        <f aca="false">ROUND((($C$19+$C$50+$C$70+$C$86+$C$94+$C$99+$C$98)/(1-($B$112)))*B113,2)</f>
        <v>38.54</v>
      </c>
      <c r="D113" s="197" t="n">
        <f aca="false">ROUND((($D$19+$D$50+$D$70+$D$86+$D$94+$D$99+$D$98)/(1-($B$112)))*$B113,2)</f>
        <v>38.54</v>
      </c>
      <c r="E113" s="197" t="n">
        <f aca="false">ROUND((($E$19+$E$50+$E$70+$E$86+$E$94+$E$99+$E$98)/(1-($B$112)))*$B113,2)</f>
        <v>38.54</v>
      </c>
      <c r="F113" s="202" t="n">
        <f aca="false">ROUND(((F$19+F$50+F$70+F$86+F$94+F$99+F$98)/(1-($B$112)))*B113,2)</f>
        <v>51.41</v>
      </c>
      <c r="G113" s="203" t="n">
        <f aca="false">ROUND(((G$19+G$50+G$70+G$86+G$94+G$99+G$98)/(1-($B$112)))*$B113,2)</f>
        <v>51.41</v>
      </c>
    </row>
    <row r="114" customFormat="false" ht="12.75" hidden="false" customHeight="false" outlineLevel="0" collapsed="false">
      <c r="A114" s="148" t="s">
        <v>384</v>
      </c>
      <c r="B114" s="168" t="n">
        <v>0.04</v>
      </c>
      <c r="C114" s="197" t="n">
        <f aca="false">ROUND((($C$19+$C$50+$C$70+$C$86+$C$94+$C$98+$C$99)/(1-($B$112)))*B114,2)</f>
        <v>42.24</v>
      </c>
      <c r="D114" s="197" t="n">
        <f aca="false">ROUND((($D$19+$D$50+$D$70+$D$86+$D$94+$D$98+$D$99)/(1-($B$112)))*$B114,2)</f>
        <v>42.24</v>
      </c>
      <c r="E114" s="197" t="n">
        <f aca="false">ROUND((($E$19+$E$50+$E$70+$E$86+$E$94+$E$98+$E$99)/(1-($B$112)))*$B114,2)</f>
        <v>42.24</v>
      </c>
      <c r="F114" s="202" t="n">
        <f aca="false">ROUND((($F$19+$F$50+$F$70+$F$86+$F$94+$F$98+$F$99)/(1-($B$112)))*B114,2)</f>
        <v>56.33</v>
      </c>
      <c r="G114" s="203" t="n">
        <f aca="false">ROUND((($G$19+$G$50+$G$70+$G$86+$G$94+$G$98+$G$99)/(1-($B$112)))*$B114,2)</f>
        <v>56.33</v>
      </c>
    </row>
    <row r="115" customFormat="false" ht="12.75" hidden="false" customHeight="false" outlineLevel="0" collapsed="false">
      <c r="A115" s="162" t="s">
        <v>389</v>
      </c>
      <c r="B115" s="209" t="n">
        <f aca="false">B116+B117</f>
        <v>0.0865</v>
      </c>
      <c r="C115" s="163" t="n">
        <f aca="false">SUM(C116:C117)</f>
        <v>92.33</v>
      </c>
      <c r="D115" s="163" t="n">
        <f aca="false">SUM(D116:D117)</f>
        <v>92.33</v>
      </c>
      <c r="E115" s="163" t="n">
        <f aca="false">SUM(E116:E117)</f>
        <v>92.33</v>
      </c>
      <c r="F115" s="163" t="n">
        <f aca="false">SUM(F116:F117)</f>
        <v>123.16</v>
      </c>
      <c r="G115" s="164" t="n">
        <f aca="false">SUM(G116:G117)</f>
        <v>123.16</v>
      </c>
    </row>
    <row r="116" customFormat="false" ht="12.75" hidden="false" customHeight="false" outlineLevel="0" collapsed="false">
      <c r="A116" s="148" t="s">
        <v>383</v>
      </c>
      <c r="B116" s="168" t="n">
        <v>0.0365</v>
      </c>
      <c r="C116" s="197" t="n">
        <f aca="false">ROUND((($C$19+$C$50+$C$70+$C$86+$C$94+$C$99+$C$98)/(1-($B$115)))*B116,2)</f>
        <v>38.96</v>
      </c>
      <c r="D116" s="197" t="n">
        <f aca="false">ROUND((($D$19+$D$50+$D$70+$D$86+$D$94+$D$99+$D$98)/(1-($B$115)))*$B116,2)</f>
        <v>38.96</v>
      </c>
      <c r="E116" s="197" t="n">
        <f aca="false">ROUND((($E$19+$E$50+$E$70+$E$86+$E$94+$E$99+$E$98)/(1-($B$115)))*$B116,2)</f>
        <v>38.96</v>
      </c>
      <c r="F116" s="202" t="n">
        <f aca="false">ROUND(((F$19+F$50+F$70+F$86+F$94+F$99+F$98)/(1-($B$115)))*B116,2)</f>
        <v>51.97</v>
      </c>
      <c r="G116" s="203" t="n">
        <f aca="false">ROUND(((G$19+G$50+G$70+G$86+G$94+G$99+G$98)/(1-($B$115)))*$B116,2)</f>
        <v>51.97</v>
      </c>
    </row>
    <row r="117" customFormat="false" ht="12.75" hidden="false" customHeight="false" outlineLevel="0" collapsed="false">
      <c r="A117" s="212" t="s">
        <v>384</v>
      </c>
      <c r="B117" s="213" t="n">
        <v>0.05</v>
      </c>
      <c r="C117" s="214" t="n">
        <f aca="false">ROUND((($C$19+$C$50+$C$70+$C$86+$C$94+$C$98+$C$99)/(1-($B$115)))*B117,2)</f>
        <v>53.37</v>
      </c>
      <c r="D117" s="214" t="n">
        <f aca="false">ROUND((($D$19+$D$50+$D$70+$D$86+$D$94+$D$98+$D$99)/(1-($B$115)))*$B117,2)</f>
        <v>53.37</v>
      </c>
      <c r="E117" s="214" t="n">
        <f aca="false">ROUND((($E$19+$E$50+$E$70+$E$86+$E$94+$E$98+$E$99)/(1-($B$115)))*$B117,2)</f>
        <v>53.37</v>
      </c>
      <c r="F117" s="215" t="n">
        <f aca="false">ROUND((($F$19+$F$50+$F$70+$F$86+$F$94+$F$98+$F$99)/(1-($B$115)))*B117,2)</f>
        <v>71.19</v>
      </c>
      <c r="G117" s="216" t="n">
        <f aca="false">ROUND((($G$19+$G$50+$G$70+$G$86+$G$94+$G$98+$G$99)/(1-($B$115)))*$B117,2)</f>
        <v>71.19</v>
      </c>
    </row>
    <row r="118" customFormat="false" ht="12.75" hidden="false" customHeight="false" outlineLevel="0" collapsed="false">
      <c r="A118" s="217" t="s">
        <v>390</v>
      </c>
      <c r="B118" s="218" t="n">
        <v>0.02</v>
      </c>
      <c r="C118" s="219" t="n">
        <f aca="false">SUM(C98:C100)</f>
        <v>172.08</v>
      </c>
      <c r="D118" s="219" t="n">
        <f aca="false">SUM(D98:D100)</f>
        <v>172.08</v>
      </c>
      <c r="E118" s="219" t="n">
        <f aca="false">SUM(E98:E100)</f>
        <v>172.08</v>
      </c>
      <c r="F118" s="219" t="n">
        <f aca="false">SUM(F98:F100)</f>
        <v>229.53</v>
      </c>
      <c r="G118" s="220" t="n">
        <f aca="false">SUM(G98:G100)</f>
        <v>229.53</v>
      </c>
    </row>
    <row r="119" customFormat="false" ht="12.75" hidden="false" customHeight="false" outlineLevel="0" collapsed="false">
      <c r="A119" s="217"/>
      <c r="B119" s="166" t="n">
        <v>0.025</v>
      </c>
      <c r="C119" s="156" t="n">
        <f aca="false">SUM(C98:C99,C103)</f>
        <v>177.59</v>
      </c>
      <c r="D119" s="156" t="n">
        <f aca="false">SUM(D98:D99,D103)</f>
        <v>177.59</v>
      </c>
      <c r="E119" s="156" t="n">
        <f aca="false">SUM(E98:E99,E103)</f>
        <v>177.59</v>
      </c>
      <c r="F119" s="156" t="n">
        <f aca="false">SUM(F98:F99,F103)</f>
        <v>236.87</v>
      </c>
      <c r="G119" s="157" t="n">
        <f aca="false">SUM(G98:G99,G103)</f>
        <v>236.87</v>
      </c>
    </row>
    <row r="120" customFormat="false" ht="12.75" hidden="false" customHeight="false" outlineLevel="0" collapsed="false">
      <c r="A120" s="217"/>
      <c r="B120" s="166" t="n">
        <v>0.03</v>
      </c>
      <c r="C120" s="156" t="n">
        <f aca="false">SUM(C98:C99,C106)</f>
        <v>183.16</v>
      </c>
      <c r="D120" s="156" t="n">
        <f aca="false">SUM(D98:D99,D106)</f>
        <v>183.16</v>
      </c>
      <c r="E120" s="156" t="n">
        <f aca="false">SUM(E98:E99,E106)</f>
        <v>183.16</v>
      </c>
      <c r="F120" s="156" t="n">
        <f aca="false">SUM(F98:F99,F106)</f>
        <v>244.29</v>
      </c>
      <c r="G120" s="157" t="n">
        <f aca="false">SUM(G98:G99,G106)</f>
        <v>244.29</v>
      </c>
    </row>
    <row r="121" customFormat="false" ht="12.75" hidden="false" customHeight="false" outlineLevel="0" collapsed="false">
      <c r="A121" s="217"/>
      <c r="B121" s="166" t="n">
        <v>0.035</v>
      </c>
      <c r="C121" s="156" t="n">
        <f aca="false">SUM(C98:C99,C109)</f>
        <v>188.78</v>
      </c>
      <c r="D121" s="156" t="n">
        <f aca="false">SUM(D98:D99,D109)</f>
        <v>188.78</v>
      </c>
      <c r="E121" s="156" t="n">
        <f aca="false">SUM(E98:E99,E109)</f>
        <v>188.78</v>
      </c>
      <c r="F121" s="156" t="n">
        <f aca="false">SUM(F98:F99,F109)</f>
        <v>251.8</v>
      </c>
      <c r="G121" s="157" t="n">
        <f aca="false">SUM(G98:G99,G109)</f>
        <v>251.8</v>
      </c>
    </row>
    <row r="122" customFormat="false" ht="12.75" hidden="false" customHeight="false" outlineLevel="0" collapsed="false">
      <c r="A122" s="217"/>
      <c r="B122" s="166" t="n">
        <v>0.04</v>
      </c>
      <c r="C122" s="156" t="n">
        <f aca="false">SUM(C98:C99,C112)</f>
        <v>194.47</v>
      </c>
      <c r="D122" s="156" t="n">
        <f aca="false">SUM(D98:D99,D112)</f>
        <v>194.47</v>
      </c>
      <c r="E122" s="156" t="n">
        <f aca="false">SUM(E98:E99,E112)</f>
        <v>194.47</v>
      </c>
      <c r="F122" s="156" t="n">
        <f aca="false">SUM(F98:F99,F112)</f>
        <v>259.38</v>
      </c>
      <c r="G122" s="157" t="n">
        <f aca="false">SUM(G98:G99,G112)</f>
        <v>259.38</v>
      </c>
    </row>
    <row r="123" customFormat="false" ht="12.75" hidden="false" customHeight="false" outlineLevel="0" collapsed="false">
      <c r="A123" s="217"/>
      <c r="B123" s="221" t="n">
        <v>0.05</v>
      </c>
      <c r="C123" s="222" t="n">
        <f aca="false">SUM(C98:C99,C115)</f>
        <v>206.02</v>
      </c>
      <c r="D123" s="222" t="n">
        <f aca="false">SUM(D98:D99,D115)</f>
        <v>206.02</v>
      </c>
      <c r="E123" s="222" t="n">
        <f aca="false">SUM(E98:E99,E115)</f>
        <v>206.02</v>
      </c>
      <c r="F123" s="222" t="n">
        <f aca="false">SUM(F98:F99,F115)</f>
        <v>274.8</v>
      </c>
      <c r="G123" s="223" t="n">
        <f aca="false">SUM(G98:G99,G115)</f>
        <v>274.8</v>
      </c>
    </row>
    <row r="124" customFormat="false" ht="12.75" hidden="false" customHeight="false" outlineLevel="0" collapsed="false">
      <c r="A124" s="224"/>
      <c r="B124" s="0"/>
      <c r="C124" s="0"/>
      <c r="D124" s="0"/>
      <c r="E124" s="0"/>
      <c r="F124" s="0"/>
      <c r="G124" s="225"/>
    </row>
    <row r="125" customFormat="false" ht="12.75" hidden="false" customHeight="false" outlineLevel="0" collapsed="false">
      <c r="A125" s="224"/>
      <c r="B125" s="0"/>
      <c r="C125" s="0"/>
      <c r="D125" s="0"/>
      <c r="E125" s="0"/>
      <c r="F125" s="0"/>
      <c r="G125" s="225"/>
    </row>
    <row r="126" customFormat="false" ht="12.75" hidden="false" customHeight="false" outlineLevel="0" collapsed="false">
      <c r="A126" s="226" t="s">
        <v>391</v>
      </c>
      <c r="B126" s="226"/>
      <c r="C126" s="226"/>
      <c r="D126" s="226"/>
      <c r="E126" s="226"/>
      <c r="F126" s="226"/>
      <c r="G126" s="226"/>
    </row>
    <row r="127" customFormat="false" ht="12.75" hidden="false" customHeight="false" outlineLevel="0" collapsed="false">
      <c r="A127" s="227" t="s">
        <v>392</v>
      </c>
      <c r="B127" s="227"/>
      <c r="C127" s="227"/>
      <c r="D127" s="227"/>
      <c r="E127" s="227"/>
      <c r="F127" s="227"/>
      <c r="G127" s="227"/>
    </row>
    <row r="128" customFormat="false" ht="12.75" hidden="false" customHeight="false" outlineLevel="0" collapsed="false">
      <c r="A128" s="228" t="s">
        <v>393</v>
      </c>
      <c r="B128" s="228"/>
      <c r="C128" s="229" t="n">
        <f aca="false">C19</f>
        <v>0</v>
      </c>
      <c r="D128" s="229" t="n">
        <f aca="false">D19</f>
        <v>0</v>
      </c>
      <c r="E128" s="229" t="n">
        <f aca="false">E19</f>
        <v>0</v>
      </c>
      <c r="F128" s="229" t="n">
        <f aca="false">F19</f>
        <v>0</v>
      </c>
      <c r="G128" s="230" t="n">
        <f aca="false">G19</f>
        <v>0</v>
      </c>
    </row>
    <row r="129" customFormat="false" ht="12.75" hidden="false" customHeight="false" outlineLevel="0" collapsed="false">
      <c r="A129" s="231" t="s">
        <v>394</v>
      </c>
      <c r="B129" s="231"/>
      <c r="C129" s="150" t="n">
        <f aca="false">C50</f>
        <v>755.74</v>
      </c>
      <c r="D129" s="150" t="n">
        <f aca="false">D50</f>
        <v>755.74</v>
      </c>
      <c r="E129" s="150" t="n">
        <f aca="false">E50</f>
        <v>755.74</v>
      </c>
      <c r="F129" s="150" t="n">
        <f aca="false">F50</f>
        <v>1030.56</v>
      </c>
      <c r="G129" s="152" t="n">
        <f aca="false">G50</f>
        <v>1030.56</v>
      </c>
    </row>
    <row r="130" customFormat="false" ht="12.75" hidden="false" customHeight="false" outlineLevel="0" collapsed="false">
      <c r="A130" s="231" t="s">
        <v>395</v>
      </c>
      <c r="B130" s="231"/>
      <c r="C130" s="150" t="n">
        <f aca="false">C70</f>
        <v>39.6574565</v>
      </c>
      <c r="D130" s="150" t="n">
        <f aca="false">D70</f>
        <v>39.6574565</v>
      </c>
      <c r="E130" s="150" t="n">
        <f aca="false">E70</f>
        <v>39.6574565</v>
      </c>
      <c r="F130" s="150" t="n">
        <f aca="false">F70</f>
        <v>54.078636</v>
      </c>
      <c r="G130" s="152" t="n">
        <f aca="false">G70</f>
        <v>54.078636</v>
      </c>
    </row>
    <row r="131" customFormat="false" ht="12.75" hidden="false" customHeight="false" outlineLevel="0" collapsed="false">
      <c r="A131" s="231" t="s">
        <v>396</v>
      </c>
      <c r="B131" s="231"/>
      <c r="C131" s="150" t="n">
        <f aca="false">C86</f>
        <v>66.03</v>
      </c>
      <c r="D131" s="150" t="n">
        <f aca="false">D86</f>
        <v>66.03</v>
      </c>
      <c r="E131" s="150" t="n">
        <f aca="false">E86</f>
        <v>66.03</v>
      </c>
      <c r="F131" s="150" t="n">
        <f aca="false">F86</f>
        <v>64.34</v>
      </c>
      <c r="G131" s="152" t="n">
        <f aca="false">G86</f>
        <v>64.34</v>
      </c>
    </row>
    <row r="132" customFormat="false" ht="12.75" hidden="false" customHeight="false" outlineLevel="0" collapsed="false">
      <c r="A132" s="232" t="s">
        <v>397</v>
      </c>
      <c r="B132" s="232"/>
      <c r="C132" s="233" t="n">
        <f aca="false">C94</f>
        <v>0</v>
      </c>
      <c r="D132" s="233" t="n">
        <f aca="false">D94</f>
        <v>0</v>
      </c>
      <c r="E132" s="233" t="n">
        <f aca="false">E94</f>
        <v>0</v>
      </c>
      <c r="F132" s="233" t="n">
        <f aca="false">F94</f>
        <v>0</v>
      </c>
      <c r="G132" s="234" t="n">
        <f aca="false">G94</f>
        <v>0</v>
      </c>
    </row>
    <row r="133" customFormat="false" ht="12.75" hidden="false" customHeight="false" outlineLevel="0" collapsed="false">
      <c r="A133" s="235" t="s">
        <v>398</v>
      </c>
      <c r="B133" s="235"/>
      <c r="C133" s="236" t="n">
        <f aca="false">SUM(C128:C132)</f>
        <v>861.4274565</v>
      </c>
      <c r="D133" s="236" t="n">
        <f aca="false">SUM(D128:D132)</f>
        <v>861.4274565</v>
      </c>
      <c r="E133" s="236" t="n">
        <f aca="false">SUM(E128:E132)</f>
        <v>861.4274565</v>
      </c>
      <c r="F133" s="236" t="n">
        <f aca="false">SUM(F128:F132)</f>
        <v>1148.978636</v>
      </c>
      <c r="G133" s="237" t="n">
        <f aca="false">SUM(G128:G132)</f>
        <v>1148.978636</v>
      </c>
    </row>
    <row r="134" customFormat="false" ht="12.75" hidden="false" customHeight="false" outlineLevel="0" collapsed="false">
      <c r="A134" s="228" t="s">
        <v>399</v>
      </c>
      <c r="B134" s="228"/>
      <c r="C134" s="229" t="n">
        <f aca="false">C118</f>
        <v>172.08</v>
      </c>
      <c r="D134" s="229" t="n">
        <f aca="false">D118</f>
        <v>172.08</v>
      </c>
      <c r="E134" s="229" t="n">
        <f aca="false">E118</f>
        <v>172.08</v>
      </c>
      <c r="F134" s="229" t="n">
        <f aca="false">F118</f>
        <v>229.53</v>
      </c>
      <c r="G134" s="230" t="n">
        <f aca="false">G118</f>
        <v>229.53</v>
      </c>
    </row>
    <row r="135" customFormat="false" ht="12.75" hidden="false" customHeight="false" outlineLevel="0" collapsed="false">
      <c r="A135" s="231" t="s">
        <v>400</v>
      </c>
      <c r="B135" s="231"/>
      <c r="C135" s="150" t="n">
        <f aca="false">C119</f>
        <v>177.59</v>
      </c>
      <c r="D135" s="150" t="n">
        <f aca="false">D119</f>
        <v>177.59</v>
      </c>
      <c r="E135" s="150" t="n">
        <f aca="false">E119</f>
        <v>177.59</v>
      </c>
      <c r="F135" s="150" t="n">
        <f aca="false">F119</f>
        <v>236.87</v>
      </c>
      <c r="G135" s="152" t="n">
        <f aca="false">G119</f>
        <v>236.87</v>
      </c>
    </row>
    <row r="136" customFormat="false" ht="12.75" hidden="false" customHeight="false" outlineLevel="0" collapsed="false">
      <c r="A136" s="231" t="s">
        <v>401</v>
      </c>
      <c r="B136" s="231"/>
      <c r="C136" s="150" t="n">
        <f aca="false">C120</f>
        <v>183.16</v>
      </c>
      <c r="D136" s="150" t="n">
        <f aca="false">D120</f>
        <v>183.16</v>
      </c>
      <c r="E136" s="150" t="n">
        <f aca="false">E120</f>
        <v>183.16</v>
      </c>
      <c r="F136" s="150" t="n">
        <f aca="false">F120</f>
        <v>244.29</v>
      </c>
      <c r="G136" s="152" t="n">
        <f aca="false">G120</f>
        <v>244.29</v>
      </c>
    </row>
    <row r="137" customFormat="false" ht="12.75" hidden="false" customHeight="false" outlineLevel="0" collapsed="false">
      <c r="A137" s="231" t="s">
        <v>402</v>
      </c>
      <c r="B137" s="231"/>
      <c r="C137" s="150" t="n">
        <f aca="false">C121</f>
        <v>188.78</v>
      </c>
      <c r="D137" s="150" t="n">
        <f aca="false">D121</f>
        <v>188.78</v>
      </c>
      <c r="E137" s="150" t="n">
        <f aca="false">E121</f>
        <v>188.78</v>
      </c>
      <c r="F137" s="150" t="n">
        <f aca="false">F121</f>
        <v>251.8</v>
      </c>
      <c r="G137" s="152" t="n">
        <f aca="false">G121</f>
        <v>251.8</v>
      </c>
    </row>
    <row r="138" customFormat="false" ht="12.75" hidden="false" customHeight="false" outlineLevel="0" collapsed="false">
      <c r="A138" s="231" t="s">
        <v>403</v>
      </c>
      <c r="B138" s="231"/>
      <c r="C138" s="150" t="n">
        <f aca="false">C122</f>
        <v>194.47</v>
      </c>
      <c r="D138" s="150" t="n">
        <f aca="false">D122</f>
        <v>194.47</v>
      </c>
      <c r="E138" s="150" t="n">
        <f aca="false">E122</f>
        <v>194.47</v>
      </c>
      <c r="F138" s="150" t="n">
        <f aca="false">F122</f>
        <v>259.38</v>
      </c>
      <c r="G138" s="152" t="n">
        <f aca="false">G122</f>
        <v>259.38</v>
      </c>
    </row>
    <row r="139" customFormat="false" ht="12.75" hidden="false" customHeight="false" outlineLevel="0" collapsed="false">
      <c r="A139" s="238" t="s">
        <v>404</v>
      </c>
      <c r="B139" s="238"/>
      <c r="C139" s="233" t="n">
        <f aca="false">C123</f>
        <v>206.02</v>
      </c>
      <c r="D139" s="233" t="n">
        <f aca="false">D123</f>
        <v>206.02</v>
      </c>
      <c r="E139" s="233" t="n">
        <f aca="false">E123</f>
        <v>206.02</v>
      </c>
      <c r="F139" s="233" t="n">
        <f aca="false">F123</f>
        <v>274.8</v>
      </c>
      <c r="G139" s="234" t="n">
        <f aca="false">G123</f>
        <v>274.8</v>
      </c>
    </row>
    <row r="140" customFormat="false" ht="12.75" hidden="false" customHeight="false" outlineLevel="0" collapsed="false">
      <c r="A140" s="239" t="s">
        <v>405</v>
      </c>
      <c r="B140" s="240" t="s">
        <v>406</v>
      </c>
      <c r="C140" s="241" t="n">
        <f aca="false">C133+C134</f>
        <v>1033.5074565</v>
      </c>
      <c r="D140" s="241" t="n">
        <f aca="false">D133+D134</f>
        <v>1033.5074565</v>
      </c>
      <c r="E140" s="241" t="n">
        <f aca="false">E133+E134</f>
        <v>1033.5074565</v>
      </c>
      <c r="F140" s="241" t="n">
        <f aca="false">F133+F134</f>
        <v>1378.508636</v>
      </c>
      <c r="G140" s="242" t="n">
        <f aca="false">G133+G134</f>
        <v>1378.508636</v>
      </c>
    </row>
    <row r="141" customFormat="false" ht="12.75" hidden="false" customHeight="false" outlineLevel="0" collapsed="false">
      <c r="A141" s="239"/>
      <c r="B141" s="243" t="s">
        <v>407</v>
      </c>
      <c r="C141" s="244" t="n">
        <f aca="false">C133+C135</f>
        <v>1039.0174565</v>
      </c>
      <c r="D141" s="244" t="n">
        <f aca="false">D133+D135</f>
        <v>1039.0174565</v>
      </c>
      <c r="E141" s="244" t="n">
        <f aca="false">E133+E135</f>
        <v>1039.0174565</v>
      </c>
      <c r="F141" s="244" t="n">
        <f aca="false">F133+F135</f>
        <v>1385.848636</v>
      </c>
      <c r="G141" s="245" t="n">
        <f aca="false">G133+G135</f>
        <v>1385.848636</v>
      </c>
    </row>
    <row r="142" customFormat="false" ht="12.75" hidden="false" customHeight="false" outlineLevel="0" collapsed="false">
      <c r="A142" s="239"/>
      <c r="B142" s="243" t="s">
        <v>408</v>
      </c>
      <c r="C142" s="244" t="n">
        <f aca="false">C133+C136</f>
        <v>1044.5874565</v>
      </c>
      <c r="D142" s="244" t="n">
        <f aca="false">D133+D136</f>
        <v>1044.5874565</v>
      </c>
      <c r="E142" s="244" t="n">
        <f aca="false">E133+E136</f>
        <v>1044.5874565</v>
      </c>
      <c r="F142" s="244" t="n">
        <f aca="false">F133+F136</f>
        <v>1393.268636</v>
      </c>
      <c r="G142" s="245" t="n">
        <f aca="false">G133+G136</f>
        <v>1393.268636</v>
      </c>
    </row>
    <row r="143" customFormat="false" ht="12.75" hidden="false" customHeight="false" outlineLevel="0" collapsed="false">
      <c r="A143" s="239"/>
      <c r="B143" s="243" t="s">
        <v>409</v>
      </c>
      <c r="C143" s="244" t="n">
        <f aca="false">C133+C137</f>
        <v>1050.2074565</v>
      </c>
      <c r="D143" s="244" t="n">
        <f aca="false">D133+D137</f>
        <v>1050.2074565</v>
      </c>
      <c r="E143" s="244" t="n">
        <f aca="false">E133+E137</f>
        <v>1050.2074565</v>
      </c>
      <c r="F143" s="244" t="n">
        <f aca="false">F133+F137</f>
        <v>1400.778636</v>
      </c>
      <c r="G143" s="245" t="n">
        <f aca="false">G133+G137</f>
        <v>1400.778636</v>
      </c>
    </row>
    <row r="144" customFormat="false" ht="12.75" hidden="false" customHeight="false" outlineLevel="0" collapsed="false">
      <c r="A144" s="239"/>
      <c r="B144" s="243" t="s">
        <v>410</v>
      </c>
      <c r="C144" s="244" t="n">
        <f aca="false">C133+C138</f>
        <v>1055.8974565</v>
      </c>
      <c r="D144" s="244" t="n">
        <f aca="false">D133+D138</f>
        <v>1055.8974565</v>
      </c>
      <c r="E144" s="244" t="n">
        <f aca="false">E133+E138</f>
        <v>1055.8974565</v>
      </c>
      <c r="F144" s="244" t="n">
        <f aca="false">F133+F138</f>
        <v>1408.358636</v>
      </c>
      <c r="G144" s="245" t="n">
        <f aca="false">G133+G138</f>
        <v>1408.358636</v>
      </c>
    </row>
    <row r="145" customFormat="false" ht="12.75" hidden="false" customHeight="false" outlineLevel="0" collapsed="false">
      <c r="A145" s="239"/>
      <c r="B145" s="246" t="s">
        <v>411</v>
      </c>
      <c r="C145" s="247" t="n">
        <f aca="false">C133+C139</f>
        <v>1067.4474565</v>
      </c>
      <c r="D145" s="247" t="n">
        <f aca="false">D133+D139</f>
        <v>1067.4474565</v>
      </c>
      <c r="E145" s="247" t="n">
        <f aca="false">E133+E139</f>
        <v>1067.4474565</v>
      </c>
      <c r="F145" s="247" t="n">
        <f aca="false">F133+F139</f>
        <v>1423.778636</v>
      </c>
      <c r="G145" s="248" t="n">
        <f aca="false">G133+G139</f>
        <v>1423.778636</v>
      </c>
    </row>
    <row r="146" customFormat="false" ht="12.75" hidden="false" customHeight="false" outlineLevel="0" collapsed="false">
      <c r="A146" s="249" t="s">
        <v>412</v>
      </c>
      <c r="B146" s="250" t="s">
        <v>406</v>
      </c>
      <c r="C146" s="251" t="n">
        <f aca="false">C140</f>
        <v>1033.5074565</v>
      </c>
      <c r="D146" s="251" t="n">
        <f aca="false">D140</f>
        <v>1033.5074565</v>
      </c>
      <c r="E146" s="251" t="n">
        <f aca="false">E140</f>
        <v>1033.5074565</v>
      </c>
      <c r="F146" s="252" t="n">
        <f aca="false">F140/2</f>
        <v>689.254318</v>
      </c>
      <c r="G146" s="253" t="n">
        <f aca="false">G140/2</f>
        <v>689.254318</v>
      </c>
    </row>
    <row r="147" customFormat="false" ht="12.75" hidden="false" customHeight="false" outlineLevel="0" collapsed="false">
      <c r="A147" s="249"/>
      <c r="B147" s="254" t="s">
        <v>407</v>
      </c>
      <c r="C147" s="255" t="n">
        <f aca="false">C141</f>
        <v>1039.0174565</v>
      </c>
      <c r="D147" s="255" t="n">
        <f aca="false">D141</f>
        <v>1039.0174565</v>
      </c>
      <c r="E147" s="255" t="n">
        <f aca="false">E141</f>
        <v>1039.0174565</v>
      </c>
      <c r="F147" s="256" t="n">
        <f aca="false">F141/2</f>
        <v>692.924318</v>
      </c>
      <c r="G147" s="257" t="n">
        <f aca="false">G141/2</f>
        <v>692.924318</v>
      </c>
    </row>
    <row r="148" customFormat="false" ht="12.8" hidden="false" customHeight="false" outlineLevel="0" collapsed="false">
      <c r="A148" s="249"/>
      <c r="B148" s="254" t="s">
        <v>408</v>
      </c>
      <c r="C148" s="255" t="n">
        <f aca="false">C142</f>
        <v>1044.5874565</v>
      </c>
      <c r="D148" s="255" t="n">
        <f aca="false">D142</f>
        <v>1044.5874565</v>
      </c>
      <c r="E148" s="255" t="n">
        <f aca="false">E142</f>
        <v>1044.5874565</v>
      </c>
      <c r="F148" s="256" t="n">
        <f aca="false">F142/2</f>
        <v>696.634318</v>
      </c>
      <c r="G148" s="257" t="n">
        <f aca="false">G142/2</f>
        <v>696.634318</v>
      </c>
    </row>
    <row r="149" customFormat="false" ht="12.75" hidden="false" customHeight="false" outlineLevel="0" collapsed="false">
      <c r="A149" s="249"/>
      <c r="B149" s="254" t="s">
        <v>409</v>
      </c>
      <c r="C149" s="255" t="n">
        <f aca="false">C143</f>
        <v>1050.2074565</v>
      </c>
      <c r="D149" s="255" t="n">
        <f aca="false">D143</f>
        <v>1050.2074565</v>
      </c>
      <c r="E149" s="255" t="n">
        <f aca="false">E143</f>
        <v>1050.2074565</v>
      </c>
      <c r="F149" s="256" t="n">
        <f aca="false">F143/2</f>
        <v>700.389318</v>
      </c>
      <c r="G149" s="257" t="n">
        <f aca="false">G143/2</f>
        <v>700.389318</v>
      </c>
    </row>
    <row r="150" customFormat="false" ht="12.75" hidden="false" customHeight="false" outlineLevel="0" collapsed="false">
      <c r="A150" s="249"/>
      <c r="B150" s="254" t="s">
        <v>410</v>
      </c>
      <c r="C150" s="255" t="n">
        <f aca="false">C144</f>
        <v>1055.8974565</v>
      </c>
      <c r="D150" s="255" t="n">
        <f aca="false">D144</f>
        <v>1055.8974565</v>
      </c>
      <c r="E150" s="255" t="n">
        <f aca="false">E144</f>
        <v>1055.8974565</v>
      </c>
      <c r="F150" s="256" t="n">
        <f aca="false">F144/2</f>
        <v>704.179318</v>
      </c>
      <c r="G150" s="257" t="n">
        <f aca="false">G144/2</f>
        <v>704.179318</v>
      </c>
    </row>
    <row r="151" customFormat="false" ht="12.75" hidden="false" customHeight="false" outlineLevel="0" collapsed="false">
      <c r="A151" s="249"/>
      <c r="B151" s="258" t="s">
        <v>411</v>
      </c>
      <c r="C151" s="259" t="n">
        <f aca="false">C145</f>
        <v>1067.4474565</v>
      </c>
      <c r="D151" s="259" t="n">
        <f aca="false">D145</f>
        <v>1067.4474565</v>
      </c>
      <c r="E151" s="259" t="n">
        <f aca="false">E145</f>
        <v>1067.4474565</v>
      </c>
      <c r="F151" s="260" t="n">
        <f aca="false">F145/2</f>
        <v>711.889318</v>
      </c>
      <c r="G151" s="261" t="n">
        <f aca="false">G145/2</f>
        <v>711.889318</v>
      </c>
    </row>
    <row r="152" customFormat="false" ht="15" hidden="false" customHeight="true" outlineLevel="0" collapsed="false">
      <c r="A152" s="262" t="s">
        <v>413</v>
      </c>
      <c r="B152" s="263" t="s">
        <v>406</v>
      </c>
      <c r="C152" s="264"/>
      <c r="D152" s="264" t="n">
        <f aca="false">D140/220</f>
        <v>4.69776116590909</v>
      </c>
      <c r="E152" s="264" t="n">
        <f aca="false">E140/220</f>
        <v>4.69776116590909</v>
      </c>
      <c r="F152" s="264"/>
      <c r="G152" s="265"/>
    </row>
    <row r="153" customFormat="false" ht="15" hidden="false" customHeight="true" outlineLevel="0" collapsed="false">
      <c r="A153" s="262"/>
      <c r="B153" s="266" t="s">
        <v>407</v>
      </c>
      <c r="C153" s="267"/>
      <c r="D153" s="267" t="n">
        <f aca="false">D141/220</f>
        <v>4.72280662045455</v>
      </c>
      <c r="E153" s="267" t="n">
        <f aca="false">E141/220</f>
        <v>4.72280662045455</v>
      </c>
      <c r="F153" s="267"/>
      <c r="G153" s="268"/>
    </row>
    <row r="154" customFormat="false" ht="12.8" hidden="false" customHeight="false" outlineLevel="0" collapsed="false">
      <c r="A154" s="262"/>
      <c r="B154" s="266" t="s">
        <v>408</v>
      </c>
      <c r="C154" s="269"/>
      <c r="D154" s="267" t="n">
        <f aca="false">D142/220</f>
        <v>4.74812480227273</v>
      </c>
      <c r="E154" s="267" t="n">
        <f aca="false">E142/220</f>
        <v>4.74812480227273</v>
      </c>
      <c r="F154" s="269"/>
      <c r="G154" s="270"/>
    </row>
    <row r="155" customFormat="false" ht="12.75" hidden="false" customHeight="false" outlineLevel="0" collapsed="false">
      <c r="A155" s="262"/>
      <c r="B155" s="266" t="s">
        <v>409</v>
      </c>
      <c r="C155" s="269"/>
      <c r="D155" s="267" t="n">
        <f aca="false">D143/220</f>
        <v>4.77367025681818</v>
      </c>
      <c r="E155" s="267" t="n">
        <f aca="false">E143/220</f>
        <v>4.77367025681818</v>
      </c>
      <c r="F155" s="269"/>
      <c r="G155" s="270"/>
    </row>
    <row r="156" customFormat="false" ht="12.8" hidden="false" customHeight="false" outlineLevel="0" collapsed="false">
      <c r="A156" s="262"/>
      <c r="B156" s="266" t="s">
        <v>410</v>
      </c>
      <c r="C156" s="269"/>
      <c r="D156" s="267" t="n">
        <f aca="false">D144/220</f>
        <v>4.79953389318182</v>
      </c>
      <c r="E156" s="267" t="n">
        <f aca="false">E144/220</f>
        <v>4.79953389318182</v>
      </c>
      <c r="F156" s="269"/>
      <c r="G156" s="270"/>
    </row>
    <row r="157" customFormat="false" ht="12.75" hidden="false" customHeight="false" outlineLevel="0" collapsed="false">
      <c r="A157" s="262"/>
      <c r="B157" s="271" t="s">
        <v>411</v>
      </c>
      <c r="C157" s="272"/>
      <c r="D157" s="273" t="n">
        <f aca="false">D145/220</f>
        <v>4.85203389318182</v>
      </c>
      <c r="E157" s="273" t="n">
        <f aca="false">E145/220</f>
        <v>4.85203389318182</v>
      </c>
      <c r="F157" s="272"/>
      <c r="G157" s="274"/>
    </row>
    <row r="158" customFormat="false" ht="12.75" hidden="false" customHeight="false" outlineLevel="0" collapsed="false">
      <c r="A158" s="0"/>
    </row>
    <row r="159" customFormat="false" ht="14.9" hidden="false" customHeight="false" outlineLevel="0" collapsed="false">
      <c r="A159" s="0" t="s">
        <v>294</v>
      </c>
    </row>
    <row r="160" customFormat="false" ht="12.8" hidden="false" customHeight="false" outlineLevel="0" collapsed="false"/>
    <row r="208" customFormat="false" ht="12.8" hidden="false" customHeight="false" outlineLevel="0" collapsed="false"/>
    <row r="211" customFormat="false" ht="12.8" hidden="false" customHeight="false" outlineLevel="0" collapsed="false"/>
    <row r="264" customFormat="false" ht="12.8" hidden="false" customHeight="false" outlineLevel="0" collapsed="false"/>
    <row r="273" customFormat="false" ht="12.8" hidden="false" customHeight="false" outlineLevel="0" collapsed="false"/>
    <row r="275" customFormat="false" ht="12.8" hidden="false" customHeight="false" outlineLevel="0" collapsed="false"/>
    <row r="276" customFormat="false" ht="12.8" hidden="false" customHeight="false" outlineLevel="0" collapsed="false"/>
    <row r="279" customFormat="false" ht="12.8" hidden="false" customHeight="false" outlineLevel="0" collapsed="false"/>
    <row r="283" customFormat="false" ht="12.8" hidden="false" customHeight="false" outlineLevel="0" collapsed="false"/>
    <row r="286" customFormat="false" ht="12.8" hidden="false" customHeight="false" outlineLevel="0" collapsed="false"/>
    <row r="287" customFormat="false" ht="12.8" hidden="false" customHeight="false" outlineLevel="0" collapsed="false"/>
    <row r="292" customFormat="false" ht="12.8" hidden="false" customHeight="false" outlineLevel="0" collapsed="false"/>
    <row r="293" customFormat="false" ht="12.8" hidden="false" customHeight="false" outlineLevel="0" collapsed="false"/>
    <row r="294" customFormat="false" ht="12.8" hidden="false" customHeight="false" outlineLevel="0" collapsed="false"/>
    <row r="295" customFormat="false" ht="12.8" hidden="false" customHeight="false" outlineLevel="0" collapsed="false"/>
    <row r="296" customFormat="false" ht="12.8" hidden="false" customHeight="false" outlineLevel="0" collapsed="false"/>
    <row r="297" customFormat="false" ht="12.8" hidden="false" customHeight="false" outlineLevel="0" collapsed="false"/>
    <row r="298" customFormat="false" ht="12.8" hidden="false" customHeight="false" outlineLevel="0" collapsed="false"/>
    <row r="299" customFormat="false" ht="12.8" hidden="false" customHeight="false" outlineLevel="0" collapsed="false"/>
    <row r="301" customFormat="false" ht="12.8" hidden="false" customHeight="false" outlineLevel="0" collapsed="false"/>
  </sheetData>
  <mergeCells count="31">
    <mergeCell ref="A1:G1"/>
    <mergeCell ref="A2:G2"/>
    <mergeCell ref="A3:G3"/>
    <mergeCell ref="A4:B4"/>
    <mergeCell ref="A5:B5"/>
    <mergeCell ref="A6:B6"/>
    <mergeCell ref="A7:B7"/>
    <mergeCell ref="A10:G10"/>
    <mergeCell ref="A21:G21"/>
    <mergeCell ref="A52:G52"/>
    <mergeCell ref="A72:G72"/>
    <mergeCell ref="A88:G88"/>
    <mergeCell ref="A96:G96"/>
    <mergeCell ref="A118:A123"/>
    <mergeCell ref="A126:G126"/>
    <mergeCell ref="A127:G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A145"/>
    <mergeCell ref="A146:A151"/>
    <mergeCell ref="A152:A1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548235"/>
    <pageSetUpPr fitToPage="false"/>
  </sheetPr>
  <dimension ref="A1:G15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9" topLeftCell="A31" activePane="bottomLeft" state="frozen"/>
      <selection pane="topLeft" activeCell="A1" activeCellId="0" sqref="A1"/>
      <selection pane="bottomLeft" activeCell="A2" activeCellId="0" sqref="A2"/>
    </sheetView>
  </sheetViews>
  <sheetFormatPr defaultRowHeight="12.75"/>
  <cols>
    <col collapsed="false" hidden="false" max="1" min="1" style="120" width="59.2908163265306"/>
    <col collapsed="false" hidden="false" max="7" min="2" style="120" width="18.7091836734694"/>
    <col collapsed="false" hidden="false" max="1025" min="8" style="120" width="9.14285714285714"/>
  </cols>
  <sheetData>
    <row r="1" customFormat="false" ht="17.35" hidden="false" customHeight="false" outlineLevel="0" collapsed="false">
      <c r="A1" s="121" t="s">
        <v>414</v>
      </c>
      <c r="B1" s="121"/>
      <c r="C1" s="121"/>
      <c r="D1" s="121"/>
      <c r="E1" s="121"/>
      <c r="F1" s="121"/>
      <c r="G1" s="121"/>
    </row>
    <row r="2" customFormat="false" ht="12.75" hidden="false" customHeight="false" outlineLevel="0" collapsed="false">
      <c r="A2" s="122" t="s">
        <v>296</v>
      </c>
      <c r="B2" s="122"/>
      <c r="C2" s="122"/>
      <c r="D2" s="122"/>
      <c r="E2" s="122"/>
      <c r="F2" s="122"/>
      <c r="G2" s="122"/>
    </row>
    <row r="3" customFormat="false" ht="12.75" hidden="false" customHeight="false" outlineLevel="0" collapsed="false">
      <c r="A3" s="122" t="s">
        <v>415</v>
      </c>
      <c r="B3" s="122"/>
      <c r="C3" s="122"/>
      <c r="D3" s="122"/>
      <c r="E3" s="122"/>
      <c r="F3" s="122"/>
      <c r="G3" s="122"/>
    </row>
    <row r="4" customFormat="false" ht="15" hidden="false" customHeight="true" outlineLevel="0" collapsed="false">
      <c r="A4" s="123" t="s">
        <v>298</v>
      </c>
      <c r="B4" s="123"/>
      <c r="C4" s="275" t="n">
        <f aca="false">D4/44*30</f>
        <v>0</v>
      </c>
      <c r="D4" s="125" t="n">
        <v>0</v>
      </c>
      <c r="E4" s="126" t="n">
        <f aca="false">$D4</f>
        <v>0</v>
      </c>
      <c r="F4" s="126" t="n">
        <f aca="false">$D4</f>
        <v>0</v>
      </c>
      <c r="G4" s="126" t="n">
        <f aca="false">$D4</f>
        <v>0</v>
      </c>
    </row>
    <row r="5" customFormat="false" ht="15" hidden="false" customHeight="true" outlineLevel="0" collapsed="false">
      <c r="A5" s="127" t="s">
        <v>299</v>
      </c>
      <c r="B5" s="127"/>
      <c r="C5" s="128" t="n">
        <v>44228</v>
      </c>
      <c r="D5" s="276" t="n">
        <f aca="false">$C5</f>
        <v>44228</v>
      </c>
      <c r="E5" s="276" t="n">
        <f aca="false">$C5</f>
        <v>44228</v>
      </c>
      <c r="F5" s="276" t="n">
        <f aca="false">$C5</f>
        <v>44228</v>
      </c>
      <c r="G5" s="276" t="n">
        <f aca="false">$C5</f>
        <v>44228</v>
      </c>
    </row>
    <row r="6" customFormat="false" ht="42" hidden="false" customHeight="true" outlineLevel="0" collapsed="false">
      <c r="A6" s="130" t="s">
        <v>300</v>
      </c>
      <c r="B6" s="130"/>
      <c r="C6" s="277" t="s">
        <v>416</v>
      </c>
      <c r="D6" s="278" t="s">
        <v>416</v>
      </c>
      <c r="E6" s="278" t="s">
        <v>416</v>
      </c>
      <c r="F6" s="278" t="s">
        <v>416</v>
      </c>
      <c r="G6" s="278" t="s">
        <v>416</v>
      </c>
    </row>
    <row r="7" customFormat="false" ht="15" hidden="false" customHeight="true" outlineLevel="0" collapsed="false">
      <c r="A7" s="133" t="s">
        <v>302</v>
      </c>
      <c r="B7" s="133"/>
      <c r="C7" s="134" t="s">
        <v>303</v>
      </c>
      <c r="D7" s="135" t="s">
        <v>303</v>
      </c>
      <c r="E7" s="135" t="s">
        <v>303</v>
      </c>
      <c r="F7" s="135" t="s">
        <v>303</v>
      </c>
      <c r="G7" s="136" t="s">
        <v>303</v>
      </c>
    </row>
    <row r="8" customFormat="false" ht="3.75" hidden="false" customHeight="true" outlineLevel="0" collapsed="false">
      <c r="A8" s="137"/>
      <c r="B8" s="138"/>
      <c r="C8" s="138"/>
      <c r="D8" s="138"/>
      <c r="E8" s="138"/>
      <c r="F8" s="138"/>
      <c r="G8" s="139"/>
    </row>
    <row r="9" customFormat="false" ht="47.25" hidden="false" customHeight="true" outlineLevel="0" collapsed="false">
      <c r="A9" s="140" t="s">
        <v>304</v>
      </c>
      <c r="B9" s="141" t="s">
        <v>305</v>
      </c>
      <c r="C9" s="142" t="s">
        <v>306</v>
      </c>
      <c r="D9" s="142" t="s">
        <v>307</v>
      </c>
      <c r="E9" s="142" t="s">
        <v>308</v>
      </c>
      <c r="F9" s="142" t="s">
        <v>309</v>
      </c>
      <c r="G9" s="143" t="s">
        <v>310</v>
      </c>
    </row>
    <row r="10" customFormat="false" ht="12.75" hidden="false" customHeight="false" outlineLevel="0" collapsed="false">
      <c r="A10" s="144" t="s">
        <v>311</v>
      </c>
      <c r="B10" s="144"/>
      <c r="C10" s="144"/>
      <c r="D10" s="144"/>
      <c r="E10" s="144"/>
      <c r="F10" s="144"/>
      <c r="G10" s="144"/>
    </row>
    <row r="11" customFormat="false" ht="12.75" hidden="false" customHeight="false" outlineLevel="0" collapsed="false">
      <c r="A11" s="145" t="s">
        <v>312</v>
      </c>
      <c r="B11" s="146" t="s">
        <v>313</v>
      </c>
      <c r="C11" s="146" t="s">
        <v>314</v>
      </c>
      <c r="D11" s="146" t="s">
        <v>314</v>
      </c>
      <c r="E11" s="146" t="s">
        <v>314</v>
      </c>
      <c r="F11" s="146" t="s">
        <v>314</v>
      </c>
      <c r="G11" s="147" t="s">
        <v>314</v>
      </c>
    </row>
    <row r="12" customFormat="false" ht="12.75" hidden="false" customHeight="false" outlineLevel="0" collapsed="false">
      <c r="A12" s="148" t="s">
        <v>315</v>
      </c>
      <c r="B12" s="149"/>
      <c r="C12" s="150" t="n">
        <f aca="false">C4</f>
        <v>0</v>
      </c>
      <c r="D12" s="150" t="n">
        <f aca="false">D4</f>
        <v>0</v>
      </c>
      <c r="E12" s="150" t="n">
        <f aca="false">E4</f>
        <v>0</v>
      </c>
      <c r="F12" s="151" t="n">
        <f aca="false">F4*2</f>
        <v>0</v>
      </c>
      <c r="G12" s="152" t="n">
        <f aca="false">G4*2</f>
        <v>0</v>
      </c>
    </row>
    <row r="13" customFormat="false" ht="12.75" hidden="false" customHeight="false" outlineLevel="0" collapsed="false">
      <c r="A13" s="148" t="s">
        <v>316</v>
      </c>
      <c r="B13" s="149" t="n">
        <v>0.3</v>
      </c>
      <c r="C13" s="150" t="n">
        <f aca="false">C12*B13</f>
        <v>0</v>
      </c>
      <c r="D13" s="150" t="n">
        <f aca="false">D12*B13</f>
        <v>0</v>
      </c>
      <c r="E13" s="150" t="n">
        <f aca="false">E12*B13</f>
        <v>0</v>
      </c>
      <c r="F13" s="151" t="n">
        <f aca="false">F12*B13</f>
        <v>0</v>
      </c>
      <c r="G13" s="152" t="n">
        <f aca="false">G12*B13</f>
        <v>0</v>
      </c>
    </row>
    <row r="14" customFormat="false" ht="12.75" hidden="false" customHeight="false" outlineLevel="0" collapsed="false">
      <c r="A14" s="148" t="s">
        <v>317</v>
      </c>
      <c r="B14" s="149"/>
      <c r="C14" s="150"/>
      <c r="D14" s="150"/>
      <c r="E14" s="150"/>
      <c r="F14" s="151"/>
      <c r="G14" s="152"/>
    </row>
    <row r="15" customFormat="false" ht="12.75" hidden="false" customHeight="false" outlineLevel="0" collapsed="false">
      <c r="A15" s="148" t="s">
        <v>318</v>
      </c>
      <c r="B15" s="149" t="n">
        <v>0.2</v>
      </c>
      <c r="C15" s="150"/>
      <c r="D15" s="150"/>
      <c r="E15" s="150" t="n">
        <f aca="false">((E12+E13)*(7/12))*$B15</f>
        <v>0</v>
      </c>
      <c r="F15" s="151"/>
      <c r="G15" s="152" t="n">
        <f aca="false">((G12+G13)*(7/12))*$B15</f>
        <v>0</v>
      </c>
    </row>
    <row r="16" customFormat="false" ht="12.75" hidden="false" customHeight="false" outlineLevel="0" collapsed="false">
      <c r="A16" s="148" t="s">
        <v>319</v>
      </c>
      <c r="B16" s="149"/>
      <c r="C16" s="150"/>
      <c r="D16" s="150"/>
      <c r="E16" s="150" t="n">
        <f aca="false">((E12+E13)*(1/12))*1.2</f>
        <v>0</v>
      </c>
      <c r="F16" s="151"/>
      <c r="G16" s="152" t="n">
        <f aca="false">((G12+G13)*(1/12))*1.2</f>
        <v>0</v>
      </c>
    </row>
    <row r="17" customFormat="false" ht="12.75" hidden="false" customHeight="false" outlineLevel="0" collapsed="false">
      <c r="A17" s="148" t="s">
        <v>320</v>
      </c>
      <c r="B17" s="149"/>
      <c r="C17" s="150"/>
      <c r="D17" s="150"/>
      <c r="E17" s="150"/>
      <c r="F17" s="153"/>
      <c r="G17" s="152"/>
    </row>
    <row r="18" customFormat="false" ht="12.75" hidden="false" customHeight="false" outlineLevel="0" collapsed="false">
      <c r="A18" s="148" t="s">
        <v>417</v>
      </c>
      <c r="B18" s="149"/>
      <c r="C18" s="150" t="n">
        <f aca="false">C12/150/6*22</f>
        <v>0</v>
      </c>
      <c r="D18" s="150" t="n">
        <f aca="false">D12/220/6*22</f>
        <v>0</v>
      </c>
      <c r="E18" s="150" t="n">
        <f aca="false">E12/220/6*22</f>
        <v>0</v>
      </c>
      <c r="F18" s="151" t="n">
        <f aca="false">F12/220/6*15</f>
        <v>0</v>
      </c>
      <c r="G18" s="152" t="n">
        <f aca="false">G12/220/6*15</f>
        <v>0</v>
      </c>
    </row>
    <row r="19" customFormat="false" ht="12.75" hidden="false" customHeight="false" outlineLevel="0" collapsed="false">
      <c r="A19" s="154" t="s">
        <v>5</v>
      </c>
      <c r="B19" s="155"/>
      <c r="C19" s="156" t="n">
        <f aca="false">SUM(C12:C18)</f>
        <v>0</v>
      </c>
      <c r="D19" s="156" t="n">
        <f aca="false">SUM(D12:D18)</f>
        <v>0</v>
      </c>
      <c r="E19" s="156" t="n">
        <f aca="false">SUM(E12:E18)</f>
        <v>0</v>
      </c>
      <c r="F19" s="156" t="n">
        <f aca="false">SUM(F12:F18)</f>
        <v>0</v>
      </c>
      <c r="G19" s="157" t="n">
        <f aca="false">SUM(G12:G18)</f>
        <v>0</v>
      </c>
    </row>
    <row r="20" customFormat="false" ht="4.5" hidden="false" customHeight="true" outlineLevel="0" collapsed="false">
      <c r="A20" s="148"/>
      <c r="B20" s="158"/>
      <c r="C20" s="158"/>
      <c r="D20" s="158"/>
      <c r="E20" s="158"/>
      <c r="F20" s="159"/>
      <c r="G20" s="160"/>
    </row>
    <row r="21" customFormat="false" ht="12.75" hidden="false" customHeight="false" outlineLevel="0" collapsed="false">
      <c r="A21" s="161" t="s">
        <v>322</v>
      </c>
      <c r="B21" s="161"/>
      <c r="C21" s="161"/>
      <c r="D21" s="161"/>
      <c r="E21" s="161"/>
      <c r="F21" s="161"/>
      <c r="G21" s="161"/>
    </row>
    <row r="22" customFormat="false" ht="12.75" hidden="false" customHeight="false" outlineLevel="0" collapsed="false">
      <c r="A22" s="162" t="s">
        <v>323</v>
      </c>
      <c r="B22" s="163" t="s">
        <v>313</v>
      </c>
      <c r="C22" s="163" t="s">
        <v>314</v>
      </c>
      <c r="D22" s="163" t="s">
        <v>314</v>
      </c>
      <c r="E22" s="163" t="s">
        <v>314</v>
      </c>
      <c r="F22" s="163" t="s">
        <v>314</v>
      </c>
      <c r="G22" s="164" t="s">
        <v>314</v>
      </c>
    </row>
    <row r="23" customFormat="false" ht="12.8" hidden="false" customHeight="false" outlineLevel="0" collapsed="false">
      <c r="A23" s="148" t="s">
        <v>324</v>
      </c>
      <c r="B23" s="165" t="n">
        <f aca="false">1/12</f>
        <v>0.0833333333333333</v>
      </c>
      <c r="C23" s="150" t="n">
        <f aca="false">ROUND(C$19*$B23,2)</f>
        <v>0</v>
      </c>
      <c r="D23" s="150" t="n">
        <f aca="false">ROUND(D$19*$B23,2)</f>
        <v>0</v>
      </c>
      <c r="E23" s="150" t="n">
        <f aca="false">ROUND(E$19*$B23,2)</f>
        <v>0</v>
      </c>
      <c r="F23" s="150" t="n">
        <f aca="false">ROUND(F$19*$B23,2)</f>
        <v>0</v>
      </c>
      <c r="G23" s="152" t="n">
        <f aca="false">ROUND(G$19*$B23,2)</f>
        <v>0</v>
      </c>
    </row>
    <row r="24" customFormat="false" ht="12.8" hidden="false" customHeight="false" outlineLevel="0" collapsed="false">
      <c r="A24" s="148" t="s">
        <v>325</v>
      </c>
      <c r="B24" s="165" t="n">
        <v>0</v>
      </c>
      <c r="C24" s="150" t="n">
        <f aca="false">ROUND(C$19*$B24,2)</f>
        <v>0</v>
      </c>
      <c r="D24" s="150" t="n">
        <f aca="false">ROUND(D$19*$B24,2)</f>
        <v>0</v>
      </c>
      <c r="E24" s="150" t="n">
        <f aca="false">ROUND(E$19*$B24,2)</f>
        <v>0</v>
      </c>
      <c r="F24" s="150" t="n">
        <f aca="false">ROUND(F$19*$B24,2)</f>
        <v>0</v>
      </c>
      <c r="G24" s="152" t="n">
        <f aca="false">ROUND(G$19*$B24,2)</f>
        <v>0</v>
      </c>
    </row>
    <row r="25" customFormat="false" ht="12.8" hidden="false" customHeight="false" outlineLevel="0" collapsed="false">
      <c r="A25" s="148" t="s">
        <v>326</v>
      </c>
      <c r="B25" s="165" t="n">
        <f aca="false">1/12/3</f>
        <v>0.0277777777777778</v>
      </c>
      <c r="C25" s="150" t="n">
        <f aca="false">ROUND(C$19*$B25,2)</f>
        <v>0</v>
      </c>
      <c r="D25" s="150" t="n">
        <f aca="false">ROUND(D$19*$B25,2)</f>
        <v>0</v>
      </c>
      <c r="E25" s="150" t="n">
        <f aca="false">ROUND(E$19*$B25,2)</f>
        <v>0</v>
      </c>
      <c r="F25" s="150" t="n">
        <f aca="false">ROUND(F$19*$B25,2)</f>
        <v>0</v>
      </c>
      <c r="G25" s="152" t="n">
        <f aca="false">ROUND(G$19*$B25,2)</f>
        <v>0</v>
      </c>
    </row>
    <row r="26" customFormat="false" ht="12.75" hidden="false" customHeight="false" outlineLevel="0" collapsed="false">
      <c r="A26" s="154" t="s">
        <v>5</v>
      </c>
      <c r="B26" s="166" t="n">
        <f aca="false">SUM(B23:B25)</f>
        <v>0.111111111111111</v>
      </c>
      <c r="C26" s="156" t="n">
        <f aca="false">SUM(C23:C25)</f>
        <v>0</v>
      </c>
      <c r="D26" s="156" t="n">
        <f aca="false">SUM(D23:D25)</f>
        <v>0</v>
      </c>
      <c r="E26" s="156" t="n">
        <f aca="false">SUM(E23:E25)</f>
        <v>0</v>
      </c>
      <c r="F26" s="156" t="n">
        <f aca="false">SUM(F23:F25)</f>
        <v>0</v>
      </c>
      <c r="G26" s="157" t="n">
        <f aca="false">SUM(G23:G25)</f>
        <v>0</v>
      </c>
    </row>
    <row r="27" customFormat="false" ht="12.75" hidden="false" customHeight="false" outlineLevel="0" collapsed="false">
      <c r="A27" s="162" t="s">
        <v>327</v>
      </c>
      <c r="B27" s="163" t="s">
        <v>313</v>
      </c>
      <c r="C27" s="163" t="s">
        <v>314</v>
      </c>
      <c r="D27" s="163" t="s">
        <v>314</v>
      </c>
      <c r="E27" s="163" t="s">
        <v>314</v>
      </c>
      <c r="F27" s="163" t="s">
        <v>314</v>
      </c>
      <c r="G27" s="164" t="s">
        <v>314</v>
      </c>
    </row>
    <row r="28" customFormat="false" ht="12.75" hidden="false" customHeight="false" outlineLevel="0" collapsed="false">
      <c r="A28" s="162" t="s">
        <v>328</v>
      </c>
      <c r="B28" s="163"/>
      <c r="C28" s="163"/>
      <c r="D28" s="163"/>
      <c r="E28" s="163"/>
      <c r="F28" s="167"/>
      <c r="G28" s="164"/>
    </row>
    <row r="29" customFormat="false" ht="12.75" hidden="false" customHeight="false" outlineLevel="0" collapsed="false">
      <c r="A29" s="148" t="s">
        <v>329</v>
      </c>
      <c r="B29" s="149" t="n">
        <v>0.2</v>
      </c>
      <c r="C29" s="150" t="n">
        <f aca="false">ROUND((C$19+C$26)*$B29,2)</f>
        <v>0</v>
      </c>
      <c r="D29" s="150" t="n">
        <f aca="false">ROUND((D$19+D$26)*$B29,2)</f>
        <v>0</v>
      </c>
      <c r="E29" s="150" t="n">
        <f aca="false">ROUND((E$19+E$26)*$B29,2)</f>
        <v>0</v>
      </c>
      <c r="F29" s="150" t="n">
        <f aca="false">ROUND((F$19+F$26)*$B29,2)</f>
        <v>0</v>
      </c>
      <c r="G29" s="152" t="n">
        <f aca="false">ROUND((G$19+G$26)*$B29,2)</f>
        <v>0</v>
      </c>
    </row>
    <row r="30" customFormat="false" ht="12.75" hidden="false" customHeight="false" outlineLevel="0" collapsed="false">
      <c r="A30" s="148" t="s">
        <v>330</v>
      </c>
      <c r="B30" s="168" t="n">
        <v>0.025</v>
      </c>
      <c r="C30" s="150" t="n">
        <f aca="false">ROUND((C$19+C$26)*$B30,2)</f>
        <v>0</v>
      </c>
      <c r="D30" s="150" t="n">
        <f aca="false">ROUND((D$19+D$26)*$B30,2)</f>
        <v>0</v>
      </c>
      <c r="E30" s="150" t="n">
        <f aca="false">ROUND((E$19+E$26)*$B30,2)</f>
        <v>0</v>
      </c>
      <c r="F30" s="150" t="n">
        <f aca="false">ROUND((F$19+F$26)*$B30,2)</f>
        <v>0</v>
      </c>
      <c r="G30" s="152" t="n">
        <f aca="false">ROUND((G$19+G$26)*$B30,2)</f>
        <v>0</v>
      </c>
    </row>
    <row r="31" customFormat="false" ht="12.8" hidden="false" customHeight="false" outlineLevel="0" collapsed="false">
      <c r="A31" s="148" t="s">
        <v>331</v>
      </c>
      <c r="B31" s="165" t="n">
        <v>0.03</v>
      </c>
      <c r="C31" s="150" t="n">
        <f aca="false">ROUND((C$19+C$26)*$B31,2)</f>
        <v>0</v>
      </c>
      <c r="D31" s="150" t="n">
        <f aca="false">ROUND((D$19+D$26)*$B31,2)</f>
        <v>0</v>
      </c>
      <c r="E31" s="150" t="n">
        <f aca="false">ROUND((E$19+E$26)*$B31,2)</f>
        <v>0</v>
      </c>
      <c r="F31" s="150" t="n">
        <f aca="false">ROUND((F$19+F$26)*$B31,2)</f>
        <v>0</v>
      </c>
      <c r="G31" s="152" t="n">
        <f aca="false">ROUND((G$19+G$26)*$B31,2)</f>
        <v>0</v>
      </c>
    </row>
    <row r="32" customFormat="false" ht="12.75" hidden="false" customHeight="false" outlineLevel="0" collapsed="false">
      <c r="A32" s="148" t="s">
        <v>332</v>
      </c>
      <c r="B32" s="168" t="n">
        <v>0.015</v>
      </c>
      <c r="C32" s="150" t="n">
        <f aca="false">ROUND((C$19+C$26)*$B32,2)</f>
        <v>0</v>
      </c>
      <c r="D32" s="150" t="n">
        <f aca="false">ROUND((D$19+D$26)*$B32,2)</f>
        <v>0</v>
      </c>
      <c r="E32" s="150" t="n">
        <f aca="false">ROUND((E$19+E$26)*$B32,2)</f>
        <v>0</v>
      </c>
      <c r="F32" s="150" t="n">
        <f aca="false">ROUND((F$19+F$26)*$B32,2)</f>
        <v>0</v>
      </c>
      <c r="G32" s="152" t="n">
        <f aca="false">ROUND((G$19+G$26)*$B32,2)</f>
        <v>0</v>
      </c>
    </row>
    <row r="33" customFormat="false" ht="12.75" hidden="false" customHeight="false" outlineLevel="0" collapsed="false">
      <c r="A33" s="148" t="s">
        <v>333</v>
      </c>
      <c r="B33" s="168" t="n">
        <v>0.01</v>
      </c>
      <c r="C33" s="150" t="n">
        <f aca="false">ROUND((C$19+C$26)*$B33,2)</f>
        <v>0</v>
      </c>
      <c r="D33" s="150" t="n">
        <f aca="false">ROUND((D$19+D$26)*$B33,2)</f>
        <v>0</v>
      </c>
      <c r="E33" s="150" t="n">
        <f aca="false">ROUND((E$19+E$26)*$B33,2)</f>
        <v>0</v>
      </c>
      <c r="F33" s="150" t="n">
        <f aca="false">ROUND((F$19+F$26)*$B33,2)</f>
        <v>0</v>
      </c>
      <c r="G33" s="152" t="n">
        <f aca="false">ROUND((G$19+G$26)*$B33,2)</f>
        <v>0</v>
      </c>
    </row>
    <row r="34" customFormat="false" ht="12.75" hidden="false" customHeight="false" outlineLevel="0" collapsed="false">
      <c r="A34" s="148" t="s">
        <v>334</v>
      </c>
      <c r="B34" s="168" t="n">
        <v>0.006</v>
      </c>
      <c r="C34" s="150" t="n">
        <f aca="false">ROUND((C$19+C$26)*$B34,2)</f>
        <v>0</v>
      </c>
      <c r="D34" s="150" t="n">
        <f aca="false">ROUND((D$19+D$26)*$B34,2)</f>
        <v>0</v>
      </c>
      <c r="E34" s="150" t="n">
        <f aca="false">ROUND((E$19+E$26)*$B34,2)</f>
        <v>0</v>
      </c>
      <c r="F34" s="150" t="n">
        <f aca="false">ROUND((F$19+F$26)*$B34,2)</f>
        <v>0</v>
      </c>
      <c r="G34" s="152" t="n">
        <f aca="false">ROUND((G$19+G$26)*$B34,2)</f>
        <v>0</v>
      </c>
    </row>
    <row r="35" customFormat="false" ht="12.75" hidden="false" customHeight="false" outlineLevel="0" collapsed="false">
      <c r="A35" s="148" t="s">
        <v>335</v>
      </c>
      <c r="B35" s="168" t="n">
        <v>0.002</v>
      </c>
      <c r="C35" s="150" t="n">
        <f aca="false">ROUND((C$19+C$26)*$B35,2)</f>
        <v>0</v>
      </c>
      <c r="D35" s="150" t="n">
        <f aca="false">ROUND((D$19+D$26)*$B35,2)</f>
        <v>0</v>
      </c>
      <c r="E35" s="150" t="n">
        <f aca="false">ROUND((E$19+E$26)*$B35,2)</f>
        <v>0</v>
      </c>
      <c r="F35" s="150" t="n">
        <f aca="false">ROUND((F$19+F$26)*$B35,2)</f>
        <v>0</v>
      </c>
      <c r="G35" s="152" t="n">
        <f aca="false">ROUND((G$19+G$26)*$B35,2)</f>
        <v>0</v>
      </c>
    </row>
    <row r="36" customFormat="false" ht="12.75" hidden="false" customHeight="false" outlineLevel="0" collapsed="false">
      <c r="A36" s="162" t="s">
        <v>336</v>
      </c>
      <c r="B36" s="163"/>
      <c r="C36" s="169"/>
      <c r="D36" s="169"/>
      <c r="E36" s="169"/>
      <c r="F36" s="170"/>
      <c r="G36" s="171"/>
    </row>
    <row r="37" customFormat="false" ht="12.75" hidden="false" customHeight="false" outlineLevel="0" collapsed="false">
      <c r="A37" s="148" t="s">
        <v>337</v>
      </c>
      <c r="B37" s="168" t="n">
        <v>0.08</v>
      </c>
      <c r="C37" s="150" t="n">
        <f aca="false">ROUND((C$19+C$26)*$B37,2)</f>
        <v>0</v>
      </c>
      <c r="D37" s="150" t="n">
        <f aca="false">ROUND((D$19+D$26)*$B37,2)</f>
        <v>0</v>
      </c>
      <c r="E37" s="150" t="n">
        <f aca="false">ROUND((E$19+E$26)*$B37,2)</f>
        <v>0</v>
      </c>
      <c r="F37" s="150" t="n">
        <f aca="false">ROUND((F$19+F$26)*$B37,2)</f>
        <v>0</v>
      </c>
      <c r="G37" s="152" t="n">
        <f aca="false">ROUND((G$19+G$26)*$B37,2)</f>
        <v>0</v>
      </c>
    </row>
    <row r="38" customFormat="false" ht="12.75" hidden="false" customHeight="false" outlineLevel="0" collapsed="false">
      <c r="A38" s="154" t="s">
        <v>5</v>
      </c>
      <c r="B38" s="166" t="n">
        <f aca="false">SUM(B29:B37)</f>
        <v>0.368</v>
      </c>
      <c r="C38" s="156" t="n">
        <f aca="false">SUM(C29:C37)</f>
        <v>0</v>
      </c>
      <c r="D38" s="156" t="n">
        <f aca="false">SUM(D29:D37)</f>
        <v>0</v>
      </c>
      <c r="E38" s="156" t="n">
        <f aca="false">SUM(E29:E37)</f>
        <v>0</v>
      </c>
      <c r="F38" s="156" t="n">
        <f aca="false">SUM(F29:F37)</f>
        <v>0</v>
      </c>
      <c r="G38" s="157" t="n">
        <f aca="false">SUM(G29:G37)</f>
        <v>0</v>
      </c>
    </row>
    <row r="39" customFormat="false" ht="12.75" hidden="false" customHeight="false" outlineLevel="0" collapsed="false">
      <c r="A39" s="162" t="s">
        <v>338</v>
      </c>
      <c r="B39" s="163" t="s">
        <v>314</v>
      </c>
      <c r="C39" s="163" t="s">
        <v>314</v>
      </c>
      <c r="D39" s="163" t="s">
        <v>314</v>
      </c>
      <c r="E39" s="163" t="s">
        <v>314</v>
      </c>
      <c r="F39" s="163" t="s">
        <v>314</v>
      </c>
      <c r="G39" s="164" t="s">
        <v>314</v>
      </c>
    </row>
    <row r="40" customFormat="false" ht="12.75" hidden="false" customHeight="false" outlineLevel="0" collapsed="false">
      <c r="A40" s="148" t="s">
        <v>339</v>
      </c>
      <c r="B40" s="172" t="n">
        <f aca="false">VT!E90</f>
        <v>4.01206422018349</v>
      </c>
      <c r="C40" s="150" t="n">
        <f aca="false">ROUND(((2*22*$B$40)-0.06*C4),2)</f>
        <v>176.53</v>
      </c>
      <c r="D40" s="150" t="n">
        <f aca="false">ROUND(((2*22*$B$40)-0.06*D4),2)</f>
        <v>176.53</v>
      </c>
      <c r="E40" s="150" t="n">
        <f aca="false">ROUND(((2*22*$B$40)-0.06*E4),2)</f>
        <v>176.53</v>
      </c>
      <c r="F40" s="150" t="n">
        <f aca="false">ROUND(((2*15*$B$40)-0.06*0.5*F$4)*2,2)</f>
        <v>240.72</v>
      </c>
      <c r="G40" s="152" t="n">
        <f aca="false">ROUND(((2*15*$B$40)-0.06*0.5*G4)*2,2)</f>
        <v>240.72</v>
      </c>
    </row>
    <row r="41" customFormat="false" ht="12.8" hidden="false" customHeight="false" outlineLevel="0" collapsed="false">
      <c r="A41" s="148" t="s">
        <v>418</v>
      </c>
      <c r="B41" s="173" t="n">
        <v>21.5</v>
      </c>
      <c r="C41" s="150" t="n">
        <f aca="false">ROUND(($B$41*(1-0.2)*22),2)</f>
        <v>378.4</v>
      </c>
      <c r="D41" s="150" t="n">
        <f aca="false">ROUND(($B$41*(1-0.2)*22),2)</f>
        <v>378.4</v>
      </c>
      <c r="E41" s="150" t="n">
        <f aca="false">ROUND(($B$41*(1-0.2)*22),2)</f>
        <v>378.4</v>
      </c>
      <c r="F41" s="150" t="n">
        <f aca="false">ROUND(($B$41*(1-0.2)*15*2),2)</f>
        <v>516</v>
      </c>
      <c r="G41" s="152" t="n">
        <f aca="false">ROUND(($B$41*(1-0.2)*15*2),2)</f>
        <v>516</v>
      </c>
    </row>
    <row r="42" customFormat="false" ht="12.75" hidden="false" customHeight="false" outlineLevel="0" collapsed="false">
      <c r="A42" s="148" t="s">
        <v>419</v>
      </c>
      <c r="B42" s="172"/>
      <c r="C42" s="150" t="n">
        <v>0</v>
      </c>
      <c r="D42" s="150" t="n">
        <v>0</v>
      </c>
      <c r="E42" s="150" t="n">
        <v>0</v>
      </c>
      <c r="F42" s="150" t="n">
        <v>0</v>
      </c>
      <c r="G42" s="152" t="n">
        <v>0</v>
      </c>
    </row>
    <row r="43" customFormat="false" ht="12.75" hidden="false" customHeight="false" outlineLevel="0" collapsed="false">
      <c r="A43" s="148" t="s">
        <v>377</v>
      </c>
      <c r="B43" s="172"/>
      <c r="C43" s="150" t="n">
        <f aca="false">B43</f>
        <v>0</v>
      </c>
      <c r="D43" s="150" t="n">
        <f aca="false">B43</f>
        <v>0</v>
      </c>
      <c r="E43" s="150" t="n">
        <f aca="false">B43</f>
        <v>0</v>
      </c>
      <c r="F43" s="151" t="n">
        <f aca="false">B43*2</f>
        <v>0</v>
      </c>
      <c r="G43" s="152" t="n">
        <f aca="false">B43*2</f>
        <v>0</v>
      </c>
    </row>
    <row r="44" customFormat="false" ht="12.75" hidden="false" customHeight="false" outlineLevel="0" collapsed="false">
      <c r="A44" s="148" t="s">
        <v>420</v>
      </c>
      <c r="B44" s="172"/>
      <c r="C44" s="150" t="n">
        <v>0</v>
      </c>
      <c r="D44" s="150" t="n">
        <v>0</v>
      </c>
      <c r="E44" s="150" t="n">
        <v>0</v>
      </c>
      <c r="F44" s="151" t="n">
        <v>0</v>
      </c>
      <c r="G44" s="152" t="n">
        <v>0</v>
      </c>
    </row>
    <row r="45" customFormat="false" ht="12.75" hidden="false" customHeight="false" outlineLevel="0" collapsed="false">
      <c r="A45" s="174" t="s">
        <v>5</v>
      </c>
      <c r="B45" s="163"/>
      <c r="C45" s="175" t="n">
        <f aca="false">SUM(C40:C44)</f>
        <v>554.93</v>
      </c>
      <c r="D45" s="175" t="n">
        <f aca="false">SUM(D40:D44)</f>
        <v>554.93</v>
      </c>
      <c r="E45" s="175" t="n">
        <f aca="false">SUM(E40:E44)</f>
        <v>554.93</v>
      </c>
      <c r="F45" s="175" t="n">
        <f aca="false">SUM(F40:F44)</f>
        <v>756.72</v>
      </c>
      <c r="G45" s="176" t="n">
        <f aca="false">SUM(G40:G44)</f>
        <v>756.72</v>
      </c>
    </row>
    <row r="46" customFormat="false" ht="12.75" hidden="false" customHeight="false" outlineLevel="0" collapsed="false">
      <c r="A46" s="145" t="s">
        <v>344</v>
      </c>
      <c r="B46" s="146" t="s">
        <v>313</v>
      </c>
      <c r="C46" s="146" t="s">
        <v>314</v>
      </c>
      <c r="D46" s="146" t="s">
        <v>314</v>
      </c>
      <c r="E46" s="146" t="s">
        <v>314</v>
      </c>
      <c r="F46" s="146" t="s">
        <v>314</v>
      </c>
      <c r="G46" s="147" t="s">
        <v>314</v>
      </c>
    </row>
    <row r="47" customFormat="false" ht="12.75" hidden="false" customHeight="false" outlineLevel="0" collapsed="false">
      <c r="A47" s="148" t="s">
        <v>323</v>
      </c>
      <c r="B47" s="168" t="n">
        <f aca="false">B26</f>
        <v>0.111111111111111</v>
      </c>
      <c r="C47" s="150" t="n">
        <f aca="false">C26</f>
        <v>0</v>
      </c>
      <c r="D47" s="150" t="n">
        <f aca="false">D26</f>
        <v>0</v>
      </c>
      <c r="E47" s="150" t="n">
        <f aca="false">E26</f>
        <v>0</v>
      </c>
      <c r="F47" s="150" t="n">
        <f aca="false">F26</f>
        <v>0</v>
      </c>
      <c r="G47" s="152" t="n">
        <f aca="false">G26</f>
        <v>0</v>
      </c>
    </row>
    <row r="48" customFormat="false" ht="12.75" hidden="false" customHeight="false" outlineLevel="0" collapsed="false">
      <c r="A48" s="148" t="s">
        <v>345</v>
      </c>
      <c r="B48" s="168" t="n">
        <f aca="false">B38</f>
        <v>0.368</v>
      </c>
      <c r="C48" s="150" t="n">
        <f aca="false">C38</f>
        <v>0</v>
      </c>
      <c r="D48" s="150" t="n">
        <f aca="false">D38</f>
        <v>0</v>
      </c>
      <c r="E48" s="150" t="n">
        <f aca="false">E38</f>
        <v>0</v>
      </c>
      <c r="F48" s="150" t="n">
        <f aca="false">F38</f>
        <v>0</v>
      </c>
      <c r="G48" s="152" t="n">
        <f aca="false">G38</f>
        <v>0</v>
      </c>
    </row>
    <row r="49" customFormat="false" ht="12.75" hidden="false" customHeight="false" outlineLevel="0" collapsed="false">
      <c r="A49" s="148" t="s">
        <v>338</v>
      </c>
      <c r="B49" s="177" t="s">
        <v>20</v>
      </c>
      <c r="C49" s="150" t="n">
        <f aca="false">C45</f>
        <v>554.93</v>
      </c>
      <c r="D49" s="150" t="n">
        <f aca="false">D45</f>
        <v>554.93</v>
      </c>
      <c r="E49" s="150" t="n">
        <f aca="false">E45</f>
        <v>554.93</v>
      </c>
      <c r="F49" s="150" t="n">
        <f aca="false">F45</f>
        <v>756.72</v>
      </c>
      <c r="G49" s="152" t="n">
        <f aca="false">G45</f>
        <v>756.72</v>
      </c>
    </row>
    <row r="50" customFormat="false" ht="12.75" hidden="false" customHeight="false" outlineLevel="0" collapsed="false">
      <c r="A50" s="154" t="s">
        <v>5</v>
      </c>
      <c r="B50" s="178"/>
      <c r="C50" s="156" t="n">
        <f aca="false">SUM(C47:C49)</f>
        <v>554.93</v>
      </c>
      <c r="D50" s="156" t="n">
        <f aca="false">D47+D48+D49</f>
        <v>554.93</v>
      </c>
      <c r="E50" s="156" t="n">
        <f aca="false">E47+E48+E49</f>
        <v>554.93</v>
      </c>
      <c r="F50" s="156" t="n">
        <f aca="false">F47+F48+F49</f>
        <v>756.72</v>
      </c>
      <c r="G50" s="157" t="n">
        <f aca="false">G47+G48+G49</f>
        <v>756.72</v>
      </c>
    </row>
    <row r="51" customFormat="false" ht="6" hidden="false" customHeight="true" outlineLevel="0" collapsed="false">
      <c r="A51" s="148"/>
      <c r="B51" s="158"/>
      <c r="C51" s="158"/>
      <c r="D51" s="158"/>
      <c r="E51" s="158"/>
      <c r="F51" s="159"/>
      <c r="G51" s="160"/>
    </row>
    <row r="52" customFormat="false" ht="12.75" hidden="false" customHeight="false" outlineLevel="0" collapsed="false">
      <c r="A52" s="161" t="s">
        <v>346</v>
      </c>
      <c r="B52" s="161"/>
      <c r="C52" s="161"/>
      <c r="D52" s="161"/>
      <c r="E52" s="161"/>
      <c r="F52" s="161"/>
      <c r="G52" s="161"/>
    </row>
    <row r="53" customFormat="false" ht="12.75" hidden="false" customHeight="false" outlineLevel="0" collapsed="false">
      <c r="A53" s="162" t="s">
        <v>347</v>
      </c>
      <c r="B53" s="163" t="s">
        <v>313</v>
      </c>
      <c r="C53" s="163" t="s">
        <v>314</v>
      </c>
      <c r="D53" s="163" t="s">
        <v>314</v>
      </c>
      <c r="E53" s="163" t="s">
        <v>314</v>
      </c>
      <c r="F53" s="163" t="s">
        <v>314</v>
      </c>
      <c r="G53" s="164" t="s">
        <v>314</v>
      </c>
    </row>
    <row r="54" customFormat="false" ht="12.8" hidden="false" customHeight="false" outlineLevel="0" collapsed="false">
      <c r="A54" s="148" t="s">
        <v>348</v>
      </c>
      <c r="B54" s="165" t="n">
        <f aca="false">1/12*0.5319</f>
        <v>0.044325</v>
      </c>
      <c r="C54" s="179" t="n">
        <f aca="false">(C$19+C$26+C$37+C$45)*$B54</f>
        <v>24.59727225</v>
      </c>
      <c r="D54" s="179" t="n">
        <f aca="false">(D$19+D$26+D$37+D$45)*$B54</f>
        <v>24.59727225</v>
      </c>
      <c r="E54" s="179" t="n">
        <f aca="false">(E$19+E$26+E$37+E$45)*$B54</f>
        <v>24.59727225</v>
      </c>
      <c r="F54" s="179" t="n">
        <f aca="false">(F$19+F$26+F$37+F$45)*$B54</f>
        <v>33.541614</v>
      </c>
      <c r="G54" s="180" t="n">
        <f aca="false">(G$19+G$26+G$37+G$45)*$B54</f>
        <v>33.541614</v>
      </c>
    </row>
    <row r="55" customFormat="false" ht="12.8" hidden="false" customHeight="false" outlineLevel="0" collapsed="false">
      <c r="A55" s="148" t="s">
        <v>349</v>
      </c>
      <c r="B55" s="165" t="n">
        <f aca="false">0.4*0.5319</f>
        <v>0.21276</v>
      </c>
      <c r="C55" s="179" t="n">
        <f aca="false">C37*$B55</f>
        <v>0</v>
      </c>
      <c r="D55" s="179" t="n">
        <f aca="false">D37*$B55</f>
        <v>0</v>
      </c>
      <c r="E55" s="179" t="n">
        <f aca="false">E37*$B55</f>
        <v>0</v>
      </c>
      <c r="F55" s="179" t="n">
        <f aca="false">F37*$B55</f>
        <v>0</v>
      </c>
      <c r="G55" s="180" t="n">
        <f aca="false">G37*$B55</f>
        <v>0</v>
      </c>
    </row>
    <row r="56" customFormat="false" ht="12.75" hidden="false" customHeight="false" outlineLevel="0" collapsed="false">
      <c r="A56" s="154" t="s">
        <v>5</v>
      </c>
      <c r="B56" s="181"/>
      <c r="C56" s="182" t="n">
        <f aca="false">SUM(C54:C55)</f>
        <v>24.59727225</v>
      </c>
      <c r="D56" s="182" t="n">
        <f aca="false">SUM(D54:D55)</f>
        <v>24.59727225</v>
      </c>
      <c r="E56" s="182" t="n">
        <f aca="false">SUM(E54:E55)</f>
        <v>24.59727225</v>
      </c>
      <c r="F56" s="182" t="n">
        <f aca="false">SUM(F54:F55)</f>
        <v>33.541614</v>
      </c>
      <c r="G56" s="183" t="n">
        <f aca="false">SUM(G54:G55)</f>
        <v>33.541614</v>
      </c>
    </row>
    <row r="57" customFormat="false" ht="12.75" hidden="false" customHeight="false" outlineLevel="0" collapsed="false">
      <c r="A57" s="162" t="s">
        <v>350</v>
      </c>
      <c r="B57" s="163" t="s">
        <v>313</v>
      </c>
      <c r="C57" s="163" t="s">
        <v>314</v>
      </c>
      <c r="D57" s="163" t="s">
        <v>314</v>
      </c>
      <c r="E57" s="163" t="s">
        <v>314</v>
      </c>
      <c r="F57" s="167" t="s">
        <v>314</v>
      </c>
      <c r="G57" s="164" t="s">
        <v>314</v>
      </c>
    </row>
    <row r="58" customFormat="false" ht="12.8" hidden="false" customHeight="false" outlineLevel="0" collapsed="false">
      <c r="A58" s="148" t="s">
        <v>351</v>
      </c>
      <c r="B58" s="165" t="n">
        <f aca="false">1/12*0.0591</f>
        <v>0.004925</v>
      </c>
      <c r="C58" s="184" t="n">
        <f aca="false">(C19+C50)*$B58</f>
        <v>2.73303025</v>
      </c>
      <c r="D58" s="184" t="n">
        <f aca="false">(D19+D50)*$B58</f>
        <v>2.73303025</v>
      </c>
      <c r="E58" s="184" t="n">
        <f aca="false">(E19+E50)*$B58</f>
        <v>2.73303025</v>
      </c>
      <c r="F58" s="184" t="n">
        <f aca="false">(F19+F50)*$B58</f>
        <v>3.726846</v>
      </c>
      <c r="G58" s="185" t="n">
        <f aca="false">(G19+G50)*$B58</f>
        <v>3.726846</v>
      </c>
    </row>
    <row r="59" customFormat="false" ht="12.8" hidden="false" customHeight="false" outlineLevel="0" collapsed="false">
      <c r="A59" s="148" t="s">
        <v>352</v>
      </c>
      <c r="B59" s="165" t="n">
        <f aca="false">0.4*0.0591</f>
        <v>0.02364</v>
      </c>
      <c r="C59" s="184" t="n">
        <f aca="false">$B59*C37</f>
        <v>0</v>
      </c>
      <c r="D59" s="184" t="n">
        <f aca="false">$B59*D37</f>
        <v>0</v>
      </c>
      <c r="E59" s="184" t="n">
        <f aca="false">$B59*E37</f>
        <v>0</v>
      </c>
      <c r="F59" s="184" t="n">
        <f aca="false">$B59*F37</f>
        <v>0</v>
      </c>
      <c r="G59" s="185" t="n">
        <f aca="false">$B59*G37</f>
        <v>0</v>
      </c>
    </row>
    <row r="60" customFormat="false" ht="12.75" hidden="false" customHeight="false" outlineLevel="0" collapsed="false">
      <c r="A60" s="154" t="s">
        <v>5</v>
      </c>
      <c r="B60" s="181"/>
      <c r="C60" s="156" t="n">
        <f aca="false">SUM(C58:C59)</f>
        <v>2.73303025</v>
      </c>
      <c r="D60" s="156" t="n">
        <f aca="false">SUM(D58:D59)</f>
        <v>2.73303025</v>
      </c>
      <c r="E60" s="156" t="n">
        <f aca="false">SUM(E58:E59)</f>
        <v>2.73303025</v>
      </c>
      <c r="F60" s="156" t="n">
        <f aca="false">SUM(F58:F59)</f>
        <v>3.726846</v>
      </c>
      <c r="G60" s="157" t="n">
        <f aca="false">SUM(G58:G59)</f>
        <v>3.726846</v>
      </c>
    </row>
    <row r="61" customFormat="false" ht="12.75" hidden="false" customHeight="false" outlineLevel="0" collapsed="false">
      <c r="A61" s="162" t="s">
        <v>353</v>
      </c>
      <c r="B61" s="163" t="s">
        <v>313</v>
      </c>
      <c r="C61" s="163" t="s">
        <v>314</v>
      </c>
      <c r="D61" s="163" t="s">
        <v>314</v>
      </c>
      <c r="E61" s="163" t="s">
        <v>314</v>
      </c>
      <c r="F61" s="167" t="s">
        <v>314</v>
      </c>
      <c r="G61" s="164" t="s">
        <v>314</v>
      </c>
    </row>
    <row r="62" customFormat="false" ht="12.8" hidden="false" customHeight="false" outlineLevel="0" collapsed="false">
      <c r="A62" s="148" t="s">
        <v>354</v>
      </c>
      <c r="B62" s="165" t="n">
        <v>0.0286</v>
      </c>
      <c r="C62" s="184" t="n">
        <f aca="false">(C23*$B$62)*-1</f>
        <v>-0</v>
      </c>
      <c r="D62" s="184" t="n">
        <f aca="false">(D23*$B$62)*-1</f>
        <v>-0</v>
      </c>
      <c r="E62" s="184" t="n">
        <f aca="false">(E23*$B$62)*-1</f>
        <v>-0</v>
      </c>
      <c r="F62" s="184" t="n">
        <f aca="false">(F23*$B$62)*-1</f>
        <v>-0</v>
      </c>
      <c r="G62" s="185" t="n">
        <f aca="false">(G23*$B$62)*-1</f>
        <v>-0</v>
      </c>
    </row>
    <row r="63" customFormat="false" ht="12.8" hidden="false" customHeight="false" outlineLevel="0" collapsed="false">
      <c r="A63" s="148" t="s">
        <v>355</v>
      </c>
      <c r="B63" s="165" t="n">
        <v>0.0286</v>
      </c>
      <c r="C63" s="184" t="n">
        <f aca="false">(C24*$B$63)*-1</f>
        <v>-0</v>
      </c>
      <c r="D63" s="184" t="n">
        <f aca="false">(D24*$B$63)*-1</f>
        <v>-0</v>
      </c>
      <c r="E63" s="184" t="n">
        <f aca="false">(E24*$B$63)*-1</f>
        <v>-0</v>
      </c>
      <c r="F63" s="184" t="n">
        <f aca="false">(F24*$B$63)*-1</f>
        <v>-0</v>
      </c>
      <c r="G63" s="185" t="n">
        <f aca="false">(G24*$B$63)*-1</f>
        <v>-0</v>
      </c>
    </row>
    <row r="64" customFormat="false" ht="12.8" hidden="false" customHeight="false" outlineLevel="0" collapsed="false">
      <c r="A64" s="148" t="s">
        <v>356</v>
      </c>
      <c r="B64" s="165" t="n">
        <v>0.0286</v>
      </c>
      <c r="C64" s="184" t="n">
        <f aca="false">(C25*$B$64)*-1</f>
        <v>-0</v>
      </c>
      <c r="D64" s="184" t="n">
        <f aca="false">(D25*$B$64)*-1</f>
        <v>-0</v>
      </c>
      <c r="E64" s="184" t="n">
        <f aca="false">(E25*$B$64)*-1</f>
        <v>-0</v>
      </c>
      <c r="F64" s="184" t="n">
        <f aca="false">(F25*$B$64)*-1</f>
        <v>-0</v>
      </c>
      <c r="G64" s="185" t="n">
        <f aca="false">(G25*$B$64)*-1</f>
        <v>-0</v>
      </c>
    </row>
    <row r="65" customFormat="false" ht="12.75" hidden="false" customHeight="false" outlineLevel="0" collapsed="false">
      <c r="A65" s="154" t="s">
        <v>5</v>
      </c>
      <c r="B65" s="181"/>
      <c r="C65" s="156" t="n">
        <f aca="false">SUM(C62:C64)</f>
        <v>0</v>
      </c>
      <c r="D65" s="156" t="n">
        <f aca="false">SUM(D62:D64)</f>
        <v>0</v>
      </c>
      <c r="E65" s="156" t="n">
        <f aca="false">SUM(E62:E64)</f>
        <v>0</v>
      </c>
      <c r="F65" s="156" t="n">
        <f aca="false">SUM(F62:F64)</f>
        <v>0</v>
      </c>
      <c r="G65" s="157" t="n">
        <f aca="false">SUM(G62:G64)</f>
        <v>0</v>
      </c>
    </row>
    <row r="66" customFormat="false" ht="12.75" hidden="false" customHeight="false" outlineLevel="0" collapsed="false">
      <c r="A66" s="145" t="s">
        <v>357</v>
      </c>
      <c r="B66" s="146" t="s">
        <v>313</v>
      </c>
      <c r="C66" s="146" t="s">
        <v>314</v>
      </c>
      <c r="D66" s="146" t="s">
        <v>314</v>
      </c>
      <c r="E66" s="146" t="s">
        <v>314</v>
      </c>
      <c r="F66" s="186" t="s">
        <v>314</v>
      </c>
      <c r="G66" s="147" t="s">
        <v>314</v>
      </c>
    </row>
    <row r="67" customFormat="false" ht="12.75" hidden="false" customHeight="false" outlineLevel="0" collapsed="false">
      <c r="A67" s="148" t="s">
        <v>348</v>
      </c>
      <c r="B67" s="187"/>
      <c r="C67" s="184" t="n">
        <f aca="false">C56</f>
        <v>24.59727225</v>
      </c>
      <c r="D67" s="184" t="n">
        <f aca="false">D56</f>
        <v>24.59727225</v>
      </c>
      <c r="E67" s="184" t="n">
        <f aca="false">E56</f>
        <v>24.59727225</v>
      </c>
      <c r="F67" s="184" t="n">
        <f aca="false">F56</f>
        <v>33.541614</v>
      </c>
      <c r="G67" s="185" t="n">
        <f aca="false">G56</f>
        <v>33.541614</v>
      </c>
    </row>
    <row r="68" customFormat="false" ht="12.75" hidden="false" customHeight="false" outlineLevel="0" collapsed="false">
      <c r="A68" s="148" t="s">
        <v>358</v>
      </c>
      <c r="B68" s="187"/>
      <c r="C68" s="184" t="n">
        <f aca="false">C60</f>
        <v>2.73303025</v>
      </c>
      <c r="D68" s="184" t="n">
        <f aca="false">D60</f>
        <v>2.73303025</v>
      </c>
      <c r="E68" s="184" t="n">
        <f aca="false">E60</f>
        <v>2.73303025</v>
      </c>
      <c r="F68" s="184" t="n">
        <f aca="false">F60</f>
        <v>3.726846</v>
      </c>
      <c r="G68" s="185" t="n">
        <f aca="false">G60</f>
        <v>3.726846</v>
      </c>
    </row>
    <row r="69" customFormat="false" ht="12.75" hidden="false" customHeight="false" outlineLevel="0" collapsed="false">
      <c r="A69" s="148" t="s">
        <v>359</v>
      </c>
      <c r="B69" s="187"/>
      <c r="C69" s="184" t="n">
        <f aca="false">C65</f>
        <v>0</v>
      </c>
      <c r="D69" s="184" t="n">
        <f aca="false">D65</f>
        <v>0</v>
      </c>
      <c r="E69" s="184" t="n">
        <f aca="false">E65</f>
        <v>0</v>
      </c>
      <c r="F69" s="184" t="n">
        <f aca="false">F65</f>
        <v>0</v>
      </c>
      <c r="G69" s="185" t="n">
        <f aca="false">G65</f>
        <v>0</v>
      </c>
    </row>
    <row r="70" customFormat="false" ht="12.75" hidden="false" customHeight="false" outlineLevel="0" collapsed="false">
      <c r="A70" s="154" t="s">
        <v>5</v>
      </c>
      <c r="B70" s="166"/>
      <c r="C70" s="156" t="n">
        <f aca="false">SUM(C67:C69)</f>
        <v>27.3303025</v>
      </c>
      <c r="D70" s="156" t="n">
        <f aca="false">SUM(D67:D69)</f>
        <v>27.3303025</v>
      </c>
      <c r="E70" s="156" t="n">
        <f aca="false">SUM(E67:E69)</f>
        <v>27.3303025</v>
      </c>
      <c r="F70" s="156" t="n">
        <f aca="false">SUM(F67:F69)</f>
        <v>37.26846</v>
      </c>
      <c r="G70" s="157" t="n">
        <f aca="false">SUM(G67:G69)</f>
        <v>37.26846</v>
      </c>
    </row>
    <row r="71" customFormat="false" ht="7.5" hidden="false" customHeight="true" outlineLevel="0" collapsed="false">
      <c r="A71" s="188"/>
      <c r="B71" s="189"/>
      <c r="C71" s="190"/>
      <c r="D71" s="190"/>
      <c r="E71" s="190"/>
      <c r="F71" s="190"/>
      <c r="G71" s="191"/>
    </row>
    <row r="72" customFormat="false" ht="12.75" hidden="false" customHeight="false" outlineLevel="0" collapsed="false">
      <c r="A72" s="192" t="s">
        <v>360</v>
      </c>
      <c r="B72" s="192"/>
      <c r="C72" s="192"/>
      <c r="D72" s="192"/>
      <c r="E72" s="192"/>
      <c r="F72" s="192"/>
      <c r="G72" s="192"/>
    </row>
    <row r="73" customFormat="false" ht="12.75" hidden="false" customHeight="false" outlineLevel="0" collapsed="false">
      <c r="A73" s="193" t="s">
        <v>361</v>
      </c>
      <c r="B73" s="194" t="s">
        <v>313</v>
      </c>
      <c r="C73" s="194" t="s">
        <v>314</v>
      </c>
      <c r="D73" s="194" t="s">
        <v>314</v>
      </c>
      <c r="E73" s="194" t="s">
        <v>314</v>
      </c>
      <c r="F73" s="194" t="s">
        <v>314</v>
      </c>
      <c r="G73" s="195" t="s">
        <v>314</v>
      </c>
    </row>
    <row r="74" customFormat="false" ht="12.8" hidden="false" customHeight="false" outlineLevel="0" collapsed="false">
      <c r="A74" s="148" t="s">
        <v>362</v>
      </c>
      <c r="B74" s="168"/>
      <c r="C74" s="196" t="n">
        <f aca="false">ROUND(20.7945/30/12*(C$19+C$50+C$70),2)</f>
        <v>33.63</v>
      </c>
      <c r="D74" s="196" t="n">
        <f aca="false">ROUND(20.7945/30/12*(D$19+D$50+D$70),2)</f>
        <v>33.63</v>
      </c>
      <c r="E74" s="196" t="n">
        <f aca="false">ROUND(20.7945/30/12*(E$19+E$50+E$70),2)</f>
        <v>33.63</v>
      </c>
      <c r="F74" s="196" t="n">
        <f aca="false">ROUND(15/30/12*(F$19+F$50+F$70),2)</f>
        <v>33.08</v>
      </c>
      <c r="G74" s="196" t="n">
        <f aca="false">ROUND(15/30/12*(G$19+G$50+G$70),2)</f>
        <v>33.08</v>
      </c>
    </row>
    <row r="75" customFormat="false" ht="12.8" hidden="false" customHeight="false" outlineLevel="0" collapsed="false">
      <c r="A75" s="148" t="s">
        <v>363</v>
      </c>
      <c r="B75" s="168"/>
      <c r="C75" s="196" t="n">
        <f aca="false">ROUND(7.681/30/12*(C$19+C$50+C$70),2)</f>
        <v>12.42</v>
      </c>
      <c r="D75" s="196" t="n">
        <f aca="false">ROUND(7.681/30/12*(D$19+D$50+D$70),2)</f>
        <v>12.42</v>
      </c>
      <c r="E75" s="196" t="n">
        <f aca="false">ROUND(7.681/30/12*(E$19+E$50+E$70),2)</f>
        <v>12.42</v>
      </c>
      <c r="F75" s="196" t="n">
        <f aca="false">ROUND(5.3399/30/12*(F$19+F$50+F$70),2)</f>
        <v>11.78</v>
      </c>
      <c r="G75" s="196" t="n">
        <f aca="false">ROUND(5.3399/30/12*(G$19+G$50+G$70),2)</f>
        <v>11.78</v>
      </c>
    </row>
    <row r="76" customFormat="false" ht="12.8" hidden="false" customHeight="false" outlineLevel="0" collapsed="false">
      <c r="A76" s="148" t="s">
        <v>364</v>
      </c>
      <c r="B76" s="168"/>
      <c r="C76" s="196" t="n">
        <f aca="false">ROUND(0.4505/30/12*(C$19+C$50+C$70),2)</f>
        <v>0.73</v>
      </c>
      <c r="D76" s="196" t="n">
        <f aca="false">ROUND(0.4505/30/12*(D$19+D$50+D$70),2)</f>
        <v>0.73</v>
      </c>
      <c r="E76" s="196" t="n">
        <f aca="false">ROUND(0.4505/30/12*(E$19+E$50+E$70),2)</f>
        <v>0.73</v>
      </c>
      <c r="F76" s="196" t="n">
        <f aca="false">ROUND(0.325/30/12*(F$19+F$50+F$70),2)</f>
        <v>0.72</v>
      </c>
      <c r="G76" s="196" t="n">
        <f aca="false">ROUND(0.325/30/12*(G$19+G$50+G$70),2)</f>
        <v>0.72</v>
      </c>
    </row>
    <row r="77" customFormat="false" ht="12.8" hidden="false" customHeight="false" outlineLevel="0" collapsed="false">
      <c r="A77" s="148" t="s">
        <v>365</v>
      </c>
      <c r="B77" s="168"/>
      <c r="C77" s="196" t="n">
        <f aca="false">ROUND(0.9583/30/12*(C$19+C$50+C$70),2)</f>
        <v>1.55</v>
      </c>
      <c r="D77" s="196" t="n">
        <f aca="false">ROUND(0.9583/30/12*(D$19+D$50+D$70),2)</f>
        <v>1.55</v>
      </c>
      <c r="E77" s="196" t="n">
        <f aca="false">ROUND(0.9583/30/12*(E$19+E$50+E$70),2)</f>
        <v>1.55</v>
      </c>
      <c r="F77" s="196" t="n">
        <f aca="false">ROUND(0.6913/30/12*(F$19+F$50+F$70),2)</f>
        <v>1.52</v>
      </c>
      <c r="G77" s="196" t="n">
        <f aca="false">ROUND(0.6913/30/12*(G$19+G$50+G$70),2)</f>
        <v>1.52</v>
      </c>
    </row>
    <row r="78" customFormat="false" ht="12.75" hidden="false" customHeight="false" outlineLevel="0" collapsed="false">
      <c r="A78" s="148" t="s">
        <v>366</v>
      </c>
      <c r="B78" s="168"/>
      <c r="C78" s="150"/>
      <c r="D78" s="150"/>
      <c r="E78" s="150"/>
      <c r="F78" s="151"/>
      <c r="G78" s="152"/>
    </row>
    <row r="79" customFormat="false" ht="12.75" hidden="false" customHeight="false" outlineLevel="0" collapsed="false">
      <c r="A79" s="154" t="s">
        <v>5</v>
      </c>
      <c r="B79" s="166" t="n">
        <f aca="false">SUM(B74:B78)</f>
        <v>0</v>
      </c>
      <c r="C79" s="156" t="n">
        <f aca="false">SUM(C74:C78)</f>
        <v>48.33</v>
      </c>
      <c r="D79" s="156" t="n">
        <f aca="false">SUM(D74:D78)</f>
        <v>48.33</v>
      </c>
      <c r="E79" s="156" t="n">
        <f aca="false">SUM(E74:E78)</f>
        <v>48.33</v>
      </c>
      <c r="F79" s="156" t="n">
        <f aca="false">SUM(F74:F78)</f>
        <v>47.1</v>
      </c>
      <c r="G79" s="157" t="n">
        <f aca="false">SUM(G74:G78)</f>
        <v>47.1</v>
      </c>
    </row>
    <row r="80" customFormat="false" ht="12.75" hidden="false" customHeight="false" outlineLevel="0" collapsed="false">
      <c r="A80" s="162" t="s">
        <v>367</v>
      </c>
      <c r="B80" s="163"/>
      <c r="C80" s="163" t="s">
        <v>314</v>
      </c>
      <c r="D80" s="163" t="s">
        <v>314</v>
      </c>
      <c r="E80" s="163" t="s">
        <v>314</v>
      </c>
      <c r="F80" s="163" t="s">
        <v>314</v>
      </c>
      <c r="G80" s="164" t="s">
        <v>314</v>
      </c>
    </row>
    <row r="81" customFormat="false" ht="12.75" hidden="false" customHeight="false" outlineLevel="0" collapsed="false">
      <c r="A81" s="148" t="s">
        <v>368</v>
      </c>
      <c r="B81" s="168" t="n">
        <v>0.5</v>
      </c>
      <c r="C81" s="197"/>
      <c r="D81" s="197"/>
      <c r="E81" s="197"/>
      <c r="F81" s="197" t="n">
        <f aca="false">ROUND(F$12/220*15*0.5*(1+$B81),2)</f>
        <v>0</v>
      </c>
      <c r="G81" s="197" t="n">
        <f aca="false">ROUND(G$12/220*15*0.5*(1+$B81),2)</f>
        <v>0</v>
      </c>
    </row>
    <row r="82" customFormat="false" ht="12.75" hidden="false" customHeight="false" outlineLevel="0" collapsed="false">
      <c r="A82" s="154"/>
      <c r="B82" s="166"/>
      <c r="C82" s="198"/>
      <c r="D82" s="198"/>
      <c r="E82" s="198"/>
      <c r="F82" s="199"/>
      <c r="G82" s="200"/>
    </row>
    <row r="83" customFormat="false" ht="12.75" hidden="false" customHeight="false" outlineLevel="0" collapsed="false">
      <c r="A83" s="145" t="s">
        <v>369</v>
      </c>
      <c r="B83" s="146" t="s">
        <v>313</v>
      </c>
      <c r="C83" s="146" t="s">
        <v>314</v>
      </c>
      <c r="D83" s="146" t="s">
        <v>314</v>
      </c>
      <c r="E83" s="146" t="s">
        <v>314</v>
      </c>
      <c r="F83" s="146" t="s">
        <v>314</v>
      </c>
      <c r="G83" s="147" t="s">
        <v>314</v>
      </c>
    </row>
    <row r="84" customFormat="false" ht="12.75" hidden="false" customHeight="false" outlineLevel="0" collapsed="false">
      <c r="A84" s="148" t="s">
        <v>370</v>
      </c>
      <c r="B84" s="168" t="n">
        <f aca="false">B79</f>
        <v>0</v>
      </c>
      <c r="C84" s="150" t="n">
        <f aca="false">C79</f>
        <v>48.33</v>
      </c>
      <c r="D84" s="150" t="n">
        <f aca="false">D79</f>
        <v>48.33</v>
      </c>
      <c r="E84" s="150" t="n">
        <f aca="false">E79</f>
        <v>48.33</v>
      </c>
      <c r="F84" s="150" t="n">
        <f aca="false">F79</f>
        <v>47.1</v>
      </c>
      <c r="G84" s="152" t="n">
        <f aca="false">G79</f>
        <v>47.1</v>
      </c>
    </row>
    <row r="85" customFormat="false" ht="12.75" hidden="false" customHeight="false" outlineLevel="0" collapsed="false">
      <c r="A85" s="148" t="s">
        <v>421</v>
      </c>
      <c r="B85" s="168" t="n">
        <f aca="false">B81</f>
        <v>0.5</v>
      </c>
      <c r="C85" s="150" t="n">
        <f aca="false">C81</f>
        <v>0</v>
      </c>
      <c r="D85" s="150" t="n">
        <f aca="false">D81</f>
        <v>0</v>
      </c>
      <c r="E85" s="150" t="n">
        <f aca="false">E81</f>
        <v>0</v>
      </c>
      <c r="F85" s="150" t="n">
        <f aca="false">F81</f>
        <v>0</v>
      </c>
      <c r="G85" s="152" t="n">
        <f aca="false">G81</f>
        <v>0</v>
      </c>
    </row>
    <row r="86" customFormat="false" ht="12.75" hidden="false" customHeight="false" outlineLevel="0" collapsed="false">
      <c r="A86" s="154" t="s">
        <v>5</v>
      </c>
      <c r="B86" s="166" t="n">
        <f aca="false">SUM(B84:B85)</f>
        <v>0.5</v>
      </c>
      <c r="C86" s="156" t="n">
        <f aca="false">SUM(C84:C85)</f>
        <v>48.33</v>
      </c>
      <c r="D86" s="156" t="n">
        <f aca="false">SUM(D84:D85)</f>
        <v>48.33</v>
      </c>
      <c r="E86" s="156" t="n">
        <f aca="false">SUM(E84:E85)</f>
        <v>48.33</v>
      </c>
      <c r="F86" s="156" t="n">
        <f aca="false">SUM(F84:F85)</f>
        <v>47.1</v>
      </c>
      <c r="G86" s="157" t="n">
        <f aca="false">SUM(G84:G85)</f>
        <v>47.1</v>
      </c>
    </row>
    <row r="87" customFormat="false" ht="4.5" hidden="false" customHeight="true" outlineLevel="0" collapsed="false">
      <c r="A87" s="148"/>
      <c r="B87" s="158"/>
      <c r="C87" s="158"/>
      <c r="D87" s="158"/>
      <c r="E87" s="158"/>
      <c r="F87" s="159"/>
      <c r="G87" s="160"/>
    </row>
    <row r="88" customFormat="false" ht="12.75" hidden="false" customHeight="false" outlineLevel="0" collapsed="false">
      <c r="A88" s="161" t="s">
        <v>372</v>
      </c>
      <c r="B88" s="161"/>
      <c r="C88" s="161"/>
      <c r="D88" s="161"/>
      <c r="E88" s="161"/>
      <c r="F88" s="161"/>
      <c r="G88" s="161"/>
    </row>
    <row r="89" customFormat="false" ht="12.75" hidden="false" customHeight="false" outlineLevel="0" collapsed="false">
      <c r="A89" s="145" t="s">
        <v>373</v>
      </c>
      <c r="B89" s="146" t="s">
        <v>20</v>
      </c>
      <c r="C89" s="146" t="s">
        <v>314</v>
      </c>
      <c r="D89" s="146" t="s">
        <v>314</v>
      </c>
      <c r="E89" s="146" t="s">
        <v>314</v>
      </c>
      <c r="F89" s="146" t="s">
        <v>314</v>
      </c>
      <c r="G89" s="147" t="s">
        <v>314</v>
      </c>
    </row>
    <row r="90" customFormat="false" ht="12.75" hidden="false" customHeight="false" outlineLevel="0" collapsed="false">
      <c r="A90" s="148" t="s">
        <v>374</v>
      </c>
      <c r="B90" s="179" t="n">
        <f aca="false">Insumos!L11</f>
        <v>0</v>
      </c>
      <c r="C90" s="179" t="n">
        <f aca="false">B90</f>
        <v>0</v>
      </c>
      <c r="D90" s="179" t="n">
        <f aca="false">B90</f>
        <v>0</v>
      </c>
      <c r="E90" s="179" t="n">
        <f aca="false">B90</f>
        <v>0</v>
      </c>
      <c r="F90" s="201" t="n">
        <f aca="false">B90*2</f>
        <v>0</v>
      </c>
      <c r="G90" s="180" t="n">
        <f aca="false">B90*2</f>
        <v>0</v>
      </c>
    </row>
    <row r="91" customFormat="false" ht="12.75" hidden="false" customHeight="false" outlineLevel="0" collapsed="false">
      <c r="A91" s="279" t="s">
        <v>375</v>
      </c>
      <c r="B91" s="179" t="n">
        <f aca="false">Insumos!K25</f>
        <v>0</v>
      </c>
      <c r="C91" s="179" t="n">
        <f aca="false">B91</f>
        <v>0</v>
      </c>
      <c r="D91" s="179" t="n">
        <f aca="false">B91</f>
        <v>0</v>
      </c>
      <c r="E91" s="179" t="n">
        <f aca="false">B91</f>
        <v>0</v>
      </c>
      <c r="F91" s="201" t="n">
        <f aca="false">B91*2</f>
        <v>0</v>
      </c>
      <c r="G91" s="180" t="n">
        <f aca="false">B91*2</f>
        <v>0</v>
      </c>
    </row>
    <row r="92" customFormat="false" ht="12.75" hidden="false" customHeight="false" outlineLevel="0" collapsed="false">
      <c r="A92" s="279" t="s">
        <v>376</v>
      </c>
      <c r="B92" s="179"/>
      <c r="C92" s="179" t="n">
        <f aca="false">Insumos!K36</f>
        <v>0</v>
      </c>
      <c r="D92" s="179" t="n">
        <f aca="false">Insumos!K37</f>
        <v>0</v>
      </c>
      <c r="E92" s="179" t="n">
        <f aca="false">Insumos!K37</f>
        <v>0</v>
      </c>
      <c r="F92" s="201" t="n">
        <f aca="false">Insumos!K38</f>
        <v>0</v>
      </c>
      <c r="G92" s="180" t="n">
        <f aca="false">Insumos!K38</f>
        <v>0</v>
      </c>
    </row>
    <row r="93" customFormat="false" ht="12.75" hidden="false" customHeight="false" outlineLevel="0" collapsed="false">
      <c r="A93" s="279" t="s">
        <v>377</v>
      </c>
      <c r="B93" s="179"/>
      <c r="C93" s="197"/>
      <c r="D93" s="197"/>
      <c r="E93" s="197"/>
      <c r="F93" s="202"/>
      <c r="G93" s="203"/>
    </row>
    <row r="94" customFormat="false" ht="12.75" hidden="false" customHeight="false" outlineLevel="0" collapsed="false">
      <c r="A94" s="154" t="s">
        <v>5</v>
      </c>
      <c r="B94" s="182" t="n">
        <f aca="false">SUM(B90:B93)</f>
        <v>0</v>
      </c>
      <c r="C94" s="182" t="n">
        <f aca="false">SUM(C90:C93)</f>
        <v>0</v>
      </c>
      <c r="D94" s="182" t="n">
        <f aca="false">SUM(D90:D93)</f>
        <v>0</v>
      </c>
      <c r="E94" s="182" t="n">
        <f aca="false">SUM(E90:E93)</f>
        <v>0</v>
      </c>
      <c r="F94" s="182" t="n">
        <f aca="false">SUM(F90:F93)</f>
        <v>0</v>
      </c>
      <c r="G94" s="183" t="n">
        <f aca="false">SUM(G90:G93)</f>
        <v>0</v>
      </c>
    </row>
    <row r="95" customFormat="false" ht="3.75" hidden="false" customHeight="true" outlineLevel="0" collapsed="false">
      <c r="A95" s="148"/>
      <c r="B95" s="158"/>
      <c r="C95" s="158"/>
      <c r="D95" s="158"/>
      <c r="E95" s="158"/>
      <c r="F95" s="159"/>
      <c r="G95" s="160"/>
    </row>
    <row r="96" customFormat="false" ht="12.75" hidden="false" customHeight="false" outlineLevel="0" collapsed="false">
      <c r="A96" s="161" t="s">
        <v>378</v>
      </c>
      <c r="B96" s="161"/>
      <c r="C96" s="161"/>
      <c r="D96" s="161"/>
      <c r="E96" s="161"/>
      <c r="F96" s="161"/>
      <c r="G96" s="161"/>
    </row>
    <row r="97" customFormat="false" ht="12.75" hidden="false" customHeight="false" outlineLevel="0" collapsed="false">
      <c r="A97" s="145" t="s">
        <v>379</v>
      </c>
      <c r="B97" s="146" t="s">
        <v>313</v>
      </c>
      <c r="C97" s="146" t="s">
        <v>314</v>
      </c>
      <c r="D97" s="146" t="s">
        <v>314</v>
      </c>
      <c r="E97" s="146" t="s">
        <v>314</v>
      </c>
      <c r="F97" s="146" t="s">
        <v>314</v>
      </c>
      <c r="G97" s="147" t="s">
        <v>314</v>
      </c>
    </row>
    <row r="98" customFormat="false" ht="12.8" hidden="false" customHeight="false" outlineLevel="0" collapsed="false">
      <c r="A98" s="204" t="s">
        <v>380</v>
      </c>
      <c r="B98" s="165" t="n">
        <v>0.06</v>
      </c>
      <c r="C98" s="205" t="n">
        <f aca="false">ROUND((C$19+C$50+C$70+C$86+C$94)*$B98,2)</f>
        <v>37.84</v>
      </c>
      <c r="D98" s="205" t="n">
        <f aca="false">ROUND((D$19+D$50+D$70+D$86+D$94)*$B98,2)</f>
        <v>37.84</v>
      </c>
      <c r="E98" s="205" t="n">
        <f aca="false">ROUND((E$19+E$50+E$70+E$86+E$94)*$B98,2)</f>
        <v>37.84</v>
      </c>
      <c r="F98" s="205" t="n">
        <f aca="false">ROUND((F$19+F$50+F$70+F$86+F$94)*$B98,2)</f>
        <v>50.47</v>
      </c>
      <c r="G98" s="206" t="n">
        <f aca="false">ROUND((G$19+G$50+G$70+G$86+G$94)*$B98,2)</f>
        <v>50.47</v>
      </c>
    </row>
    <row r="99" customFormat="false" ht="12.8" hidden="false" customHeight="false" outlineLevel="0" collapsed="false">
      <c r="A99" s="204" t="s">
        <v>381</v>
      </c>
      <c r="B99" s="165" t="n">
        <v>0.0679</v>
      </c>
      <c r="C99" s="207" t="n">
        <f aca="false">ROUND((C$19+C$50+C$70+C$86+C$94+C$98)*$B99,2)</f>
        <v>45.39</v>
      </c>
      <c r="D99" s="207" t="n">
        <f aca="false">ROUND((D$19+D$50+D$70+D$86+D$94+D$98)*$B99,2)</f>
        <v>45.39</v>
      </c>
      <c r="E99" s="207" t="n">
        <f aca="false">ROUND((E$19+E$50+E$70+E$86+E$94+E$98)*$B99,2)</f>
        <v>45.39</v>
      </c>
      <c r="F99" s="207" t="n">
        <f aca="false">ROUND((F$19+F$50+F$70+F$86+F$94+F$98)*$B99,2)</f>
        <v>60.54</v>
      </c>
      <c r="G99" s="208" t="n">
        <f aca="false">ROUND((G$19+G$50+G$70+G$86+G$94+G$98)*$B99,2)</f>
        <v>60.54</v>
      </c>
    </row>
    <row r="100" customFormat="false" ht="12.75" hidden="false" customHeight="false" outlineLevel="0" collapsed="false">
      <c r="A100" s="162" t="s">
        <v>382</v>
      </c>
      <c r="B100" s="209" t="n">
        <f aca="false">B101+B102</f>
        <v>0.0565</v>
      </c>
      <c r="C100" s="210" t="n">
        <f aca="false">SUM(C101:C102)</f>
        <v>42.74</v>
      </c>
      <c r="D100" s="210" t="n">
        <f aca="false">SUM(D101:D102)</f>
        <v>42.74</v>
      </c>
      <c r="E100" s="210" t="n">
        <f aca="false">SUM(E101:E102)</f>
        <v>42.74</v>
      </c>
      <c r="F100" s="210" t="n">
        <f aca="false">SUM(F101:F102)</f>
        <v>57.01</v>
      </c>
      <c r="G100" s="211" t="n">
        <f aca="false">SUM(G101:G102)</f>
        <v>57.01</v>
      </c>
    </row>
    <row r="101" customFormat="false" ht="12.75" hidden="false" customHeight="false" outlineLevel="0" collapsed="false">
      <c r="A101" s="148" t="s">
        <v>383</v>
      </c>
      <c r="B101" s="168" t="n">
        <v>0.0365</v>
      </c>
      <c r="C101" s="179" t="n">
        <f aca="false">ROUND((($C$19+$C$50+$C$70+$C$86+$C$94+$C$99+$C$98)/(1-($B$100)))*$B$101,2)</f>
        <v>27.61</v>
      </c>
      <c r="D101" s="179" t="n">
        <f aca="false">ROUND((($D$19+$D$50+$D$70+$D$86+$D$94+$D$99+$D$98)/(1-($B$100)))*$B101,2)</f>
        <v>27.61</v>
      </c>
      <c r="E101" s="179" t="n">
        <f aca="false">ROUND((($E$19+$E$50+$E$70+$E$86+$E$94+$E$99+$E$98)/(1-($B$100)))*$B101,2)</f>
        <v>27.61</v>
      </c>
      <c r="F101" s="179" t="n">
        <f aca="false">ROUND(((F$19+F$50+F$70+F$86+F$94+F$99+F$98)/(1-($B$100)))*B101,2)</f>
        <v>36.83</v>
      </c>
      <c r="G101" s="180" t="n">
        <f aca="false">ROUND(((G$19+G$50+G$70+G$86+G$94+G$99+G$98)/(1-($B$100)))*$B101,2)</f>
        <v>36.83</v>
      </c>
    </row>
    <row r="102" customFormat="false" ht="12.75" hidden="false" customHeight="false" outlineLevel="0" collapsed="false">
      <c r="A102" s="148" t="s">
        <v>384</v>
      </c>
      <c r="B102" s="168" t="n">
        <v>0.02</v>
      </c>
      <c r="C102" s="197" t="n">
        <f aca="false">ROUND((($C$19+$C$50+$C$70+$C$86+$C$94+$C$98+$C$99)/(1-($B$100)))*$B$102,2)</f>
        <v>15.13</v>
      </c>
      <c r="D102" s="197" t="n">
        <f aca="false">ROUND((($D$19+$D$50+$D$70+$D$86+$D$94+$D$98+$D$99)/(1-($B$100)))*$B102,2)</f>
        <v>15.13</v>
      </c>
      <c r="E102" s="197" t="n">
        <f aca="false">ROUND((($E$19+$E$50+$E$70+$E$86+$E$94+$E$98+$E$99)/(1-($B$100)))*$B102,2)</f>
        <v>15.13</v>
      </c>
      <c r="F102" s="197" t="n">
        <f aca="false">ROUND((($F$19+$F$50+$F$70+$F$86+$F$94+$F$98+$F$99)/(1-($B$100)))*B102,2)</f>
        <v>20.18</v>
      </c>
      <c r="G102" s="203" t="n">
        <f aca="false">ROUND((($G$19+$G$50+$G$70+$G$86+$G$94+$G$98+$G$99)/(1-($B$100)))*$B102,2)</f>
        <v>20.18</v>
      </c>
    </row>
    <row r="103" customFormat="false" ht="12.75" hidden="false" customHeight="false" outlineLevel="0" collapsed="false">
      <c r="A103" s="162" t="s">
        <v>385</v>
      </c>
      <c r="B103" s="209" t="n">
        <f aca="false">B104+B105</f>
        <v>0.0615</v>
      </c>
      <c r="C103" s="163" t="n">
        <f aca="false">SUM(C104:C105)</f>
        <v>46.77</v>
      </c>
      <c r="D103" s="163" t="n">
        <f aca="false">SUM(D104:D105)</f>
        <v>46.77</v>
      </c>
      <c r="E103" s="163" t="n">
        <f aca="false">SUM(E104:E105)</f>
        <v>46.77</v>
      </c>
      <c r="F103" s="163" t="n">
        <f aca="false">SUM(F104:F105)</f>
        <v>62.39</v>
      </c>
      <c r="G103" s="164" t="n">
        <f aca="false">SUM(G104:G105)</f>
        <v>62.39</v>
      </c>
    </row>
    <row r="104" customFormat="false" ht="12.75" hidden="false" customHeight="false" outlineLevel="0" collapsed="false">
      <c r="A104" s="148" t="s">
        <v>383</v>
      </c>
      <c r="B104" s="168" t="n">
        <v>0.0365</v>
      </c>
      <c r="C104" s="197" t="n">
        <f aca="false">ROUND((($C$19+$C$50+$C$70+$C$86+$C$94+$C$99+$C$98)/(1-($B$103)))*$B$104,2)</f>
        <v>27.76</v>
      </c>
      <c r="D104" s="197" t="n">
        <f aca="false">ROUND((($D$19+$D$50+$D$70+$D$86+$D$94+$D$99+$D$98)/(1-($B$103)))*$B104,2)</f>
        <v>27.76</v>
      </c>
      <c r="E104" s="197" t="n">
        <f aca="false">ROUND((($E$19+$E$50+$E$70+$E$86+$E$94+$E$99+$E$98)/(1-($B$103)))*$B104,2)</f>
        <v>27.76</v>
      </c>
      <c r="F104" s="197" t="n">
        <f aca="false">ROUND(((F$19+F$50+F$70+F$86+F$94+F$99+F$98)/(1-($B$103)))*B104,2)</f>
        <v>37.03</v>
      </c>
      <c r="G104" s="203" t="n">
        <f aca="false">ROUND(((G$19+G$50+G$70+G$86+G$94+G$99+G$98)/(1-($B$103)))*$B104,2)</f>
        <v>37.03</v>
      </c>
    </row>
    <row r="105" customFormat="false" ht="12.75" hidden="false" customHeight="false" outlineLevel="0" collapsed="false">
      <c r="A105" s="148" t="s">
        <v>384</v>
      </c>
      <c r="B105" s="168" t="n">
        <v>0.025</v>
      </c>
      <c r="C105" s="197" t="n">
        <f aca="false">ROUND((($C$19+$C$50+$C$70+$C$86+$C$94+$C$98+$C$99)/(1-($B$103)))*$B$105,2)</f>
        <v>19.01</v>
      </c>
      <c r="D105" s="197" t="n">
        <f aca="false">ROUND((($D$19+$D$50+$D$70+$D$86+$D$94+$D$98+$D$99)/(1-($B$103)))*$B105,2)</f>
        <v>19.01</v>
      </c>
      <c r="E105" s="197" t="n">
        <f aca="false">ROUND((($E$19+$E$50+$E$70+$E$86+$E$94+$E$98+$E$99)/(1-($B$103)))*$B105,2)</f>
        <v>19.01</v>
      </c>
      <c r="F105" s="197" t="n">
        <f aca="false">ROUND((($F$19+$F$50+$F$70+$F$86+$F$94+$F$98+$F$99)/(1-($B$103)))*B105,2)</f>
        <v>25.36</v>
      </c>
      <c r="G105" s="203" t="n">
        <f aca="false">ROUND((($G$19+$G$50+$G$70+$G$86+$G$94+$G$98+$G$99)/(1-($B$103)))*$B105,2)</f>
        <v>25.36</v>
      </c>
    </row>
    <row r="106" customFormat="false" ht="12.75" hidden="false" customHeight="false" outlineLevel="0" collapsed="false">
      <c r="A106" s="162" t="s">
        <v>386</v>
      </c>
      <c r="B106" s="209" t="n">
        <f aca="false">B107+B108</f>
        <v>0.0665</v>
      </c>
      <c r="C106" s="163" t="n">
        <f aca="false">SUM(C107:C108)</f>
        <v>50.85</v>
      </c>
      <c r="D106" s="163" t="n">
        <f aca="false">SUM(D107:D108)</f>
        <v>50.85</v>
      </c>
      <c r="E106" s="163" t="n">
        <f aca="false">SUM(E107:E108)</f>
        <v>50.85</v>
      </c>
      <c r="F106" s="163" t="n">
        <f aca="false">SUM(F107:F108)</f>
        <v>67.83</v>
      </c>
      <c r="G106" s="164" t="n">
        <f aca="false">SUM(G107:G108)</f>
        <v>67.83</v>
      </c>
    </row>
    <row r="107" customFormat="false" ht="12.75" hidden="false" customHeight="false" outlineLevel="0" collapsed="false">
      <c r="A107" s="148" t="s">
        <v>383</v>
      </c>
      <c r="B107" s="168" t="n">
        <v>0.0365</v>
      </c>
      <c r="C107" s="197" t="n">
        <f aca="false">ROUND((($C$19+$C$50+$C$70+$C$86+$C$94+$C$99+$C$98)/(1-($B$106)))*$B$107,2)</f>
        <v>27.91</v>
      </c>
      <c r="D107" s="197" t="n">
        <f aca="false">ROUND((($D$19+$D$50+$D$70+$D$86+$D$94+$D$99+$D$98)/(1-($B$106)))*$B107,2)</f>
        <v>27.91</v>
      </c>
      <c r="E107" s="197" t="n">
        <f aca="false">ROUND((($E$19+$E$50+$E$70+$E$86+$E$94+$E$99+$E$98)/(1-($B$106)))*$B107,2)</f>
        <v>27.91</v>
      </c>
      <c r="F107" s="197" t="n">
        <f aca="false">ROUND(((F$19+F$50+F$70+F$86+F$94+F$99+F$98)/(1-($B$106)))*B107,2)</f>
        <v>37.23</v>
      </c>
      <c r="G107" s="203" t="n">
        <f aca="false">ROUND(((G$19+G$50+G$70+G$86+G$94+G$99+G$98)/(1-($B$106)))*$B107,2)</f>
        <v>37.23</v>
      </c>
    </row>
    <row r="108" customFormat="false" ht="12.75" hidden="false" customHeight="false" outlineLevel="0" collapsed="false">
      <c r="A108" s="148" t="s">
        <v>384</v>
      </c>
      <c r="B108" s="168" t="n">
        <v>0.03</v>
      </c>
      <c r="C108" s="197" t="n">
        <f aca="false">ROUND((($C$19+$C$50+$C$70+$C$86+$C$94+$C$98+$C$99)/(1-($B$106)))*B108,2)</f>
        <v>22.94</v>
      </c>
      <c r="D108" s="197" t="n">
        <f aca="false">ROUND((($D$19+$D$50+$D$70+$D$86+$D$94+$D$98+$D$99)/(1-($B$106)))*$B108,2)</f>
        <v>22.94</v>
      </c>
      <c r="E108" s="197" t="n">
        <f aca="false">ROUND((($E$19+$E$50+$E$70+$E$86+$E$94+$E$98+$E$99)/(1-($B$106)))*$B108,2)</f>
        <v>22.94</v>
      </c>
      <c r="F108" s="202" t="n">
        <f aca="false">ROUND((($F$19+$F$50+$F$70+$F$86+$F$94+$F$98+$F$99)/(1-($B$106)))*B108,2)</f>
        <v>30.6</v>
      </c>
      <c r="G108" s="203" t="n">
        <f aca="false">ROUND((($G$19+$G$50+$G$70+$G$86+$G$94+$G$98+$G$99)/(1-($B$106)))*$B108,2)</f>
        <v>30.6</v>
      </c>
    </row>
    <row r="109" customFormat="false" ht="12.75" hidden="false" customHeight="false" outlineLevel="0" collapsed="false">
      <c r="A109" s="162" t="s">
        <v>387</v>
      </c>
      <c r="B109" s="209" t="n">
        <f aca="false">B110+B111</f>
        <v>0.0715</v>
      </c>
      <c r="C109" s="163" t="n">
        <f aca="false">SUM(C110:C111)</f>
        <v>54.97</v>
      </c>
      <c r="D109" s="163" t="n">
        <f aca="false">SUM(D110:D111)</f>
        <v>54.97</v>
      </c>
      <c r="E109" s="163" t="n">
        <f aca="false">SUM(E110:E111)</f>
        <v>54.97</v>
      </c>
      <c r="F109" s="163" t="n">
        <f aca="false">SUM(F110:F111)</f>
        <v>73.32</v>
      </c>
      <c r="G109" s="164" t="n">
        <f aca="false">SUM(G110:G111)</f>
        <v>73.32</v>
      </c>
    </row>
    <row r="110" customFormat="false" ht="12.75" hidden="false" customHeight="false" outlineLevel="0" collapsed="false">
      <c r="A110" s="148" t="s">
        <v>383</v>
      </c>
      <c r="B110" s="168" t="n">
        <v>0.0365</v>
      </c>
      <c r="C110" s="197" t="n">
        <f aca="false">ROUND((($C$19+$C$50+$C$70+$C$86+$C$94+$C$99+$C$98)/(1-($B$109)))*B110,2)</f>
        <v>28.06</v>
      </c>
      <c r="D110" s="197" t="n">
        <f aca="false">ROUND((($D$19+$D$50+$D$70+$D$86+$D$94+$D$99+$D$98)/(1-($B$109)))*$B110,2)</f>
        <v>28.06</v>
      </c>
      <c r="E110" s="197" t="n">
        <f aca="false">ROUND((($E$19+$E$50+$E$70+$E$86+$E$94+$E$99+$E$98)/(1-($B$109)))*$B110,2)</f>
        <v>28.06</v>
      </c>
      <c r="F110" s="202" t="n">
        <f aca="false">ROUND(((F$19+F$50+F$70+F$86+F$94+F$99+F$98)/(1-($B$109)))*B110,2)</f>
        <v>37.43</v>
      </c>
      <c r="G110" s="180" t="n">
        <f aca="false">ROUND(((G$19+G$50+G$70+G$86+G$94+G$99+G$98)/(1-($B$109)))*$B110,2)</f>
        <v>37.43</v>
      </c>
    </row>
    <row r="111" customFormat="false" ht="12.75" hidden="false" customHeight="false" outlineLevel="0" collapsed="false">
      <c r="A111" s="148" t="s">
        <v>384</v>
      </c>
      <c r="B111" s="168" t="n">
        <v>0.035</v>
      </c>
      <c r="C111" s="197" t="n">
        <f aca="false">ROUND((($C$19+$C$50+$C$70+$C$86+$C$94+$C$98+$C$99)/(1-($B$109)))*B111,2)</f>
        <v>26.91</v>
      </c>
      <c r="D111" s="197" t="n">
        <f aca="false">ROUND((($D$19+$D$50+$D$70+$D$86+$D$94+$D$98+$D$99)/(1-($B$109)))*$B111,2)</f>
        <v>26.91</v>
      </c>
      <c r="E111" s="197" t="n">
        <f aca="false">ROUND((($E$19+$E$50+$E$70+$E$86+$E$94+$E$98+$E$99)/(1-($B$109)))*$B111,2)</f>
        <v>26.91</v>
      </c>
      <c r="F111" s="201" t="n">
        <f aca="false">ROUND((($F$19+$F$50+$F$70+$F$86+$F$94+$F$98+$F$99)/(1-($B$109)))*B111,2)</f>
        <v>35.89</v>
      </c>
      <c r="G111" s="203" t="n">
        <f aca="false">ROUND((($G$19+$G$50+$G$70+$G$86+$G$94+$G$98+$G$99)/(1-($B$109)))*$B111,2)</f>
        <v>35.89</v>
      </c>
    </row>
    <row r="112" customFormat="false" ht="12.75" hidden="false" customHeight="false" outlineLevel="0" collapsed="false">
      <c r="A112" s="162" t="s">
        <v>388</v>
      </c>
      <c r="B112" s="209" t="n">
        <f aca="false">B113+B114</f>
        <v>0.0765</v>
      </c>
      <c r="C112" s="163" t="n">
        <f aca="false">SUM(C113:C114)</f>
        <v>59.13</v>
      </c>
      <c r="D112" s="163" t="n">
        <f aca="false">SUM(D113:D114)</f>
        <v>59.13</v>
      </c>
      <c r="E112" s="163" t="n">
        <f aca="false">SUM(E113:E114)</f>
        <v>59.13</v>
      </c>
      <c r="F112" s="163" t="n">
        <f aca="false">SUM(F113:F114)</f>
        <v>78.87</v>
      </c>
      <c r="G112" s="164" t="n">
        <f aca="false">SUM(G113:G114)</f>
        <v>78.87</v>
      </c>
    </row>
    <row r="113" customFormat="false" ht="12.75" hidden="false" customHeight="false" outlineLevel="0" collapsed="false">
      <c r="A113" s="148" t="s">
        <v>383</v>
      </c>
      <c r="B113" s="168" t="n">
        <v>0.0365</v>
      </c>
      <c r="C113" s="197" t="n">
        <f aca="false">ROUND((($C$19+$C$50+$C$70+$C$86+$C$94+$C$99+$C$98)/(1-($B$112)))*B113,2)</f>
        <v>28.21</v>
      </c>
      <c r="D113" s="197" t="n">
        <f aca="false">ROUND((($D$19+$D$50+$D$70+$D$86+$D$94+$D$99+$D$98)/(1-($B$112)))*$B113,2)</f>
        <v>28.21</v>
      </c>
      <c r="E113" s="197" t="n">
        <f aca="false">ROUND((($E$19+$E$50+$E$70+$E$86+$E$94+$E$99+$E$98)/(1-($B$112)))*$B113,2)</f>
        <v>28.21</v>
      </c>
      <c r="F113" s="202" t="n">
        <f aca="false">ROUND(((F$19+F$50+F$70+F$86+F$94+F$99+F$98)/(1-($B$112)))*B113,2)</f>
        <v>37.63</v>
      </c>
      <c r="G113" s="203" t="n">
        <f aca="false">ROUND(((G$19+G$50+G$70+G$86+G$94+G$99+G$98)/(1-($B$112)))*$B113,2)</f>
        <v>37.63</v>
      </c>
    </row>
    <row r="114" customFormat="false" ht="12.75" hidden="false" customHeight="false" outlineLevel="0" collapsed="false">
      <c r="A114" s="148" t="s">
        <v>384</v>
      </c>
      <c r="B114" s="168" t="n">
        <v>0.04</v>
      </c>
      <c r="C114" s="197" t="n">
        <f aca="false">ROUND((($C$19+$C$50+$C$70+$C$86+$C$94+$C$98+$C$99)/(1-($B$112)))*B114,2)</f>
        <v>30.92</v>
      </c>
      <c r="D114" s="197" t="n">
        <f aca="false">ROUND((($D$19+$D$50+$D$70+$D$86+$D$94+$D$98+$D$99)/(1-($B$112)))*$B114,2)</f>
        <v>30.92</v>
      </c>
      <c r="E114" s="197" t="n">
        <f aca="false">ROUND((($E$19+$E$50+$E$70+$E$86+$E$94+$E$98+$E$99)/(1-($B$112)))*$B114,2)</f>
        <v>30.92</v>
      </c>
      <c r="F114" s="202" t="n">
        <f aca="false">ROUND((($F$19+$F$50+$F$70+$F$86+$F$94+$F$98+$F$99)/(1-($B$112)))*B114,2)</f>
        <v>41.24</v>
      </c>
      <c r="G114" s="203" t="n">
        <f aca="false">ROUND((($G$19+$G$50+$G$70+$G$86+$G$94+$G$98+$G$99)/(1-($B$112)))*$B114,2)</f>
        <v>41.24</v>
      </c>
    </row>
    <row r="115" customFormat="false" ht="12.75" hidden="false" customHeight="false" outlineLevel="0" collapsed="false">
      <c r="A115" s="162" t="s">
        <v>389</v>
      </c>
      <c r="B115" s="209" t="n">
        <f aca="false">B116+B117</f>
        <v>0.0865</v>
      </c>
      <c r="C115" s="163" t="n">
        <f aca="false">SUM(C116:C117)</f>
        <v>67.59</v>
      </c>
      <c r="D115" s="163" t="n">
        <f aca="false">SUM(D116:D117)</f>
        <v>67.59</v>
      </c>
      <c r="E115" s="163" t="n">
        <f aca="false">SUM(E116:E117)</f>
        <v>67.59</v>
      </c>
      <c r="F115" s="163" t="n">
        <f aca="false">SUM(F116:F117)</f>
        <v>90.15</v>
      </c>
      <c r="G115" s="164" t="n">
        <f aca="false">SUM(G116:G117)</f>
        <v>90.15</v>
      </c>
    </row>
    <row r="116" customFormat="false" ht="12.75" hidden="false" customHeight="false" outlineLevel="0" collapsed="false">
      <c r="A116" s="148" t="s">
        <v>383</v>
      </c>
      <c r="B116" s="168" t="n">
        <v>0.0365</v>
      </c>
      <c r="C116" s="197" t="n">
        <f aca="false">ROUND((($C$19+$C$50+$C$70+$C$86+$C$94+$C$99+$C$98)/(1-($B$115)))*B116,2)</f>
        <v>28.52</v>
      </c>
      <c r="D116" s="197" t="n">
        <f aca="false">ROUND((($D$19+$D$50+$D$70+$D$86+$D$94+$D$99+$D$98)/(1-($B$115)))*$B116,2)</f>
        <v>28.52</v>
      </c>
      <c r="E116" s="197" t="n">
        <f aca="false">ROUND((($E$19+$E$50+$E$70+$E$86+$E$94+$E$99+$E$98)/(1-($B$115)))*$B116,2)</f>
        <v>28.52</v>
      </c>
      <c r="F116" s="202" t="n">
        <f aca="false">ROUND(((F$19+F$50+F$70+F$86+F$94+F$99+F$98)/(1-($B$115)))*B116,2)</f>
        <v>38.04</v>
      </c>
      <c r="G116" s="203" t="n">
        <f aca="false">ROUND(((G$19+G$50+G$70+G$86+G$94+G$99+G$98)/(1-($B$115)))*$B116,2)</f>
        <v>38.04</v>
      </c>
    </row>
    <row r="117" customFormat="false" ht="12.75" hidden="false" customHeight="false" outlineLevel="0" collapsed="false">
      <c r="A117" s="212" t="s">
        <v>384</v>
      </c>
      <c r="B117" s="213" t="n">
        <v>0.05</v>
      </c>
      <c r="C117" s="214" t="n">
        <f aca="false">ROUND((($C$19+$C$50+$C$70+$C$86+$C$94+$C$98+$C$99)/(1-($B$115)))*B117,2)</f>
        <v>39.07</v>
      </c>
      <c r="D117" s="214" t="n">
        <f aca="false">ROUND((($D$19+$D$50+$D$70+$D$86+$D$94+$D$98+$D$99)/(1-($B$115)))*$B117,2)</f>
        <v>39.07</v>
      </c>
      <c r="E117" s="214" t="n">
        <f aca="false">ROUND((($E$19+$E$50+$E$70+$E$86+$E$94+$E$98+$E$99)/(1-($B$115)))*$B117,2)</f>
        <v>39.07</v>
      </c>
      <c r="F117" s="215" t="n">
        <f aca="false">ROUND((($F$19+$F$50+$F$70+$F$86+$F$94+$F$98+$F$99)/(1-($B$115)))*B117,2)</f>
        <v>52.11</v>
      </c>
      <c r="G117" s="216" t="n">
        <f aca="false">ROUND((($G$19+$G$50+$G$70+$G$86+$G$94+$G$98+$G$99)/(1-($B$115)))*$B117,2)</f>
        <v>52.11</v>
      </c>
    </row>
    <row r="118" customFormat="false" ht="12.75" hidden="false" customHeight="false" outlineLevel="0" collapsed="false">
      <c r="A118" s="217" t="s">
        <v>390</v>
      </c>
      <c r="B118" s="218" t="n">
        <v>0.02</v>
      </c>
      <c r="C118" s="219" t="n">
        <f aca="false">SUM(C98:C100)</f>
        <v>125.97</v>
      </c>
      <c r="D118" s="219" t="n">
        <f aca="false">SUM(D98:D100)</f>
        <v>125.97</v>
      </c>
      <c r="E118" s="219" t="n">
        <f aca="false">SUM(E98:E100)</f>
        <v>125.97</v>
      </c>
      <c r="F118" s="219" t="n">
        <f aca="false">SUM(F98:F100)</f>
        <v>168.02</v>
      </c>
      <c r="G118" s="220" t="n">
        <f aca="false">SUM(G98:G100)</f>
        <v>168.02</v>
      </c>
    </row>
    <row r="119" customFormat="false" ht="12.75" hidden="false" customHeight="false" outlineLevel="0" collapsed="false">
      <c r="A119" s="217"/>
      <c r="B119" s="166" t="n">
        <v>0.025</v>
      </c>
      <c r="C119" s="156" t="n">
        <f aca="false">SUM(C98:C99,C103)</f>
        <v>130</v>
      </c>
      <c r="D119" s="156" t="n">
        <f aca="false">SUM(D98:D99,D103)</f>
        <v>130</v>
      </c>
      <c r="E119" s="156" t="n">
        <f aca="false">SUM(E98:E99,E103)</f>
        <v>130</v>
      </c>
      <c r="F119" s="156" t="n">
        <f aca="false">SUM(F98:F99,F103)</f>
        <v>173.4</v>
      </c>
      <c r="G119" s="157" t="n">
        <f aca="false">SUM(G98:G99,G103)</f>
        <v>173.4</v>
      </c>
    </row>
    <row r="120" customFormat="false" ht="12.75" hidden="false" customHeight="false" outlineLevel="0" collapsed="false">
      <c r="A120" s="217"/>
      <c r="B120" s="166" t="n">
        <v>0.03</v>
      </c>
      <c r="C120" s="156" t="n">
        <f aca="false">SUM(C98:C99,C106)</f>
        <v>134.08</v>
      </c>
      <c r="D120" s="156" t="n">
        <f aca="false">SUM(D98:D99,D106)</f>
        <v>134.08</v>
      </c>
      <c r="E120" s="156" t="n">
        <f aca="false">SUM(E98:E99,E106)</f>
        <v>134.08</v>
      </c>
      <c r="F120" s="156" t="n">
        <f aca="false">SUM(F98:F99,F106)</f>
        <v>178.84</v>
      </c>
      <c r="G120" s="157" t="n">
        <f aca="false">SUM(G98:G99,G106)</f>
        <v>178.84</v>
      </c>
    </row>
    <row r="121" customFormat="false" ht="12.75" hidden="false" customHeight="false" outlineLevel="0" collapsed="false">
      <c r="A121" s="217"/>
      <c r="B121" s="166" t="n">
        <v>0.035</v>
      </c>
      <c r="C121" s="156" t="n">
        <f aca="false">SUM(C98:C99,C109)</f>
        <v>138.2</v>
      </c>
      <c r="D121" s="156" t="n">
        <f aca="false">SUM(D98:D99,D109)</f>
        <v>138.2</v>
      </c>
      <c r="E121" s="156" t="n">
        <f aca="false">SUM(E98:E99,E109)</f>
        <v>138.2</v>
      </c>
      <c r="F121" s="156" t="n">
        <f aca="false">SUM(F98:F99,F109)</f>
        <v>184.33</v>
      </c>
      <c r="G121" s="157" t="n">
        <f aca="false">SUM(G98:G99,G109)</f>
        <v>184.33</v>
      </c>
    </row>
    <row r="122" customFormat="false" ht="12.75" hidden="false" customHeight="false" outlineLevel="0" collapsed="false">
      <c r="A122" s="217"/>
      <c r="B122" s="166" t="n">
        <v>0.04</v>
      </c>
      <c r="C122" s="156" t="n">
        <f aca="false">SUM(C98:C99,C112)</f>
        <v>142.36</v>
      </c>
      <c r="D122" s="156" t="n">
        <f aca="false">SUM(D98:D99,D112)</f>
        <v>142.36</v>
      </c>
      <c r="E122" s="156" t="n">
        <f aca="false">SUM(E98:E99,E112)</f>
        <v>142.36</v>
      </c>
      <c r="F122" s="156" t="n">
        <f aca="false">SUM(F98:F99,F112)</f>
        <v>189.88</v>
      </c>
      <c r="G122" s="157" t="n">
        <f aca="false">SUM(G98:G99,G112)</f>
        <v>189.88</v>
      </c>
    </row>
    <row r="123" customFormat="false" ht="12.75" hidden="false" customHeight="false" outlineLevel="0" collapsed="false">
      <c r="A123" s="217"/>
      <c r="B123" s="221" t="n">
        <v>0.05</v>
      </c>
      <c r="C123" s="222" t="n">
        <f aca="false">SUM(C98:C99,C115)</f>
        <v>150.82</v>
      </c>
      <c r="D123" s="222" t="n">
        <f aca="false">SUM(D98:D99,D115)</f>
        <v>150.82</v>
      </c>
      <c r="E123" s="222" t="n">
        <f aca="false">SUM(E98:E99,E115)</f>
        <v>150.82</v>
      </c>
      <c r="F123" s="222" t="n">
        <f aca="false">SUM(F98:F99,F115)</f>
        <v>201.16</v>
      </c>
      <c r="G123" s="223" t="n">
        <f aca="false">SUM(G98:G99,G115)</f>
        <v>201.16</v>
      </c>
    </row>
    <row r="124" customFormat="false" ht="12.75" hidden="false" customHeight="false" outlineLevel="0" collapsed="false">
      <c r="A124" s="224"/>
      <c r="B124" s="0"/>
      <c r="C124" s="0"/>
      <c r="D124" s="0"/>
      <c r="E124" s="0"/>
      <c r="F124" s="0"/>
      <c r="G124" s="225"/>
    </row>
    <row r="125" customFormat="false" ht="12.75" hidden="false" customHeight="false" outlineLevel="0" collapsed="false">
      <c r="A125" s="224"/>
      <c r="B125" s="0"/>
      <c r="C125" s="0"/>
      <c r="D125" s="0"/>
      <c r="E125" s="0"/>
      <c r="F125" s="0"/>
      <c r="G125" s="225"/>
    </row>
    <row r="126" customFormat="false" ht="12.75" hidden="false" customHeight="false" outlineLevel="0" collapsed="false">
      <c r="A126" s="226" t="s">
        <v>391</v>
      </c>
      <c r="B126" s="226"/>
      <c r="C126" s="226"/>
      <c r="D126" s="226"/>
      <c r="E126" s="226"/>
      <c r="F126" s="226"/>
      <c r="G126" s="226"/>
    </row>
    <row r="127" customFormat="false" ht="12.75" hidden="false" customHeight="false" outlineLevel="0" collapsed="false">
      <c r="A127" s="227" t="s">
        <v>392</v>
      </c>
      <c r="B127" s="227"/>
      <c r="C127" s="227"/>
      <c r="D127" s="227"/>
      <c r="E127" s="227"/>
      <c r="F127" s="227"/>
      <c r="G127" s="227"/>
    </row>
    <row r="128" customFormat="false" ht="12.75" hidden="false" customHeight="false" outlineLevel="0" collapsed="false">
      <c r="A128" s="228" t="s">
        <v>393</v>
      </c>
      <c r="B128" s="228"/>
      <c r="C128" s="229" t="n">
        <f aca="false">C19</f>
        <v>0</v>
      </c>
      <c r="D128" s="229" t="n">
        <f aca="false">D19</f>
        <v>0</v>
      </c>
      <c r="E128" s="229" t="n">
        <f aca="false">E19</f>
        <v>0</v>
      </c>
      <c r="F128" s="229" t="n">
        <f aca="false">F19</f>
        <v>0</v>
      </c>
      <c r="G128" s="230" t="n">
        <f aca="false">G19</f>
        <v>0</v>
      </c>
    </row>
    <row r="129" customFormat="false" ht="12.75" hidden="false" customHeight="false" outlineLevel="0" collapsed="false">
      <c r="A129" s="231" t="s">
        <v>394</v>
      </c>
      <c r="B129" s="231"/>
      <c r="C129" s="150" t="n">
        <f aca="false">C50</f>
        <v>554.93</v>
      </c>
      <c r="D129" s="150" t="n">
        <f aca="false">D50</f>
        <v>554.93</v>
      </c>
      <c r="E129" s="150" t="n">
        <f aca="false">E50</f>
        <v>554.93</v>
      </c>
      <c r="F129" s="150" t="n">
        <f aca="false">F50</f>
        <v>756.72</v>
      </c>
      <c r="G129" s="152" t="n">
        <f aca="false">G50</f>
        <v>756.72</v>
      </c>
    </row>
    <row r="130" customFormat="false" ht="12.75" hidden="false" customHeight="false" outlineLevel="0" collapsed="false">
      <c r="A130" s="231" t="s">
        <v>395</v>
      </c>
      <c r="B130" s="231"/>
      <c r="C130" s="150" t="n">
        <f aca="false">C70</f>
        <v>27.3303025</v>
      </c>
      <c r="D130" s="150" t="n">
        <f aca="false">D70</f>
        <v>27.3303025</v>
      </c>
      <c r="E130" s="150" t="n">
        <f aca="false">E70</f>
        <v>27.3303025</v>
      </c>
      <c r="F130" s="150" t="n">
        <f aca="false">F70</f>
        <v>37.26846</v>
      </c>
      <c r="G130" s="152" t="n">
        <f aca="false">G70</f>
        <v>37.26846</v>
      </c>
    </row>
    <row r="131" customFormat="false" ht="12.75" hidden="false" customHeight="false" outlineLevel="0" collapsed="false">
      <c r="A131" s="231" t="s">
        <v>396</v>
      </c>
      <c r="B131" s="231"/>
      <c r="C131" s="150" t="n">
        <f aca="false">C86</f>
        <v>48.33</v>
      </c>
      <c r="D131" s="150" t="n">
        <f aca="false">D86</f>
        <v>48.33</v>
      </c>
      <c r="E131" s="150" t="n">
        <f aca="false">E86</f>
        <v>48.33</v>
      </c>
      <c r="F131" s="150" t="n">
        <f aca="false">F86</f>
        <v>47.1</v>
      </c>
      <c r="G131" s="152" t="n">
        <f aca="false">G86</f>
        <v>47.1</v>
      </c>
    </row>
    <row r="132" customFormat="false" ht="12.75" hidden="false" customHeight="false" outlineLevel="0" collapsed="false">
      <c r="A132" s="232" t="s">
        <v>397</v>
      </c>
      <c r="B132" s="232"/>
      <c r="C132" s="233" t="n">
        <f aca="false">C94</f>
        <v>0</v>
      </c>
      <c r="D132" s="233" t="n">
        <f aca="false">D94</f>
        <v>0</v>
      </c>
      <c r="E132" s="233" t="n">
        <f aca="false">E94</f>
        <v>0</v>
      </c>
      <c r="F132" s="233" t="n">
        <f aca="false">F94</f>
        <v>0</v>
      </c>
      <c r="G132" s="234" t="n">
        <f aca="false">G94</f>
        <v>0</v>
      </c>
    </row>
    <row r="133" customFormat="false" ht="12.75" hidden="false" customHeight="false" outlineLevel="0" collapsed="false">
      <c r="A133" s="235" t="s">
        <v>398</v>
      </c>
      <c r="B133" s="235"/>
      <c r="C133" s="236" t="n">
        <f aca="false">SUM(C128:C132)</f>
        <v>630.5903025</v>
      </c>
      <c r="D133" s="236" t="n">
        <f aca="false">SUM(D128:D132)</f>
        <v>630.5903025</v>
      </c>
      <c r="E133" s="236" t="n">
        <f aca="false">SUM(E128:E132)</f>
        <v>630.5903025</v>
      </c>
      <c r="F133" s="236" t="n">
        <f aca="false">SUM(F128:F132)</f>
        <v>841.08846</v>
      </c>
      <c r="G133" s="237" t="n">
        <f aca="false">SUM(G128:G132)</f>
        <v>841.08846</v>
      </c>
    </row>
    <row r="134" customFormat="false" ht="12.75" hidden="false" customHeight="false" outlineLevel="0" collapsed="false">
      <c r="A134" s="228" t="s">
        <v>399</v>
      </c>
      <c r="B134" s="228"/>
      <c r="C134" s="229" t="n">
        <f aca="false">C118</f>
        <v>125.97</v>
      </c>
      <c r="D134" s="229" t="n">
        <f aca="false">D118</f>
        <v>125.97</v>
      </c>
      <c r="E134" s="229" t="n">
        <f aca="false">E118</f>
        <v>125.97</v>
      </c>
      <c r="F134" s="229" t="n">
        <f aca="false">F118</f>
        <v>168.02</v>
      </c>
      <c r="G134" s="230" t="n">
        <f aca="false">G118</f>
        <v>168.02</v>
      </c>
    </row>
    <row r="135" customFormat="false" ht="12.75" hidden="false" customHeight="false" outlineLevel="0" collapsed="false">
      <c r="A135" s="231" t="s">
        <v>400</v>
      </c>
      <c r="B135" s="231"/>
      <c r="C135" s="150" t="n">
        <f aca="false">C119</f>
        <v>130</v>
      </c>
      <c r="D135" s="150" t="n">
        <f aca="false">D119</f>
        <v>130</v>
      </c>
      <c r="E135" s="150" t="n">
        <f aca="false">E119</f>
        <v>130</v>
      </c>
      <c r="F135" s="150" t="n">
        <f aca="false">F119</f>
        <v>173.4</v>
      </c>
      <c r="G135" s="152" t="n">
        <f aca="false">G119</f>
        <v>173.4</v>
      </c>
    </row>
    <row r="136" customFormat="false" ht="12.75" hidden="false" customHeight="false" outlineLevel="0" collapsed="false">
      <c r="A136" s="231" t="s">
        <v>401</v>
      </c>
      <c r="B136" s="231"/>
      <c r="C136" s="150" t="n">
        <f aca="false">C120</f>
        <v>134.08</v>
      </c>
      <c r="D136" s="150" t="n">
        <f aca="false">D120</f>
        <v>134.08</v>
      </c>
      <c r="E136" s="150" t="n">
        <f aca="false">E120</f>
        <v>134.08</v>
      </c>
      <c r="F136" s="150" t="n">
        <f aca="false">F120</f>
        <v>178.84</v>
      </c>
      <c r="G136" s="152" t="n">
        <f aca="false">G120</f>
        <v>178.84</v>
      </c>
    </row>
    <row r="137" customFormat="false" ht="12.75" hidden="false" customHeight="false" outlineLevel="0" collapsed="false">
      <c r="A137" s="231" t="s">
        <v>402</v>
      </c>
      <c r="B137" s="231"/>
      <c r="C137" s="150" t="n">
        <f aca="false">C121</f>
        <v>138.2</v>
      </c>
      <c r="D137" s="150" t="n">
        <f aca="false">D121</f>
        <v>138.2</v>
      </c>
      <c r="E137" s="150" t="n">
        <f aca="false">E121</f>
        <v>138.2</v>
      </c>
      <c r="F137" s="150" t="n">
        <f aca="false">F121</f>
        <v>184.33</v>
      </c>
      <c r="G137" s="152" t="n">
        <f aca="false">G121</f>
        <v>184.33</v>
      </c>
    </row>
    <row r="138" customFormat="false" ht="12.75" hidden="false" customHeight="false" outlineLevel="0" collapsed="false">
      <c r="A138" s="231" t="s">
        <v>403</v>
      </c>
      <c r="B138" s="231"/>
      <c r="C138" s="150" t="n">
        <f aca="false">C122</f>
        <v>142.36</v>
      </c>
      <c r="D138" s="150" t="n">
        <f aca="false">D122</f>
        <v>142.36</v>
      </c>
      <c r="E138" s="150" t="n">
        <f aca="false">E122</f>
        <v>142.36</v>
      </c>
      <c r="F138" s="150" t="n">
        <f aca="false">F122</f>
        <v>189.88</v>
      </c>
      <c r="G138" s="152" t="n">
        <f aca="false">G122</f>
        <v>189.88</v>
      </c>
    </row>
    <row r="139" customFormat="false" ht="12.75" hidden="false" customHeight="false" outlineLevel="0" collapsed="false">
      <c r="A139" s="238" t="s">
        <v>404</v>
      </c>
      <c r="B139" s="238"/>
      <c r="C139" s="233" t="n">
        <f aca="false">C123</f>
        <v>150.82</v>
      </c>
      <c r="D139" s="233" t="n">
        <f aca="false">D123</f>
        <v>150.82</v>
      </c>
      <c r="E139" s="233" t="n">
        <f aca="false">E123</f>
        <v>150.82</v>
      </c>
      <c r="F139" s="233" t="n">
        <f aca="false">F123</f>
        <v>201.16</v>
      </c>
      <c r="G139" s="234" t="n">
        <f aca="false">G123</f>
        <v>201.16</v>
      </c>
    </row>
    <row r="140" customFormat="false" ht="12.75" hidden="false" customHeight="false" outlineLevel="0" collapsed="false">
      <c r="A140" s="239" t="s">
        <v>405</v>
      </c>
      <c r="B140" s="240" t="s">
        <v>406</v>
      </c>
      <c r="C140" s="241" t="n">
        <f aca="false">C133+C134</f>
        <v>756.5603025</v>
      </c>
      <c r="D140" s="241" t="n">
        <f aca="false">D133+D134</f>
        <v>756.5603025</v>
      </c>
      <c r="E140" s="241" t="n">
        <f aca="false">E133+E134</f>
        <v>756.5603025</v>
      </c>
      <c r="F140" s="241" t="n">
        <f aca="false">F133+F134</f>
        <v>1009.10846</v>
      </c>
      <c r="G140" s="242" t="n">
        <f aca="false">G133+G134</f>
        <v>1009.10846</v>
      </c>
    </row>
    <row r="141" customFormat="false" ht="12.75" hidden="false" customHeight="false" outlineLevel="0" collapsed="false">
      <c r="A141" s="239"/>
      <c r="B141" s="243" t="s">
        <v>407</v>
      </c>
      <c r="C141" s="244" t="n">
        <f aca="false">C133+C135</f>
        <v>760.5903025</v>
      </c>
      <c r="D141" s="244" t="n">
        <f aca="false">D133+D135</f>
        <v>760.5903025</v>
      </c>
      <c r="E141" s="244" t="n">
        <f aca="false">E133+E135</f>
        <v>760.5903025</v>
      </c>
      <c r="F141" s="244" t="n">
        <f aca="false">F133+F135</f>
        <v>1014.48846</v>
      </c>
      <c r="G141" s="245" t="n">
        <f aca="false">G133+G135</f>
        <v>1014.48846</v>
      </c>
    </row>
    <row r="142" customFormat="false" ht="12.75" hidden="false" customHeight="false" outlineLevel="0" collapsed="false">
      <c r="A142" s="239"/>
      <c r="B142" s="243" t="s">
        <v>408</v>
      </c>
      <c r="C142" s="244" t="n">
        <f aca="false">C133+C136</f>
        <v>764.6703025</v>
      </c>
      <c r="D142" s="244" t="n">
        <f aca="false">D133+D136</f>
        <v>764.6703025</v>
      </c>
      <c r="E142" s="244" t="n">
        <f aca="false">E133+E136</f>
        <v>764.6703025</v>
      </c>
      <c r="F142" s="244" t="n">
        <f aca="false">F133+F136</f>
        <v>1019.92846</v>
      </c>
      <c r="G142" s="245" t="n">
        <f aca="false">G133+G136</f>
        <v>1019.92846</v>
      </c>
    </row>
    <row r="143" customFormat="false" ht="12.75" hidden="false" customHeight="false" outlineLevel="0" collapsed="false">
      <c r="A143" s="239"/>
      <c r="B143" s="243" t="s">
        <v>409</v>
      </c>
      <c r="C143" s="244" t="n">
        <f aca="false">C133+C137</f>
        <v>768.7903025</v>
      </c>
      <c r="D143" s="244" t="n">
        <f aca="false">D133+D137</f>
        <v>768.7903025</v>
      </c>
      <c r="E143" s="244" t="n">
        <f aca="false">E133+E137</f>
        <v>768.7903025</v>
      </c>
      <c r="F143" s="244" t="n">
        <f aca="false">F133+F137</f>
        <v>1025.41846</v>
      </c>
      <c r="G143" s="245" t="n">
        <f aca="false">G133+G137</f>
        <v>1025.41846</v>
      </c>
    </row>
    <row r="144" customFormat="false" ht="12.75" hidden="false" customHeight="false" outlineLevel="0" collapsed="false">
      <c r="A144" s="239"/>
      <c r="B144" s="243" t="s">
        <v>410</v>
      </c>
      <c r="C144" s="244" t="n">
        <f aca="false">C133+C138</f>
        <v>772.9503025</v>
      </c>
      <c r="D144" s="244" t="n">
        <f aca="false">D133+D138</f>
        <v>772.9503025</v>
      </c>
      <c r="E144" s="244" t="n">
        <f aca="false">E133+E138</f>
        <v>772.9503025</v>
      </c>
      <c r="F144" s="244" t="n">
        <f aca="false">F133+F138</f>
        <v>1030.96846</v>
      </c>
      <c r="G144" s="245" t="n">
        <f aca="false">G133+G138</f>
        <v>1030.96846</v>
      </c>
    </row>
    <row r="145" customFormat="false" ht="12.75" hidden="false" customHeight="false" outlineLevel="0" collapsed="false">
      <c r="A145" s="239"/>
      <c r="B145" s="246" t="s">
        <v>411</v>
      </c>
      <c r="C145" s="247" t="n">
        <f aca="false">C133+C139</f>
        <v>781.4103025</v>
      </c>
      <c r="D145" s="247" t="n">
        <f aca="false">D133+D139</f>
        <v>781.4103025</v>
      </c>
      <c r="E145" s="247" t="n">
        <f aca="false">E133+E139</f>
        <v>781.4103025</v>
      </c>
      <c r="F145" s="247" t="n">
        <f aca="false">F133+F139</f>
        <v>1042.24846</v>
      </c>
      <c r="G145" s="248" t="n">
        <f aca="false">G133+G139</f>
        <v>1042.24846</v>
      </c>
    </row>
    <row r="146" customFormat="false" ht="12.75" hidden="false" customHeight="false" outlineLevel="0" collapsed="false">
      <c r="A146" s="249" t="s">
        <v>412</v>
      </c>
      <c r="B146" s="250" t="s">
        <v>406</v>
      </c>
      <c r="C146" s="251" t="n">
        <f aca="false">C140</f>
        <v>756.5603025</v>
      </c>
      <c r="D146" s="251" t="n">
        <f aca="false">D140</f>
        <v>756.5603025</v>
      </c>
      <c r="E146" s="251" t="n">
        <f aca="false">E140</f>
        <v>756.5603025</v>
      </c>
      <c r="F146" s="252" t="n">
        <f aca="false">F140/2</f>
        <v>504.55423</v>
      </c>
      <c r="G146" s="253" t="n">
        <f aca="false">G140/2</f>
        <v>504.55423</v>
      </c>
    </row>
    <row r="147" customFormat="false" ht="12.75" hidden="false" customHeight="false" outlineLevel="0" collapsed="false">
      <c r="A147" s="249"/>
      <c r="B147" s="254" t="s">
        <v>407</v>
      </c>
      <c r="C147" s="255" t="n">
        <f aca="false">C141</f>
        <v>760.5903025</v>
      </c>
      <c r="D147" s="255" t="n">
        <f aca="false">D141</f>
        <v>760.5903025</v>
      </c>
      <c r="E147" s="255" t="n">
        <f aca="false">E141</f>
        <v>760.5903025</v>
      </c>
      <c r="F147" s="256" t="n">
        <f aca="false">F141/2</f>
        <v>507.24423</v>
      </c>
      <c r="G147" s="257" t="n">
        <f aca="false">G141/2</f>
        <v>507.24423</v>
      </c>
    </row>
    <row r="148" customFormat="false" ht="12.75" hidden="false" customHeight="false" outlineLevel="0" collapsed="false">
      <c r="A148" s="249"/>
      <c r="B148" s="254" t="s">
        <v>408</v>
      </c>
      <c r="C148" s="255" t="n">
        <f aca="false">C142</f>
        <v>764.6703025</v>
      </c>
      <c r="D148" s="255" t="n">
        <f aca="false">D142</f>
        <v>764.6703025</v>
      </c>
      <c r="E148" s="255" t="n">
        <f aca="false">E142</f>
        <v>764.6703025</v>
      </c>
      <c r="F148" s="256" t="n">
        <f aca="false">F142/2</f>
        <v>509.96423</v>
      </c>
      <c r="G148" s="257" t="n">
        <f aca="false">G142/2</f>
        <v>509.96423</v>
      </c>
    </row>
    <row r="149" customFormat="false" ht="12.75" hidden="false" customHeight="false" outlineLevel="0" collapsed="false">
      <c r="A149" s="249"/>
      <c r="B149" s="254" t="s">
        <v>409</v>
      </c>
      <c r="C149" s="255" t="n">
        <f aca="false">C143</f>
        <v>768.7903025</v>
      </c>
      <c r="D149" s="255" t="n">
        <f aca="false">D143</f>
        <v>768.7903025</v>
      </c>
      <c r="E149" s="255" t="n">
        <f aca="false">E143</f>
        <v>768.7903025</v>
      </c>
      <c r="F149" s="256" t="n">
        <f aca="false">F143/2</f>
        <v>512.70923</v>
      </c>
      <c r="G149" s="257" t="n">
        <f aca="false">G143/2</f>
        <v>512.70923</v>
      </c>
    </row>
    <row r="150" customFormat="false" ht="12.75" hidden="false" customHeight="false" outlineLevel="0" collapsed="false">
      <c r="A150" s="249"/>
      <c r="B150" s="254" t="s">
        <v>410</v>
      </c>
      <c r="C150" s="255" t="n">
        <f aca="false">C144</f>
        <v>772.9503025</v>
      </c>
      <c r="D150" s="255" t="n">
        <f aca="false">D144</f>
        <v>772.9503025</v>
      </c>
      <c r="E150" s="255" t="n">
        <f aca="false">E144</f>
        <v>772.9503025</v>
      </c>
      <c r="F150" s="256" t="n">
        <f aca="false">F144/2</f>
        <v>515.48423</v>
      </c>
      <c r="G150" s="257" t="n">
        <f aca="false">G144/2</f>
        <v>515.48423</v>
      </c>
    </row>
    <row r="151" customFormat="false" ht="12.75" hidden="false" customHeight="false" outlineLevel="0" collapsed="false">
      <c r="A151" s="249"/>
      <c r="B151" s="258" t="s">
        <v>411</v>
      </c>
      <c r="C151" s="259" t="n">
        <f aca="false">C145</f>
        <v>781.4103025</v>
      </c>
      <c r="D151" s="259" t="n">
        <f aca="false">D145</f>
        <v>781.4103025</v>
      </c>
      <c r="E151" s="259" t="n">
        <f aca="false">E145</f>
        <v>781.4103025</v>
      </c>
      <c r="F151" s="260" t="n">
        <f aca="false">F145/2</f>
        <v>521.12423</v>
      </c>
      <c r="G151" s="261" t="n">
        <f aca="false">G145/2</f>
        <v>521.12423</v>
      </c>
    </row>
    <row r="152" customFormat="false" ht="15" hidden="false" customHeight="true" outlineLevel="0" collapsed="false">
      <c r="A152" s="262" t="s">
        <v>413</v>
      </c>
      <c r="B152" s="263" t="s">
        <v>406</v>
      </c>
      <c r="C152" s="264"/>
      <c r="D152" s="264" t="n">
        <f aca="false">D140/220</f>
        <v>3.43891046590909</v>
      </c>
      <c r="E152" s="264" t="n">
        <f aca="false">E140/220</f>
        <v>3.43891046590909</v>
      </c>
      <c r="F152" s="264"/>
      <c r="G152" s="265"/>
    </row>
    <row r="153" customFormat="false" ht="15" hidden="false" customHeight="true" outlineLevel="0" collapsed="false">
      <c r="A153" s="262"/>
      <c r="B153" s="266" t="s">
        <v>407</v>
      </c>
      <c r="C153" s="267"/>
      <c r="D153" s="267" t="n">
        <f aca="false">D141/220</f>
        <v>3.45722864772727</v>
      </c>
      <c r="E153" s="267" t="n">
        <f aca="false">E141/220</f>
        <v>3.45722864772727</v>
      </c>
      <c r="F153" s="267"/>
      <c r="G153" s="268"/>
    </row>
    <row r="154" customFormat="false" ht="12.75" hidden="false" customHeight="false" outlineLevel="0" collapsed="false">
      <c r="A154" s="262"/>
      <c r="B154" s="266" t="s">
        <v>408</v>
      </c>
      <c r="C154" s="269"/>
      <c r="D154" s="267" t="n">
        <f aca="false">D142/220</f>
        <v>3.47577410227273</v>
      </c>
      <c r="E154" s="267" t="n">
        <f aca="false">E142/220</f>
        <v>3.47577410227273</v>
      </c>
      <c r="F154" s="269"/>
      <c r="G154" s="270"/>
    </row>
    <row r="155" customFormat="false" ht="12.75" hidden="false" customHeight="false" outlineLevel="0" collapsed="false">
      <c r="A155" s="262"/>
      <c r="B155" s="266" t="s">
        <v>409</v>
      </c>
      <c r="C155" s="269"/>
      <c r="D155" s="267" t="n">
        <f aca="false">D143/220</f>
        <v>3.494501375</v>
      </c>
      <c r="E155" s="267" t="n">
        <f aca="false">E143/220</f>
        <v>3.494501375</v>
      </c>
      <c r="F155" s="269"/>
      <c r="G155" s="270"/>
    </row>
    <row r="156" customFormat="false" ht="12.75" hidden="false" customHeight="false" outlineLevel="0" collapsed="false">
      <c r="A156" s="262"/>
      <c r="B156" s="266" t="s">
        <v>410</v>
      </c>
      <c r="C156" s="269"/>
      <c r="D156" s="267" t="n">
        <f aca="false">D144/220</f>
        <v>3.51341046590909</v>
      </c>
      <c r="E156" s="267" t="n">
        <f aca="false">E144/220</f>
        <v>3.51341046590909</v>
      </c>
      <c r="F156" s="269"/>
      <c r="G156" s="270"/>
    </row>
    <row r="157" customFormat="false" ht="12.75" hidden="false" customHeight="false" outlineLevel="0" collapsed="false">
      <c r="A157" s="262"/>
      <c r="B157" s="271" t="s">
        <v>411</v>
      </c>
      <c r="C157" s="272"/>
      <c r="D157" s="273" t="n">
        <f aca="false">D145/220</f>
        <v>3.55186501136364</v>
      </c>
      <c r="E157" s="273" t="n">
        <f aca="false">E145/220</f>
        <v>3.55186501136364</v>
      </c>
      <c r="F157" s="272"/>
      <c r="G157" s="274"/>
    </row>
    <row r="158" customFormat="false" ht="12.75" hidden="false" customHeight="false" outlineLevel="0" collapsed="false">
      <c r="A158" s="0"/>
    </row>
    <row r="159" customFormat="false" ht="14.9" hidden="false" customHeight="false" outlineLevel="0" collapsed="false">
      <c r="A159" s="0" t="s">
        <v>294</v>
      </c>
    </row>
  </sheetData>
  <mergeCells count="31">
    <mergeCell ref="A1:G1"/>
    <mergeCell ref="A2:G2"/>
    <mergeCell ref="A3:G3"/>
    <mergeCell ref="A4:B4"/>
    <mergeCell ref="A5:B5"/>
    <mergeCell ref="A6:B6"/>
    <mergeCell ref="A7:B7"/>
    <mergeCell ref="A10:G10"/>
    <mergeCell ref="A21:G21"/>
    <mergeCell ref="A52:G52"/>
    <mergeCell ref="A72:G72"/>
    <mergeCell ref="A88:G88"/>
    <mergeCell ref="A96:G96"/>
    <mergeCell ref="A118:A123"/>
    <mergeCell ref="A126:G126"/>
    <mergeCell ref="A127:G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A145"/>
    <mergeCell ref="A146:A151"/>
    <mergeCell ref="A152:A1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G15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/>
  <cols>
    <col collapsed="false" hidden="false" max="1" min="1" style="120" width="59.2908163265306"/>
    <col collapsed="false" hidden="false" max="7" min="2" style="120" width="18.7091836734694"/>
    <col collapsed="false" hidden="false" max="1025" min="8" style="120" width="9.14285714285714"/>
  </cols>
  <sheetData>
    <row r="1" customFormat="false" ht="18.75" hidden="false" customHeight="false" outlineLevel="0" collapsed="false">
      <c r="A1" s="121" t="s">
        <v>422</v>
      </c>
      <c r="B1" s="121"/>
      <c r="C1" s="121"/>
      <c r="D1" s="121"/>
      <c r="E1" s="121"/>
      <c r="F1" s="121"/>
      <c r="G1" s="121"/>
    </row>
    <row r="2" customFormat="false" ht="12.75" hidden="false" customHeight="false" outlineLevel="0" collapsed="false">
      <c r="A2" s="122" t="s">
        <v>296</v>
      </c>
      <c r="B2" s="122"/>
      <c r="C2" s="122"/>
      <c r="D2" s="122"/>
      <c r="E2" s="122"/>
      <c r="F2" s="122"/>
      <c r="G2" s="122"/>
    </row>
    <row r="3" customFormat="false" ht="12.75" hidden="false" customHeight="false" outlineLevel="0" collapsed="false">
      <c r="A3" s="122" t="s">
        <v>415</v>
      </c>
      <c r="B3" s="122"/>
      <c r="C3" s="122"/>
      <c r="D3" s="122"/>
      <c r="E3" s="122"/>
      <c r="F3" s="122"/>
      <c r="G3" s="122"/>
    </row>
    <row r="4" customFormat="false" ht="15" hidden="false" customHeight="true" outlineLevel="0" collapsed="false">
      <c r="A4" s="123" t="s">
        <v>298</v>
      </c>
      <c r="B4" s="123"/>
      <c r="C4" s="124" t="n">
        <f aca="false">(D4/44)*30</f>
        <v>0</v>
      </c>
      <c r="D4" s="125" t="n">
        <v>0</v>
      </c>
      <c r="E4" s="126" t="n">
        <f aca="false">$D4</f>
        <v>0</v>
      </c>
      <c r="F4" s="126" t="n">
        <f aca="false">$D4</f>
        <v>0</v>
      </c>
      <c r="G4" s="126" t="n">
        <f aca="false">$D4</f>
        <v>0</v>
      </c>
    </row>
    <row r="5" customFormat="false" ht="15" hidden="false" customHeight="true" outlineLevel="0" collapsed="false">
      <c r="A5" s="127" t="s">
        <v>299</v>
      </c>
      <c r="B5" s="127"/>
      <c r="C5" s="128" t="n">
        <v>44228</v>
      </c>
      <c r="D5" s="129" t="n">
        <f aca="false">$C5</f>
        <v>44228</v>
      </c>
      <c r="E5" s="129" t="n">
        <f aca="false">$C5</f>
        <v>44228</v>
      </c>
      <c r="F5" s="129" t="n">
        <f aca="false">$C5</f>
        <v>44228</v>
      </c>
      <c r="G5" s="129" t="n">
        <f aca="false">$C5</f>
        <v>44228</v>
      </c>
    </row>
    <row r="6" customFormat="false" ht="15" hidden="false" customHeight="true" outlineLevel="0" collapsed="false">
      <c r="A6" s="130" t="s">
        <v>300</v>
      </c>
      <c r="B6" s="130"/>
      <c r="C6" s="131" t="s">
        <v>423</v>
      </c>
      <c r="D6" s="132" t="str">
        <f aca="false">$C6</f>
        <v>RS000917/2021</v>
      </c>
      <c r="E6" s="132" t="str">
        <f aca="false">$C6</f>
        <v>RS000917/2021</v>
      </c>
      <c r="F6" s="132" t="str">
        <f aca="false">$C6</f>
        <v>RS000917/2021</v>
      </c>
      <c r="G6" s="132" t="str">
        <f aca="false">$C6</f>
        <v>RS000917/2021</v>
      </c>
    </row>
    <row r="7" customFormat="false" ht="15" hidden="false" customHeight="true" outlineLevel="0" collapsed="false">
      <c r="A7" s="133" t="s">
        <v>302</v>
      </c>
      <c r="B7" s="133"/>
      <c r="C7" s="134" t="s">
        <v>303</v>
      </c>
      <c r="D7" s="135" t="s">
        <v>303</v>
      </c>
      <c r="E7" s="135" t="s">
        <v>303</v>
      </c>
      <c r="F7" s="135" t="s">
        <v>303</v>
      </c>
      <c r="G7" s="136" t="s">
        <v>303</v>
      </c>
    </row>
    <row r="8" customFormat="false" ht="3.75" hidden="false" customHeight="true" outlineLevel="0" collapsed="false">
      <c r="A8" s="137"/>
      <c r="B8" s="138"/>
      <c r="C8" s="138"/>
      <c r="D8" s="138"/>
      <c r="E8" s="138"/>
      <c r="F8" s="138"/>
      <c r="G8" s="139"/>
    </row>
    <row r="9" customFormat="false" ht="47.25" hidden="false" customHeight="true" outlineLevel="0" collapsed="false">
      <c r="A9" s="140" t="s">
        <v>304</v>
      </c>
      <c r="B9" s="141" t="s">
        <v>305</v>
      </c>
      <c r="C9" s="142" t="s">
        <v>306</v>
      </c>
      <c r="D9" s="142" t="s">
        <v>307</v>
      </c>
      <c r="E9" s="142" t="s">
        <v>308</v>
      </c>
      <c r="F9" s="142" t="s">
        <v>309</v>
      </c>
      <c r="G9" s="143" t="s">
        <v>310</v>
      </c>
    </row>
    <row r="10" customFormat="false" ht="12.75" hidden="false" customHeight="false" outlineLevel="0" collapsed="false">
      <c r="A10" s="144" t="s">
        <v>311</v>
      </c>
      <c r="B10" s="144"/>
      <c r="C10" s="144"/>
      <c r="D10" s="144"/>
      <c r="E10" s="144"/>
      <c r="F10" s="144"/>
      <c r="G10" s="144"/>
    </row>
    <row r="11" customFormat="false" ht="12.75" hidden="false" customHeight="false" outlineLevel="0" collapsed="false">
      <c r="A11" s="145" t="s">
        <v>312</v>
      </c>
      <c r="B11" s="146" t="s">
        <v>313</v>
      </c>
      <c r="C11" s="146" t="s">
        <v>314</v>
      </c>
      <c r="D11" s="146" t="s">
        <v>314</v>
      </c>
      <c r="E11" s="146" t="s">
        <v>314</v>
      </c>
      <c r="F11" s="146" t="s">
        <v>314</v>
      </c>
      <c r="G11" s="147" t="s">
        <v>314</v>
      </c>
    </row>
    <row r="12" customFormat="false" ht="12.75" hidden="false" customHeight="false" outlineLevel="0" collapsed="false">
      <c r="A12" s="148" t="s">
        <v>315</v>
      </c>
      <c r="B12" s="149"/>
      <c r="C12" s="150" t="n">
        <f aca="false">C4</f>
        <v>0</v>
      </c>
      <c r="D12" s="150" t="n">
        <f aca="false">D4</f>
        <v>0</v>
      </c>
      <c r="E12" s="150" t="n">
        <f aca="false">E4</f>
        <v>0</v>
      </c>
      <c r="F12" s="151" t="n">
        <f aca="false">F4*2</f>
        <v>0</v>
      </c>
      <c r="G12" s="152" t="n">
        <f aca="false">G4*2</f>
        <v>0</v>
      </c>
    </row>
    <row r="13" customFormat="false" ht="12.75" hidden="false" customHeight="false" outlineLevel="0" collapsed="false">
      <c r="A13" s="148" t="s">
        <v>316</v>
      </c>
      <c r="B13" s="149" t="n">
        <v>0.3</v>
      </c>
      <c r="C13" s="150" t="n">
        <f aca="false">C12*B13</f>
        <v>0</v>
      </c>
      <c r="D13" s="150" t="n">
        <f aca="false">D12*B13</f>
        <v>0</v>
      </c>
      <c r="E13" s="150" t="n">
        <f aca="false">E12*B13</f>
        <v>0</v>
      </c>
      <c r="F13" s="151" t="n">
        <f aca="false">F12*B13</f>
        <v>0</v>
      </c>
      <c r="G13" s="152" t="n">
        <f aca="false">G12*B13</f>
        <v>0</v>
      </c>
    </row>
    <row r="14" customFormat="false" ht="12.75" hidden="false" customHeight="false" outlineLevel="0" collapsed="false">
      <c r="A14" s="148" t="s">
        <v>317</v>
      </c>
      <c r="B14" s="149"/>
      <c r="C14" s="150"/>
      <c r="D14" s="150"/>
      <c r="E14" s="150"/>
      <c r="F14" s="151"/>
      <c r="G14" s="152"/>
    </row>
    <row r="15" customFormat="false" ht="12.75" hidden="false" customHeight="false" outlineLevel="0" collapsed="false">
      <c r="A15" s="148" t="s">
        <v>318</v>
      </c>
      <c r="B15" s="149" t="n">
        <v>0.2</v>
      </c>
      <c r="C15" s="150"/>
      <c r="D15" s="150"/>
      <c r="E15" s="150" t="n">
        <f aca="false">((E12+E13)*(7/12))*$B15</f>
        <v>0</v>
      </c>
      <c r="F15" s="151"/>
      <c r="G15" s="152" t="n">
        <f aca="false">((G12+G13)*(7/12))*$B15</f>
        <v>0</v>
      </c>
    </row>
    <row r="16" customFormat="false" ht="12.75" hidden="false" customHeight="false" outlineLevel="0" collapsed="false">
      <c r="A16" s="148" t="s">
        <v>319</v>
      </c>
      <c r="B16" s="149"/>
      <c r="C16" s="150"/>
      <c r="D16" s="150"/>
      <c r="E16" s="150" t="n">
        <f aca="false">((E12+E13)*(1/12))*1.2</f>
        <v>0</v>
      </c>
      <c r="F16" s="151"/>
      <c r="G16" s="152" t="n">
        <f aca="false">((G12+G13)*(1/12))*1.2</f>
        <v>0</v>
      </c>
    </row>
    <row r="17" customFormat="false" ht="12.75" hidden="false" customHeight="false" outlineLevel="0" collapsed="false">
      <c r="A17" s="148" t="s">
        <v>320</v>
      </c>
      <c r="B17" s="149"/>
      <c r="C17" s="150"/>
      <c r="D17" s="150"/>
      <c r="E17" s="150"/>
      <c r="F17" s="153"/>
      <c r="G17" s="152"/>
    </row>
    <row r="18" customFormat="false" ht="12.75" hidden="false" customHeight="false" outlineLevel="0" collapsed="false">
      <c r="A18" s="148" t="s">
        <v>424</v>
      </c>
      <c r="B18" s="149"/>
      <c r="C18" s="150"/>
      <c r="D18" s="150"/>
      <c r="E18" s="150"/>
      <c r="F18" s="151"/>
      <c r="G18" s="152"/>
    </row>
    <row r="19" customFormat="false" ht="12.75" hidden="false" customHeight="false" outlineLevel="0" collapsed="false">
      <c r="A19" s="154" t="s">
        <v>5</v>
      </c>
      <c r="B19" s="155"/>
      <c r="C19" s="156" t="n">
        <f aca="false">SUM(C12:C18)</f>
        <v>0</v>
      </c>
      <c r="D19" s="156" t="n">
        <f aca="false">SUM(D12:D18)</f>
        <v>0</v>
      </c>
      <c r="E19" s="156" t="n">
        <f aca="false">SUM(E12:E18)</f>
        <v>0</v>
      </c>
      <c r="F19" s="156" t="n">
        <f aca="false">SUM(F12:F18)</f>
        <v>0</v>
      </c>
      <c r="G19" s="157" t="n">
        <f aca="false">SUM(G12:G18)</f>
        <v>0</v>
      </c>
    </row>
    <row r="20" customFormat="false" ht="4.5" hidden="false" customHeight="true" outlineLevel="0" collapsed="false">
      <c r="A20" s="148"/>
      <c r="B20" s="158"/>
      <c r="C20" s="158"/>
      <c r="D20" s="158"/>
      <c r="E20" s="158"/>
      <c r="F20" s="159"/>
      <c r="G20" s="160"/>
    </row>
    <row r="21" customFormat="false" ht="12.75" hidden="false" customHeight="false" outlineLevel="0" collapsed="false">
      <c r="A21" s="161" t="s">
        <v>322</v>
      </c>
      <c r="B21" s="161"/>
      <c r="C21" s="161"/>
      <c r="D21" s="161"/>
      <c r="E21" s="161"/>
      <c r="F21" s="161"/>
      <c r="G21" s="161"/>
    </row>
    <row r="22" customFormat="false" ht="12.75" hidden="false" customHeight="false" outlineLevel="0" collapsed="false">
      <c r="A22" s="162" t="s">
        <v>323</v>
      </c>
      <c r="B22" s="163" t="s">
        <v>313</v>
      </c>
      <c r="C22" s="163" t="s">
        <v>314</v>
      </c>
      <c r="D22" s="163" t="s">
        <v>314</v>
      </c>
      <c r="E22" s="163" t="s">
        <v>314</v>
      </c>
      <c r="F22" s="163" t="s">
        <v>314</v>
      </c>
      <c r="G22" s="164" t="s">
        <v>314</v>
      </c>
    </row>
    <row r="23" customFormat="false" ht="12.8" hidden="false" customHeight="false" outlineLevel="0" collapsed="false">
      <c r="A23" s="148" t="s">
        <v>324</v>
      </c>
      <c r="B23" s="165" t="n">
        <f aca="false">1/12</f>
        <v>0.0833333333333333</v>
      </c>
      <c r="C23" s="150" t="n">
        <f aca="false">ROUND(C$19*$B23,2)</f>
        <v>0</v>
      </c>
      <c r="D23" s="150" t="n">
        <f aca="false">ROUND(D$19*$B23,2)</f>
        <v>0</v>
      </c>
      <c r="E23" s="150" t="n">
        <f aca="false">ROUND(E$19*$B23,2)</f>
        <v>0</v>
      </c>
      <c r="F23" s="150" t="n">
        <f aca="false">ROUND(F$19*$B23,2)</f>
        <v>0</v>
      </c>
      <c r="G23" s="152" t="n">
        <f aca="false">ROUND(G$19*$B23,2)</f>
        <v>0</v>
      </c>
    </row>
    <row r="24" customFormat="false" ht="12.8" hidden="false" customHeight="false" outlineLevel="0" collapsed="false">
      <c r="A24" s="148" t="s">
        <v>325</v>
      </c>
      <c r="B24" s="165" t="n">
        <v>0</v>
      </c>
      <c r="C24" s="150" t="n">
        <f aca="false">ROUND(C$19*$B24,2)</f>
        <v>0</v>
      </c>
      <c r="D24" s="150" t="n">
        <f aca="false">ROUND(D$19*$B24,2)</f>
        <v>0</v>
      </c>
      <c r="E24" s="150" t="n">
        <f aca="false">ROUND(E$19*$B24,2)</f>
        <v>0</v>
      </c>
      <c r="F24" s="150" t="n">
        <f aca="false">ROUND(F$19*$B24,2)</f>
        <v>0</v>
      </c>
      <c r="G24" s="152" t="n">
        <f aca="false">ROUND(G$19*$B24,2)</f>
        <v>0</v>
      </c>
    </row>
    <row r="25" customFormat="false" ht="12.8" hidden="false" customHeight="false" outlineLevel="0" collapsed="false">
      <c r="A25" s="148" t="s">
        <v>326</v>
      </c>
      <c r="B25" s="165" t="n">
        <f aca="false">1/12/3</f>
        <v>0.0277777777777778</v>
      </c>
      <c r="C25" s="150" t="n">
        <f aca="false">ROUND(C$19*$B25,2)</f>
        <v>0</v>
      </c>
      <c r="D25" s="150" t="n">
        <f aca="false">ROUND(D$19*$B25,2)</f>
        <v>0</v>
      </c>
      <c r="E25" s="150" t="n">
        <f aca="false">ROUND(E$19*$B25,2)</f>
        <v>0</v>
      </c>
      <c r="F25" s="150" t="n">
        <f aca="false">ROUND(F$19*$B25,2)</f>
        <v>0</v>
      </c>
      <c r="G25" s="152" t="n">
        <f aca="false">ROUND(G$19*$B25,2)</f>
        <v>0</v>
      </c>
    </row>
    <row r="26" customFormat="false" ht="12.75" hidden="false" customHeight="false" outlineLevel="0" collapsed="false">
      <c r="A26" s="154" t="s">
        <v>5</v>
      </c>
      <c r="B26" s="166" t="n">
        <f aca="false">SUM(B23:B25)</f>
        <v>0.111111111111111</v>
      </c>
      <c r="C26" s="156" t="n">
        <f aca="false">SUM(C23:C25)</f>
        <v>0</v>
      </c>
      <c r="D26" s="156" t="n">
        <f aca="false">SUM(D23:D25)</f>
        <v>0</v>
      </c>
      <c r="E26" s="156" t="n">
        <f aca="false">SUM(E23:E25)</f>
        <v>0</v>
      </c>
      <c r="F26" s="156" t="n">
        <f aca="false">SUM(F23:F25)</f>
        <v>0</v>
      </c>
      <c r="G26" s="157" t="n">
        <f aca="false">SUM(G23:G25)</f>
        <v>0</v>
      </c>
    </row>
    <row r="27" customFormat="false" ht="12.75" hidden="false" customHeight="false" outlineLevel="0" collapsed="false">
      <c r="A27" s="162" t="s">
        <v>327</v>
      </c>
      <c r="B27" s="163" t="s">
        <v>313</v>
      </c>
      <c r="C27" s="163" t="s">
        <v>314</v>
      </c>
      <c r="D27" s="163" t="s">
        <v>314</v>
      </c>
      <c r="E27" s="163" t="s">
        <v>314</v>
      </c>
      <c r="F27" s="163" t="s">
        <v>314</v>
      </c>
      <c r="G27" s="164" t="s">
        <v>314</v>
      </c>
    </row>
    <row r="28" customFormat="false" ht="12.75" hidden="false" customHeight="false" outlineLevel="0" collapsed="false">
      <c r="A28" s="162" t="s">
        <v>328</v>
      </c>
      <c r="B28" s="163"/>
      <c r="C28" s="163"/>
      <c r="D28" s="163"/>
      <c r="E28" s="163"/>
      <c r="F28" s="167"/>
      <c r="G28" s="164"/>
    </row>
    <row r="29" customFormat="false" ht="12.75" hidden="false" customHeight="false" outlineLevel="0" collapsed="false">
      <c r="A29" s="148" t="s">
        <v>329</v>
      </c>
      <c r="B29" s="149" t="n">
        <v>0.2</v>
      </c>
      <c r="C29" s="150" t="n">
        <f aca="false">ROUND((C$19+C$26)*$B29,2)</f>
        <v>0</v>
      </c>
      <c r="D29" s="150" t="n">
        <f aca="false">ROUND((D$19+D$26)*$B29,2)</f>
        <v>0</v>
      </c>
      <c r="E29" s="150" t="n">
        <f aca="false">ROUND((E$19+E$26)*$B29,2)</f>
        <v>0</v>
      </c>
      <c r="F29" s="150" t="n">
        <f aca="false">ROUND((F$19+F$26)*$B29,2)</f>
        <v>0</v>
      </c>
      <c r="G29" s="152" t="n">
        <f aca="false">ROUND((G$19+G$26)*$B29,2)</f>
        <v>0</v>
      </c>
    </row>
    <row r="30" customFormat="false" ht="12.75" hidden="false" customHeight="false" outlineLevel="0" collapsed="false">
      <c r="A30" s="148" t="s">
        <v>330</v>
      </c>
      <c r="B30" s="168" t="n">
        <v>0.025</v>
      </c>
      <c r="C30" s="150" t="n">
        <f aca="false">ROUND((C$19+C$26)*$B30,2)</f>
        <v>0</v>
      </c>
      <c r="D30" s="150" t="n">
        <f aca="false">ROUND((D$19+D$26)*$B30,2)</f>
        <v>0</v>
      </c>
      <c r="E30" s="150" t="n">
        <f aca="false">ROUND((E$19+E$26)*$B30,2)</f>
        <v>0</v>
      </c>
      <c r="F30" s="150" t="n">
        <f aca="false">ROUND((F$19+F$26)*$B30,2)</f>
        <v>0</v>
      </c>
      <c r="G30" s="152" t="n">
        <f aca="false">ROUND((G$19+G$26)*$B30,2)</f>
        <v>0</v>
      </c>
    </row>
    <row r="31" customFormat="false" ht="12.8" hidden="false" customHeight="false" outlineLevel="0" collapsed="false">
      <c r="A31" s="148" t="s">
        <v>331</v>
      </c>
      <c r="B31" s="165" t="n">
        <v>0.03</v>
      </c>
      <c r="C31" s="150" t="n">
        <f aca="false">ROUND((C$19+C$26)*$B31,2)</f>
        <v>0</v>
      </c>
      <c r="D31" s="150" t="n">
        <f aca="false">ROUND((D$19+D$26)*$B31,2)</f>
        <v>0</v>
      </c>
      <c r="E31" s="150" t="n">
        <f aca="false">ROUND((E$19+E$26)*$B31,2)</f>
        <v>0</v>
      </c>
      <c r="F31" s="150" t="n">
        <f aca="false">ROUND((F$19+F$26)*$B31,2)</f>
        <v>0</v>
      </c>
      <c r="G31" s="152" t="n">
        <f aca="false">ROUND((G$19+G$26)*$B31,2)</f>
        <v>0</v>
      </c>
    </row>
    <row r="32" customFormat="false" ht="12.75" hidden="false" customHeight="false" outlineLevel="0" collapsed="false">
      <c r="A32" s="148" t="s">
        <v>332</v>
      </c>
      <c r="B32" s="168" t="n">
        <v>0.015</v>
      </c>
      <c r="C32" s="150" t="n">
        <f aca="false">ROUND((C$19+C$26)*$B32,2)</f>
        <v>0</v>
      </c>
      <c r="D32" s="150" t="n">
        <f aca="false">ROUND((D$19+D$26)*$B32,2)</f>
        <v>0</v>
      </c>
      <c r="E32" s="150" t="n">
        <f aca="false">ROUND((E$19+E$26)*$B32,2)</f>
        <v>0</v>
      </c>
      <c r="F32" s="150" t="n">
        <f aca="false">ROUND((F$19+F$26)*$B32,2)</f>
        <v>0</v>
      </c>
      <c r="G32" s="152" t="n">
        <f aca="false">ROUND((G$19+G$26)*$B32,2)</f>
        <v>0</v>
      </c>
    </row>
    <row r="33" customFormat="false" ht="12.75" hidden="false" customHeight="false" outlineLevel="0" collapsed="false">
      <c r="A33" s="148" t="s">
        <v>333</v>
      </c>
      <c r="B33" s="168" t="n">
        <v>0.01</v>
      </c>
      <c r="C33" s="150" t="n">
        <f aca="false">ROUND((C$19+C$26)*$B33,2)</f>
        <v>0</v>
      </c>
      <c r="D33" s="150" t="n">
        <f aca="false">ROUND((D$19+D$26)*$B33,2)</f>
        <v>0</v>
      </c>
      <c r="E33" s="150" t="n">
        <f aca="false">ROUND((E$19+E$26)*$B33,2)</f>
        <v>0</v>
      </c>
      <c r="F33" s="150" t="n">
        <f aca="false">ROUND((F$19+F$26)*$B33,2)</f>
        <v>0</v>
      </c>
      <c r="G33" s="152" t="n">
        <f aca="false">ROUND((G$19+G$26)*$B33,2)</f>
        <v>0</v>
      </c>
    </row>
    <row r="34" customFormat="false" ht="12.75" hidden="false" customHeight="false" outlineLevel="0" collapsed="false">
      <c r="A34" s="148" t="s">
        <v>334</v>
      </c>
      <c r="B34" s="168" t="n">
        <v>0.006</v>
      </c>
      <c r="C34" s="150" t="n">
        <f aca="false">ROUND((C$19+C$26)*$B34,2)</f>
        <v>0</v>
      </c>
      <c r="D34" s="150" t="n">
        <f aca="false">ROUND((D$19+D$26)*$B34,2)</f>
        <v>0</v>
      </c>
      <c r="E34" s="150" t="n">
        <f aca="false">ROUND((E$19+E$26)*$B34,2)</f>
        <v>0</v>
      </c>
      <c r="F34" s="150" t="n">
        <f aca="false">ROUND((F$19+F$26)*$B34,2)</f>
        <v>0</v>
      </c>
      <c r="G34" s="152" t="n">
        <f aca="false">ROUND((G$19+G$26)*$B34,2)</f>
        <v>0</v>
      </c>
    </row>
    <row r="35" customFormat="false" ht="12.75" hidden="false" customHeight="false" outlineLevel="0" collapsed="false">
      <c r="A35" s="148" t="s">
        <v>335</v>
      </c>
      <c r="B35" s="168" t="n">
        <v>0.002</v>
      </c>
      <c r="C35" s="150" t="n">
        <f aca="false">ROUND((C$19+C$26)*$B35,2)</f>
        <v>0</v>
      </c>
      <c r="D35" s="150" t="n">
        <f aca="false">ROUND((D$19+D$26)*$B35,2)</f>
        <v>0</v>
      </c>
      <c r="E35" s="150" t="n">
        <f aca="false">ROUND((E$19+E$26)*$B35,2)</f>
        <v>0</v>
      </c>
      <c r="F35" s="150" t="n">
        <f aca="false">ROUND((F$19+F$26)*$B35,2)</f>
        <v>0</v>
      </c>
      <c r="G35" s="152" t="n">
        <f aca="false">ROUND((G$19+G$26)*$B35,2)</f>
        <v>0</v>
      </c>
    </row>
    <row r="36" customFormat="false" ht="12.75" hidden="false" customHeight="false" outlineLevel="0" collapsed="false">
      <c r="A36" s="162" t="s">
        <v>336</v>
      </c>
      <c r="B36" s="163"/>
      <c r="C36" s="169"/>
      <c r="D36" s="169"/>
      <c r="E36" s="169"/>
      <c r="F36" s="170"/>
      <c r="G36" s="171"/>
    </row>
    <row r="37" customFormat="false" ht="12.75" hidden="false" customHeight="false" outlineLevel="0" collapsed="false">
      <c r="A37" s="148" t="s">
        <v>337</v>
      </c>
      <c r="B37" s="168" t="n">
        <v>0.08</v>
      </c>
      <c r="C37" s="150" t="n">
        <f aca="false">ROUND((C$19+C$26)*$B37,2)</f>
        <v>0</v>
      </c>
      <c r="D37" s="150" t="n">
        <f aca="false">ROUND((D$19+D$26)*$B37,2)</f>
        <v>0</v>
      </c>
      <c r="E37" s="150" t="n">
        <f aca="false">ROUND((E$19+E$26)*$B37,2)</f>
        <v>0</v>
      </c>
      <c r="F37" s="150" t="n">
        <f aca="false">ROUND((F$19+F$26)*$B37,2)</f>
        <v>0</v>
      </c>
      <c r="G37" s="152" t="n">
        <f aca="false">ROUND((G$19+G$26)*$B37,2)</f>
        <v>0</v>
      </c>
    </row>
    <row r="38" customFormat="false" ht="12.75" hidden="false" customHeight="false" outlineLevel="0" collapsed="false">
      <c r="A38" s="154" t="s">
        <v>5</v>
      </c>
      <c r="B38" s="166" t="n">
        <f aca="false">SUM(B29:B37)</f>
        <v>0.368</v>
      </c>
      <c r="C38" s="156" t="n">
        <f aca="false">SUM(C29:C37)</f>
        <v>0</v>
      </c>
      <c r="D38" s="156" t="n">
        <f aca="false">SUM(D29:D37)</f>
        <v>0</v>
      </c>
      <c r="E38" s="156" t="n">
        <f aca="false">SUM(E29:E37)</f>
        <v>0</v>
      </c>
      <c r="F38" s="156" t="n">
        <f aca="false">SUM(F29:F37)</f>
        <v>0</v>
      </c>
      <c r="G38" s="157" t="n">
        <f aca="false">SUM(G29:G37)</f>
        <v>0</v>
      </c>
    </row>
    <row r="39" customFormat="false" ht="12.75" hidden="false" customHeight="false" outlineLevel="0" collapsed="false">
      <c r="A39" s="162" t="s">
        <v>338</v>
      </c>
      <c r="B39" s="163" t="s">
        <v>314</v>
      </c>
      <c r="C39" s="163" t="s">
        <v>314</v>
      </c>
      <c r="D39" s="163" t="s">
        <v>314</v>
      </c>
      <c r="E39" s="163" t="s">
        <v>314</v>
      </c>
      <c r="F39" s="163" t="s">
        <v>314</v>
      </c>
      <c r="G39" s="164" t="s">
        <v>314</v>
      </c>
    </row>
    <row r="40" customFormat="false" ht="12.75" hidden="false" customHeight="false" outlineLevel="0" collapsed="false">
      <c r="A40" s="148" t="s">
        <v>339</v>
      </c>
      <c r="B40" s="172" t="n">
        <f aca="false">VT!E90</f>
        <v>4.01206422018349</v>
      </c>
      <c r="C40" s="150" t="n">
        <f aca="false">ROUND(((2*22*$B$40)-0.06*C4),2)</f>
        <v>176.53</v>
      </c>
      <c r="D40" s="150" t="n">
        <f aca="false">ROUND(((2*22*$B$40)-0.06*D4),2)</f>
        <v>176.53</v>
      </c>
      <c r="E40" s="150" t="n">
        <f aca="false">ROUND(((2*22*$B$40)-0.06*E4),2)</f>
        <v>176.53</v>
      </c>
      <c r="F40" s="150" t="n">
        <f aca="false">ROUND(((2*15*$B$40)-0.06*0.5*F$4)*2,2)</f>
        <v>240.72</v>
      </c>
      <c r="G40" s="152" t="n">
        <f aca="false">ROUND(((2*15*$B$40)-0.06*0.5*G4)*2,2)</f>
        <v>240.72</v>
      </c>
    </row>
    <row r="41" customFormat="false" ht="12.8" hidden="false" customHeight="false" outlineLevel="0" collapsed="false">
      <c r="A41" s="148" t="s">
        <v>418</v>
      </c>
      <c r="B41" s="173" t="n">
        <v>24.6</v>
      </c>
      <c r="C41" s="150" t="n">
        <f aca="false">ROUND(($B$41*(1-0.2)*22),2)</f>
        <v>432.96</v>
      </c>
      <c r="D41" s="150" t="n">
        <f aca="false">ROUND(($B$41*(1-0.2)*22),2)</f>
        <v>432.96</v>
      </c>
      <c r="E41" s="150" t="n">
        <f aca="false">ROUND(($B$41*(1-0.2)*22),2)</f>
        <v>432.96</v>
      </c>
      <c r="F41" s="150" t="n">
        <f aca="false">ROUND(($B$41*(1-0.2)*15*2),2)</f>
        <v>590.4</v>
      </c>
      <c r="G41" s="152" t="n">
        <f aca="false">ROUND(($B$41*(1-0.2)*15*2),2)</f>
        <v>590.4</v>
      </c>
    </row>
    <row r="42" customFormat="false" ht="12.75" hidden="false" customHeight="false" outlineLevel="0" collapsed="false">
      <c r="A42" s="148" t="s">
        <v>419</v>
      </c>
      <c r="B42" s="172"/>
      <c r="C42" s="150" t="n">
        <v>0</v>
      </c>
      <c r="D42" s="150" t="n">
        <v>0</v>
      </c>
      <c r="E42" s="150" t="n">
        <v>0</v>
      </c>
      <c r="F42" s="150" t="n">
        <v>0</v>
      </c>
      <c r="G42" s="152" t="n">
        <v>0</v>
      </c>
    </row>
    <row r="43" customFormat="false" ht="12.75" hidden="false" customHeight="false" outlineLevel="0" collapsed="false">
      <c r="A43" s="148" t="s">
        <v>377</v>
      </c>
      <c r="B43" s="172"/>
      <c r="C43" s="150" t="n">
        <f aca="false">B43</f>
        <v>0</v>
      </c>
      <c r="D43" s="150" t="n">
        <f aca="false">B43</f>
        <v>0</v>
      </c>
      <c r="E43" s="150" t="n">
        <f aca="false">B43</f>
        <v>0</v>
      </c>
      <c r="F43" s="151" t="n">
        <f aca="false">B43*2</f>
        <v>0</v>
      </c>
      <c r="G43" s="152" t="n">
        <f aca="false">B43*2</f>
        <v>0</v>
      </c>
    </row>
    <row r="44" customFormat="false" ht="12.75" hidden="false" customHeight="false" outlineLevel="0" collapsed="false">
      <c r="A44" s="148" t="s">
        <v>420</v>
      </c>
      <c r="B44" s="172"/>
      <c r="C44" s="150" t="n">
        <v>0</v>
      </c>
      <c r="D44" s="150" t="n">
        <v>0</v>
      </c>
      <c r="E44" s="150" t="n">
        <v>0</v>
      </c>
      <c r="F44" s="151" t="n">
        <v>0</v>
      </c>
      <c r="G44" s="152" t="n">
        <v>0</v>
      </c>
    </row>
    <row r="45" customFormat="false" ht="12.75" hidden="false" customHeight="false" outlineLevel="0" collapsed="false">
      <c r="A45" s="174" t="s">
        <v>5</v>
      </c>
      <c r="B45" s="163"/>
      <c r="C45" s="175" t="n">
        <f aca="false">SUM(C40:C44)</f>
        <v>609.49</v>
      </c>
      <c r="D45" s="175" t="n">
        <f aca="false">SUM(D40:D44)</f>
        <v>609.49</v>
      </c>
      <c r="E45" s="175" t="n">
        <f aca="false">SUM(E40:E44)</f>
        <v>609.49</v>
      </c>
      <c r="F45" s="175" t="n">
        <f aca="false">SUM(F40:F44)</f>
        <v>831.12</v>
      </c>
      <c r="G45" s="176" t="n">
        <f aca="false">SUM(G40:G44)</f>
        <v>831.12</v>
      </c>
    </row>
    <row r="46" customFormat="false" ht="12.75" hidden="false" customHeight="false" outlineLevel="0" collapsed="false">
      <c r="A46" s="145" t="s">
        <v>344</v>
      </c>
      <c r="B46" s="146" t="s">
        <v>313</v>
      </c>
      <c r="C46" s="146" t="s">
        <v>314</v>
      </c>
      <c r="D46" s="146" t="s">
        <v>314</v>
      </c>
      <c r="E46" s="146" t="s">
        <v>314</v>
      </c>
      <c r="F46" s="146" t="s">
        <v>314</v>
      </c>
      <c r="G46" s="147" t="s">
        <v>314</v>
      </c>
    </row>
    <row r="47" customFormat="false" ht="12.75" hidden="false" customHeight="false" outlineLevel="0" collapsed="false">
      <c r="A47" s="148" t="s">
        <v>323</v>
      </c>
      <c r="B47" s="168" t="n">
        <f aca="false">B26</f>
        <v>0.111111111111111</v>
      </c>
      <c r="C47" s="150" t="n">
        <f aca="false">C26</f>
        <v>0</v>
      </c>
      <c r="D47" s="150" t="n">
        <f aca="false">D26</f>
        <v>0</v>
      </c>
      <c r="E47" s="150" t="n">
        <f aca="false">E26</f>
        <v>0</v>
      </c>
      <c r="F47" s="150" t="n">
        <f aca="false">F26</f>
        <v>0</v>
      </c>
      <c r="G47" s="152" t="n">
        <f aca="false">G26</f>
        <v>0</v>
      </c>
    </row>
    <row r="48" customFormat="false" ht="12.75" hidden="false" customHeight="false" outlineLevel="0" collapsed="false">
      <c r="A48" s="148" t="s">
        <v>345</v>
      </c>
      <c r="B48" s="168" t="n">
        <f aca="false">B38</f>
        <v>0.368</v>
      </c>
      <c r="C48" s="150" t="n">
        <f aca="false">C38</f>
        <v>0</v>
      </c>
      <c r="D48" s="150" t="n">
        <f aca="false">D38</f>
        <v>0</v>
      </c>
      <c r="E48" s="150" t="n">
        <f aca="false">E38</f>
        <v>0</v>
      </c>
      <c r="F48" s="150" t="n">
        <f aca="false">F38</f>
        <v>0</v>
      </c>
      <c r="G48" s="152" t="n">
        <f aca="false">G38</f>
        <v>0</v>
      </c>
    </row>
    <row r="49" customFormat="false" ht="12.75" hidden="false" customHeight="false" outlineLevel="0" collapsed="false">
      <c r="A49" s="148" t="s">
        <v>338</v>
      </c>
      <c r="B49" s="177" t="s">
        <v>20</v>
      </c>
      <c r="C49" s="150" t="n">
        <f aca="false">C45</f>
        <v>609.49</v>
      </c>
      <c r="D49" s="150" t="n">
        <f aca="false">D45</f>
        <v>609.49</v>
      </c>
      <c r="E49" s="150" t="n">
        <f aca="false">E45</f>
        <v>609.49</v>
      </c>
      <c r="F49" s="150" t="n">
        <f aca="false">F45</f>
        <v>831.12</v>
      </c>
      <c r="G49" s="152" t="n">
        <f aca="false">G45</f>
        <v>831.12</v>
      </c>
    </row>
    <row r="50" customFormat="false" ht="12.75" hidden="false" customHeight="false" outlineLevel="0" collapsed="false">
      <c r="A50" s="154" t="s">
        <v>5</v>
      </c>
      <c r="B50" s="178"/>
      <c r="C50" s="156" t="n">
        <f aca="false">SUM(C47:C49)</f>
        <v>609.49</v>
      </c>
      <c r="D50" s="156" t="n">
        <f aca="false">D47+D48+D49</f>
        <v>609.49</v>
      </c>
      <c r="E50" s="156" t="n">
        <f aca="false">E47+E48+E49</f>
        <v>609.49</v>
      </c>
      <c r="F50" s="156" t="n">
        <f aca="false">F47+F48+F49</f>
        <v>831.12</v>
      </c>
      <c r="G50" s="157" t="n">
        <f aca="false">G47+G48+G49</f>
        <v>831.12</v>
      </c>
    </row>
    <row r="51" customFormat="false" ht="6" hidden="false" customHeight="true" outlineLevel="0" collapsed="false">
      <c r="A51" s="148"/>
      <c r="B51" s="158"/>
      <c r="C51" s="158"/>
      <c r="D51" s="158"/>
      <c r="E51" s="158"/>
      <c r="F51" s="159"/>
      <c r="G51" s="160"/>
    </row>
    <row r="52" customFormat="false" ht="12.75" hidden="false" customHeight="false" outlineLevel="0" collapsed="false">
      <c r="A52" s="161" t="s">
        <v>346</v>
      </c>
      <c r="B52" s="161"/>
      <c r="C52" s="161"/>
      <c r="D52" s="161"/>
      <c r="E52" s="161"/>
      <c r="F52" s="161"/>
      <c r="G52" s="161"/>
    </row>
    <row r="53" customFormat="false" ht="12.75" hidden="false" customHeight="false" outlineLevel="0" collapsed="false">
      <c r="A53" s="162" t="s">
        <v>347</v>
      </c>
      <c r="B53" s="163" t="s">
        <v>313</v>
      </c>
      <c r="C53" s="163" t="s">
        <v>314</v>
      </c>
      <c r="D53" s="163" t="s">
        <v>314</v>
      </c>
      <c r="E53" s="163" t="s">
        <v>314</v>
      </c>
      <c r="F53" s="163" t="s">
        <v>314</v>
      </c>
      <c r="G53" s="164" t="s">
        <v>314</v>
      </c>
    </row>
    <row r="54" customFormat="false" ht="12.8" hidden="false" customHeight="false" outlineLevel="0" collapsed="false">
      <c r="A54" s="148" t="s">
        <v>348</v>
      </c>
      <c r="B54" s="165" t="n">
        <f aca="false">1/12*0.5319</f>
        <v>0.044325</v>
      </c>
      <c r="C54" s="179" t="n">
        <f aca="false">(C$19+C$26+C$37+C$45)*$B54</f>
        <v>27.01564425</v>
      </c>
      <c r="D54" s="179" t="n">
        <f aca="false">(D$19+D$26+D$37+D$45)*$B54</f>
        <v>27.01564425</v>
      </c>
      <c r="E54" s="179" t="n">
        <f aca="false">(E$19+E$26+E$37+E$45)*$B54</f>
        <v>27.01564425</v>
      </c>
      <c r="F54" s="179" t="n">
        <f aca="false">(F$19+F$26+F$37+F$45)*$B54</f>
        <v>36.839394</v>
      </c>
      <c r="G54" s="180" t="n">
        <f aca="false">(G$19+G$26+G$37+G$45)*$B54</f>
        <v>36.839394</v>
      </c>
    </row>
    <row r="55" customFormat="false" ht="12.8" hidden="false" customHeight="false" outlineLevel="0" collapsed="false">
      <c r="A55" s="148" t="s">
        <v>349</v>
      </c>
      <c r="B55" s="165" t="n">
        <f aca="false">0.4*0.5319</f>
        <v>0.21276</v>
      </c>
      <c r="C55" s="179" t="n">
        <f aca="false">C37*$B55</f>
        <v>0</v>
      </c>
      <c r="D55" s="179" t="n">
        <f aca="false">D37*$B55</f>
        <v>0</v>
      </c>
      <c r="E55" s="179" t="n">
        <f aca="false">E37*$B55</f>
        <v>0</v>
      </c>
      <c r="F55" s="179" t="n">
        <f aca="false">F37*$B55</f>
        <v>0</v>
      </c>
      <c r="G55" s="180" t="n">
        <f aca="false">G37*$B55</f>
        <v>0</v>
      </c>
    </row>
    <row r="56" customFormat="false" ht="12.75" hidden="false" customHeight="false" outlineLevel="0" collapsed="false">
      <c r="A56" s="154" t="s">
        <v>5</v>
      </c>
      <c r="B56" s="181"/>
      <c r="C56" s="182" t="n">
        <f aca="false">SUM(C54:C55)</f>
        <v>27.01564425</v>
      </c>
      <c r="D56" s="182" t="n">
        <f aca="false">SUM(D54:D55)</f>
        <v>27.01564425</v>
      </c>
      <c r="E56" s="182" t="n">
        <f aca="false">SUM(E54:E55)</f>
        <v>27.01564425</v>
      </c>
      <c r="F56" s="182" t="n">
        <f aca="false">SUM(F54:F55)</f>
        <v>36.839394</v>
      </c>
      <c r="G56" s="183" t="n">
        <f aca="false">SUM(G54:G55)</f>
        <v>36.839394</v>
      </c>
    </row>
    <row r="57" customFormat="false" ht="12.75" hidden="false" customHeight="false" outlineLevel="0" collapsed="false">
      <c r="A57" s="162" t="s">
        <v>350</v>
      </c>
      <c r="B57" s="163" t="s">
        <v>313</v>
      </c>
      <c r="C57" s="163" t="s">
        <v>314</v>
      </c>
      <c r="D57" s="163" t="s">
        <v>314</v>
      </c>
      <c r="E57" s="163" t="s">
        <v>314</v>
      </c>
      <c r="F57" s="167" t="s">
        <v>314</v>
      </c>
      <c r="G57" s="164" t="s">
        <v>314</v>
      </c>
    </row>
    <row r="58" customFormat="false" ht="12.8" hidden="false" customHeight="false" outlineLevel="0" collapsed="false">
      <c r="A58" s="148" t="s">
        <v>351</v>
      </c>
      <c r="B58" s="165" t="n">
        <f aca="false">1/12*0.0591</f>
        <v>0.004925</v>
      </c>
      <c r="C58" s="184" t="n">
        <f aca="false">(C19+C50)*$B58</f>
        <v>3.00173825</v>
      </c>
      <c r="D58" s="184" t="n">
        <f aca="false">(D19+D50)*$B58</f>
        <v>3.00173825</v>
      </c>
      <c r="E58" s="184" t="n">
        <f aca="false">(E19+E50)*$B58</f>
        <v>3.00173825</v>
      </c>
      <c r="F58" s="184" t="n">
        <f aca="false">(F19+F50)*$B58</f>
        <v>4.093266</v>
      </c>
      <c r="G58" s="185" t="n">
        <f aca="false">(G19+G50)*$B58</f>
        <v>4.093266</v>
      </c>
    </row>
    <row r="59" customFormat="false" ht="12.8" hidden="false" customHeight="false" outlineLevel="0" collapsed="false">
      <c r="A59" s="148" t="s">
        <v>352</v>
      </c>
      <c r="B59" s="165" t="n">
        <f aca="false">0.4*0.0591</f>
        <v>0.02364</v>
      </c>
      <c r="C59" s="184" t="n">
        <f aca="false">$B59*C37</f>
        <v>0</v>
      </c>
      <c r="D59" s="184" t="n">
        <f aca="false">$B59*D37</f>
        <v>0</v>
      </c>
      <c r="E59" s="184" t="n">
        <f aca="false">$B59*E37</f>
        <v>0</v>
      </c>
      <c r="F59" s="184" t="n">
        <f aca="false">$B59*F37</f>
        <v>0</v>
      </c>
      <c r="G59" s="185" t="n">
        <f aca="false">$B59*G37</f>
        <v>0</v>
      </c>
    </row>
    <row r="60" customFormat="false" ht="12.75" hidden="false" customHeight="false" outlineLevel="0" collapsed="false">
      <c r="A60" s="154" t="s">
        <v>5</v>
      </c>
      <c r="B60" s="181"/>
      <c r="C60" s="156" t="n">
        <f aca="false">SUM(C58:C59)</f>
        <v>3.00173825</v>
      </c>
      <c r="D60" s="156" t="n">
        <f aca="false">SUM(D58:D59)</f>
        <v>3.00173825</v>
      </c>
      <c r="E60" s="156" t="n">
        <f aca="false">SUM(E58:E59)</f>
        <v>3.00173825</v>
      </c>
      <c r="F60" s="156" t="n">
        <f aca="false">SUM(F58:F59)</f>
        <v>4.093266</v>
      </c>
      <c r="G60" s="157" t="n">
        <f aca="false">SUM(G58:G59)</f>
        <v>4.093266</v>
      </c>
    </row>
    <row r="61" customFormat="false" ht="12.75" hidden="false" customHeight="false" outlineLevel="0" collapsed="false">
      <c r="A61" s="162" t="s">
        <v>353</v>
      </c>
      <c r="B61" s="163" t="s">
        <v>313</v>
      </c>
      <c r="C61" s="163" t="s">
        <v>314</v>
      </c>
      <c r="D61" s="163" t="s">
        <v>314</v>
      </c>
      <c r="E61" s="163" t="s">
        <v>314</v>
      </c>
      <c r="F61" s="167" t="s">
        <v>314</v>
      </c>
      <c r="G61" s="164" t="s">
        <v>314</v>
      </c>
    </row>
    <row r="62" customFormat="false" ht="12.8" hidden="false" customHeight="false" outlineLevel="0" collapsed="false">
      <c r="A62" s="148" t="s">
        <v>354</v>
      </c>
      <c r="B62" s="165" t="n">
        <v>0.0286</v>
      </c>
      <c r="C62" s="184" t="n">
        <f aca="false">(C23*$B$62)*-1</f>
        <v>-0</v>
      </c>
      <c r="D62" s="184" t="n">
        <f aca="false">(D23*$B$62)*-1</f>
        <v>-0</v>
      </c>
      <c r="E62" s="184" t="n">
        <f aca="false">(E23*$B$62)*-1</f>
        <v>-0</v>
      </c>
      <c r="F62" s="184" t="n">
        <f aca="false">(F23*$B$62)*-1</f>
        <v>-0</v>
      </c>
      <c r="G62" s="185" t="n">
        <f aca="false">(G23*$B$62)*-1</f>
        <v>-0</v>
      </c>
    </row>
    <row r="63" customFormat="false" ht="12.8" hidden="false" customHeight="false" outlineLevel="0" collapsed="false">
      <c r="A63" s="148" t="s">
        <v>355</v>
      </c>
      <c r="B63" s="165" t="n">
        <v>0.0286</v>
      </c>
      <c r="C63" s="184" t="n">
        <f aca="false">(C24*$B$63)*-1</f>
        <v>-0</v>
      </c>
      <c r="D63" s="184" t="n">
        <f aca="false">(D24*$B$63)*-1</f>
        <v>-0</v>
      </c>
      <c r="E63" s="184" t="n">
        <f aca="false">(E24*$B$63)*-1</f>
        <v>-0</v>
      </c>
      <c r="F63" s="184" t="n">
        <f aca="false">(F24*$B$63)*-1</f>
        <v>-0</v>
      </c>
      <c r="G63" s="185" t="n">
        <f aca="false">(G24*$B$63)*-1</f>
        <v>-0</v>
      </c>
    </row>
    <row r="64" customFormat="false" ht="12.8" hidden="false" customHeight="false" outlineLevel="0" collapsed="false">
      <c r="A64" s="148" t="s">
        <v>356</v>
      </c>
      <c r="B64" s="165" t="n">
        <v>0.0286</v>
      </c>
      <c r="C64" s="184" t="n">
        <f aca="false">(C25*$B$64)*-1</f>
        <v>-0</v>
      </c>
      <c r="D64" s="184" t="n">
        <f aca="false">(D25*$B$64)*-1</f>
        <v>-0</v>
      </c>
      <c r="E64" s="184" t="n">
        <f aca="false">(E25*$B$64)*-1</f>
        <v>-0</v>
      </c>
      <c r="F64" s="184" t="n">
        <f aca="false">(F25*$B$64)*-1</f>
        <v>-0</v>
      </c>
      <c r="G64" s="185" t="n">
        <f aca="false">(G25*$B$64)*-1</f>
        <v>-0</v>
      </c>
    </row>
    <row r="65" customFormat="false" ht="12.75" hidden="false" customHeight="false" outlineLevel="0" collapsed="false">
      <c r="A65" s="154" t="s">
        <v>5</v>
      </c>
      <c r="B65" s="181"/>
      <c r="C65" s="156" t="n">
        <f aca="false">SUM(C62:C64)</f>
        <v>0</v>
      </c>
      <c r="D65" s="156" t="n">
        <f aca="false">SUM(D62:D64)</f>
        <v>0</v>
      </c>
      <c r="E65" s="156" t="n">
        <f aca="false">SUM(E62:E64)</f>
        <v>0</v>
      </c>
      <c r="F65" s="156" t="n">
        <f aca="false">SUM(F62:F64)</f>
        <v>0</v>
      </c>
      <c r="G65" s="157" t="n">
        <f aca="false">SUM(G62:G64)</f>
        <v>0</v>
      </c>
    </row>
    <row r="66" customFormat="false" ht="12.75" hidden="false" customHeight="false" outlineLevel="0" collapsed="false">
      <c r="A66" s="145" t="s">
        <v>357</v>
      </c>
      <c r="B66" s="146" t="s">
        <v>313</v>
      </c>
      <c r="C66" s="146" t="s">
        <v>314</v>
      </c>
      <c r="D66" s="146" t="s">
        <v>314</v>
      </c>
      <c r="E66" s="146" t="s">
        <v>314</v>
      </c>
      <c r="F66" s="186" t="s">
        <v>314</v>
      </c>
      <c r="G66" s="147" t="s">
        <v>314</v>
      </c>
    </row>
    <row r="67" customFormat="false" ht="12.75" hidden="false" customHeight="false" outlineLevel="0" collapsed="false">
      <c r="A67" s="148" t="s">
        <v>348</v>
      </c>
      <c r="B67" s="187"/>
      <c r="C67" s="184" t="n">
        <f aca="false">C56</f>
        <v>27.01564425</v>
      </c>
      <c r="D67" s="184" t="n">
        <f aca="false">D56</f>
        <v>27.01564425</v>
      </c>
      <c r="E67" s="184" t="n">
        <f aca="false">E56</f>
        <v>27.01564425</v>
      </c>
      <c r="F67" s="184" t="n">
        <f aca="false">F56</f>
        <v>36.839394</v>
      </c>
      <c r="G67" s="185" t="n">
        <f aca="false">G56</f>
        <v>36.839394</v>
      </c>
    </row>
    <row r="68" customFormat="false" ht="12.75" hidden="false" customHeight="false" outlineLevel="0" collapsed="false">
      <c r="A68" s="148" t="s">
        <v>358</v>
      </c>
      <c r="B68" s="187"/>
      <c r="C68" s="184" t="n">
        <f aca="false">C60</f>
        <v>3.00173825</v>
      </c>
      <c r="D68" s="184" t="n">
        <f aca="false">D60</f>
        <v>3.00173825</v>
      </c>
      <c r="E68" s="184" t="n">
        <f aca="false">E60</f>
        <v>3.00173825</v>
      </c>
      <c r="F68" s="184" t="n">
        <f aca="false">F60</f>
        <v>4.093266</v>
      </c>
      <c r="G68" s="185" t="n">
        <f aca="false">G60</f>
        <v>4.093266</v>
      </c>
    </row>
    <row r="69" customFormat="false" ht="12.75" hidden="false" customHeight="false" outlineLevel="0" collapsed="false">
      <c r="A69" s="148" t="s">
        <v>359</v>
      </c>
      <c r="B69" s="187"/>
      <c r="C69" s="184" t="n">
        <f aca="false">C65</f>
        <v>0</v>
      </c>
      <c r="D69" s="184" t="n">
        <f aca="false">D65</f>
        <v>0</v>
      </c>
      <c r="E69" s="184" t="n">
        <f aca="false">E65</f>
        <v>0</v>
      </c>
      <c r="F69" s="184" t="n">
        <f aca="false">F65</f>
        <v>0</v>
      </c>
      <c r="G69" s="185" t="n">
        <f aca="false">G65</f>
        <v>0</v>
      </c>
    </row>
    <row r="70" customFormat="false" ht="12.75" hidden="false" customHeight="false" outlineLevel="0" collapsed="false">
      <c r="A70" s="154" t="s">
        <v>5</v>
      </c>
      <c r="B70" s="166"/>
      <c r="C70" s="156" t="n">
        <f aca="false">SUM(C67:C69)</f>
        <v>30.0173825</v>
      </c>
      <c r="D70" s="156" t="n">
        <f aca="false">SUM(D67:D69)</f>
        <v>30.0173825</v>
      </c>
      <c r="E70" s="156" t="n">
        <f aca="false">SUM(E67:E69)</f>
        <v>30.0173825</v>
      </c>
      <c r="F70" s="156" t="n">
        <f aca="false">SUM(F67:F69)</f>
        <v>40.93266</v>
      </c>
      <c r="G70" s="157" t="n">
        <f aca="false">SUM(G67:G69)</f>
        <v>40.93266</v>
      </c>
    </row>
    <row r="71" customFormat="false" ht="7.5" hidden="false" customHeight="true" outlineLevel="0" collapsed="false">
      <c r="A71" s="188"/>
      <c r="B71" s="189"/>
      <c r="C71" s="190"/>
      <c r="D71" s="190"/>
      <c r="E71" s="190"/>
      <c r="F71" s="190"/>
      <c r="G71" s="191"/>
    </row>
    <row r="72" customFormat="false" ht="12.75" hidden="false" customHeight="false" outlineLevel="0" collapsed="false">
      <c r="A72" s="192" t="s">
        <v>360</v>
      </c>
      <c r="B72" s="192"/>
      <c r="C72" s="192"/>
      <c r="D72" s="192"/>
      <c r="E72" s="192"/>
      <c r="F72" s="192"/>
      <c r="G72" s="192"/>
    </row>
    <row r="73" customFormat="false" ht="12.75" hidden="false" customHeight="false" outlineLevel="0" collapsed="false">
      <c r="A73" s="193" t="s">
        <v>361</v>
      </c>
      <c r="B73" s="194" t="s">
        <v>313</v>
      </c>
      <c r="C73" s="194" t="s">
        <v>314</v>
      </c>
      <c r="D73" s="194" t="s">
        <v>314</v>
      </c>
      <c r="E73" s="194" t="s">
        <v>314</v>
      </c>
      <c r="F73" s="194" t="s">
        <v>314</v>
      </c>
      <c r="G73" s="195" t="s">
        <v>314</v>
      </c>
    </row>
    <row r="74" customFormat="false" ht="12.8" hidden="false" customHeight="false" outlineLevel="0" collapsed="false">
      <c r="A74" s="148" t="s">
        <v>362</v>
      </c>
      <c r="B74" s="168"/>
      <c r="C74" s="196" t="n">
        <f aca="false">ROUND(20.7945/30/12*(C$19+C$50+C$70),2)</f>
        <v>36.94</v>
      </c>
      <c r="D74" s="196" t="n">
        <f aca="false">ROUND(20.7945/30/12*(D$19+D$50+D$70),2)</f>
        <v>36.94</v>
      </c>
      <c r="E74" s="196" t="n">
        <f aca="false">ROUND(20.7945/30/12*(E$19+E$50+E$70),2)</f>
        <v>36.94</v>
      </c>
      <c r="F74" s="196" t="n">
        <f aca="false">ROUND(15/30/12*(F$19+F$50+F$70),2)</f>
        <v>36.34</v>
      </c>
      <c r="G74" s="196" t="n">
        <f aca="false">ROUND(15/30/12*(G$19+G$50+G$70),2)</f>
        <v>36.34</v>
      </c>
    </row>
    <row r="75" customFormat="false" ht="12.8" hidden="false" customHeight="false" outlineLevel="0" collapsed="false">
      <c r="A75" s="148" t="s">
        <v>363</v>
      </c>
      <c r="B75" s="168"/>
      <c r="C75" s="196" t="n">
        <f aca="false">ROUND(7.681/30/12*(C$19+C$50+C$70),2)</f>
        <v>13.64</v>
      </c>
      <c r="D75" s="196" t="n">
        <f aca="false">ROUND(7.681/30/12*(D$19+D$50+D$70),2)</f>
        <v>13.64</v>
      </c>
      <c r="E75" s="196" t="n">
        <f aca="false">ROUND(7.681/30/12*(E$19+E$50+E$70),2)</f>
        <v>13.64</v>
      </c>
      <c r="F75" s="196" t="n">
        <f aca="false">ROUND(5.3399/30/12*(F$19+F$50+F$70),2)</f>
        <v>12.94</v>
      </c>
      <c r="G75" s="196" t="n">
        <f aca="false">ROUND(5.3399/30/12*(G$19+G$50+G$70),2)</f>
        <v>12.94</v>
      </c>
    </row>
    <row r="76" customFormat="false" ht="12.8" hidden="false" customHeight="false" outlineLevel="0" collapsed="false">
      <c r="A76" s="148" t="s">
        <v>364</v>
      </c>
      <c r="B76" s="168"/>
      <c r="C76" s="196" t="n">
        <f aca="false">ROUND(0.4505/30/12*(C$19+C$50+C$70),2)</f>
        <v>0.8</v>
      </c>
      <c r="D76" s="196" t="n">
        <f aca="false">ROUND(0.4505/30/12*(D$19+D$50+D$70),2)</f>
        <v>0.8</v>
      </c>
      <c r="E76" s="196" t="n">
        <f aca="false">ROUND(0.4505/30/12*(E$19+E$50+E$70),2)</f>
        <v>0.8</v>
      </c>
      <c r="F76" s="196" t="n">
        <f aca="false">ROUND(0.325/30/12*(F$19+F$50+F$70),2)</f>
        <v>0.79</v>
      </c>
      <c r="G76" s="196" t="n">
        <f aca="false">ROUND(0.325/30/12*(G$19+G$50+G$70),2)</f>
        <v>0.79</v>
      </c>
    </row>
    <row r="77" customFormat="false" ht="12.8" hidden="false" customHeight="false" outlineLevel="0" collapsed="false">
      <c r="A77" s="148" t="s">
        <v>365</v>
      </c>
      <c r="B77" s="168"/>
      <c r="C77" s="196" t="n">
        <f aca="false">ROUND(0.9583/30/12*(C$19+C$50+C$70),2)</f>
        <v>1.7</v>
      </c>
      <c r="D77" s="196" t="n">
        <f aca="false">ROUND(0.9583/30/12*(D$19+D$50+D$70),2)</f>
        <v>1.7</v>
      </c>
      <c r="E77" s="196" t="n">
        <f aca="false">ROUND(0.9583/30/12*(E$19+E$50+E$70),2)</f>
        <v>1.7</v>
      </c>
      <c r="F77" s="196" t="n">
        <f aca="false">ROUND(0.6913/30/12*(F$19+F$50+F$70),2)</f>
        <v>1.67</v>
      </c>
      <c r="G77" s="196" t="n">
        <f aca="false">ROUND(0.6913/30/12*(G$19+G$50+G$70),2)</f>
        <v>1.67</v>
      </c>
    </row>
    <row r="78" customFormat="false" ht="12.75" hidden="false" customHeight="false" outlineLevel="0" collapsed="false">
      <c r="A78" s="148" t="s">
        <v>366</v>
      </c>
      <c r="B78" s="168"/>
      <c r="C78" s="150"/>
      <c r="D78" s="150"/>
      <c r="E78" s="150"/>
      <c r="F78" s="151"/>
      <c r="G78" s="152"/>
    </row>
    <row r="79" customFormat="false" ht="12.75" hidden="false" customHeight="false" outlineLevel="0" collapsed="false">
      <c r="A79" s="154" t="s">
        <v>5</v>
      </c>
      <c r="B79" s="166" t="n">
        <f aca="false">SUM(B74:B78)</f>
        <v>0</v>
      </c>
      <c r="C79" s="156" t="n">
        <f aca="false">SUM(C74:C78)</f>
        <v>53.08</v>
      </c>
      <c r="D79" s="156" t="n">
        <f aca="false">SUM(D74:D78)</f>
        <v>53.08</v>
      </c>
      <c r="E79" s="156" t="n">
        <f aca="false">SUM(E74:E78)</f>
        <v>53.08</v>
      </c>
      <c r="F79" s="156" t="n">
        <f aca="false">SUM(F74:F78)</f>
        <v>51.74</v>
      </c>
      <c r="G79" s="157" t="n">
        <f aca="false">SUM(G74:G78)</f>
        <v>51.74</v>
      </c>
    </row>
    <row r="80" customFormat="false" ht="12.75" hidden="false" customHeight="false" outlineLevel="0" collapsed="false">
      <c r="A80" s="162" t="s">
        <v>367</v>
      </c>
      <c r="B80" s="163"/>
      <c r="C80" s="163" t="s">
        <v>314</v>
      </c>
      <c r="D80" s="163" t="s">
        <v>314</v>
      </c>
      <c r="E80" s="163" t="s">
        <v>314</v>
      </c>
      <c r="F80" s="163" t="s">
        <v>314</v>
      </c>
      <c r="G80" s="164" t="s">
        <v>314</v>
      </c>
    </row>
    <row r="81" customFormat="false" ht="12.75" hidden="false" customHeight="false" outlineLevel="0" collapsed="false">
      <c r="A81" s="148" t="s">
        <v>368</v>
      </c>
      <c r="B81" s="168" t="n">
        <v>0.5</v>
      </c>
      <c r="C81" s="197"/>
      <c r="D81" s="197"/>
      <c r="E81" s="197"/>
      <c r="F81" s="197" t="n">
        <f aca="false">ROUND(F$12/220*15*0.5*(1+$B81),2)</f>
        <v>0</v>
      </c>
      <c r="G81" s="197" t="n">
        <f aca="false">ROUND(G$12/220*15*0.5*(1+$B81),2)</f>
        <v>0</v>
      </c>
    </row>
    <row r="82" customFormat="false" ht="12.75" hidden="false" customHeight="false" outlineLevel="0" collapsed="false">
      <c r="A82" s="154"/>
      <c r="B82" s="166"/>
      <c r="C82" s="198"/>
      <c r="D82" s="198"/>
      <c r="E82" s="198"/>
      <c r="F82" s="199"/>
      <c r="G82" s="200"/>
    </row>
    <row r="83" customFormat="false" ht="12.75" hidden="false" customHeight="false" outlineLevel="0" collapsed="false">
      <c r="A83" s="145" t="s">
        <v>369</v>
      </c>
      <c r="B83" s="146" t="s">
        <v>313</v>
      </c>
      <c r="C83" s="146" t="s">
        <v>314</v>
      </c>
      <c r="D83" s="146" t="s">
        <v>314</v>
      </c>
      <c r="E83" s="146" t="s">
        <v>314</v>
      </c>
      <c r="F83" s="146" t="s">
        <v>314</v>
      </c>
      <c r="G83" s="147" t="s">
        <v>314</v>
      </c>
    </row>
    <row r="84" customFormat="false" ht="12.75" hidden="false" customHeight="false" outlineLevel="0" collapsed="false">
      <c r="A84" s="148" t="s">
        <v>370</v>
      </c>
      <c r="B84" s="168" t="n">
        <f aca="false">B79</f>
        <v>0</v>
      </c>
      <c r="C84" s="150" t="n">
        <f aca="false">C79</f>
        <v>53.08</v>
      </c>
      <c r="D84" s="150" t="n">
        <f aca="false">D79</f>
        <v>53.08</v>
      </c>
      <c r="E84" s="150" t="n">
        <f aca="false">E79</f>
        <v>53.08</v>
      </c>
      <c r="F84" s="150" t="n">
        <f aca="false">F79</f>
        <v>51.74</v>
      </c>
      <c r="G84" s="152" t="n">
        <f aca="false">G79</f>
        <v>51.74</v>
      </c>
    </row>
    <row r="85" customFormat="false" ht="12.75" hidden="false" customHeight="false" outlineLevel="0" collapsed="false">
      <c r="A85" s="148" t="s">
        <v>421</v>
      </c>
      <c r="B85" s="168" t="n">
        <f aca="false">B81</f>
        <v>0.5</v>
      </c>
      <c r="C85" s="150" t="n">
        <f aca="false">C81</f>
        <v>0</v>
      </c>
      <c r="D85" s="150" t="n">
        <f aca="false">D81</f>
        <v>0</v>
      </c>
      <c r="E85" s="150" t="n">
        <f aca="false">E81</f>
        <v>0</v>
      </c>
      <c r="F85" s="150" t="n">
        <f aca="false">F81</f>
        <v>0</v>
      </c>
      <c r="G85" s="152" t="n">
        <f aca="false">G81</f>
        <v>0</v>
      </c>
    </row>
    <row r="86" customFormat="false" ht="12.75" hidden="false" customHeight="false" outlineLevel="0" collapsed="false">
      <c r="A86" s="154" t="s">
        <v>5</v>
      </c>
      <c r="B86" s="166" t="n">
        <f aca="false">SUM(B84:B85)</f>
        <v>0.5</v>
      </c>
      <c r="C86" s="156" t="n">
        <f aca="false">SUM(C84:C85)</f>
        <v>53.08</v>
      </c>
      <c r="D86" s="156" t="n">
        <f aca="false">SUM(D84:D85)</f>
        <v>53.08</v>
      </c>
      <c r="E86" s="156" t="n">
        <f aca="false">SUM(E84:E85)</f>
        <v>53.08</v>
      </c>
      <c r="F86" s="156" t="n">
        <f aca="false">SUM(F84:F85)</f>
        <v>51.74</v>
      </c>
      <c r="G86" s="157" t="n">
        <f aca="false">SUM(G84:G85)</f>
        <v>51.74</v>
      </c>
    </row>
    <row r="87" customFormat="false" ht="4.5" hidden="false" customHeight="true" outlineLevel="0" collapsed="false">
      <c r="A87" s="148"/>
      <c r="B87" s="158"/>
      <c r="C87" s="158"/>
      <c r="D87" s="158"/>
      <c r="E87" s="158"/>
      <c r="F87" s="159"/>
      <c r="G87" s="160"/>
    </row>
    <row r="88" customFormat="false" ht="12.75" hidden="false" customHeight="false" outlineLevel="0" collapsed="false">
      <c r="A88" s="161" t="s">
        <v>372</v>
      </c>
      <c r="B88" s="161"/>
      <c r="C88" s="161"/>
      <c r="D88" s="161"/>
      <c r="E88" s="161"/>
      <c r="F88" s="161"/>
      <c r="G88" s="161"/>
    </row>
    <row r="89" customFormat="false" ht="12.75" hidden="false" customHeight="false" outlineLevel="0" collapsed="false">
      <c r="A89" s="145" t="s">
        <v>373</v>
      </c>
      <c r="B89" s="146" t="s">
        <v>20</v>
      </c>
      <c r="C89" s="146" t="s">
        <v>314</v>
      </c>
      <c r="D89" s="146" t="s">
        <v>314</v>
      </c>
      <c r="E89" s="146" t="s">
        <v>314</v>
      </c>
      <c r="F89" s="146" t="s">
        <v>314</v>
      </c>
      <c r="G89" s="147" t="s">
        <v>314</v>
      </c>
    </row>
    <row r="90" customFormat="false" ht="12.8" hidden="false" customHeight="false" outlineLevel="0" collapsed="false">
      <c r="A90" s="148" t="s">
        <v>374</v>
      </c>
      <c r="B90" s="179" t="n">
        <f aca="false">Insumos!L11</f>
        <v>0</v>
      </c>
      <c r="C90" s="179" t="n">
        <f aca="false">B90</f>
        <v>0</v>
      </c>
      <c r="D90" s="179" t="n">
        <f aca="false">B90</f>
        <v>0</v>
      </c>
      <c r="E90" s="179" t="n">
        <f aca="false">B90</f>
        <v>0</v>
      </c>
      <c r="F90" s="201" t="n">
        <f aca="false">B90*2</f>
        <v>0</v>
      </c>
      <c r="G90" s="180" t="n">
        <f aca="false">B90*2</f>
        <v>0</v>
      </c>
    </row>
    <row r="91" customFormat="false" ht="12.8" hidden="false" customHeight="false" outlineLevel="0" collapsed="false">
      <c r="A91" s="279" t="s">
        <v>375</v>
      </c>
      <c r="B91" s="179" t="n">
        <f aca="false">Insumos!K25</f>
        <v>0</v>
      </c>
      <c r="C91" s="179" t="n">
        <f aca="false">B91</f>
        <v>0</v>
      </c>
      <c r="D91" s="179" t="n">
        <f aca="false">B91</f>
        <v>0</v>
      </c>
      <c r="E91" s="179" t="n">
        <f aca="false">B91</f>
        <v>0</v>
      </c>
      <c r="F91" s="201" t="n">
        <f aca="false">B91*2</f>
        <v>0</v>
      </c>
      <c r="G91" s="180" t="n">
        <f aca="false">B91*2</f>
        <v>0</v>
      </c>
    </row>
    <row r="92" customFormat="false" ht="12.8" hidden="false" customHeight="false" outlineLevel="0" collapsed="false">
      <c r="A92" s="279" t="s">
        <v>376</v>
      </c>
      <c r="B92" s="179"/>
      <c r="C92" s="179" t="n">
        <f aca="false">Insumos!K36</f>
        <v>0</v>
      </c>
      <c r="D92" s="179" t="n">
        <f aca="false">Insumos!K37</f>
        <v>0</v>
      </c>
      <c r="E92" s="179" t="n">
        <f aca="false">Insumos!K37</f>
        <v>0</v>
      </c>
      <c r="F92" s="201" t="n">
        <f aca="false">Insumos!K38</f>
        <v>0</v>
      </c>
      <c r="G92" s="180" t="n">
        <f aca="false">Insumos!K38</f>
        <v>0</v>
      </c>
    </row>
    <row r="93" customFormat="false" ht="12.75" hidden="false" customHeight="false" outlineLevel="0" collapsed="false">
      <c r="A93" s="279" t="s">
        <v>377</v>
      </c>
      <c r="B93" s="179"/>
      <c r="C93" s="197"/>
      <c r="D93" s="197"/>
      <c r="E93" s="197"/>
      <c r="F93" s="202"/>
      <c r="G93" s="203"/>
    </row>
    <row r="94" customFormat="false" ht="12.75" hidden="false" customHeight="false" outlineLevel="0" collapsed="false">
      <c r="A94" s="154" t="s">
        <v>5</v>
      </c>
      <c r="B94" s="182" t="n">
        <f aca="false">SUM(B90:B93)</f>
        <v>0</v>
      </c>
      <c r="C94" s="182" t="n">
        <f aca="false">SUM(C90:C93)</f>
        <v>0</v>
      </c>
      <c r="D94" s="182" t="n">
        <f aca="false">SUM(D90:D93)</f>
        <v>0</v>
      </c>
      <c r="E94" s="182" t="n">
        <f aca="false">SUM(E90:E93)</f>
        <v>0</v>
      </c>
      <c r="F94" s="182" t="n">
        <f aca="false">SUM(F90:F93)</f>
        <v>0</v>
      </c>
      <c r="G94" s="183" t="n">
        <f aca="false">SUM(G90:G93)</f>
        <v>0</v>
      </c>
    </row>
    <row r="95" customFormat="false" ht="3.75" hidden="false" customHeight="true" outlineLevel="0" collapsed="false">
      <c r="A95" s="148"/>
      <c r="B95" s="158"/>
      <c r="C95" s="158"/>
      <c r="D95" s="158"/>
      <c r="E95" s="158"/>
      <c r="F95" s="159"/>
      <c r="G95" s="160"/>
    </row>
    <row r="96" customFormat="false" ht="12.75" hidden="false" customHeight="false" outlineLevel="0" collapsed="false">
      <c r="A96" s="161" t="s">
        <v>378</v>
      </c>
      <c r="B96" s="161"/>
      <c r="C96" s="161"/>
      <c r="D96" s="161"/>
      <c r="E96" s="161"/>
      <c r="F96" s="161"/>
      <c r="G96" s="161"/>
    </row>
    <row r="97" customFormat="false" ht="12.75" hidden="false" customHeight="false" outlineLevel="0" collapsed="false">
      <c r="A97" s="145" t="s">
        <v>379</v>
      </c>
      <c r="B97" s="146" t="s">
        <v>313</v>
      </c>
      <c r="C97" s="146" t="s">
        <v>314</v>
      </c>
      <c r="D97" s="146" t="s">
        <v>314</v>
      </c>
      <c r="E97" s="146" t="s">
        <v>314</v>
      </c>
      <c r="F97" s="146" t="s">
        <v>314</v>
      </c>
      <c r="G97" s="147" t="s">
        <v>314</v>
      </c>
    </row>
    <row r="98" customFormat="false" ht="12.8" hidden="false" customHeight="false" outlineLevel="0" collapsed="false">
      <c r="A98" s="204" t="s">
        <v>380</v>
      </c>
      <c r="B98" s="165" t="n">
        <v>0.06</v>
      </c>
      <c r="C98" s="205" t="n">
        <f aca="false">ROUND((C$19+C$50+C$70+C$86+C$94)*$B98,2)</f>
        <v>41.56</v>
      </c>
      <c r="D98" s="205" t="n">
        <f aca="false">ROUND((D$19+D$50+D$70+D$86+D$94)*$B98,2)</f>
        <v>41.56</v>
      </c>
      <c r="E98" s="205" t="n">
        <f aca="false">ROUND((E$19+E$50+E$70+E$86+E$94)*$B98,2)</f>
        <v>41.56</v>
      </c>
      <c r="F98" s="205" t="n">
        <f aca="false">ROUND((F$19+F$50+F$70+F$86+F$94)*$B98,2)</f>
        <v>55.43</v>
      </c>
      <c r="G98" s="206" t="n">
        <f aca="false">ROUND((G$19+G$50+G$70+G$86+G$94)*$B98,2)</f>
        <v>55.43</v>
      </c>
    </row>
    <row r="99" customFormat="false" ht="12.8" hidden="false" customHeight="false" outlineLevel="0" collapsed="false">
      <c r="A99" s="204" t="s">
        <v>381</v>
      </c>
      <c r="B99" s="165" t="n">
        <v>0.0679</v>
      </c>
      <c r="C99" s="207" t="n">
        <f aca="false">ROUND((C$19+C$50+C$70+C$86+C$94+C$98)*$B99,2)</f>
        <v>49.85</v>
      </c>
      <c r="D99" s="207" t="n">
        <f aca="false">ROUND((D$19+D$50+D$70+D$86+D$94+D$98)*$B99,2)</f>
        <v>49.85</v>
      </c>
      <c r="E99" s="207" t="n">
        <f aca="false">ROUND((E$19+E$50+E$70+E$86+E$94+E$98)*$B99,2)</f>
        <v>49.85</v>
      </c>
      <c r="F99" s="207" t="n">
        <f aca="false">ROUND((F$19+F$50+F$70+F$86+F$94+F$98)*$B99,2)</f>
        <v>66.49</v>
      </c>
      <c r="G99" s="208" t="n">
        <f aca="false">ROUND((G$19+G$50+G$70+G$86+G$94+G$98)*$B99,2)</f>
        <v>66.49</v>
      </c>
    </row>
    <row r="100" customFormat="false" ht="12.75" hidden="false" customHeight="false" outlineLevel="0" collapsed="false">
      <c r="A100" s="162" t="s">
        <v>382</v>
      </c>
      <c r="B100" s="209" t="n">
        <f aca="false">B101+B102</f>
        <v>0.0565</v>
      </c>
      <c r="C100" s="210" t="n">
        <f aca="false">SUM(C101:C102)</f>
        <v>46.95</v>
      </c>
      <c r="D100" s="210" t="n">
        <f aca="false">SUM(D101:D102)</f>
        <v>46.95</v>
      </c>
      <c r="E100" s="210" t="n">
        <f aca="false">SUM(E101:E102)</f>
        <v>46.95</v>
      </c>
      <c r="F100" s="210" t="n">
        <f aca="false">SUM(F101:F102)</f>
        <v>62.62</v>
      </c>
      <c r="G100" s="211" t="n">
        <f aca="false">SUM(G101:G102)</f>
        <v>62.62</v>
      </c>
    </row>
    <row r="101" customFormat="false" ht="12.75" hidden="false" customHeight="false" outlineLevel="0" collapsed="false">
      <c r="A101" s="148" t="s">
        <v>383</v>
      </c>
      <c r="B101" s="168" t="n">
        <v>0.0365</v>
      </c>
      <c r="C101" s="179" t="n">
        <f aca="false">ROUND((($C$19+$C$50+$C$70+$C$86+$C$94+$C$99+$C$98)/(1-($B$100)))*$B$101,2)</f>
        <v>30.33</v>
      </c>
      <c r="D101" s="179" t="n">
        <f aca="false">ROUND((($D$19+$D$50+$D$70+$D$86+$D$94+$D$99+$D$98)/(1-($B$100)))*$B101,2)</f>
        <v>30.33</v>
      </c>
      <c r="E101" s="179" t="n">
        <f aca="false">ROUND((($E$19+$E$50+$E$70+$E$86+$E$94+$E$99+$E$98)/(1-($B$100)))*$B101,2)</f>
        <v>30.33</v>
      </c>
      <c r="F101" s="179" t="n">
        <f aca="false">ROUND(((F$19+F$50+F$70+F$86+F$94+F$99+F$98)/(1-($B$100)))*B101,2)</f>
        <v>40.45</v>
      </c>
      <c r="G101" s="180" t="n">
        <f aca="false">ROUND(((G$19+G$50+G$70+G$86+G$94+G$99+G$98)/(1-($B$100)))*$B101,2)</f>
        <v>40.45</v>
      </c>
    </row>
    <row r="102" customFormat="false" ht="12.75" hidden="false" customHeight="false" outlineLevel="0" collapsed="false">
      <c r="A102" s="148" t="s">
        <v>384</v>
      </c>
      <c r="B102" s="168" t="n">
        <v>0.02</v>
      </c>
      <c r="C102" s="197" t="n">
        <f aca="false">ROUND((($C$19+$C$50+$C$70+$C$86+$C$94+$C$98+$C$99)/(1-($B$100)))*$B$102,2)</f>
        <v>16.62</v>
      </c>
      <c r="D102" s="197" t="n">
        <f aca="false">ROUND((($D$19+$D$50+$D$70+$D$86+$D$94+$D$98+$D$99)/(1-($B$100)))*$B102,2)</f>
        <v>16.62</v>
      </c>
      <c r="E102" s="197" t="n">
        <f aca="false">ROUND((($E$19+$E$50+$E$70+$E$86+$E$94+$E$98+$E$99)/(1-($B$100)))*$B102,2)</f>
        <v>16.62</v>
      </c>
      <c r="F102" s="197" t="n">
        <f aca="false">ROUND((($F$19+$F$50+$F$70+$F$86+$F$94+$F$98+$F$99)/(1-($B$100)))*B102,2)</f>
        <v>22.17</v>
      </c>
      <c r="G102" s="203" t="n">
        <f aca="false">ROUND((($G$19+$G$50+$G$70+$G$86+$G$94+$G$98+$G$99)/(1-($B$100)))*$B102,2)</f>
        <v>22.17</v>
      </c>
    </row>
    <row r="103" customFormat="false" ht="12.75" hidden="false" customHeight="false" outlineLevel="0" collapsed="false">
      <c r="A103" s="162" t="s">
        <v>385</v>
      </c>
      <c r="B103" s="209" t="n">
        <f aca="false">B104+B105</f>
        <v>0.0615</v>
      </c>
      <c r="C103" s="163" t="n">
        <f aca="false">SUM(C104:C105)</f>
        <v>51.37</v>
      </c>
      <c r="D103" s="163" t="n">
        <f aca="false">SUM(D104:D105)</f>
        <v>51.37</v>
      </c>
      <c r="E103" s="163" t="n">
        <f aca="false">SUM(E104:E105)</f>
        <v>51.37</v>
      </c>
      <c r="F103" s="163" t="n">
        <f aca="false">SUM(F104:F105)</f>
        <v>68.53</v>
      </c>
      <c r="G103" s="164" t="n">
        <f aca="false">SUM(G104:G105)</f>
        <v>68.53</v>
      </c>
    </row>
    <row r="104" customFormat="false" ht="12.75" hidden="false" customHeight="false" outlineLevel="0" collapsed="false">
      <c r="A104" s="148" t="s">
        <v>383</v>
      </c>
      <c r="B104" s="168" t="n">
        <v>0.0365</v>
      </c>
      <c r="C104" s="197" t="n">
        <f aca="false">ROUND((($C$19+$C$50+$C$70+$C$86+$C$94+$C$99+$C$98)/(1-($B$103)))*$B$104,2)</f>
        <v>30.49</v>
      </c>
      <c r="D104" s="197" t="n">
        <f aca="false">ROUND((($D$19+$D$50+$D$70+$D$86+$D$94+$D$99+$D$98)/(1-($B$103)))*$B104,2)</f>
        <v>30.49</v>
      </c>
      <c r="E104" s="197" t="n">
        <f aca="false">ROUND((($E$19+$E$50+$E$70+$E$86+$E$94+$E$99+$E$98)/(1-($B$103)))*$B104,2)</f>
        <v>30.49</v>
      </c>
      <c r="F104" s="197" t="n">
        <f aca="false">ROUND(((F$19+F$50+F$70+F$86+F$94+F$99+F$98)/(1-($B$103)))*B104,2)</f>
        <v>40.67</v>
      </c>
      <c r="G104" s="203" t="n">
        <f aca="false">ROUND(((G$19+G$50+G$70+G$86+G$94+G$99+G$98)/(1-($B$103)))*$B104,2)</f>
        <v>40.67</v>
      </c>
    </row>
    <row r="105" customFormat="false" ht="12.75" hidden="false" customHeight="false" outlineLevel="0" collapsed="false">
      <c r="A105" s="148" t="s">
        <v>384</v>
      </c>
      <c r="B105" s="168" t="n">
        <v>0.025</v>
      </c>
      <c r="C105" s="197" t="n">
        <f aca="false">ROUND((($C$19+$C$50+$C$70+$C$86+$C$94+$C$98+$C$99)/(1-($B$103)))*$B$105,2)</f>
        <v>20.88</v>
      </c>
      <c r="D105" s="197" t="n">
        <f aca="false">ROUND((($D$19+$D$50+$D$70+$D$86+$D$94+$D$98+$D$99)/(1-($B$103)))*$B105,2)</f>
        <v>20.88</v>
      </c>
      <c r="E105" s="197" t="n">
        <f aca="false">ROUND((($E$19+$E$50+$E$70+$E$86+$E$94+$E$98+$E$99)/(1-($B$103)))*$B105,2)</f>
        <v>20.88</v>
      </c>
      <c r="F105" s="197" t="n">
        <f aca="false">ROUND((($F$19+$F$50+$F$70+$F$86+$F$94+$F$98+$F$99)/(1-($B$103)))*B105,2)</f>
        <v>27.86</v>
      </c>
      <c r="G105" s="203" t="n">
        <f aca="false">ROUND((($G$19+$G$50+$G$70+$G$86+$G$94+$G$98+$G$99)/(1-($B$103)))*$B105,2)</f>
        <v>27.86</v>
      </c>
    </row>
    <row r="106" customFormat="false" ht="12.75" hidden="false" customHeight="false" outlineLevel="0" collapsed="false">
      <c r="A106" s="162" t="s">
        <v>386</v>
      </c>
      <c r="B106" s="209" t="n">
        <f aca="false">B107+B108</f>
        <v>0.0665</v>
      </c>
      <c r="C106" s="163" t="n">
        <f aca="false">SUM(C107:C108)</f>
        <v>55.85</v>
      </c>
      <c r="D106" s="163" t="n">
        <f aca="false">SUM(D107:D108)</f>
        <v>55.85</v>
      </c>
      <c r="E106" s="163" t="n">
        <f aca="false">SUM(E107:E108)</f>
        <v>55.85</v>
      </c>
      <c r="F106" s="163" t="n">
        <f aca="false">SUM(F107:F108)</f>
        <v>74.5</v>
      </c>
      <c r="G106" s="164" t="n">
        <f aca="false">SUM(G107:G108)</f>
        <v>74.5</v>
      </c>
    </row>
    <row r="107" customFormat="false" ht="12.75" hidden="false" customHeight="false" outlineLevel="0" collapsed="false">
      <c r="A107" s="148" t="s">
        <v>383</v>
      </c>
      <c r="B107" s="168" t="n">
        <v>0.0365</v>
      </c>
      <c r="C107" s="197" t="n">
        <f aca="false">ROUND((($C$19+$C$50+$C$70+$C$86+$C$94+$C$99+$C$98)/(1-($B$106)))*$B$107,2)</f>
        <v>30.65</v>
      </c>
      <c r="D107" s="197" t="n">
        <f aca="false">ROUND((($D$19+$D$50+$D$70+$D$86+$D$94+$D$99+$D$98)/(1-($B$106)))*$B107,2)</f>
        <v>30.65</v>
      </c>
      <c r="E107" s="197" t="n">
        <f aca="false">ROUND((($E$19+$E$50+$E$70+$E$86+$E$94+$E$99+$E$98)/(1-($B$106)))*$B107,2)</f>
        <v>30.65</v>
      </c>
      <c r="F107" s="197" t="n">
        <f aca="false">ROUND(((F$19+F$50+F$70+F$86+F$94+F$99+F$98)/(1-($B$106)))*B107,2)</f>
        <v>40.89</v>
      </c>
      <c r="G107" s="203" t="n">
        <f aca="false">ROUND(((G$19+G$50+G$70+G$86+G$94+G$99+G$98)/(1-($B$106)))*$B107,2)</f>
        <v>40.89</v>
      </c>
    </row>
    <row r="108" customFormat="false" ht="12.75" hidden="false" customHeight="false" outlineLevel="0" collapsed="false">
      <c r="A108" s="148" t="s">
        <v>384</v>
      </c>
      <c r="B108" s="168" t="n">
        <v>0.03</v>
      </c>
      <c r="C108" s="197" t="n">
        <f aca="false">ROUND((($C$19+$C$50+$C$70+$C$86+$C$94+$C$98+$C$99)/(1-($B$106)))*B108,2)</f>
        <v>25.2</v>
      </c>
      <c r="D108" s="197" t="n">
        <f aca="false">ROUND((($D$19+$D$50+$D$70+$D$86+$D$94+$D$98+$D$99)/(1-($B$106)))*$B108,2)</f>
        <v>25.2</v>
      </c>
      <c r="E108" s="197" t="n">
        <f aca="false">ROUND((($E$19+$E$50+$E$70+$E$86+$E$94+$E$98+$E$99)/(1-($B$106)))*$B108,2)</f>
        <v>25.2</v>
      </c>
      <c r="F108" s="202" t="n">
        <f aca="false">ROUND((($F$19+$F$50+$F$70+$F$86+$F$94+$F$98+$F$99)/(1-($B$106)))*B108,2)</f>
        <v>33.61</v>
      </c>
      <c r="G108" s="203" t="n">
        <f aca="false">ROUND((($G$19+$G$50+$G$70+$G$86+$G$94+$G$98+$G$99)/(1-($B$106)))*$B108,2)</f>
        <v>33.61</v>
      </c>
    </row>
    <row r="109" customFormat="false" ht="12.75" hidden="false" customHeight="false" outlineLevel="0" collapsed="false">
      <c r="A109" s="162" t="s">
        <v>387</v>
      </c>
      <c r="B109" s="209" t="n">
        <f aca="false">B110+B111</f>
        <v>0.0715</v>
      </c>
      <c r="C109" s="163" t="n">
        <f aca="false">SUM(C110:C111)</f>
        <v>60.37</v>
      </c>
      <c r="D109" s="163" t="n">
        <f aca="false">SUM(D110:D111)</f>
        <v>60.37</v>
      </c>
      <c r="E109" s="163" t="n">
        <f aca="false">SUM(E110:E111)</f>
        <v>60.37</v>
      </c>
      <c r="F109" s="163" t="n">
        <f aca="false">SUM(F110:F111)</f>
        <v>80.53</v>
      </c>
      <c r="G109" s="164" t="n">
        <f aca="false">SUM(G110:G111)</f>
        <v>80.53</v>
      </c>
    </row>
    <row r="110" customFormat="false" ht="12.75" hidden="false" customHeight="false" outlineLevel="0" collapsed="false">
      <c r="A110" s="148" t="s">
        <v>383</v>
      </c>
      <c r="B110" s="168" t="n">
        <v>0.0365</v>
      </c>
      <c r="C110" s="197" t="n">
        <f aca="false">ROUND((($C$19+$C$50+$C$70+$C$86+$C$94+$C$99+$C$98)/(1-($B$109)))*B110,2)</f>
        <v>30.82</v>
      </c>
      <c r="D110" s="197" t="n">
        <f aca="false">ROUND((($D$19+$D$50+$D$70+$D$86+$D$94+$D$99+$D$98)/(1-($B$109)))*$B110,2)</f>
        <v>30.82</v>
      </c>
      <c r="E110" s="197" t="n">
        <f aca="false">ROUND((($E$19+$E$50+$E$70+$E$86+$E$94+$E$99+$E$98)/(1-($B$109)))*$B110,2)</f>
        <v>30.82</v>
      </c>
      <c r="F110" s="202" t="n">
        <f aca="false">ROUND(((F$19+F$50+F$70+F$86+F$94+F$99+F$98)/(1-($B$109)))*B110,2)</f>
        <v>41.11</v>
      </c>
      <c r="G110" s="180" t="n">
        <f aca="false">ROUND(((G$19+G$50+G$70+G$86+G$94+G$99+G$98)/(1-($B$109)))*$B110,2)</f>
        <v>41.11</v>
      </c>
    </row>
    <row r="111" customFormat="false" ht="12.75" hidden="false" customHeight="false" outlineLevel="0" collapsed="false">
      <c r="A111" s="148" t="s">
        <v>384</v>
      </c>
      <c r="B111" s="168" t="n">
        <v>0.035</v>
      </c>
      <c r="C111" s="197" t="n">
        <f aca="false">ROUND((($C$19+$C$50+$C$70+$C$86+$C$94+$C$98+$C$99)/(1-($B$109)))*B111,2)</f>
        <v>29.55</v>
      </c>
      <c r="D111" s="197" t="n">
        <f aca="false">ROUND((($D$19+$D$50+$D$70+$D$86+$D$94+$D$98+$D$99)/(1-($B$109)))*$B111,2)</f>
        <v>29.55</v>
      </c>
      <c r="E111" s="197" t="n">
        <f aca="false">ROUND((($E$19+$E$50+$E$70+$E$86+$E$94+$E$98+$E$99)/(1-($B$109)))*$B111,2)</f>
        <v>29.55</v>
      </c>
      <c r="F111" s="201" t="n">
        <f aca="false">ROUND((($F$19+$F$50+$F$70+$F$86+$F$94+$F$98+$F$99)/(1-($B$109)))*B111,2)</f>
        <v>39.42</v>
      </c>
      <c r="G111" s="203" t="n">
        <f aca="false">ROUND((($G$19+$G$50+$G$70+$G$86+$G$94+$G$98+$G$99)/(1-($B$109)))*$B111,2)</f>
        <v>39.42</v>
      </c>
    </row>
    <row r="112" customFormat="false" ht="12.75" hidden="false" customHeight="false" outlineLevel="0" collapsed="false">
      <c r="A112" s="162" t="s">
        <v>388</v>
      </c>
      <c r="B112" s="209" t="n">
        <f aca="false">B113+B114</f>
        <v>0.0765</v>
      </c>
      <c r="C112" s="163" t="n">
        <f aca="false">SUM(C113:C114)</f>
        <v>64.95</v>
      </c>
      <c r="D112" s="163" t="n">
        <f aca="false">SUM(D113:D114)</f>
        <v>64.95</v>
      </c>
      <c r="E112" s="163" t="n">
        <f aca="false">SUM(E113:E114)</f>
        <v>64.95</v>
      </c>
      <c r="F112" s="163" t="n">
        <f aca="false">SUM(F113:F114)</f>
        <v>86.62</v>
      </c>
      <c r="G112" s="164" t="n">
        <f aca="false">SUM(G113:G114)</f>
        <v>86.62</v>
      </c>
    </row>
    <row r="113" customFormat="false" ht="12.75" hidden="false" customHeight="false" outlineLevel="0" collapsed="false">
      <c r="A113" s="148" t="s">
        <v>383</v>
      </c>
      <c r="B113" s="168" t="n">
        <v>0.0365</v>
      </c>
      <c r="C113" s="197" t="n">
        <f aca="false">ROUND((($C$19+$C$50+$C$70+$C$86+$C$94+$C$99+$C$98)/(1-($B$112)))*B113,2)</f>
        <v>30.99</v>
      </c>
      <c r="D113" s="197" t="n">
        <f aca="false">ROUND((($D$19+$D$50+$D$70+$D$86+$D$94+$D$99+$D$98)/(1-($B$112)))*$B113,2)</f>
        <v>30.99</v>
      </c>
      <c r="E113" s="197" t="n">
        <f aca="false">ROUND((($E$19+$E$50+$E$70+$E$86+$E$94+$E$99+$E$98)/(1-($B$112)))*$B113,2)</f>
        <v>30.99</v>
      </c>
      <c r="F113" s="202" t="n">
        <f aca="false">ROUND(((F$19+F$50+F$70+F$86+F$94+F$99+F$98)/(1-($B$112)))*B113,2)</f>
        <v>41.33</v>
      </c>
      <c r="G113" s="203" t="n">
        <f aca="false">ROUND(((G$19+G$50+G$70+G$86+G$94+G$99+G$98)/(1-($B$112)))*$B113,2)</f>
        <v>41.33</v>
      </c>
    </row>
    <row r="114" customFormat="false" ht="12.75" hidden="false" customHeight="false" outlineLevel="0" collapsed="false">
      <c r="A114" s="148" t="s">
        <v>384</v>
      </c>
      <c r="B114" s="168" t="n">
        <v>0.04</v>
      </c>
      <c r="C114" s="197" t="n">
        <f aca="false">ROUND((($C$19+$C$50+$C$70+$C$86+$C$94+$C$98+$C$99)/(1-($B$112)))*B114,2)</f>
        <v>33.96</v>
      </c>
      <c r="D114" s="197" t="n">
        <f aca="false">ROUND((($D$19+$D$50+$D$70+$D$86+$D$94+$D$98+$D$99)/(1-($B$112)))*$B114,2)</f>
        <v>33.96</v>
      </c>
      <c r="E114" s="197" t="n">
        <f aca="false">ROUND((($E$19+$E$50+$E$70+$E$86+$E$94+$E$98+$E$99)/(1-($B$112)))*$B114,2)</f>
        <v>33.96</v>
      </c>
      <c r="F114" s="202" t="n">
        <f aca="false">ROUND((($F$19+$F$50+$F$70+$F$86+$F$94+$F$98+$F$99)/(1-($B$112)))*B114,2)</f>
        <v>45.29</v>
      </c>
      <c r="G114" s="203" t="n">
        <f aca="false">ROUND((($G$19+$G$50+$G$70+$G$86+$G$94+$G$98+$G$99)/(1-($B$112)))*$B114,2)</f>
        <v>45.29</v>
      </c>
    </row>
    <row r="115" customFormat="false" ht="12.75" hidden="false" customHeight="false" outlineLevel="0" collapsed="false">
      <c r="A115" s="162" t="s">
        <v>389</v>
      </c>
      <c r="B115" s="209" t="n">
        <f aca="false">B116+B117</f>
        <v>0.0865</v>
      </c>
      <c r="C115" s="163" t="n">
        <f aca="false">SUM(C116:C117)</f>
        <v>74.24</v>
      </c>
      <c r="D115" s="163" t="n">
        <f aca="false">SUM(D116:D117)</f>
        <v>74.24</v>
      </c>
      <c r="E115" s="163" t="n">
        <f aca="false">SUM(E116:E117)</f>
        <v>74.24</v>
      </c>
      <c r="F115" s="163" t="n">
        <f aca="false">SUM(F116:F117)</f>
        <v>99.02</v>
      </c>
      <c r="G115" s="164" t="n">
        <f aca="false">SUM(G116:G117)</f>
        <v>99.02</v>
      </c>
    </row>
    <row r="116" customFormat="false" ht="12.75" hidden="false" customHeight="false" outlineLevel="0" collapsed="false">
      <c r="A116" s="148" t="s">
        <v>383</v>
      </c>
      <c r="B116" s="168" t="n">
        <v>0.0365</v>
      </c>
      <c r="C116" s="197" t="n">
        <f aca="false">ROUND((($C$19+$C$50+$C$70+$C$86+$C$94+$C$99+$C$98)/(1-($B$115)))*B116,2)</f>
        <v>31.33</v>
      </c>
      <c r="D116" s="197" t="n">
        <f aca="false">ROUND((($D$19+$D$50+$D$70+$D$86+$D$94+$D$99+$D$98)/(1-($B$115)))*$B116,2)</f>
        <v>31.33</v>
      </c>
      <c r="E116" s="197" t="n">
        <f aca="false">ROUND((($E$19+$E$50+$E$70+$E$86+$E$94+$E$99+$E$98)/(1-($B$115)))*$B116,2)</f>
        <v>31.33</v>
      </c>
      <c r="F116" s="202" t="n">
        <f aca="false">ROUND(((F$19+F$50+F$70+F$86+F$94+F$99+F$98)/(1-($B$115)))*B116,2)</f>
        <v>41.78</v>
      </c>
      <c r="G116" s="203" t="n">
        <f aca="false">ROUND(((G$19+G$50+G$70+G$86+G$94+G$99+G$98)/(1-($B$115)))*$B116,2)</f>
        <v>41.78</v>
      </c>
    </row>
    <row r="117" customFormat="false" ht="12.75" hidden="false" customHeight="false" outlineLevel="0" collapsed="false">
      <c r="A117" s="212" t="s">
        <v>384</v>
      </c>
      <c r="B117" s="213" t="n">
        <v>0.05</v>
      </c>
      <c r="C117" s="214" t="n">
        <f aca="false">ROUND((($C$19+$C$50+$C$70+$C$86+$C$94+$C$98+$C$99)/(1-($B$115)))*B117,2)</f>
        <v>42.91</v>
      </c>
      <c r="D117" s="214" t="n">
        <f aca="false">ROUND((($D$19+$D$50+$D$70+$D$86+$D$94+$D$98+$D$99)/(1-($B$115)))*$B117,2)</f>
        <v>42.91</v>
      </c>
      <c r="E117" s="214" t="n">
        <f aca="false">ROUND((($E$19+$E$50+$E$70+$E$86+$E$94+$E$98+$E$99)/(1-($B$115)))*$B117,2)</f>
        <v>42.91</v>
      </c>
      <c r="F117" s="215" t="n">
        <f aca="false">ROUND((($F$19+$F$50+$F$70+$F$86+$F$94+$F$98+$F$99)/(1-($B$115)))*B117,2)</f>
        <v>57.24</v>
      </c>
      <c r="G117" s="216" t="n">
        <f aca="false">ROUND((($G$19+$G$50+$G$70+$G$86+$G$94+$G$98+$G$99)/(1-($B$115)))*$B117,2)</f>
        <v>57.24</v>
      </c>
    </row>
    <row r="118" customFormat="false" ht="12.75" hidden="false" customHeight="false" outlineLevel="0" collapsed="false">
      <c r="A118" s="217" t="s">
        <v>390</v>
      </c>
      <c r="B118" s="218" t="n">
        <v>0.02</v>
      </c>
      <c r="C118" s="219" t="n">
        <f aca="false">SUM(C98:C100)</f>
        <v>138.36</v>
      </c>
      <c r="D118" s="219" t="n">
        <f aca="false">SUM(D98:D100)</f>
        <v>138.36</v>
      </c>
      <c r="E118" s="219" t="n">
        <f aca="false">SUM(E98:E100)</f>
        <v>138.36</v>
      </c>
      <c r="F118" s="219" t="n">
        <f aca="false">SUM(F98:F100)</f>
        <v>184.54</v>
      </c>
      <c r="G118" s="220" t="n">
        <f aca="false">SUM(G98:G100)</f>
        <v>184.54</v>
      </c>
    </row>
    <row r="119" customFormat="false" ht="12.75" hidden="false" customHeight="false" outlineLevel="0" collapsed="false">
      <c r="A119" s="217"/>
      <c r="B119" s="166" t="n">
        <v>0.025</v>
      </c>
      <c r="C119" s="156" t="n">
        <f aca="false">SUM(C98:C99,C103)</f>
        <v>142.78</v>
      </c>
      <c r="D119" s="156" t="n">
        <f aca="false">SUM(D98:D99,D103)</f>
        <v>142.78</v>
      </c>
      <c r="E119" s="156" t="n">
        <f aca="false">SUM(E98:E99,E103)</f>
        <v>142.78</v>
      </c>
      <c r="F119" s="156" t="n">
        <f aca="false">SUM(F98:F99,F103)</f>
        <v>190.45</v>
      </c>
      <c r="G119" s="157" t="n">
        <f aca="false">SUM(G98:G99,G103)</f>
        <v>190.45</v>
      </c>
    </row>
    <row r="120" customFormat="false" ht="12.75" hidden="false" customHeight="false" outlineLevel="0" collapsed="false">
      <c r="A120" s="217"/>
      <c r="B120" s="166" t="n">
        <v>0.03</v>
      </c>
      <c r="C120" s="156" t="n">
        <f aca="false">SUM(C98:C99,C106)</f>
        <v>147.26</v>
      </c>
      <c r="D120" s="156" t="n">
        <f aca="false">SUM(D98:D99,D106)</f>
        <v>147.26</v>
      </c>
      <c r="E120" s="156" t="n">
        <f aca="false">SUM(E98:E99,E106)</f>
        <v>147.26</v>
      </c>
      <c r="F120" s="156" t="n">
        <f aca="false">SUM(F98:F99,F106)</f>
        <v>196.42</v>
      </c>
      <c r="G120" s="157" t="n">
        <f aca="false">SUM(G98:G99,G106)</f>
        <v>196.42</v>
      </c>
    </row>
    <row r="121" customFormat="false" ht="12.75" hidden="false" customHeight="false" outlineLevel="0" collapsed="false">
      <c r="A121" s="217"/>
      <c r="B121" s="166" t="n">
        <v>0.035</v>
      </c>
      <c r="C121" s="156" t="n">
        <f aca="false">SUM(C98:C99,C109)</f>
        <v>151.78</v>
      </c>
      <c r="D121" s="156" t="n">
        <f aca="false">SUM(D98:D99,D109)</f>
        <v>151.78</v>
      </c>
      <c r="E121" s="156" t="n">
        <f aca="false">SUM(E98:E99,E109)</f>
        <v>151.78</v>
      </c>
      <c r="F121" s="156" t="n">
        <f aca="false">SUM(F98:F99,F109)</f>
        <v>202.45</v>
      </c>
      <c r="G121" s="157" t="n">
        <f aca="false">SUM(G98:G99,G109)</f>
        <v>202.45</v>
      </c>
    </row>
    <row r="122" customFormat="false" ht="12.75" hidden="false" customHeight="false" outlineLevel="0" collapsed="false">
      <c r="A122" s="217"/>
      <c r="B122" s="166" t="n">
        <v>0.04</v>
      </c>
      <c r="C122" s="156" t="n">
        <f aca="false">SUM(C98:C99,C112)</f>
        <v>156.36</v>
      </c>
      <c r="D122" s="156" t="n">
        <f aca="false">SUM(D98:D99,D112)</f>
        <v>156.36</v>
      </c>
      <c r="E122" s="156" t="n">
        <f aca="false">SUM(E98:E99,E112)</f>
        <v>156.36</v>
      </c>
      <c r="F122" s="156" t="n">
        <f aca="false">SUM(F98:F99,F112)</f>
        <v>208.54</v>
      </c>
      <c r="G122" s="157" t="n">
        <f aca="false">SUM(G98:G99,G112)</f>
        <v>208.54</v>
      </c>
    </row>
    <row r="123" customFormat="false" ht="12.75" hidden="false" customHeight="false" outlineLevel="0" collapsed="false">
      <c r="A123" s="217"/>
      <c r="B123" s="221" t="n">
        <v>0.05</v>
      </c>
      <c r="C123" s="222" t="n">
        <f aca="false">SUM(C98:C99,C115)</f>
        <v>165.65</v>
      </c>
      <c r="D123" s="222" t="n">
        <f aca="false">SUM(D98:D99,D115)</f>
        <v>165.65</v>
      </c>
      <c r="E123" s="222" t="n">
        <f aca="false">SUM(E98:E99,E115)</f>
        <v>165.65</v>
      </c>
      <c r="F123" s="222" t="n">
        <f aca="false">SUM(F98:F99,F115)</f>
        <v>220.94</v>
      </c>
      <c r="G123" s="223" t="n">
        <f aca="false">SUM(G98:G99,G115)</f>
        <v>220.94</v>
      </c>
    </row>
    <row r="124" customFormat="false" ht="12.75" hidden="false" customHeight="false" outlineLevel="0" collapsed="false">
      <c r="A124" s="224"/>
      <c r="B124" s="0"/>
      <c r="C124" s="0"/>
      <c r="D124" s="0"/>
      <c r="E124" s="0"/>
      <c r="F124" s="0"/>
      <c r="G124" s="225"/>
    </row>
    <row r="125" customFormat="false" ht="12.75" hidden="false" customHeight="false" outlineLevel="0" collapsed="false">
      <c r="A125" s="224"/>
      <c r="B125" s="0"/>
      <c r="C125" s="0"/>
      <c r="D125" s="0"/>
      <c r="E125" s="0"/>
      <c r="F125" s="0"/>
      <c r="G125" s="225"/>
    </row>
    <row r="126" customFormat="false" ht="12.75" hidden="false" customHeight="false" outlineLevel="0" collapsed="false">
      <c r="A126" s="226" t="s">
        <v>391</v>
      </c>
      <c r="B126" s="226"/>
      <c r="C126" s="226"/>
      <c r="D126" s="226"/>
      <c r="E126" s="226"/>
      <c r="F126" s="226"/>
      <c r="G126" s="226"/>
    </row>
    <row r="127" customFormat="false" ht="12.75" hidden="false" customHeight="false" outlineLevel="0" collapsed="false">
      <c r="A127" s="227" t="s">
        <v>392</v>
      </c>
      <c r="B127" s="227"/>
      <c r="C127" s="227"/>
      <c r="D127" s="227"/>
      <c r="E127" s="227"/>
      <c r="F127" s="227"/>
      <c r="G127" s="227"/>
    </row>
    <row r="128" customFormat="false" ht="12.75" hidden="false" customHeight="false" outlineLevel="0" collapsed="false">
      <c r="A128" s="228" t="s">
        <v>393</v>
      </c>
      <c r="B128" s="228"/>
      <c r="C128" s="229" t="n">
        <f aca="false">C19</f>
        <v>0</v>
      </c>
      <c r="D128" s="229" t="n">
        <f aca="false">D19</f>
        <v>0</v>
      </c>
      <c r="E128" s="229" t="n">
        <f aca="false">E19</f>
        <v>0</v>
      </c>
      <c r="F128" s="229" t="n">
        <f aca="false">F19</f>
        <v>0</v>
      </c>
      <c r="G128" s="230" t="n">
        <f aca="false">G19</f>
        <v>0</v>
      </c>
    </row>
    <row r="129" customFormat="false" ht="12.75" hidden="false" customHeight="false" outlineLevel="0" collapsed="false">
      <c r="A129" s="231" t="s">
        <v>394</v>
      </c>
      <c r="B129" s="231"/>
      <c r="C129" s="150" t="n">
        <f aca="false">C50</f>
        <v>609.49</v>
      </c>
      <c r="D129" s="150" t="n">
        <f aca="false">D50</f>
        <v>609.49</v>
      </c>
      <c r="E129" s="150" t="n">
        <f aca="false">E50</f>
        <v>609.49</v>
      </c>
      <c r="F129" s="150" t="n">
        <f aca="false">F50</f>
        <v>831.12</v>
      </c>
      <c r="G129" s="152" t="n">
        <f aca="false">G50</f>
        <v>831.12</v>
      </c>
    </row>
    <row r="130" customFormat="false" ht="12.75" hidden="false" customHeight="false" outlineLevel="0" collapsed="false">
      <c r="A130" s="231" t="s">
        <v>395</v>
      </c>
      <c r="B130" s="231"/>
      <c r="C130" s="150" t="n">
        <f aca="false">C70</f>
        <v>30.0173825</v>
      </c>
      <c r="D130" s="150" t="n">
        <f aca="false">D70</f>
        <v>30.0173825</v>
      </c>
      <c r="E130" s="150" t="n">
        <f aca="false">E70</f>
        <v>30.0173825</v>
      </c>
      <c r="F130" s="150" t="n">
        <f aca="false">F70</f>
        <v>40.93266</v>
      </c>
      <c r="G130" s="152" t="n">
        <f aca="false">G70</f>
        <v>40.93266</v>
      </c>
    </row>
    <row r="131" customFormat="false" ht="12.75" hidden="false" customHeight="false" outlineLevel="0" collapsed="false">
      <c r="A131" s="231" t="s">
        <v>396</v>
      </c>
      <c r="B131" s="231"/>
      <c r="C131" s="150" t="n">
        <f aca="false">C86</f>
        <v>53.08</v>
      </c>
      <c r="D131" s="150" t="n">
        <f aca="false">D86</f>
        <v>53.08</v>
      </c>
      <c r="E131" s="150" t="n">
        <f aca="false">E86</f>
        <v>53.08</v>
      </c>
      <c r="F131" s="150" t="n">
        <f aca="false">F86</f>
        <v>51.74</v>
      </c>
      <c r="G131" s="152" t="n">
        <f aca="false">G86</f>
        <v>51.74</v>
      </c>
    </row>
    <row r="132" customFormat="false" ht="12.75" hidden="false" customHeight="false" outlineLevel="0" collapsed="false">
      <c r="A132" s="232" t="s">
        <v>397</v>
      </c>
      <c r="B132" s="232"/>
      <c r="C132" s="233" t="n">
        <f aca="false">C94</f>
        <v>0</v>
      </c>
      <c r="D132" s="233" t="n">
        <f aca="false">D94</f>
        <v>0</v>
      </c>
      <c r="E132" s="233" t="n">
        <f aca="false">E94</f>
        <v>0</v>
      </c>
      <c r="F132" s="233" t="n">
        <f aca="false">F94</f>
        <v>0</v>
      </c>
      <c r="G132" s="234" t="n">
        <f aca="false">G94</f>
        <v>0</v>
      </c>
    </row>
    <row r="133" customFormat="false" ht="12.75" hidden="false" customHeight="false" outlineLevel="0" collapsed="false">
      <c r="A133" s="235" t="s">
        <v>398</v>
      </c>
      <c r="B133" s="235"/>
      <c r="C133" s="236" t="n">
        <f aca="false">SUM(C128:C132)</f>
        <v>692.5873825</v>
      </c>
      <c r="D133" s="236" t="n">
        <f aca="false">SUM(D128:D132)</f>
        <v>692.5873825</v>
      </c>
      <c r="E133" s="236" t="n">
        <f aca="false">SUM(E128:E132)</f>
        <v>692.5873825</v>
      </c>
      <c r="F133" s="236" t="n">
        <f aca="false">SUM(F128:F132)</f>
        <v>923.79266</v>
      </c>
      <c r="G133" s="237" t="n">
        <f aca="false">SUM(G128:G132)</f>
        <v>923.79266</v>
      </c>
    </row>
    <row r="134" customFormat="false" ht="12.75" hidden="false" customHeight="false" outlineLevel="0" collapsed="false">
      <c r="A134" s="228" t="s">
        <v>399</v>
      </c>
      <c r="B134" s="228"/>
      <c r="C134" s="229" t="n">
        <f aca="false">C118</f>
        <v>138.36</v>
      </c>
      <c r="D134" s="229" t="n">
        <f aca="false">D118</f>
        <v>138.36</v>
      </c>
      <c r="E134" s="229" t="n">
        <f aca="false">E118</f>
        <v>138.36</v>
      </c>
      <c r="F134" s="229" t="n">
        <f aca="false">F118</f>
        <v>184.54</v>
      </c>
      <c r="G134" s="230" t="n">
        <f aca="false">G118</f>
        <v>184.54</v>
      </c>
    </row>
    <row r="135" customFormat="false" ht="12.75" hidden="false" customHeight="false" outlineLevel="0" collapsed="false">
      <c r="A135" s="231" t="s">
        <v>400</v>
      </c>
      <c r="B135" s="231"/>
      <c r="C135" s="150" t="n">
        <f aca="false">C119</f>
        <v>142.78</v>
      </c>
      <c r="D135" s="150" t="n">
        <f aca="false">D119</f>
        <v>142.78</v>
      </c>
      <c r="E135" s="150" t="n">
        <f aca="false">E119</f>
        <v>142.78</v>
      </c>
      <c r="F135" s="150" t="n">
        <f aca="false">F119</f>
        <v>190.45</v>
      </c>
      <c r="G135" s="152" t="n">
        <f aca="false">G119</f>
        <v>190.45</v>
      </c>
    </row>
    <row r="136" customFormat="false" ht="12.75" hidden="false" customHeight="false" outlineLevel="0" collapsed="false">
      <c r="A136" s="231" t="s">
        <v>401</v>
      </c>
      <c r="B136" s="231"/>
      <c r="C136" s="150" t="n">
        <f aca="false">C120</f>
        <v>147.26</v>
      </c>
      <c r="D136" s="150" t="n">
        <f aca="false">D120</f>
        <v>147.26</v>
      </c>
      <c r="E136" s="150" t="n">
        <f aca="false">E120</f>
        <v>147.26</v>
      </c>
      <c r="F136" s="150" t="n">
        <f aca="false">F120</f>
        <v>196.42</v>
      </c>
      <c r="G136" s="152" t="n">
        <f aca="false">G120</f>
        <v>196.42</v>
      </c>
    </row>
    <row r="137" customFormat="false" ht="12.75" hidden="false" customHeight="false" outlineLevel="0" collapsed="false">
      <c r="A137" s="231" t="s">
        <v>402</v>
      </c>
      <c r="B137" s="231"/>
      <c r="C137" s="150" t="n">
        <f aca="false">C121</f>
        <v>151.78</v>
      </c>
      <c r="D137" s="150" t="n">
        <f aca="false">D121</f>
        <v>151.78</v>
      </c>
      <c r="E137" s="150" t="n">
        <f aca="false">E121</f>
        <v>151.78</v>
      </c>
      <c r="F137" s="150" t="n">
        <f aca="false">F121</f>
        <v>202.45</v>
      </c>
      <c r="G137" s="152" t="n">
        <f aca="false">G121</f>
        <v>202.45</v>
      </c>
    </row>
    <row r="138" customFormat="false" ht="12.75" hidden="false" customHeight="false" outlineLevel="0" collapsed="false">
      <c r="A138" s="231" t="s">
        <v>403</v>
      </c>
      <c r="B138" s="231"/>
      <c r="C138" s="150" t="n">
        <f aca="false">C122</f>
        <v>156.36</v>
      </c>
      <c r="D138" s="150" t="n">
        <f aca="false">D122</f>
        <v>156.36</v>
      </c>
      <c r="E138" s="150" t="n">
        <f aca="false">E122</f>
        <v>156.36</v>
      </c>
      <c r="F138" s="150" t="n">
        <f aca="false">F122</f>
        <v>208.54</v>
      </c>
      <c r="G138" s="152" t="n">
        <f aca="false">G122</f>
        <v>208.54</v>
      </c>
    </row>
    <row r="139" customFormat="false" ht="12.75" hidden="false" customHeight="false" outlineLevel="0" collapsed="false">
      <c r="A139" s="238" t="s">
        <v>404</v>
      </c>
      <c r="B139" s="238"/>
      <c r="C139" s="233" t="n">
        <f aca="false">C123</f>
        <v>165.65</v>
      </c>
      <c r="D139" s="233" t="n">
        <f aca="false">D123</f>
        <v>165.65</v>
      </c>
      <c r="E139" s="233" t="n">
        <f aca="false">E123</f>
        <v>165.65</v>
      </c>
      <c r="F139" s="233" t="n">
        <f aca="false">F123</f>
        <v>220.94</v>
      </c>
      <c r="G139" s="234" t="n">
        <f aca="false">G123</f>
        <v>220.94</v>
      </c>
    </row>
    <row r="140" customFormat="false" ht="12.75" hidden="false" customHeight="false" outlineLevel="0" collapsed="false">
      <c r="A140" s="239" t="s">
        <v>405</v>
      </c>
      <c r="B140" s="240" t="s">
        <v>406</v>
      </c>
      <c r="C140" s="241" t="n">
        <f aca="false">C133+C134</f>
        <v>830.9473825</v>
      </c>
      <c r="D140" s="241" t="n">
        <f aca="false">D133+D134</f>
        <v>830.9473825</v>
      </c>
      <c r="E140" s="241" t="n">
        <f aca="false">E133+E134</f>
        <v>830.9473825</v>
      </c>
      <c r="F140" s="241" t="n">
        <f aca="false">F133+F134</f>
        <v>1108.33266</v>
      </c>
      <c r="G140" s="242" t="n">
        <f aca="false">G133+G134</f>
        <v>1108.33266</v>
      </c>
    </row>
    <row r="141" customFormat="false" ht="12.75" hidden="false" customHeight="false" outlineLevel="0" collapsed="false">
      <c r="A141" s="239"/>
      <c r="B141" s="243" t="s">
        <v>407</v>
      </c>
      <c r="C141" s="244" t="n">
        <f aca="false">C133+C135</f>
        <v>835.3673825</v>
      </c>
      <c r="D141" s="244" t="n">
        <f aca="false">D133+D135</f>
        <v>835.3673825</v>
      </c>
      <c r="E141" s="244" t="n">
        <f aca="false">E133+E135</f>
        <v>835.3673825</v>
      </c>
      <c r="F141" s="244" t="n">
        <f aca="false">F133+F135</f>
        <v>1114.24266</v>
      </c>
      <c r="G141" s="245" t="n">
        <f aca="false">G133+G135</f>
        <v>1114.24266</v>
      </c>
    </row>
    <row r="142" customFormat="false" ht="12.75" hidden="false" customHeight="false" outlineLevel="0" collapsed="false">
      <c r="A142" s="239"/>
      <c r="B142" s="243" t="s">
        <v>408</v>
      </c>
      <c r="C142" s="244" t="n">
        <f aca="false">C133+C136</f>
        <v>839.8473825</v>
      </c>
      <c r="D142" s="244" t="n">
        <f aca="false">D133+D136</f>
        <v>839.8473825</v>
      </c>
      <c r="E142" s="244" t="n">
        <f aca="false">E133+E136</f>
        <v>839.8473825</v>
      </c>
      <c r="F142" s="244" t="n">
        <f aca="false">F133+F136</f>
        <v>1120.21266</v>
      </c>
      <c r="G142" s="245" t="n">
        <f aca="false">G133+G136</f>
        <v>1120.21266</v>
      </c>
    </row>
    <row r="143" customFormat="false" ht="12.75" hidden="false" customHeight="false" outlineLevel="0" collapsed="false">
      <c r="A143" s="239"/>
      <c r="B143" s="243" t="s">
        <v>409</v>
      </c>
      <c r="C143" s="244" t="n">
        <f aca="false">C133+C137</f>
        <v>844.3673825</v>
      </c>
      <c r="D143" s="244" t="n">
        <f aca="false">D133+D137</f>
        <v>844.3673825</v>
      </c>
      <c r="E143" s="244" t="n">
        <f aca="false">E133+E137</f>
        <v>844.3673825</v>
      </c>
      <c r="F143" s="244" t="n">
        <f aca="false">F133+F137</f>
        <v>1126.24266</v>
      </c>
      <c r="G143" s="245" t="n">
        <f aca="false">G133+G137</f>
        <v>1126.24266</v>
      </c>
    </row>
    <row r="144" customFormat="false" ht="12.75" hidden="false" customHeight="false" outlineLevel="0" collapsed="false">
      <c r="A144" s="239"/>
      <c r="B144" s="243" t="s">
        <v>410</v>
      </c>
      <c r="C144" s="244" t="n">
        <f aca="false">C133+C138</f>
        <v>848.9473825</v>
      </c>
      <c r="D144" s="244" t="n">
        <f aca="false">D133+D138</f>
        <v>848.9473825</v>
      </c>
      <c r="E144" s="244" t="n">
        <f aca="false">E133+E138</f>
        <v>848.9473825</v>
      </c>
      <c r="F144" s="244" t="n">
        <f aca="false">F133+F138</f>
        <v>1132.33266</v>
      </c>
      <c r="G144" s="245" t="n">
        <f aca="false">G133+G138</f>
        <v>1132.33266</v>
      </c>
    </row>
    <row r="145" customFormat="false" ht="12.75" hidden="false" customHeight="false" outlineLevel="0" collapsed="false">
      <c r="A145" s="239"/>
      <c r="B145" s="246" t="s">
        <v>411</v>
      </c>
      <c r="C145" s="247" t="n">
        <f aca="false">C133+C139</f>
        <v>858.2373825</v>
      </c>
      <c r="D145" s="247" t="n">
        <f aca="false">D133+D139</f>
        <v>858.2373825</v>
      </c>
      <c r="E145" s="247" t="n">
        <f aca="false">E133+E139</f>
        <v>858.2373825</v>
      </c>
      <c r="F145" s="247" t="n">
        <f aca="false">F133+F139</f>
        <v>1144.73266</v>
      </c>
      <c r="G145" s="248" t="n">
        <f aca="false">G133+G139</f>
        <v>1144.73266</v>
      </c>
    </row>
    <row r="146" customFormat="false" ht="12.75" hidden="false" customHeight="false" outlineLevel="0" collapsed="false">
      <c r="A146" s="249" t="s">
        <v>412</v>
      </c>
      <c r="B146" s="250" t="s">
        <v>406</v>
      </c>
      <c r="C146" s="251" t="n">
        <f aca="false">C140</f>
        <v>830.9473825</v>
      </c>
      <c r="D146" s="251" t="n">
        <f aca="false">D140</f>
        <v>830.9473825</v>
      </c>
      <c r="E146" s="251" t="n">
        <f aca="false">E140</f>
        <v>830.9473825</v>
      </c>
      <c r="F146" s="252" t="n">
        <f aca="false">F140/2</f>
        <v>554.16633</v>
      </c>
      <c r="G146" s="253" t="n">
        <f aca="false">G140/2</f>
        <v>554.16633</v>
      </c>
    </row>
    <row r="147" customFormat="false" ht="12.75" hidden="false" customHeight="false" outlineLevel="0" collapsed="false">
      <c r="A147" s="249"/>
      <c r="B147" s="254" t="s">
        <v>407</v>
      </c>
      <c r="C147" s="255" t="n">
        <f aca="false">C141</f>
        <v>835.3673825</v>
      </c>
      <c r="D147" s="255" t="n">
        <f aca="false">D141</f>
        <v>835.3673825</v>
      </c>
      <c r="E147" s="255" t="n">
        <f aca="false">E141</f>
        <v>835.3673825</v>
      </c>
      <c r="F147" s="256" t="n">
        <f aca="false">F141/2</f>
        <v>557.12133</v>
      </c>
      <c r="G147" s="257" t="n">
        <f aca="false">G141/2</f>
        <v>557.12133</v>
      </c>
    </row>
    <row r="148" customFormat="false" ht="12.75" hidden="false" customHeight="false" outlineLevel="0" collapsed="false">
      <c r="A148" s="249"/>
      <c r="B148" s="254" t="s">
        <v>408</v>
      </c>
      <c r="C148" s="255" t="n">
        <f aca="false">C142</f>
        <v>839.8473825</v>
      </c>
      <c r="D148" s="255" t="n">
        <f aca="false">D142</f>
        <v>839.8473825</v>
      </c>
      <c r="E148" s="255" t="n">
        <f aca="false">E142</f>
        <v>839.8473825</v>
      </c>
      <c r="F148" s="256" t="n">
        <f aca="false">F142/2</f>
        <v>560.10633</v>
      </c>
      <c r="G148" s="257" t="n">
        <f aca="false">G142/2</f>
        <v>560.10633</v>
      </c>
    </row>
    <row r="149" customFormat="false" ht="12.75" hidden="false" customHeight="false" outlineLevel="0" collapsed="false">
      <c r="A149" s="249"/>
      <c r="B149" s="254" t="s">
        <v>409</v>
      </c>
      <c r="C149" s="255" t="n">
        <f aca="false">C143</f>
        <v>844.3673825</v>
      </c>
      <c r="D149" s="255" t="n">
        <f aca="false">D143</f>
        <v>844.3673825</v>
      </c>
      <c r="E149" s="255" t="n">
        <f aca="false">E143</f>
        <v>844.3673825</v>
      </c>
      <c r="F149" s="256" t="n">
        <f aca="false">F143/2</f>
        <v>563.12133</v>
      </c>
      <c r="G149" s="257" t="n">
        <f aca="false">G143/2</f>
        <v>563.12133</v>
      </c>
    </row>
    <row r="150" customFormat="false" ht="12.75" hidden="false" customHeight="false" outlineLevel="0" collapsed="false">
      <c r="A150" s="249"/>
      <c r="B150" s="254" t="s">
        <v>410</v>
      </c>
      <c r="C150" s="255" t="n">
        <f aca="false">C144</f>
        <v>848.9473825</v>
      </c>
      <c r="D150" s="255" t="n">
        <f aca="false">D144</f>
        <v>848.9473825</v>
      </c>
      <c r="E150" s="255" t="n">
        <f aca="false">E144</f>
        <v>848.9473825</v>
      </c>
      <c r="F150" s="256" t="n">
        <f aca="false">F144/2</f>
        <v>566.16633</v>
      </c>
      <c r="G150" s="257" t="n">
        <f aca="false">G144/2</f>
        <v>566.16633</v>
      </c>
    </row>
    <row r="151" customFormat="false" ht="12.75" hidden="false" customHeight="false" outlineLevel="0" collapsed="false">
      <c r="A151" s="249"/>
      <c r="B151" s="258" t="s">
        <v>411</v>
      </c>
      <c r="C151" s="259" t="n">
        <f aca="false">C145</f>
        <v>858.2373825</v>
      </c>
      <c r="D151" s="259" t="n">
        <f aca="false">D145</f>
        <v>858.2373825</v>
      </c>
      <c r="E151" s="259" t="n">
        <f aca="false">E145</f>
        <v>858.2373825</v>
      </c>
      <c r="F151" s="260" t="n">
        <f aca="false">F145/2</f>
        <v>572.36633</v>
      </c>
      <c r="G151" s="261" t="n">
        <f aca="false">G145/2</f>
        <v>572.36633</v>
      </c>
    </row>
    <row r="152" customFormat="false" ht="15" hidden="false" customHeight="true" outlineLevel="0" collapsed="false">
      <c r="A152" s="262" t="s">
        <v>413</v>
      </c>
      <c r="B152" s="263" t="s">
        <v>406</v>
      </c>
      <c r="C152" s="264"/>
      <c r="D152" s="264" t="n">
        <f aca="false">D140/220</f>
        <v>3.77703355681818</v>
      </c>
      <c r="E152" s="264" t="n">
        <f aca="false">E140/220</f>
        <v>3.77703355681818</v>
      </c>
      <c r="F152" s="264"/>
      <c r="G152" s="265"/>
    </row>
    <row r="153" customFormat="false" ht="15" hidden="false" customHeight="true" outlineLevel="0" collapsed="false">
      <c r="A153" s="262"/>
      <c r="B153" s="266" t="s">
        <v>407</v>
      </c>
      <c r="C153" s="267"/>
      <c r="D153" s="267" t="n">
        <f aca="false">D141/220</f>
        <v>3.79712446590909</v>
      </c>
      <c r="E153" s="267" t="n">
        <f aca="false">E141/220</f>
        <v>3.79712446590909</v>
      </c>
      <c r="F153" s="267"/>
      <c r="G153" s="268"/>
    </row>
    <row r="154" customFormat="false" ht="12.75" hidden="false" customHeight="false" outlineLevel="0" collapsed="false">
      <c r="A154" s="262"/>
      <c r="B154" s="266" t="s">
        <v>408</v>
      </c>
      <c r="C154" s="269"/>
      <c r="D154" s="267" t="n">
        <f aca="false">D142/220</f>
        <v>3.81748810227273</v>
      </c>
      <c r="E154" s="267" t="n">
        <f aca="false">E142/220</f>
        <v>3.81748810227273</v>
      </c>
      <c r="F154" s="269"/>
      <c r="G154" s="270"/>
    </row>
    <row r="155" customFormat="false" ht="12.75" hidden="false" customHeight="false" outlineLevel="0" collapsed="false">
      <c r="A155" s="262"/>
      <c r="B155" s="266" t="s">
        <v>409</v>
      </c>
      <c r="C155" s="269"/>
      <c r="D155" s="267" t="n">
        <f aca="false">D143/220</f>
        <v>3.83803355681818</v>
      </c>
      <c r="E155" s="267" t="n">
        <f aca="false">E143/220</f>
        <v>3.83803355681818</v>
      </c>
      <c r="F155" s="269"/>
      <c r="G155" s="270"/>
    </row>
    <row r="156" customFormat="false" ht="12.75" hidden="false" customHeight="false" outlineLevel="0" collapsed="false">
      <c r="A156" s="262"/>
      <c r="B156" s="266" t="s">
        <v>410</v>
      </c>
      <c r="C156" s="269"/>
      <c r="D156" s="267" t="n">
        <f aca="false">D144/220</f>
        <v>3.85885173863636</v>
      </c>
      <c r="E156" s="267" t="n">
        <f aca="false">E144/220</f>
        <v>3.85885173863636</v>
      </c>
      <c r="F156" s="269"/>
      <c r="G156" s="270"/>
    </row>
    <row r="157" customFormat="false" ht="12.75" hidden="false" customHeight="false" outlineLevel="0" collapsed="false">
      <c r="A157" s="262"/>
      <c r="B157" s="271" t="s">
        <v>411</v>
      </c>
      <c r="C157" s="272"/>
      <c r="D157" s="273" t="n">
        <f aca="false">D145/220</f>
        <v>3.90107901136364</v>
      </c>
      <c r="E157" s="273" t="n">
        <f aca="false">E145/220</f>
        <v>3.90107901136364</v>
      </c>
      <c r="F157" s="272"/>
      <c r="G157" s="274"/>
    </row>
    <row r="158" customFormat="false" ht="12.75" hidden="false" customHeight="false" outlineLevel="0" collapsed="false">
      <c r="A158" s="0"/>
    </row>
    <row r="159" customFormat="false" ht="14.9" hidden="false" customHeight="false" outlineLevel="0" collapsed="false">
      <c r="A159" s="0" t="s">
        <v>294</v>
      </c>
    </row>
  </sheetData>
  <mergeCells count="31">
    <mergeCell ref="A1:G1"/>
    <mergeCell ref="A2:G2"/>
    <mergeCell ref="A3:G3"/>
    <mergeCell ref="A4:B4"/>
    <mergeCell ref="A5:B5"/>
    <mergeCell ref="A6:B6"/>
    <mergeCell ref="A7:B7"/>
    <mergeCell ref="A10:G10"/>
    <mergeCell ref="A21:G21"/>
    <mergeCell ref="A52:G52"/>
    <mergeCell ref="A72:G72"/>
    <mergeCell ref="A88:G88"/>
    <mergeCell ref="A96:G96"/>
    <mergeCell ref="A118:A123"/>
    <mergeCell ref="A126:G126"/>
    <mergeCell ref="A127:G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A145"/>
    <mergeCell ref="A146:A151"/>
    <mergeCell ref="A152:A1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G15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20" width="59.2908163265306"/>
    <col collapsed="false" hidden="false" max="7" min="2" style="120" width="18.7091836734694"/>
    <col collapsed="false" hidden="false" max="1025" min="8" style="120" width="9.14285714285714"/>
  </cols>
  <sheetData>
    <row r="1" customFormat="false" ht="18.75" hidden="false" customHeight="false" outlineLevel="0" collapsed="false">
      <c r="A1" s="121" t="s">
        <v>425</v>
      </c>
      <c r="B1" s="121"/>
      <c r="C1" s="121"/>
      <c r="D1" s="121"/>
      <c r="E1" s="121"/>
      <c r="F1" s="121"/>
      <c r="G1" s="121"/>
    </row>
    <row r="2" customFormat="false" ht="12.75" hidden="false" customHeight="false" outlineLevel="0" collapsed="false">
      <c r="A2" s="122" t="s">
        <v>296</v>
      </c>
      <c r="B2" s="122"/>
      <c r="C2" s="122"/>
      <c r="D2" s="122"/>
      <c r="E2" s="122"/>
      <c r="F2" s="122"/>
      <c r="G2" s="122"/>
    </row>
    <row r="3" customFormat="false" ht="12.75" hidden="false" customHeight="false" outlineLevel="0" collapsed="false">
      <c r="A3" s="122" t="s">
        <v>415</v>
      </c>
      <c r="B3" s="122"/>
      <c r="C3" s="122"/>
      <c r="D3" s="122"/>
      <c r="E3" s="122"/>
      <c r="F3" s="122"/>
      <c r="G3" s="122"/>
    </row>
    <row r="4" customFormat="false" ht="15" hidden="false" customHeight="true" outlineLevel="0" collapsed="false">
      <c r="A4" s="123" t="s">
        <v>298</v>
      </c>
      <c r="B4" s="123"/>
      <c r="C4" s="124" t="n">
        <f aca="false">(D4/44)*30</f>
        <v>0</v>
      </c>
      <c r="D4" s="125" t="n">
        <v>0</v>
      </c>
      <c r="E4" s="126" t="n">
        <f aca="false">$D4</f>
        <v>0</v>
      </c>
      <c r="F4" s="126" t="n">
        <f aca="false">$D4</f>
        <v>0</v>
      </c>
      <c r="G4" s="126" t="n">
        <f aca="false">$D4</f>
        <v>0</v>
      </c>
    </row>
    <row r="5" customFormat="false" ht="15" hidden="false" customHeight="true" outlineLevel="0" collapsed="false">
      <c r="A5" s="127" t="s">
        <v>299</v>
      </c>
      <c r="B5" s="127"/>
      <c r="C5" s="128" t="n">
        <v>44228</v>
      </c>
      <c r="D5" s="129" t="n">
        <f aca="false">$C5</f>
        <v>44228</v>
      </c>
      <c r="E5" s="129" t="n">
        <f aca="false">$C5</f>
        <v>44228</v>
      </c>
      <c r="F5" s="129" t="n">
        <f aca="false">$C5</f>
        <v>44228</v>
      </c>
      <c r="G5" s="129" t="n">
        <f aca="false">$C5</f>
        <v>44228</v>
      </c>
    </row>
    <row r="6" customFormat="false" ht="54.75" hidden="false" customHeight="true" outlineLevel="0" collapsed="false">
      <c r="A6" s="130" t="s">
        <v>300</v>
      </c>
      <c r="B6" s="130"/>
      <c r="C6" s="277" t="s">
        <v>426</v>
      </c>
      <c r="D6" s="278" t="str">
        <f aca="false">$C6</f>
        <v>RS000667/2021 RS000733/2021 RS000752/2021 RS001004/2021</v>
      </c>
      <c r="E6" s="278" t="str">
        <f aca="false">$C6</f>
        <v>RS000667/2021 RS000733/2021 RS000752/2021 RS001004/2021</v>
      </c>
      <c r="F6" s="278" t="str">
        <f aca="false">$C6</f>
        <v>RS000667/2021 RS000733/2021 RS000752/2021 RS001004/2021</v>
      </c>
      <c r="G6" s="278" t="str">
        <f aca="false">$C6</f>
        <v>RS000667/2021 RS000733/2021 RS000752/2021 RS001004/2021</v>
      </c>
    </row>
    <row r="7" customFormat="false" ht="15" hidden="false" customHeight="true" outlineLevel="0" collapsed="false">
      <c r="A7" s="133" t="s">
        <v>302</v>
      </c>
      <c r="B7" s="133"/>
      <c r="C7" s="134" t="s">
        <v>303</v>
      </c>
      <c r="D7" s="135" t="s">
        <v>303</v>
      </c>
      <c r="E7" s="135" t="s">
        <v>303</v>
      </c>
      <c r="F7" s="135" t="s">
        <v>303</v>
      </c>
      <c r="G7" s="136" t="s">
        <v>303</v>
      </c>
    </row>
    <row r="8" customFormat="false" ht="3.75" hidden="false" customHeight="true" outlineLevel="0" collapsed="false">
      <c r="A8" s="137"/>
      <c r="B8" s="138"/>
      <c r="C8" s="138"/>
      <c r="D8" s="138"/>
      <c r="E8" s="138"/>
      <c r="F8" s="138"/>
      <c r="G8" s="139"/>
    </row>
    <row r="9" customFormat="false" ht="47.25" hidden="false" customHeight="true" outlineLevel="0" collapsed="false">
      <c r="A9" s="140" t="s">
        <v>304</v>
      </c>
      <c r="B9" s="141" t="s">
        <v>305</v>
      </c>
      <c r="C9" s="142" t="s">
        <v>306</v>
      </c>
      <c r="D9" s="142" t="s">
        <v>307</v>
      </c>
      <c r="E9" s="142" t="s">
        <v>308</v>
      </c>
      <c r="F9" s="142" t="s">
        <v>309</v>
      </c>
      <c r="G9" s="143" t="s">
        <v>310</v>
      </c>
    </row>
    <row r="10" customFormat="false" ht="12.75" hidden="false" customHeight="false" outlineLevel="0" collapsed="false">
      <c r="A10" s="144" t="s">
        <v>311</v>
      </c>
      <c r="B10" s="144"/>
      <c r="C10" s="144"/>
      <c r="D10" s="144"/>
      <c r="E10" s="144"/>
      <c r="F10" s="144"/>
      <c r="G10" s="144"/>
    </row>
    <row r="11" customFormat="false" ht="12.75" hidden="false" customHeight="false" outlineLevel="0" collapsed="false">
      <c r="A11" s="145" t="s">
        <v>312</v>
      </c>
      <c r="B11" s="146" t="s">
        <v>313</v>
      </c>
      <c r="C11" s="146" t="s">
        <v>314</v>
      </c>
      <c r="D11" s="146" t="s">
        <v>314</v>
      </c>
      <c r="E11" s="146" t="s">
        <v>314</v>
      </c>
      <c r="F11" s="146" t="s">
        <v>314</v>
      </c>
      <c r="G11" s="147" t="s">
        <v>314</v>
      </c>
    </row>
    <row r="12" customFormat="false" ht="12.75" hidden="false" customHeight="false" outlineLevel="0" collapsed="false">
      <c r="A12" s="148" t="s">
        <v>315</v>
      </c>
      <c r="B12" s="149"/>
      <c r="C12" s="150" t="n">
        <f aca="false">C4</f>
        <v>0</v>
      </c>
      <c r="D12" s="150" t="n">
        <f aca="false">D4</f>
        <v>0</v>
      </c>
      <c r="E12" s="150" t="n">
        <f aca="false">E4</f>
        <v>0</v>
      </c>
      <c r="F12" s="151" t="n">
        <f aca="false">F4*2</f>
        <v>0</v>
      </c>
      <c r="G12" s="152" t="n">
        <f aca="false">G4*2</f>
        <v>0</v>
      </c>
    </row>
    <row r="13" customFormat="false" ht="12.75" hidden="false" customHeight="false" outlineLevel="0" collapsed="false">
      <c r="A13" s="148" t="s">
        <v>316</v>
      </c>
      <c r="B13" s="149" t="n">
        <v>0.3</v>
      </c>
      <c r="C13" s="150" t="n">
        <f aca="false">C12*B13</f>
        <v>0</v>
      </c>
      <c r="D13" s="150" t="n">
        <f aca="false">D12*B13</f>
        <v>0</v>
      </c>
      <c r="E13" s="150" t="n">
        <f aca="false">E12*B13</f>
        <v>0</v>
      </c>
      <c r="F13" s="151" t="n">
        <f aca="false">F12*B13</f>
        <v>0</v>
      </c>
      <c r="G13" s="152" t="n">
        <f aca="false">G12*B13</f>
        <v>0</v>
      </c>
    </row>
    <row r="14" customFormat="false" ht="12.75" hidden="false" customHeight="false" outlineLevel="0" collapsed="false">
      <c r="A14" s="148" t="s">
        <v>317</v>
      </c>
      <c r="B14" s="149"/>
      <c r="C14" s="150"/>
      <c r="D14" s="150"/>
      <c r="E14" s="150"/>
      <c r="F14" s="151"/>
      <c r="G14" s="152"/>
    </row>
    <row r="15" customFormat="false" ht="12.75" hidden="false" customHeight="false" outlineLevel="0" collapsed="false">
      <c r="A15" s="148" t="s">
        <v>318</v>
      </c>
      <c r="B15" s="149" t="n">
        <v>0.2</v>
      </c>
      <c r="C15" s="150"/>
      <c r="D15" s="150"/>
      <c r="E15" s="150" t="n">
        <f aca="false">((E12+E13)*(7/12))*$B15</f>
        <v>0</v>
      </c>
      <c r="F15" s="151"/>
      <c r="G15" s="152" t="n">
        <f aca="false">((G12+G13)*(7/12))*$B15</f>
        <v>0</v>
      </c>
    </row>
    <row r="16" customFormat="false" ht="12.75" hidden="false" customHeight="false" outlineLevel="0" collapsed="false">
      <c r="A16" s="148" t="s">
        <v>319</v>
      </c>
      <c r="B16" s="149"/>
      <c r="C16" s="150"/>
      <c r="D16" s="150"/>
      <c r="E16" s="150" t="n">
        <f aca="false">((E12+E13)*(1/12))*1.2</f>
        <v>0</v>
      </c>
      <c r="F16" s="151"/>
      <c r="G16" s="152" t="n">
        <f aca="false">((G12+G13)*(1/12))*1.2</f>
        <v>0</v>
      </c>
    </row>
    <row r="17" customFormat="false" ht="12.75" hidden="false" customHeight="false" outlineLevel="0" collapsed="false">
      <c r="A17" s="148" t="s">
        <v>320</v>
      </c>
      <c r="B17" s="149"/>
      <c r="C17" s="150"/>
      <c r="D17" s="150"/>
      <c r="E17" s="150"/>
      <c r="F17" s="153"/>
      <c r="G17" s="152"/>
    </row>
    <row r="18" customFormat="false" ht="12.75" hidden="false" customHeight="false" outlineLevel="0" collapsed="false">
      <c r="A18" s="148" t="s">
        <v>417</v>
      </c>
      <c r="B18" s="149"/>
      <c r="C18" s="150" t="n">
        <f aca="false">C12/150/6*22</f>
        <v>0</v>
      </c>
      <c r="D18" s="150" t="n">
        <f aca="false">D12/220/6*22</f>
        <v>0</v>
      </c>
      <c r="E18" s="150" t="n">
        <f aca="false">E12/220/6*22</f>
        <v>0</v>
      </c>
      <c r="F18" s="151" t="n">
        <f aca="false">F12/220/6*15</f>
        <v>0</v>
      </c>
      <c r="G18" s="152" t="n">
        <f aca="false">G12/220/6*15</f>
        <v>0</v>
      </c>
    </row>
    <row r="19" customFormat="false" ht="12.75" hidden="false" customHeight="false" outlineLevel="0" collapsed="false">
      <c r="A19" s="154" t="s">
        <v>5</v>
      </c>
      <c r="B19" s="155"/>
      <c r="C19" s="156" t="n">
        <f aca="false">SUM(C12:C18)</f>
        <v>0</v>
      </c>
      <c r="D19" s="156" t="n">
        <f aca="false">SUM(D12:D18)</f>
        <v>0</v>
      </c>
      <c r="E19" s="156" t="n">
        <f aca="false">SUM(E12:E18)</f>
        <v>0</v>
      </c>
      <c r="F19" s="156" t="n">
        <f aca="false">SUM(F12:F18)</f>
        <v>0</v>
      </c>
      <c r="G19" s="157" t="n">
        <f aca="false">SUM(G12:G18)</f>
        <v>0</v>
      </c>
    </row>
    <row r="20" customFormat="false" ht="4.5" hidden="false" customHeight="true" outlineLevel="0" collapsed="false">
      <c r="A20" s="148"/>
      <c r="B20" s="158"/>
      <c r="C20" s="158"/>
      <c r="D20" s="158"/>
      <c r="E20" s="158"/>
      <c r="F20" s="159"/>
      <c r="G20" s="160"/>
    </row>
    <row r="21" customFormat="false" ht="12.75" hidden="false" customHeight="false" outlineLevel="0" collapsed="false">
      <c r="A21" s="161" t="s">
        <v>322</v>
      </c>
      <c r="B21" s="161"/>
      <c r="C21" s="161"/>
      <c r="D21" s="161"/>
      <c r="E21" s="161"/>
      <c r="F21" s="161"/>
      <c r="G21" s="161"/>
    </row>
    <row r="22" customFormat="false" ht="12.75" hidden="false" customHeight="false" outlineLevel="0" collapsed="false">
      <c r="A22" s="162" t="s">
        <v>323</v>
      </c>
      <c r="B22" s="163" t="s">
        <v>313</v>
      </c>
      <c r="C22" s="163" t="s">
        <v>314</v>
      </c>
      <c r="D22" s="163" t="s">
        <v>314</v>
      </c>
      <c r="E22" s="163" t="s">
        <v>314</v>
      </c>
      <c r="F22" s="163" t="s">
        <v>314</v>
      </c>
      <c r="G22" s="164" t="s">
        <v>314</v>
      </c>
    </row>
    <row r="23" customFormat="false" ht="12.8" hidden="false" customHeight="false" outlineLevel="0" collapsed="false">
      <c r="A23" s="148" t="s">
        <v>324</v>
      </c>
      <c r="B23" s="165" t="n">
        <f aca="false">1/12</f>
        <v>0.0833333333333333</v>
      </c>
      <c r="C23" s="150" t="n">
        <f aca="false">ROUND(C$19*$B23,2)</f>
        <v>0</v>
      </c>
      <c r="D23" s="150" t="n">
        <f aca="false">ROUND(D$19*$B23,2)</f>
        <v>0</v>
      </c>
      <c r="E23" s="150" t="n">
        <f aca="false">ROUND(E$19*$B23,2)</f>
        <v>0</v>
      </c>
      <c r="F23" s="150" t="n">
        <f aca="false">ROUND(F$19*$B23,2)</f>
        <v>0</v>
      </c>
      <c r="G23" s="152" t="n">
        <f aca="false">ROUND(G$19*$B23,2)</f>
        <v>0</v>
      </c>
    </row>
    <row r="24" customFormat="false" ht="12.8" hidden="false" customHeight="false" outlineLevel="0" collapsed="false">
      <c r="A24" s="148" t="s">
        <v>325</v>
      </c>
      <c r="B24" s="165" t="n">
        <v>0</v>
      </c>
      <c r="C24" s="150" t="n">
        <f aca="false">ROUND(C$19*$B24,2)</f>
        <v>0</v>
      </c>
      <c r="D24" s="150" t="n">
        <f aca="false">ROUND(D$19*$B24,2)</f>
        <v>0</v>
      </c>
      <c r="E24" s="150" t="n">
        <f aca="false">ROUND(E$19*$B24,2)</f>
        <v>0</v>
      </c>
      <c r="F24" s="150" t="n">
        <f aca="false">ROUND(F$19*$B24,2)</f>
        <v>0</v>
      </c>
      <c r="G24" s="152" t="n">
        <f aca="false">ROUND(G$19*$B24,2)</f>
        <v>0</v>
      </c>
    </row>
    <row r="25" customFormat="false" ht="12.8" hidden="false" customHeight="false" outlineLevel="0" collapsed="false">
      <c r="A25" s="148" t="s">
        <v>326</v>
      </c>
      <c r="B25" s="165" t="n">
        <f aca="false">1/12/3</f>
        <v>0.0277777777777778</v>
      </c>
      <c r="C25" s="150" t="n">
        <f aca="false">ROUND(C$19*$B25,2)</f>
        <v>0</v>
      </c>
      <c r="D25" s="150" t="n">
        <f aca="false">ROUND(D$19*$B25,2)</f>
        <v>0</v>
      </c>
      <c r="E25" s="150" t="n">
        <f aca="false">ROUND(E$19*$B25,2)</f>
        <v>0</v>
      </c>
      <c r="F25" s="150" t="n">
        <f aca="false">ROUND(F$19*$B25,2)</f>
        <v>0</v>
      </c>
      <c r="G25" s="152" t="n">
        <f aca="false">ROUND(G$19*$B25,2)</f>
        <v>0</v>
      </c>
    </row>
    <row r="26" customFormat="false" ht="12.75" hidden="false" customHeight="false" outlineLevel="0" collapsed="false">
      <c r="A26" s="154" t="s">
        <v>5</v>
      </c>
      <c r="B26" s="166" t="n">
        <f aca="false">SUM(B23:B25)</f>
        <v>0.111111111111111</v>
      </c>
      <c r="C26" s="156" t="n">
        <f aca="false">SUM(C23:C25)</f>
        <v>0</v>
      </c>
      <c r="D26" s="156" t="n">
        <f aca="false">SUM(D23:D25)</f>
        <v>0</v>
      </c>
      <c r="E26" s="156" t="n">
        <f aca="false">SUM(E23:E25)</f>
        <v>0</v>
      </c>
      <c r="F26" s="156" t="n">
        <f aca="false">SUM(F23:F25)</f>
        <v>0</v>
      </c>
      <c r="G26" s="157" t="n">
        <f aca="false">SUM(G23:G25)</f>
        <v>0</v>
      </c>
    </row>
    <row r="27" customFormat="false" ht="12.75" hidden="false" customHeight="false" outlineLevel="0" collapsed="false">
      <c r="A27" s="162" t="s">
        <v>327</v>
      </c>
      <c r="B27" s="163" t="s">
        <v>313</v>
      </c>
      <c r="C27" s="163" t="s">
        <v>314</v>
      </c>
      <c r="D27" s="163" t="s">
        <v>314</v>
      </c>
      <c r="E27" s="163" t="s">
        <v>314</v>
      </c>
      <c r="F27" s="163" t="s">
        <v>314</v>
      </c>
      <c r="G27" s="164" t="s">
        <v>314</v>
      </c>
    </row>
    <row r="28" customFormat="false" ht="12.75" hidden="false" customHeight="false" outlineLevel="0" collapsed="false">
      <c r="A28" s="162" t="s">
        <v>328</v>
      </c>
      <c r="B28" s="163"/>
      <c r="C28" s="163"/>
      <c r="D28" s="163"/>
      <c r="E28" s="163"/>
      <c r="F28" s="167"/>
      <c r="G28" s="164"/>
    </row>
    <row r="29" customFormat="false" ht="12.75" hidden="false" customHeight="false" outlineLevel="0" collapsed="false">
      <c r="A29" s="148" t="s">
        <v>329</v>
      </c>
      <c r="B29" s="149" t="n">
        <v>0.2</v>
      </c>
      <c r="C29" s="150" t="n">
        <f aca="false">ROUND((C$19+C$26)*$B29,2)</f>
        <v>0</v>
      </c>
      <c r="D29" s="150" t="n">
        <f aca="false">ROUND((D$19+D$26)*$B29,2)</f>
        <v>0</v>
      </c>
      <c r="E29" s="150" t="n">
        <f aca="false">ROUND((E$19+E$26)*$B29,2)</f>
        <v>0</v>
      </c>
      <c r="F29" s="150" t="n">
        <f aca="false">ROUND((F$19+F$26)*$B29,2)</f>
        <v>0</v>
      </c>
      <c r="G29" s="152" t="n">
        <f aca="false">ROUND((G$19+G$26)*$B29,2)</f>
        <v>0</v>
      </c>
    </row>
    <row r="30" customFormat="false" ht="12.75" hidden="false" customHeight="false" outlineLevel="0" collapsed="false">
      <c r="A30" s="148" t="s">
        <v>330</v>
      </c>
      <c r="B30" s="168" t="n">
        <v>0.025</v>
      </c>
      <c r="C30" s="150" t="n">
        <f aca="false">ROUND((C$19+C$26)*$B30,2)</f>
        <v>0</v>
      </c>
      <c r="D30" s="150" t="n">
        <f aca="false">ROUND((D$19+D$26)*$B30,2)</f>
        <v>0</v>
      </c>
      <c r="E30" s="150" t="n">
        <f aca="false">ROUND((E$19+E$26)*$B30,2)</f>
        <v>0</v>
      </c>
      <c r="F30" s="150" t="n">
        <f aca="false">ROUND((F$19+F$26)*$B30,2)</f>
        <v>0</v>
      </c>
      <c r="G30" s="152" t="n">
        <f aca="false">ROUND((G$19+G$26)*$B30,2)</f>
        <v>0</v>
      </c>
    </row>
    <row r="31" customFormat="false" ht="12.8" hidden="false" customHeight="false" outlineLevel="0" collapsed="false">
      <c r="A31" s="148" t="s">
        <v>331</v>
      </c>
      <c r="B31" s="165" t="n">
        <v>0.03</v>
      </c>
      <c r="C31" s="150" t="n">
        <f aca="false">ROUND((C$19+C$26)*$B31,2)</f>
        <v>0</v>
      </c>
      <c r="D31" s="150" t="n">
        <f aca="false">ROUND((D$19+D$26)*$B31,2)</f>
        <v>0</v>
      </c>
      <c r="E31" s="150" t="n">
        <f aca="false">ROUND((E$19+E$26)*$B31,2)</f>
        <v>0</v>
      </c>
      <c r="F31" s="150" t="n">
        <f aca="false">ROUND((F$19+F$26)*$B31,2)</f>
        <v>0</v>
      </c>
      <c r="G31" s="152" t="n">
        <f aca="false">ROUND((G$19+G$26)*$B31,2)</f>
        <v>0</v>
      </c>
    </row>
    <row r="32" customFormat="false" ht="12.75" hidden="false" customHeight="false" outlineLevel="0" collapsed="false">
      <c r="A32" s="148" t="s">
        <v>332</v>
      </c>
      <c r="B32" s="168" t="n">
        <v>0.015</v>
      </c>
      <c r="C32" s="150" t="n">
        <f aca="false">ROUND((C$19+C$26)*$B32,2)</f>
        <v>0</v>
      </c>
      <c r="D32" s="150" t="n">
        <f aca="false">ROUND((D$19+D$26)*$B32,2)</f>
        <v>0</v>
      </c>
      <c r="E32" s="150" t="n">
        <f aca="false">ROUND((E$19+E$26)*$B32,2)</f>
        <v>0</v>
      </c>
      <c r="F32" s="150" t="n">
        <f aca="false">ROUND((F$19+F$26)*$B32,2)</f>
        <v>0</v>
      </c>
      <c r="G32" s="152" t="n">
        <f aca="false">ROUND((G$19+G$26)*$B32,2)</f>
        <v>0</v>
      </c>
    </row>
    <row r="33" customFormat="false" ht="12.75" hidden="false" customHeight="false" outlineLevel="0" collapsed="false">
      <c r="A33" s="148" t="s">
        <v>333</v>
      </c>
      <c r="B33" s="168" t="n">
        <v>0.01</v>
      </c>
      <c r="C33" s="150" t="n">
        <f aca="false">ROUND((C$19+C$26)*$B33,2)</f>
        <v>0</v>
      </c>
      <c r="D33" s="150" t="n">
        <f aca="false">ROUND((D$19+D$26)*$B33,2)</f>
        <v>0</v>
      </c>
      <c r="E33" s="150" t="n">
        <f aca="false">ROUND((E$19+E$26)*$B33,2)</f>
        <v>0</v>
      </c>
      <c r="F33" s="150" t="n">
        <f aca="false">ROUND((F$19+F$26)*$B33,2)</f>
        <v>0</v>
      </c>
      <c r="G33" s="152" t="n">
        <f aca="false">ROUND((G$19+G$26)*$B33,2)</f>
        <v>0</v>
      </c>
    </row>
    <row r="34" customFormat="false" ht="12.75" hidden="false" customHeight="false" outlineLevel="0" collapsed="false">
      <c r="A34" s="148" t="s">
        <v>334</v>
      </c>
      <c r="B34" s="168" t="n">
        <v>0.006</v>
      </c>
      <c r="C34" s="150" t="n">
        <f aca="false">ROUND((C$19+C$26)*$B34,2)</f>
        <v>0</v>
      </c>
      <c r="D34" s="150" t="n">
        <f aca="false">ROUND((D$19+D$26)*$B34,2)</f>
        <v>0</v>
      </c>
      <c r="E34" s="150" t="n">
        <f aca="false">ROUND((E$19+E$26)*$B34,2)</f>
        <v>0</v>
      </c>
      <c r="F34" s="150" t="n">
        <f aca="false">ROUND((F$19+F$26)*$B34,2)</f>
        <v>0</v>
      </c>
      <c r="G34" s="152" t="n">
        <f aca="false">ROUND((G$19+G$26)*$B34,2)</f>
        <v>0</v>
      </c>
    </row>
    <row r="35" customFormat="false" ht="12.75" hidden="false" customHeight="false" outlineLevel="0" collapsed="false">
      <c r="A35" s="148" t="s">
        <v>335</v>
      </c>
      <c r="B35" s="168" t="n">
        <v>0.002</v>
      </c>
      <c r="C35" s="150" t="n">
        <f aca="false">ROUND((C$19+C$26)*$B35,2)</f>
        <v>0</v>
      </c>
      <c r="D35" s="150" t="n">
        <f aca="false">ROUND((D$19+D$26)*$B35,2)</f>
        <v>0</v>
      </c>
      <c r="E35" s="150" t="n">
        <f aca="false">ROUND((E$19+E$26)*$B35,2)</f>
        <v>0</v>
      </c>
      <c r="F35" s="150" t="n">
        <f aca="false">ROUND((F$19+F$26)*$B35,2)</f>
        <v>0</v>
      </c>
      <c r="G35" s="152" t="n">
        <f aca="false">ROUND((G$19+G$26)*$B35,2)</f>
        <v>0</v>
      </c>
    </row>
    <row r="36" customFormat="false" ht="12.75" hidden="false" customHeight="false" outlineLevel="0" collapsed="false">
      <c r="A36" s="162" t="s">
        <v>336</v>
      </c>
      <c r="B36" s="163"/>
      <c r="C36" s="169"/>
      <c r="D36" s="169"/>
      <c r="E36" s="169"/>
      <c r="F36" s="170"/>
      <c r="G36" s="171"/>
    </row>
    <row r="37" customFormat="false" ht="12.75" hidden="false" customHeight="false" outlineLevel="0" collapsed="false">
      <c r="A37" s="148" t="s">
        <v>337</v>
      </c>
      <c r="B37" s="168" t="n">
        <v>0.08</v>
      </c>
      <c r="C37" s="150" t="n">
        <f aca="false">ROUND((C$19+C$26)*$B37,2)</f>
        <v>0</v>
      </c>
      <c r="D37" s="150" t="n">
        <f aca="false">ROUND((D$19+D$26)*$B37,2)</f>
        <v>0</v>
      </c>
      <c r="E37" s="150" t="n">
        <f aca="false">ROUND((E$19+E$26)*$B37,2)</f>
        <v>0</v>
      </c>
      <c r="F37" s="150" t="n">
        <f aca="false">ROUND((F$19+F$26)*$B37,2)</f>
        <v>0</v>
      </c>
      <c r="G37" s="152" t="n">
        <f aca="false">ROUND((G$19+G$26)*$B37,2)</f>
        <v>0</v>
      </c>
    </row>
    <row r="38" customFormat="false" ht="12.75" hidden="false" customHeight="false" outlineLevel="0" collapsed="false">
      <c r="A38" s="154" t="s">
        <v>5</v>
      </c>
      <c r="B38" s="166" t="n">
        <f aca="false">SUM(B29:B37)</f>
        <v>0.368</v>
      </c>
      <c r="C38" s="156" t="n">
        <f aca="false">SUM(C29:C37)</f>
        <v>0</v>
      </c>
      <c r="D38" s="156" t="n">
        <f aca="false">SUM(D29:D37)</f>
        <v>0</v>
      </c>
      <c r="E38" s="156" t="n">
        <f aca="false">SUM(E29:E37)</f>
        <v>0</v>
      </c>
      <c r="F38" s="156" t="n">
        <f aca="false">SUM(F29:F37)</f>
        <v>0</v>
      </c>
      <c r="G38" s="157" t="n">
        <f aca="false">SUM(G29:G37)</f>
        <v>0</v>
      </c>
    </row>
    <row r="39" customFormat="false" ht="12.75" hidden="false" customHeight="false" outlineLevel="0" collapsed="false">
      <c r="A39" s="162" t="s">
        <v>338</v>
      </c>
      <c r="B39" s="163" t="s">
        <v>314</v>
      </c>
      <c r="C39" s="163" t="s">
        <v>314</v>
      </c>
      <c r="D39" s="163" t="s">
        <v>314</v>
      </c>
      <c r="E39" s="163" t="s">
        <v>314</v>
      </c>
      <c r="F39" s="163" t="s">
        <v>314</v>
      </c>
      <c r="G39" s="164" t="s">
        <v>314</v>
      </c>
    </row>
    <row r="40" customFormat="false" ht="12.75" hidden="false" customHeight="false" outlineLevel="0" collapsed="false">
      <c r="A40" s="148" t="s">
        <v>339</v>
      </c>
      <c r="B40" s="172" t="n">
        <f aca="false">VT!E155</f>
        <v>3.6238679245283</v>
      </c>
      <c r="C40" s="150" t="n">
        <f aca="false">ROUND(((2*22*$B$40)-0.06*C4),2)</f>
        <v>159.45</v>
      </c>
      <c r="D40" s="150" t="n">
        <f aca="false">ROUND(((2*22*$B$40)-0.06*D4),2)</f>
        <v>159.45</v>
      </c>
      <c r="E40" s="150" t="n">
        <f aca="false">ROUND(((2*22*$B$40)-0.06*E4),2)</f>
        <v>159.45</v>
      </c>
      <c r="F40" s="150" t="n">
        <f aca="false">ROUND(((2*15*$B$40)-0.06*0.5*F$4)*2,2)</f>
        <v>217.43</v>
      </c>
      <c r="G40" s="152" t="n">
        <f aca="false">ROUND(((2*15*$B$40)-0.06*0.5*G4)*2,2)</f>
        <v>217.43</v>
      </c>
    </row>
    <row r="41" customFormat="false" ht="12.8" hidden="false" customHeight="false" outlineLevel="0" collapsed="false">
      <c r="A41" s="148" t="s">
        <v>418</v>
      </c>
      <c r="B41" s="173" t="n">
        <v>21.5</v>
      </c>
      <c r="C41" s="150" t="n">
        <f aca="false">ROUND(($B$41*(1-0.2)*22),2)</f>
        <v>378.4</v>
      </c>
      <c r="D41" s="150" t="n">
        <f aca="false">ROUND(($B$41*(1-0.2)*22),2)</f>
        <v>378.4</v>
      </c>
      <c r="E41" s="150" t="n">
        <f aca="false">ROUND(($B$41*(1-0.2)*22),2)</f>
        <v>378.4</v>
      </c>
      <c r="F41" s="150" t="n">
        <f aca="false">ROUND(($B$41*(1-0.2)*15*2),2)</f>
        <v>516</v>
      </c>
      <c r="G41" s="152" t="n">
        <f aca="false">ROUND(($B$41*(1-0.2)*15*2),2)</f>
        <v>516</v>
      </c>
    </row>
    <row r="42" customFormat="false" ht="12.75" hidden="false" customHeight="false" outlineLevel="0" collapsed="false">
      <c r="A42" s="148" t="s">
        <v>419</v>
      </c>
      <c r="B42" s="172"/>
      <c r="C42" s="150" t="n">
        <v>0</v>
      </c>
      <c r="D42" s="150" t="n">
        <v>0</v>
      </c>
      <c r="E42" s="150" t="n">
        <v>0</v>
      </c>
      <c r="F42" s="150" t="n">
        <v>0</v>
      </c>
      <c r="G42" s="152" t="n">
        <v>0</v>
      </c>
    </row>
    <row r="43" customFormat="false" ht="12.75" hidden="false" customHeight="false" outlineLevel="0" collapsed="false">
      <c r="A43" s="148" t="s">
        <v>377</v>
      </c>
      <c r="B43" s="172"/>
      <c r="C43" s="150" t="n">
        <f aca="false">B43</f>
        <v>0</v>
      </c>
      <c r="D43" s="150" t="n">
        <f aca="false">B43</f>
        <v>0</v>
      </c>
      <c r="E43" s="150" t="n">
        <f aca="false">B43</f>
        <v>0</v>
      </c>
      <c r="F43" s="151" t="n">
        <f aca="false">B43*2</f>
        <v>0</v>
      </c>
      <c r="G43" s="152" t="n">
        <f aca="false">B43*2</f>
        <v>0</v>
      </c>
    </row>
    <row r="44" customFormat="false" ht="12.75" hidden="false" customHeight="false" outlineLevel="0" collapsed="false">
      <c r="A44" s="148" t="s">
        <v>420</v>
      </c>
      <c r="B44" s="172"/>
      <c r="C44" s="150" t="n">
        <v>0</v>
      </c>
      <c r="D44" s="150" t="n">
        <v>0</v>
      </c>
      <c r="E44" s="150" t="n">
        <v>0</v>
      </c>
      <c r="F44" s="151" t="n">
        <v>0</v>
      </c>
      <c r="G44" s="152" t="n">
        <v>0</v>
      </c>
    </row>
    <row r="45" customFormat="false" ht="12.75" hidden="false" customHeight="false" outlineLevel="0" collapsed="false">
      <c r="A45" s="174" t="s">
        <v>5</v>
      </c>
      <c r="B45" s="163"/>
      <c r="C45" s="175" t="n">
        <f aca="false">SUM(C40:C44)</f>
        <v>537.85</v>
      </c>
      <c r="D45" s="175" t="n">
        <f aca="false">SUM(D40:D44)</f>
        <v>537.85</v>
      </c>
      <c r="E45" s="175" t="n">
        <f aca="false">SUM(E40:E44)</f>
        <v>537.85</v>
      </c>
      <c r="F45" s="175" t="n">
        <f aca="false">SUM(F40:F44)</f>
        <v>733.43</v>
      </c>
      <c r="G45" s="176" t="n">
        <f aca="false">SUM(G40:G44)</f>
        <v>733.43</v>
      </c>
    </row>
    <row r="46" customFormat="false" ht="12.75" hidden="false" customHeight="false" outlineLevel="0" collapsed="false">
      <c r="A46" s="145" t="s">
        <v>344</v>
      </c>
      <c r="B46" s="146" t="s">
        <v>313</v>
      </c>
      <c r="C46" s="146" t="s">
        <v>314</v>
      </c>
      <c r="D46" s="146" t="s">
        <v>314</v>
      </c>
      <c r="E46" s="146" t="s">
        <v>314</v>
      </c>
      <c r="F46" s="146" t="s">
        <v>314</v>
      </c>
      <c r="G46" s="147" t="s">
        <v>314</v>
      </c>
    </row>
    <row r="47" customFormat="false" ht="12.75" hidden="false" customHeight="false" outlineLevel="0" collapsed="false">
      <c r="A47" s="148" t="s">
        <v>323</v>
      </c>
      <c r="B47" s="168" t="n">
        <f aca="false">B26</f>
        <v>0.111111111111111</v>
      </c>
      <c r="C47" s="150" t="n">
        <f aca="false">C26</f>
        <v>0</v>
      </c>
      <c r="D47" s="150" t="n">
        <f aca="false">D26</f>
        <v>0</v>
      </c>
      <c r="E47" s="150" t="n">
        <f aca="false">E26</f>
        <v>0</v>
      </c>
      <c r="F47" s="150" t="n">
        <f aca="false">F26</f>
        <v>0</v>
      </c>
      <c r="G47" s="152" t="n">
        <f aca="false">G26</f>
        <v>0</v>
      </c>
    </row>
    <row r="48" customFormat="false" ht="12.75" hidden="false" customHeight="false" outlineLevel="0" collapsed="false">
      <c r="A48" s="148" t="s">
        <v>345</v>
      </c>
      <c r="B48" s="168" t="n">
        <f aca="false">B38</f>
        <v>0.368</v>
      </c>
      <c r="C48" s="150" t="n">
        <f aca="false">C38</f>
        <v>0</v>
      </c>
      <c r="D48" s="150" t="n">
        <f aca="false">D38</f>
        <v>0</v>
      </c>
      <c r="E48" s="150" t="n">
        <f aca="false">E38</f>
        <v>0</v>
      </c>
      <c r="F48" s="150" t="n">
        <f aca="false">F38</f>
        <v>0</v>
      </c>
      <c r="G48" s="152" t="n">
        <f aca="false">G38</f>
        <v>0</v>
      </c>
    </row>
    <row r="49" customFormat="false" ht="12.75" hidden="false" customHeight="false" outlineLevel="0" collapsed="false">
      <c r="A49" s="148" t="s">
        <v>338</v>
      </c>
      <c r="B49" s="177" t="s">
        <v>20</v>
      </c>
      <c r="C49" s="150" t="n">
        <f aca="false">C45</f>
        <v>537.85</v>
      </c>
      <c r="D49" s="150" t="n">
        <f aca="false">D45</f>
        <v>537.85</v>
      </c>
      <c r="E49" s="150" t="n">
        <f aca="false">E45</f>
        <v>537.85</v>
      </c>
      <c r="F49" s="150" t="n">
        <f aca="false">F45</f>
        <v>733.43</v>
      </c>
      <c r="G49" s="152" t="n">
        <f aca="false">G45</f>
        <v>733.43</v>
      </c>
    </row>
    <row r="50" customFormat="false" ht="12.75" hidden="false" customHeight="false" outlineLevel="0" collapsed="false">
      <c r="A50" s="154" t="s">
        <v>5</v>
      </c>
      <c r="B50" s="178"/>
      <c r="C50" s="156" t="n">
        <f aca="false">SUM(C47:C49)</f>
        <v>537.85</v>
      </c>
      <c r="D50" s="156" t="n">
        <f aca="false">D47+D48+D49</f>
        <v>537.85</v>
      </c>
      <c r="E50" s="156" t="n">
        <f aca="false">E47+E48+E49</f>
        <v>537.85</v>
      </c>
      <c r="F50" s="156" t="n">
        <f aca="false">F47+F48+F49</f>
        <v>733.43</v>
      </c>
      <c r="G50" s="157" t="n">
        <f aca="false">G47+G48+G49</f>
        <v>733.43</v>
      </c>
    </row>
    <row r="51" customFormat="false" ht="6" hidden="false" customHeight="true" outlineLevel="0" collapsed="false">
      <c r="A51" s="148"/>
      <c r="B51" s="158"/>
      <c r="C51" s="158"/>
      <c r="D51" s="158"/>
      <c r="E51" s="158"/>
      <c r="F51" s="159"/>
      <c r="G51" s="160"/>
    </row>
    <row r="52" customFormat="false" ht="12.75" hidden="false" customHeight="false" outlineLevel="0" collapsed="false">
      <c r="A52" s="161" t="s">
        <v>346</v>
      </c>
      <c r="B52" s="161"/>
      <c r="C52" s="161"/>
      <c r="D52" s="161"/>
      <c r="E52" s="161"/>
      <c r="F52" s="161"/>
      <c r="G52" s="161"/>
    </row>
    <row r="53" customFormat="false" ht="12.75" hidden="false" customHeight="false" outlineLevel="0" collapsed="false">
      <c r="A53" s="162" t="s">
        <v>347</v>
      </c>
      <c r="B53" s="163" t="s">
        <v>313</v>
      </c>
      <c r="C53" s="163" t="s">
        <v>314</v>
      </c>
      <c r="D53" s="163" t="s">
        <v>314</v>
      </c>
      <c r="E53" s="163" t="s">
        <v>314</v>
      </c>
      <c r="F53" s="163" t="s">
        <v>314</v>
      </c>
      <c r="G53" s="164" t="s">
        <v>314</v>
      </c>
    </row>
    <row r="54" customFormat="false" ht="12.8" hidden="false" customHeight="false" outlineLevel="0" collapsed="false">
      <c r="A54" s="148" t="s">
        <v>348</v>
      </c>
      <c r="B54" s="165" t="n">
        <f aca="false">1/12*0.5319</f>
        <v>0.044325</v>
      </c>
      <c r="C54" s="179" t="n">
        <f aca="false">(C$19+C$26+C$37+C$45)*$B54</f>
        <v>23.84020125</v>
      </c>
      <c r="D54" s="179" t="n">
        <f aca="false">(D$19+D$26+D$37+D$45)*$B54</f>
        <v>23.84020125</v>
      </c>
      <c r="E54" s="179" t="n">
        <f aca="false">(E$19+E$26+E$37+E$45)*$B54</f>
        <v>23.84020125</v>
      </c>
      <c r="F54" s="179" t="n">
        <f aca="false">(F$19+F$26+F$37+F$45)*$B54</f>
        <v>32.50928475</v>
      </c>
      <c r="G54" s="180" t="n">
        <f aca="false">(G$19+G$26+G$37+G$45)*$B54</f>
        <v>32.50928475</v>
      </c>
    </row>
    <row r="55" customFormat="false" ht="12.8" hidden="false" customHeight="false" outlineLevel="0" collapsed="false">
      <c r="A55" s="148" t="s">
        <v>349</v>
      </c>
      <c r="B55" s="165" t="n">
        <f aca="false">0.4*0.5319</f>
        <v>0.21276</v>
      </c>
      <c r="C55" s="179" t="n">
        <f aca="false">C37*$B55</f>
        <v>0</v>
      </c>
      <c r="D55" s="179" t="n">
        <f aca="false">D37*$B55</f>
        <v>0</v>
      </c>
      <c r="E55" s="179" t="n">
        <f aca="false">E37*$B55</f>
        <v>0</v>
      </c>
      <c r="F55" s="179" t="n">
        <f aca="false">F37*$B55</f>
        <v>0</v>
      </c>
      <c r="G55" s="180" t="n">
        <f aca="false">G37*$B55</f>
        <v>0</v>
      </c>
    </row>
    <row r="56" customFormat="false" ht="12.75" hidden="false" customHeight="false" outlineLevel="0" collapsed="false">
      <c r="A56" s="154" t="s">
        <v>5</v>
      </c>
      <c r="B56" s="181"/>
      <c r="C56" s="182" t="n">
        <f aca="false">SUM(C54:C55)</f>
        <v>23.84020125</v>
      </c>
      <c r="D56" s="182" t="n">
        <f aca="false">SUM(D54:D55)</f>
        <v>23.84020125</v>
      </c>
      <c r="E56" s="182" t="n">
        <f aca="false">SUM(E54:E55)</f>
        <v>23.84020125</v>
      </c>
      <c r="F56" s="182" t="n">
        <f aca="false">SUM(F54:F55)</f>
        <v>32.50928475</v>
      </c>
      <c r="G56" s="183" t="n">
        <f aca="false">SUM(G54:G55)</f>
        <v>32.50928475</v>
      </c>
    </row>
    <row r="57" customFormat="false" ht="12.75" hidden="false" customHeight="false" outlineLevel="0" collapsed="false">
      <c r="A57" s="162" t="s">
        <v>350</v>
      </c>
      <c r="B57" s="163" t="s">
        <v>313</v>
      </c>
      <c r="C57" s="163" t="s">
        <v>314</v>
      </c>
      <c r="D57" s="163" t="s">
        <v>314</v>
      </c>
      <c r="E57" s="163" t="s">
        <v>314</v>
      </c>
      <c r="F57" s="167" t="s">
        <v>314</v>
      </c>
      <c r="G57" s="164" t="s">
        <v>314</v>
      </c>
    </row>
    <row r="58" customFormat="false" ht="12.8" hidden="false" customHeight="false" outlineLevel="0" collapsed="false">
      <c r="A58" s="148" t="s">
        <v>351</v>
      </c>
      <c r="B58" s="165" t="n">
        <f aca="false">1/12*0.0591</f>
        <v>0.004925</v>
      </c>
      <c r="C58" s="184" t="n">
        <f aca="false">(C19+C50)*$B58</f>
        <v>2.64891125</v>
      </c>
      <c r="D58" s="184" t="n">
        <f aca="false">(D19+D50)*$B58</f>
        <v>2.64891125</v>
      </c>
      <c r="E58" s="184" t="n">
        <f aca="false">(E19+E50)*$B58</f>
        <v>2.64891125</v>
      </c>
      <c r="F58" s="184" t="n">
        <f aca="false">(F19+F50)*$B58</f>
        <v>3.61214275</v>
      </c>
      <c r="G58" s="185" t="n">
        <f aca="false">(G19+G50)*$B58</f>
        <v>3.61214275</v>
      </c>
    </row>
    <row r="59" customFormat="false" ht="12.8" hidden="false" customHeight="false" outlineLevel="0" collapsed="false">
      <c r="A59" s="148" t="s">
        <v>352</v>
      </c>
      <c r="B59" s="165" t="n">
        <f aca="false">0.4*0.0591</f>
        <v>0.02364</v>
      </c>
      <c r="C59" s="184" t="n">
        <f aca="false">$B59*C37</f>
        <v>0</v>
      </c>
      <c r="D59" s="184" t="n">
        <f aca="false">$B59*D37</f>
        <v>0</v>
      </c>
      <c r="E59" s="184" t="n">
        <f aca="false">$B59*E37</f>
        <v>0</v>
      </c>
      <c r="F59" s="184" t="n">
        <f aca="false">$B59*F37</f>
        <v>0</v>
      </c>
      <c r="G59" s="185" t="n">
        <f aca="false">$B59*G37</f>
        <v>0</v>
      </c>
    </row>
    <row r="60" customFormat="false" ht="12.75" hidden="false" customHeight="false" outlineLevel="0" collapsed="false">
      <c r="A60" s="154" t="s">
        <v>5</v>
      </c>
      <c r="B60" s="181"/>
      <c r="C60" s="156" t="n">
        <f aca="false">SUM(C58:C59)</f>
        <v>2.64891125</v>
      </c>
      <c r="D60" s="156" t="n">
        <f aca="false">SUM(D58:D59)</f>
        <v>2.64891125</v>
      </c>
      <c r="E60" s="156" t="n">
        <f aca="false">SUM(E58:E59)</f>
        <v>2.64891125</v>
      </c>
      <c r="F60" s="156" t="n">
        <f aca="false">SUM(F58:F59)</f>
        <v>3.61214275</v>
      </c>
      <c r="G60" s="157" t="n">
        <f aca="false">SUM(G58:G59)</f>
        <v>3.61214275</v>
      </c>
    </row>
    <row r="61" customFormat="false" ht="12.75" hidden="false" customHeight="false" outlineLevel="0" collapsed="false">
      <c r="A61" s="162" t="s">
        <v>353</v>
      </c>
      <c r="B61" s="163" t="s">
        <v>313</v>
      </c>
      <c r="C61" s="163" t="s">
        <v>314</v>
      </c>
      <c r="D61" s="163" t="s">
        <v>314</v>
      </c>
      <c r="E61" s="163" t="s">
        <v>314</v>
      </c>
      <c r="F61" s="167" t="s">
        <v>314</v>
      </c>
      <c r="G61" s="164" t="s">
        <v>314</v>
      </c>
    </row>
    <row r="62" customFormat="false" ht="12.8" hidden="false" customHeight="false" outlineLevel="0" collapsed="false">
      <c r="A62" s="148" t="s">
        <v>354</v>
      </c>
      <c r="B62" s="165" t="n">
        <v>0.0286</v>
      </c>
      <c r="C62" s="184" t="n">
        <f aca="false">(C23*$B$62)*-1</f>
        <v>-0</v>
      </c>
      <c r="D62" s="184" t="n">
        <f aca="false">(D23*$B$62)*-1</f>
        <v>-0</v>
      </c>
      <c r="E62" s="184" t="n">
        <f aca="false">(E23*$B$62)*-1</f>
        <v>-0</v>
      </c>
      <c r="F62" s="184" t="n">
        <f aca="false">(F23*$B$62)*-1</f>
        <v>-0</v>
      </c>
      <c r="G62" s="185" t="n">
        <f aca="false">(G23*$B$62)*-1</f>
        <v>-0</v>
      </c>
    </row>
    <row r="63" customFormat="false" ht="12.8" hidden="false" customHeight="false" outlineLevel="0" collapsed="false">
      <c r="A63" s="148" t="s">
        <v>355</v>
      </c>
      <c r="B63" s="165" t="n">
        <v>0.0286</v>
      </c>
      <c r="C63" s="184" t="n">
        <f aca="false">(C24*$B$63)*-1</f>
        <v>-0</v>
      </c>
      <c r="D63" s="184" t="n">
        <f aca="false">(D24*$B$63)*-1</f>
        <v>-0</v>
      </c>
      <c r="E63" s="184" t="n">
        <f aca="false">(E24*$B$63)*-1</f>
        <v>-0</v>
      </c>
      <c r="F63" s="184" t="n">
        <f aca="false">(F24*$B$63)*-1</f>
        <v>-0</v>
      </c>
      <c r="G63" s="185" t="n">
        <f aca="false">(G24*$B$63)*-1</f>
        <v>-0</v>
      </c>
    </row>
    <row r="64" customFormat="false" ht="12.8" hidden="false" customHeight="false" outlineLevel="0" collapsed="false">
      <c r="A64" s="148" t="s">
        <v>356</v>
      </c>
      <c r="B64" s="165" t="n">
        <v>0.0286</v>
      </c>
      <c r="C64" s="184" t="n">
        <f aca="false">(C25*$B$64)*-1</f>
        <v>-0</v>
      </c>
      <c r="D64" s="184" t="n">
        <f aca="false">(D25*$B$64)*-1</f>
        <v>-0</v>
      </c>
      <c r="E64" s="184" t="n">
        <f aca="false">(E25*$B$64)*-1</f>
        <v>-0</v>
      </c>
      <c r="F64" s="184" t="n">
        <f aca="false">(F25*$B$64)*-1</f>
        <v>-0</v>
      </c>
      <c r="G64" s="185" t="n">
        <f aca="false">(G25*$B$64)*-1</f>
        <v>-0</v>
      </c>
    </row>
    <row r="65" customFormat="false" ht="12.75" hidden="false" customHeight="false" outlineLevel="0" collapsed="false">
      <c r="A65" s="154" t="s">
        <v>5</v>
      </c>
      <c r="B65" s="181"/>
      <c r="C65" s="156" t="n">
        <f aca="false">SUM(C62:C64)</f>
        <v>0</v>
      </c>
      <c r="D65" s="156" t="n">
        <f aca="false">SUM(D62:D64)</f>
        <v>0</v>
      </c>
      <c r="E65" s="156" t="n">
        <f aca="false">SUM(E62:E64)</f>
        <v>0</v>
      </c>
      <c r="F65" s="156" t="n">
        <f aca="false">SUM(F62:F64)</f>
        <v>0</v>
      </c>
      <c r="G65" s="157" t="n">
        <f aca="false">SUM(G62:G64)</f>
        <v>0</v>
      </c>
    </row>
    <row r="66" customFormat="false" ht="12.75" hidden="false" customHeight="false" outlineLevel="0" collapsed="false">
      <c r="A66" s="145" t="s">
        <v>357</v>
      </c>
      <c r="B66" s="146" t="s">
        <v>313</v>
      </c>
      <c r="C66" s="146" t="s">
        <v>314</v>
      </c>
      <c r="D66" s="146" t="s">
        <v>314</v>
      </c>
      <c r="E66" s="146" t="s">
        <v>314</v>
      </c>
      <c r="F66" s="186" t="s">
        <v>314</v>
      </c>
      <c r="G66" s="147" t="s">
        <v>314</v>
      </c>
    </row>
    <row r="67" customFormat="false" ht="12.75" hidden="false" customHeight="false" outlineLevel="0" collapsed="false">
      <c r="A67" s="148" t="s">
        <v>348</v>
      </c>
      <c r="B67" s="187"/>
      <c r="C67" s="184" t="n">
        <f aca="false">C56</f>
        <v>23.84020125</v>
      </c>
      <c r="D67" s="184" t="n">
        <f aca="false">D56</f>
        <v>23.84020125</v>
      </c>
      <c r="E67" s="184" t="n">
        <f aca="false">E56</f>
        <v>23.84020125</v>
      </c>
      <c r="F67" s="184" t="n">
        <f aca="false">F56</f>
        <v>32.50928475</v>
      </c>
      <c r="G67" s="185" t="n">
        <f aca="false">G56</f>
        <v>32.50928475</v>
      </c>
    </row>
    <row r="68" customFormat="false" ht="12.75" hidden="false" customHeight="false" outlineLevel="0" collapsed="false">
      <c r="A68" s="148" t="s">
        <v>358</v>
      </c>
      <c r="B68" s="187"/>
      <c r="C68" s="184" t="n">
        <f aca="false">C60</f>
        <v>2.64891125</v>
      </c>
      <c r="D68" s="184" t="n">
        <f aca="false">D60</f>
        <v>2.64891125</v>
      </c>
      <c r="E68" s="184" t="n">
        <f aca="false">E60</f>
        <v>2.64891125</v>
      </c>
      <c r="F68" s="184" t="n">
        <f aca="false">F60</f>
        <v>3.61214275</v>
      </c>
      <c r="G68" s="185" t="n">
        <f aca="false">G60</f>
        <v>3.61214275</v>
      </c>
    </row>
    <row r="69" customFormat="false" ht="12.75" hidden="false" customHeight="false" outlineLevel="0" collapsed="false">
      <c r="A69" s="148" t="s">
        <v>359</v>
      </c>
      <c r="B69" s="187"/>
      <c r="C69" s="184" t="n">
        <f aca="false">C65</f>
        <v>0</v>
      </c>
      <c r="D69" s="184" t="n">
        <f aca="false">D65</f>
        <v>0</v>
      </c>
      <c r="E69" s="184" t="n">
        <f aca="false">E65</f>
        <v>0</v>
      </c>
      <c r="F69" s="184" t="n">
        <f aca="false">F65</f>
        <v>0</v>
      </c>
      <c r="G69" s="185" t="n">
        <f aca="false">G65</f>
        <v>0</v>
      </c>
    </row>
    <row r="70" customFormat="false" ht="12.75" hidden="false" customHeight="false" outlineLevel="0" collapsed="false">
      <c r="A70" s="154" t="s">
        <v>5</v>
      </c>
      <c r="B70" s="166"/>
      <c r="C70" s="156" t="n">
        <f aca="false">SUM(C67:C69)</f>
        <v>26.4891125</v>
      </c>
      <c r="D70" s="156" t="n">
        <f aca="false">SUM(D67:D69)</f>
        <v>26.4891125</v>
      </c>
      <c r="E70" s="156" t="n">
        <f aca="false">SUM(E67:E69)</f>
        <v>26.4891125</v>
      </c>
      <c r="F70" s="156" t="n">
        <f aca="false">SUM(F67:F69)</f>
        <v>36.1214275</v>
      </c>
      <c r="G70" s="157" t="n">
        <f aca="false">SUM(G67:G69)</f>
        <v>36.1214275</v>
      </c>
    </row>
    <row r="71" customFormat="false" ht="7.5" hidden="false" customHeight="true" outlineLevel="0" collapsed="false">
      <c r="A71" s="188"/>
      <c r="B71" s="189"/>
      <c r="C71" s="190"/>
      <c r="D71" s="190"/>
      <c r="E71" s="190"/>
      <c r="F71" s="190"/>
      <c r="G71" s="191"/>
    </row>
    <row r="72" customFormat="false" ht="12.75" hidden="false" customHeight="false" outlineLevel="0" collapsed="false">
      <c r="A72" s="192" t="s">
        <v>360</v>
      </c>
      <c r="B72" s="192"/>
      <c r="C72" s="192"/>
      <c r="D72" s="192"/>
      <c r="E72" s="192"/>
      <c r="F72" s="192"/>
      <c r="G72" s="192"/>
    </row>
    <row r="73" customFormat="false" ht="12.75" hidden="false" customHeight="false" outlineLevel="0" collapsed="false">
      <c r="A73" s="193" t="s">
        <v>361</v>
      </c>
      <c r="B73" s="194" t="s">
        <v>313</v>
      </c>
      <c r="C73" s="194" t="s">
        <v>314</v>
      </c>
      <c r="D73" s="194" t="s">
        <v>314</v>
      </c>
      <c r="E73" s="194" t="s">
        <v>314</v>
      </c>
      <c r="F73" s="194" t="s">
        <v>314</v>
      </c>
      <c r="G73" s="195" t="s">
        <v>314</v>
      </c>
    </row>
    <row r="74" customFormat="false" ht="12.8" hidden="false" customHeight="false" outlineLevel="0" collapsed="false">
      <c r="A74" s="148" t="s">
        <v>362</v>
      </c>
      <c r="B74" s="168"/>
      <c r="C74" s="196" t="n">
        <f aca="false">ROUND(20.7945/30/12*(C$19+C$50+C$70),2)</f>
        <v>32.6</v>
      </c>
      <c r="D74" s="196" t="n">
        <f aca="false">ROUND(20.7945/30/12*(D$19+D$50+D$70),2)</f>
        <v>32.6</v>
      </c>
      <c r="E74" s="196" t="n">
        <f aca="false">ROUND(20.7945/30/12*(E$19+E$50+E$70),2)</f>
        <v>32.6</v>
      </c>
      <c r="F74" s="196" t="n">
        <f aca="false">ROUND(15/30/12*(F$19+F$50+F$70),2)</f>
        <v>32.06</v>
      </c>
      <c r="G74" s="196" t="n">
        <f aca="false">ROUND(15/30/12*(G$19+G$50+G$70),2)</f>
        <v>32.06</v>
      </c>
    </row>
    <row r="75" customFormat="false" ht="12.8" hidden="false" customHeight="false" outlineLevel="0" collapsed="false">
      <c r="A75" s="148" t="s">
        <v>363</v>
      </c>
      <c r="B75" s="168"/>
      <c r="C75" s="196" t="n">
        <f aca="false">ROUND(7.681/30/12*(C$19+C$50+C$70),2)</f>
        <v>12.04</v>
      </c>
      <c r="D75" s="196" t="n">
        <f aca="false">ROUND(7.681/30/12*(D$19+D$50+D$70),2)</f>
        <v>12.04</v>
      </c>
      <c r="E75" s="196" t="n">
        <f aca="false">ROUND(7.681/30/12*(E$19+E$50+E$70),2)</f>
        <v>12.04</v>
      </c>
      <c r="F75" s="196" t="n">
        <f aca="false">ROUND(5.3399/30/12*(F$19+F$50+F$70),2)</f>
        <v>11.41</v>
      </c>
      <c r="G75" s="196" t="n">
        <f aca="false">ROUND(5.3399/30/12*(G$19+G$50+G$70),2)</f>
        <v>11.41</v>
      </c>
    </row>
    <row r="76" customFormat="false" ht="12.8" hidden="false" customHeight="false" outlineLevel="0" collapsed="false">
      <c r="A76" s="148" t="s">
        <v>364</v>
      </c>
      <c r="B76" s="168"/>
      <c r="C76" s="196" t="n">
        <f aca="false">ROUND(0.4505/30/12*(C$19+C$50+C$70),2)</f>
        <v>0.71</v>
      </c>
      <c r="D76" s="196" t="n">
        <f aca="false">ROUND(0.4505/30/12*(D$19+D$50+D$70),2)</f>
        <v>0.71</v>
      </c>
      <c r="E76" s="196" t="n">
        <f aca="false">ROUND(0.4505/30/12*(E$19+E$50+E$70),2)</f>
        <v>0.71</v>
      </c>
      <c r="F76" s="196" t="n">
        <f aca="false">ROUND(0.325/30/12*(F$19+F$50+F$70),2)</f>
        <v>0.69</v>
      </c>
      <c r="G76" s="196" t="n">
        <f aca="false">ROUND(0.325/30/12*(G$19+G$50+G$70),2)</f>
        <v>0.69</v>
      </c>
    </row>
    <row r="77" customFormat="false" ht="12.8" hidden="false" customHeight="false" outlineLevel="0" collapsed="false">
      <c r="A77" s="148" t="s">
        <v>365</v>
      </c>
      <c r="B77" s="168"/>
      <c r="C77" s="196" t="n">
        <f aca="false">ROUND(0.9583/30/12*(C$19+C$50+C$70),2)</f>
        <v>1.5</v>
      </c>
      <c r="D77" s="196" t="n">
        <f aca="false">ROUND(0.9583/30/12*(D$19+D$50+D$70),2)</f>
        <v>1.5</v>
      </c>
      <c r="E77" s="196" t="n">
        <f aca="false">ROUND(0.9583/30/12*(E$19+E$50+E$70),2)</f>
        <v>1.5</v>
      </c>
      <c r="F77" s="196" t="n">
        <f aca="false">ROUND(0.6913/30/12*(F$19+F$50+F$70),2)</f>
        <v>1.48</v>
      </c>
      <c r="G77" s="196" t="n">
        <f aca="false">ROUND(0.6913/30/12*(G$19+G$50+G$70),2)</f>
        <v>1.48</v>
      </c>
    </row>
    <row r="78" customFormat="false" ht="12.75" hidden="false" customHeight="false" outlineLevel="0" collapsed="false">
      <c r="A78" s="148" t="s">
        <v>366</v>
      </c>
      <c r="B78" s="168"/>
      <c r="C78" s="150"/>
      <c r="D78" s="150"/>
      <c r="E78" s="150"/>
      <c r="F78" s="151"/>
      <c r="G78" s="152"/>
    </row>
    <row r="79" customFormat="false" ht="12.75" hidden="false" customHeight="false" outlineLevel="0" collapsed="false">
      <c r="A79" s="154" t="s">
        <v>5</v>
      </c>
      <c r="B79" s="166" t="n">
        <f aca="false">SUM(B74:B78)</f>
        <v>0</v>
      </c>
      <c r="C79" s="156" t="n">
        <f aca="false">SUM(C74:C78)</f>
        <v>46.85</v>
      </c>
      <c r="D79" s="156" t="n">
        <f aca="false">SUM(D74:D78)</f>
        <v>46.85</v>
      </c>
      <c r="E79" s="156" t="n">
        <f aca="false">SUM(E74:E78)</f>
        <v>46.85</v>
      </c>
      <c r="F79" s="156" t="n">
        <f aca="false">SUM(F74:F78)</f>
        <v>45.64</v>
      </c>
      <c r="G79" s="157" t="n">
        <f aca="false">SUM(G74:G78)</f>
        <v>45.64</v>
      </c>
    </row>
    <row r="80" customFormat="false" ht="12.75" hidden="false" customHeight="false" outlineLevel="0" collapsed="false">
      <c r="A80" s="162" t="s">
        <v>367</v>
      </c>
      <c r="B80" s="163"/>
      <c r="C80" s="163" t="s">
        <v>314</v>
      </c>
      <c r="D80" s="163" t="s">
        <v>314</v>
      </c>
      <c r="E80" s="163" t="s">
        <v>314</v>
      </c>
      <c r="F80" s="163" t="s">
        <v>314</v>
      </c>
      <c r="G80" s="164" t="s">
        <v>314</v>
      </c>
    </row>
    <row r="81" customFormat="false" ht="12.75" hidden="false" customHeight="false" outlineLevel="0" collapsed="false">
      <c r="A81" s="148" t="s">
        <v>368</v>
      </c>
      <c r="B81" s="168" t="n">
        <v>0.5</v>
      </c>
      <c r="C81" s="197"/>
      <c r="D81" s="197"/>
      <c r="E81" s="197"/>
      <c r="F81" s="197" t="n">
        <f aca="false">ROUND(F$12/220*15*0.5*(1+$B81),2)</f>
        <v>0</v>
      </c>
      <c r="G81" s="197" t="n">
        <f aca="false">ROUND(G$12/220*15*0.5*(1+$B81),2)</f>
        <v>0</v>
      </c>
    </row>
    <row r="82" customFormat="false" ht="12.75" hidden="false" customHeight="false" outlineLevel="0" collapsed="false">
      <c r="A82" s="154"/>
      <c r="B82" s="166"/>
      <c r="C82" s="198"/>
      <c r="D82" s="198"/>
      <c r="E82" s="198"/>
      <c r="F82" s="199"/>
      <c r="G82" s="200"/>
    </row>
    <row r="83" customFormat="false" ht="12.75" hidden="false" customHeight="false" outlineLevel="0" collapsed="false">
      <c r="A83" s="145" t="s">
        <v>369</v>
      </c>
      <c r="B83" s="146" t="s">
        <v>313</v>
      </c>
      <c r="C83" s="146" t="s">
        <v>314</v>
      </c>
      <c r="D83" s="146" t="s">
        <v>314</v>
      </c>
      <c r="E83" s="146" t="s">
        <v>314</v>
      </c>
      <c r="F83" s="186"/>
      <c r="G83" s="147" t="s">
        <v>314</v>
      </c>
    </row>
    <row r="84" customFormat="false" ht="12.75" hidden="false" customHeight="false" outlineLevel="0" collapsed="false">
      <c r="A84" s="148" t="s">
        <v>370</v>
      </c>
      <c r="B84" s="168" t="n">
        <f aca="false">B79</f>
        <v>0</v>
      </c>
      <c r="C84" s="150" t="n">
        <f aca="false">C79</f>
        <v>46.85</v>
      </c>
      <c r="D84" s="150" t="n">
        <f aca="false">D79</f>
        <v>46.85</v>
      </c>
      <c r="E84" s="150" t="n">
        <f aca="false">E79</f>
        <v>46.85</v>
      </c>
      <c r="F84" s="150" t="n">
        <f aca="false">F79</f>
        <v>45.64</v>
      </c>
      <c r="G84" s="152" t="n">
        <f aca="false">G79</f>
        <v>45.64</v>
      </c>
    </row>
    <row r="85" customFormat="false" ht="12.75" hidden="false" customHeight="false" outlineLevel="0" collapsed="false">
      <c r="A85" s="148" t="s">
        <v>421</v>
      </c>
      <c r="B85" s="168" t="n">
        <f aca="false">B81</f>
        <v>0.5</v>
      </c>
      <c r="C85" s="150" t="n">
        <f aca="false">C81</f>
        <v>0</v>
      </c>
      <c r="D85" s="150" t="n">
        <f aca="false">D81</f>
        <v>0</v>
      </c>
      <c r="E85" s="150" t="n">
        <f aca="false">E81</f>
        <v>0</v>
      </c>
      <c r="F85" s="150" t="n">
        <f aca="false">F81</f>
        <v>0</v>
      </c>
      <c r="G85" s="152" t="n">
        <f aca="false">G81</f>
        <v>0</v>
      </c>
    </row>
    <row r="86" customFormat="false" ht="12.75" hidden="false" customHeight="false" outlineLevel="0" collapsed="false">
      <c r="A86" s="154" t="s">
        <v>5</v>
      </c>
      <c r="B86" s="166" t="n">
        <f aca="false">SUM(B84:B85)</f>
        <v>0.5</v>
      </c>
      <c r="C86" s="156" t="n">
        <f aca="false">SUM(C84:C85)</f>
        <v>46.85</v>
      </c>
      <c r="D86" s="156" t="n">
        <f aca="false">SUM(D84:D85)</f>
        <v>46.85</v>
      </c>
      <c r="E86" s="156" t="n">
        <f aca="false">SUM(E84:E85)</f>
        <v>46.85</v>
      </c>
      <c r="F86" s="156" t="n">
        <f aca="false">SUM(F84:F85)</f>
        <v>45.64</v>
      </c>
      <c r="G86" s="157" t="n">
        <f aca="false">SUM(G84:G85)</f>
        <v>45.64</v>
      </c>
    </row>
    <row r="87" customFormat="false" ht="4.5" hidden="false" customHeight="true" outlineLevel="0" collapsed="false">
      <c r="A87" s="148"/>
      <c r="B87" s="158"/>
      <c r="C87" s="158"/>
      <c r="D87" s="158"/>
      <c r="E87" s="158"/>
      <c r="F87" s="159"/>
      <c r="G87" s="160"/>
    </row>
    <row r="88" customFormat="false" ht="12.75" hidden="false" customHeight="false" outlineLevel="0" collapsed="false">
      <c r="A88" s="161" t="s">
        <v>372</v>
      </c>
      <c r="B88" s="161"/>
      <c r="C88" s="161"/>
      <c r="D88" s="161"/>
      <c r="E88" s="161"/>
      <c r="F88" s="161"/>
      <c r="G88" s="161"/>
    </row>
    <row r="89" customFormat="false" ht="12.75" hidden="false" customHeight="false" outlineLevel="0" collapsed="false">
      <c r="A89" s="145" t="s">
        <v>373</v>
      </c>
      <c r="B89" s="146" t="s">
        <v>20</v>
      </c>
      <c r="C89" s="146" t="s">
        <v>314</v>
      </c>
      <c r="D89" s="146" t="s">
        <v>314</v>
      </c>
      <c r="E89" s="146" t="s">
        <v>314</v>
      </c>
      <c r="F89" s="146" t="s">
        <v>314</v>
      </c>
      <c r="G89" s="147" t="s">
        <v>314</v>
      </c>
    </row>
    <row r="90" customFormat="false" ht="12.75" hidden="false" customHeight="false" outlineLevel="0" collapsed="false">
      <c r="A90" s="279" t="s">
        <v>374</v>
      </c>
      <c r="B90" s="179" t="n">
        <f aca="false">Insumos!L11</f>
        <v>0</v>
      </c>
      <c r="C90" s="179" t="n">
        <f aca="false">B90</f>
        <v>0</v>
      </c>
      <c r="D90" s="179" t="n">
        <f aca="false">B90</f>
        <v>0</v>
      </c>
      <c r="E90" s="179" t="n">
        <f aca="false">B90</f>
        <v>0</v>
      </c>
      <c r="F90" s="201" t="n">
        <f aca="false">B90*2</f>
        <v>0</v>
      </c>
      <c r="G90" s="180" t="n">
        <f aca="false">B90*2</f>
        <v>0</v>
      </c>
    </row>
    <row r="91" customFormat="false" ht="12.75" hidden="false" customHeight="false" outlineLevel="0" collapsed="false">
      <c r="A91" s="279" t="s">
        <v>375</v>
      </c>
      <c r="B91" s="179" t="n">
        <f aca="false">Insumos!L25</f>
        <v>0</v>
      </c>
      <c r="C91" s="179" t="n">
        <f aca="false">B91</f>
        <v>0</v>
      </c>
      <c r="D91" s="179" t="n">
        <f aca="false">B91</f>
        <v>0</v>
      </c>
      <c r="E91" s="179" t="n">
        <f aca="false">B91</f>
        <v>0</v>
      </c>
      <c r="F91" s="201" t="n">
        <f aca="false">B91*2</f>
        <v>0</v>
      </c>
      <c r="G91" s="180" t="n">
        <f aca="false">B91*2</f>
        <v>0</v>
      </c>
    </row>
    <row r="92" customFormat="false" ht="12.75" hidden="false" customHeight="false" outlineLevel="0" collapsed="false">
      <c r="A92" s="279" t="s">
        <v>376</v>
      </c>
      <c r="B92" s="179"/>
      <c r="C92" s="179" t="n">
        <f aca="false">Insumos!L36</f>
        <v>0</v>
      </c>
      <c r="D92" s="179" t="n">
        <f aca="false">Insumos!L37</f>
        <v>0</v>
      </c>
      <c r="E92" s="179" t="n">
        <f aca="false">Insumos!L37</f>
        <v>0</v>
      </c>
      <c r="F92" s="201" t="n">
        <f aca="false">Insumos!L38</f>
        <v>0</v>
      </c>
      <c r="G92" s="180" t="n">
        <f aca="false">Insumos!L38</f>
        <v>0</v>
      </c>
    </row>
    <row r="93" customFormat="false" ht="12.75" hidden="false" customHeight="false" outlineLevel="0" collapsed="false">
      <c r="A93" s="279" t="s">
        <v>377</v>
      </c>
      <c r="B93" s="179"/>
      <c r="C93" s="197"/>
      <c r="D93" s="197"/>
      <c r="E93" s="197"/>
      <c r="F93" s="202"/>
      <c r="G93" s="203"/>
    </row>
    <row r="94" customFormat="false" ht="12.75" hidden="false" customHeight="false" outlineLevel="0" collapsed="false">
      <c r="A94" s="154" t="s">
        <v>5</v>
      </c>
      <c r="B94" s="182" t="n">
        <f aca="false">SUM(B90:B93)</f>
        <v>0</v>
      </c>
      <c r="C94" s="182" t="n">
        <f aca="false">SUM(C90:C93)</f>
        <v>0</v>
      </c>
      <c r="D94" s="182" t="n">
        <f aca="false">SUM(D90:D93)</f>
        <v>0</v>
      </c>
      <c r="E94" s="182" t="n">
        <f aca="false">SUM(E90:E93)</f>
        <v>0</v>
      </c>
      <c r="F94" s="182" t="n">
        <f aca="false">SUM(F90:F93)</f>
        <v>0</v>
      </c>
      <c r="G94" s="183" t="n">
        <f aca="false">SUM(G90:G93)</f>
        <v>0</v>
      </c>
    </row>
    <row r="95" customFormat="false" ht="3.75" hidden="false" customHeight="true" outlineLevel="0" collapsed="false">
      <c r="A95" s="148"/>
      <c r="B95" s="158"/>
      <c r="C95" s="158"/>
      <c r="D95" s="158"/>
      <c r="E95" s="158"/>
      <c r="F95" s="159"/>
      <c r="G95" s="160"/>
    </row>
    <row r="96" customFormat="false" ht="12.75" hidden="false" customHeight="false" outlineLevel="0" collapsed="false">
      <c r="A96" s="161" t="s">
        <v>378</v>
      </c>
      <c r="B96" s="161"/>
      <c r="C96" s="161"/>
      <c r="D96" s="161"/>
      <c r="E96" s="161"/>
      <c r="F96" s="161"/>
      <c r="G96" s="161"/>
    </row>
    <row r="97" customFormat="false" ht="12.75" hidden="false" customHeight="false" outlineLevel="0" collapsed="false">
      <c r="A97" s="145" t="s">
        <v>379</v>
      </c>
      <c r="B97" s="146" t="s">
        <v>313</v>
      </c>
      <c r="C97" s="146" t="s">
        <v>314</v>
      </c>
      <c r="D97" s="146" t="s">
        <v>314</v>
      </c>
      <c r="E97" s="146" t="s">
        <v>314</v>
      </c>
      <c r="F97" s="146" t="s">
        <v>314</v>
      </c>
      <c r="G97" s="147" t="s">
        <v>314</v>
      </c>
    </row>
    <row r="98" customFormat="false" ht="12.8" hidden="false" customHeight="false" outlineLevel="0" collapsed="false">
      <c r="A98" s="204" t="s">
        <v>380</v>
      </c>
      <c r="B98" s="165" t="n">
        <v>0.06</v>
      </c>
      <c r="C98" s="205" t="n">
        <f aca="false">ROUND((C$19+C$50+C$70+C$86+C$94)*$B98,2)</f>
        <v>36.67</v>
      </c>
      <c r="D98" s="205" t="n">
        <f aca="false">ROUND((D$19+D$50+D$70+D$86+D$94)*$B98,2)</f>
        <v>36.67</v>
      </c>
      <c r="E98" s="205" t="n">
        <f aca="false">ROUND((E$19+E$50+E$70+E$86+E$94)*$B98,2)</f>
        <v>36.67</v>
      </c>
      <c r="F98" s="205" t="n">
        <f aca="false">ROUND((F$19+F$50+F$70+F$86+F$94)*$B98,2)</f>
        <v>48.91</v>
      </c>
      <c r="G98" s="206" t="n">
        <f aca="false">ROUND((G$19+G$50+G$70+G$86+G$94)*$B98,2)</f>
        <v>48.91</v>
      </c>
    </row>
    <row r="99" customFormat="false" ht="12.8" hidden="false" customHeight="false" outlineLevel="0" collapsed="false">
      <c r="A99" s="204" t="s">
        <v>381</v>
      </c>
      <c r="B99" s="165" t="n">
        <v>0.0679</v>
      </c>
      <c r="C99" s="207" t="n">
        <f aca="false">ROUND((C$19+C$50+C$70+C$86+C$94+C$98)*$B99,2)</f>
        <v>43.99</v>
      </c>
      <c r="D99" s="207" t="n">
        <f aca="false">ROUND((D$19+D$50+D$70+D$86+D$94+D$98)*$B99,2)</f>
        <v>43.99</v>
      </c>
      <c r="E99" s="207" t="n">
        <f aca="false">ROUND((E$19+E$50+E$70+E$86+E$94+E$98)*$B99,2)</f>
        <v>43.99</v>
      </c>
      <c r="F99" s="207" t="n">
        <f aca="false">ROUND((F$19+F$50+F$70+F$86+F$94+F$98)*$B99,2)</f>
        <v>58.67</v>
      </c>
      <c r="G99" s="208" t="n">
        <f aca="false">ROUND((G$19+G$50+G$70+G$86+G$94+G$98)*$B99,2)</f>
        <v>58.67</v>
      </c>
    </row>
    <row r="100" customFormat="false" ht="12.75" hidden="false" customHeight="false" outlineLevel="0" collapsed="false">
      <c r="A100" s="162" t="s">
        <v>382</v>
      </c>
      <c r="B100" s="209" t="n">
        <f aca="false">B101+B102</f>
        <v>0.0565</v>
      </c>
      <c r="C100" s="210" t="n">
        <f aca="false">SUM(C101:C102)</f>
        <v>41.43</v>
      </c>
      <c r="D100" s="210" t="n">
        <f aca="false">SUM(D101:D102)</f>
        <v>41.43</v>
      </c>
      <c r="E100" s="210" t="n">
        <f aca="false">SUM(E101:E102)</f>
        <v>41.43</v>
      </c>
      <c r="F100" s="210" t="n">
        <f aca="false">SUM(F101:F102)</f>
        <v>55.26</v>
      </c>
      <c r="G100" s="211" t="n">
        <f aca="false">SUM(G101:G102)</f>
        <v>55.26</v>
      </c>
    </row>
    <row r="101" customFormat="false" ht="12.75" hidden="false" customHeight="false" outlineLevel="0" collapsed="false">
      <c r="A101" s="148" t="s">
        <v>383</v>
      </c>
      <c r="B101" s="168" t="n">
        <v>0.0365</v>
      </c>
      <c r="C101" s="179" t="n">
        <f aca="false">ROUND((($C$19+$C$50+$C$70+$C$86+$C$94+$C$99+$C$98)/(1-($B$100)))*$B$101,2)</f>
        <v>26.76</v>
      </c>
      <c r="D101" s="179" t="n">
        <f aca="false">ROUND((($D$19+$D$50+$D$70+$D$86+$D$94+$D$99+$D$98)/(1-($B$100)))*$B101,2)</f>
        <v>26.76</v>
      </c>
      <c r="E101" s="179" t="n">
        <f aca="false">ROUND((($E$19+$E$50+$E$70+$E$86+$E$94+$E$99+$E$98)/(1-($B$100)))*$B101,2)</f>
        <v>26.76</v>
      </c>
      <c r="F101" s="179" t="n">
        <f aca="false">ROUND(((F$19+F$50+F$70+F$86+F$94+F$99+F$98)/(1-($B$100)))*B101,2)</f>
        <v>35.7</v>
      </c>
      <c r="G101" s="180" t="n">
        <f aca="false">ROUND(((G$19+G$50+G$70+G$86+G$94+G$99+G$98)/(1-($B$100)))*$B101,2)</f>
        <v>35.7</v>
      </c>
    </row>
    <row r="102" customFormat="false" ht="12.75" hidden="false" customHeight="false" outlineLevel="0" collapsed="false">
      <c r="A102" s="148" t="s">
        <v>384</v>
      </c>
      <c r="B102" s="168" t="n">
        <v>0.02</v>
      </c>
      <c r="C102" s="197" t="n">
        <f aca="false">ROUND((($C$19+$C$50+$C$70+$C$86+$C$94+$C$98+$C$99)/(1-($B$100)))*$B$102,2)</f>
        <v>14.67</v>
      </c>
      <c r="D102" s="197" t="n">
        <f aca="false">ROUND((($D$19+$D$50+$D$70+$D$86+$D$94+$D$98+$D$99)/(1-($B$100)))*$B102,2)</f>
        <v>14.67</v>
      </c>
      <c r="E102" s="197" t="n">
        <f aca="false">ROUND((($E$19+$E$50+$E$70+$E$86+$E$94+$E$98+$E$99)/(1-($B$100)))*$B102,2)</f>
        <v>14.67</v>
      </c>
      <c r="F102" s="197" t="n">
        <f aca="false">ROUND((($F$19+$F$50+$F$70+$F$86+$F$94+$F$98+$F$99)/(1-($B$100)))*B102,2)</f>
        <v>19.56</v>
      </c>
      <c r="G102" s="203" t="n">
        <f aca="false">ROUND((($G$19+$G$50+$G$70+$G$86+$G$94+$G$98+$G$99)/(1-($B$100)))*$B102,2)</f>
        <v>19.56</v>
      </c>
    </row>
    <row r="103" customFormat="false" ht="12.75" hidden="false" customHeight="false" outlineLevel="0" collapsed="false">
      <c r="A103" s="162" t="s">
        <v>385</v>
      </c>
      <c r="B103" s="209" t="n">
        <f aca="false">B104+B105</f>
        <v>0.0615</v>
      </c>
      <c r="C103" s="163" t="n">
        <f aca="false">SUM(C104:C105)</f>
        <v>45.34</v>
      </c>
      <c r="D103" s="163" t="n">
        <f aca="false">SUM(D104:D105)</f>
        <v>45.34</v>
      </c>
      <c r="E103" s="163" t="n">
        <f aca="false">SUM(E104:E105)</f>
        <v>45.34</v>
      </c>
      <c r="F103" s="163" t="n">
        <f aca="false">SUM(F104:F105)</f>
        <v>60.47</v>
      </c>
      <c r="G103" s="164" t="n">
        <f aca="false">SUM(G104:G105)</f>
        <v>60.47</v>
      </c>
    </row>
    <row r="104" customFormat="false" ht="12.75" hidden="false" customHeight="false" outlineLevel="0" collapsed="false">
      <c r="A104" s="148" t="s">
        <v>383</v>
      </c>
      <c r="B104" s="168" t="n">
        <v>0.0365</v>
      </c>
      <c r="C104" s="197" t="n">
        <f aca="false">ROUND((($C$19+$C$50+$C$70+$C$86+$C$94+$C$99+$C$98)/(1-($B$103)))*$B$104,2)</f>
        <v>26.91</v>
      </c>
      <c r="D104" s="197" t="n">
        <f aca="false">ROUND((($D$19+$D$50+$D$70+$D$86+$D$94+$D$99+$D$98)/(1-($B$103)))*$B104,2)</f>
        <v>26.91</v>
      </c>
      <c r="E104" s="197" t="n">
        <f aca="false">ROUND((($E$19+$E$50+$E$70+$E$86+$E$94+$E$99+$E$98)/(1-($B$103)))*$B104,2)</f>
        <v>26.91</v>
      </c>
      <c r="F104" s="197" t="n">
        <f aca="false">ROUND(((F$19+F$50+F$70+F$86+F$94+F$99+F$98)/(1-($B$103)))*B104,2)</f>
        <v>35.89</v>
      </c>
      <c r="G104" s="203" t="n">
        <f aca="false">ROUND(((G$19+G$50+G$70+G$86+G$94+G$99+G$98)/(1-($B$103)))*$B104,2)</f>
        <v>35.89</v>
      </c>
    </row>
    <row r="105" customFormat="false" ht="12.75" hidden="false" customHeight="false" outlineLevel="0" collapsed="false">
      <c r="A105" s="148" t="s">
        <v>384</v>
      </c>
      <c r="B105" s="168" t="n">
        <v>0.025</v>
      </c>
      <c r="C105" s="197" t="n">
        <f aca="false">ROUND((($C$19+$C$50+$C$70+$C$86+$C$94+$C$98+$C$99)/(1-($B$103)))*$B$105,2)</f>
        <v>18.43</v>
      </c>
      <c r="D105" s="197" t="n">
        <f aca="false">ROUND((($D$19+$D$50+$D$70+$D$86+$D$94+$D$98+$D$99)/(1-($B$103)))*$B105,2)</f>
        <v>18.43</v>
      </c>
      <c r="E105" s="197" t="n">
        <f aca="false">ROUND((($E$19+$E$50+$E$70+$E$86+$E$94+$E$98+$E$99)/(1-($B$103)))*$B105,2)</f>
        <v>18.43</v>
      </c>
      <c r="F105" s="197" t="n">
        <f aca="false">ROUND((($F$19+$F$50+$F$70+$F$86+$F$94+$F$98+$F$99)/(1-($B$103)))*B105,2)</f>
        <v>24.58</v>
      </c>
      <c r="G105" s="203" t="n">
        <f aca="false">ROUND((($G$19+$G$50+$G$70+$G$86+$G$94+$G$98+$G$99)/(1-($B$103)))*$B105,2)</f>
        <v>24.58</v>
      </c>
    </row>
    <row r="106" customFormat="false" ht="12.75" hidden="false" customHeight="false" outlineLevel="0" collapsed="false">
      <c r="A106" s="162" t="s">
        <v>386</v>
      </c>
      <c r="B106" s="209" t="n">
        <f aca="false">B107+B108</f>
        <v>0.0665</v>
      </c>
      <c r="C106" s="163" t="n">
        <f aca="false">SUM(C107:C108)</f>
        <v>49.28</v>
      </c>
      <c r="D106" s="163" t="n">
        <f aca="false">SUM(D107:D108)</f>
        <v>49.28</v>
      </c>
      <c r="E106" s="163" t="n">
        <f aca="false">SUM(E107:E108)</f>
        <v>49.28</v>
      </c>
      <c r="F106" s="163" t="n">
        <f aca="false">SUM(F107:F108)</f>
        <v>65.74</v>
      </c>
      <c r="G106" s="164" t="n">
        <f aca="false">SUM(G107:G108)</f>
        <v>65.74</v>
      </c>
    </row>
    <row r="107" customFormat="false" ht="12.75" hidden="false" customHeight="false" outlineLevel="0" collapsed="false">
      <c r="A107" s="148" t="s">
        <v>383</v>
      </c>
      <c r="B107" s="168" t="n">
        <v>0.0365</v>
      </c>
      <c r="C107" s="197" t="n">
        <f aca="false">ROUND((($C$19+$C$50+$C$70+$C$86+$C$94+$C$99+$C$98)/(1-($B$106)))*$B$107,2)</f>
        <v>27.05</v>
      </c>
      <c r="D107" s="197" t="n">
        <f aca="false">ROUND((($D$19+$D$50+$D$70+$D$86+$D$94+$D$99+$D$98)/(1-($B$106)))*$B107,2)</f>
        <v>27.05</v>
      </c>
      <c r="E107" s="197" t="n">
        <f aca="false">ROUND((($E$19+$E$50+$E$70+$E$86+$E$94+$E$99+$E$98)/(1-($B$106)))*$B107,2)</f>
        <v>27.05</v>
      </c>
      <c r="F107" s="197" t="n">
        <f aca="false">ROUND(((F$19+F$50+F$70+F$86+F$94+F$99+F$98)/(1-($B$106)))*B107,2)</f>
        <v>36.08</v>
      </c>
      <c r="G107" s="203" t="n">
        <f aca="false">ROUND(((G$19+G$50+G$70+G$86+G$94+G$99+G$98)/(1-($B$106)))*$B107,2)</f>
        <v>36.08</v>
      </c>
    </row>
    <row r="108" customFormat="false" ht="12.75" hidden="false" customHeight="false" outlineLevel="0" collapsed="false">
      <c r="A108" s="148" t="s">
        <v>384</v>
      </c>
      <c r="B108" s="168" t="n">
        <v>0.03</v>
      </c>
      <c r="C108" s="197" t="n">
        <f aca="false">ROUND((($C$19+$C$50+$C$70+$C$86+$C$94+$C$98+$C$99)/(1-($B$106)))*B108,2)</f>
        <v>22.23</v>
      </c>
      <c r="D108" s="197" t="n">
        <f aca="false">ROUND((($D$19+$D$50+$D$70+$D$86+$D$94+$D$98+$D$99)/(1-($B$106)))*$B108,2)</f>
        <v>22.23</v>
      </c>
      <c r="E108" s="197" t="n">
        <f aca="false">ROUND((($E$19+$E$50+$E$70+$E$86+$E$94+$E$98+$E$99)/(1-($B$106)))*$B108,2)</f>
        <v>22.23</v>
      </c>
      <c r="F108" s="202" t="n">
        <f aca="false">ROUND((($F$19+$F$50+$F$70+$F$86+$F$94+$F$98+$F$99)/(1-($B$106)))*B108,2)</f>
        <v>29.66</v>
      </c>
      <c r="G108" s="203" t="n">
        <f aca="false">ROUND((($G$19+$G$50+$G$70+$G$86+$G$94+$G$98+$G$99)/(1-($B$106)))*$B108,2)</f>
        <v>29.66</v>
      </c>
    </row>
    <row r="109" customFormat="false" ht="12.75" hidden="false" customHeight="false" outlineLevel="0" collapsed="false">
      <c r="A109" s="162" t="s">
        <v>387</v>
      </c>
      <c r="B109" s="209" t="n">
        <f aca="false">B110+B111</f>
        <v>0.0715</v>
      </c>
      <c r="C109" s="163" t="n">
        <f aca="false">SUM(C110:C111)</f>
        <v>53.28</v>
      </c>
      <c r="D109" s="163" t="n">
        <f aca="false">SUM(D110:D111)</f>
        <v>53.28</v>
      </c>
      <c r="E109" s="163" t="n">
        <f aca="false">SUM(E110:E111)</f>
        <v>53.28</v>
      </c>
      <c r="F109" s="163" t="n">
        <f aca="false">SUM(F110:F111)</f>
        <v>71.05</v>
      </c>
      <c r="G109" s="164" t="n">
        <f aca="false">SUM(G110:G111)</f>
        <v>71.05</v>
      </c>
    </row>
    <row r="110" customFormat="false" ht="12.75" hidden="false" customHeight="false" outlineLevel="0" collapsed="false">
      <c r="A110" s="148" t="s">
        <v>383</v>
      </c>
      <c r="B110" s="168" t="n">
        <v>0.0365</v>
      </c>
      <c r="C110" s="197" t="n">
        <f aca="false">ROUND((($C$19+$C$50+$C$70+$C$86+$C$94+$C$99+$C$98)/(1-($B$109)))*B110,2)</f>
        <v>27.2</v>
      </c>
      <c r="D110" s="197" t="n">
        <f aca="false">ROUND((($D$19+$D$50+$D$70+$D$86+$D$94+$D$99+$D$98)/(1-($B$109)))*$B110,2)</f>
        <v>27.2</v>
      </c>
      <c r="E110" s="197" t="n">
        <f aca="false">ROUND((($E$19+$E$50+$E$70+$E$86+$E$94+$E$99+$E$98)/(1-($B$109)))*$B110,2)</f>
        <v>27.2</v>
      </c>
      <c r="F110" s="202" t="n">
        <f aca="false">ROUND(((F$19+F$50+F$70+F$86+F$94+F$99+F$98)/(1-($B$109)))*B110,2)</f>
        <v>36.27</v>
      </c>
      <c r="G110" s="180" t="n">
        <f aca="false">ROUND(((G$19+G$50+G$70+G$86+G$94+G$99+G$98)/(1-($B$109)))*$B110,2)</f>
        <v>36.27</v>
      </c>
    </row>
    <row r="111" customFormat="false" ht="12.75" hidden="false" customHeight="false" outlineLevel="0" collapsed="false">
      <c r="A111" s="148" t="s">
        <v>384</v>
      </c>
      <c r="B111" s="168" t="n">
        <v>0.035</v>
      </c>
      <c r="C111" s="197" t="n">
        <f aca="false">ROUND((($C$19+$C$50+$C$70+$C$86+$C$94+$C$98+$C$99)/(1-($B$109)))*B111,2)</f>
        <v>26.08</v>
      </c>
      <c r="D111" s="197" t="n">
        <f aca="false">ROUND((($D$19+$D$50+$D$70+$D$86+$D$94+$D$98+$D$99)/(1-($B$109)))*$B111,2)</f>
        <v>26.08</v>
      </c>
      <c r="E111" s="197" t="n">
        <f aca="false">ROUND((($E$19+$E$50+$E$70+$E$86+$E$94+$E$98+$E$99)/(1-($B$109)))*$B111,2)</f>
        <v>26.08</v>
      </c>
      <c r="F111" s="201" t="n">
        <f aca="false">ROUND((($F$19+$F$50+$F$70+$F$86+$F$94+$F$98+$F$99)/(1-($B$109)))*B111,2)</f>
        <v>34.78</v>
      </c>
      <c r="G111" s="203" t="n">
        <f aca="false">ROUND((($G$19+$G$50+$G$70+$G$86+$G$94+$G$98+$G$99)/(1-($B$109)))*$B111,2)</f>
        <v>34.78</v>
      </c>
    </row>
    <row r="112" customFormat="false" ht="12.75" hidden="false" customHeight="false" outlineLevel="0" collapsed="false">
      <c r="A112" s="162" t="s">
        <v>388</v>
      </c>
      <c r="B112" s="209" t="n">
        <f aca="false">B113+B114</f>
        <v>0.0765</v>
      </c>
      <c r="C112" s="163" t="n">
        <f aca="false">SUM(C113:C114)</f>
        <v>57.31</v>
      </c>
      <c r="D112" s="163" t="n">
        <f aca="false">SUM(D113:D114)</f>
        <v>57.31</v>
      </c>
      <c r="E112" s="163" t="n">
        <f aca="false">SUM(E113:E114)</f>
        <v>57.31</v>
      </c>
      <c r="F112" s="163" t="n">
        <f aca="false">SUM(F113:F114)</f>
        <v>76.44</v>
      </c>
      <c r="G112" s="164" t="n">
        <f aca="false">SUM(G113:G114)</f>
        <v>76.44</v>
      </c>
    </row>
    <row r="113" customFormat="false" ht="12.75" hidden="false" customHeight="false" outlineLevel="0" collapsed="false">
      <c r="A113" s="148" t="s">
        <v>383</v>
      </c>
      <c r="B113" s="168" t="n">
        <v>0.0365</v>
      </c>
      <c r="C113" s="197" t="n">
        <f aca="false">ROUND((($C$19+$C$50+$C$70+$C$86+$C$94+$C$99+$C$98)/(1-($B$112)))*B113,2)</f>
        <v>27.34</v>
      </c>
      <c r="D113" s="197" t="n">
        <f aca="false">ROUND((($D$19+$D$50+$D$70+$D$86+$D$94+$D$99+$D$98)/(1-($B$112)))*$B113,2)</f>
        <v>27.34</v>
      </c>
      <c r="E113" s="197" t="n">
        <f aca="false">ROUND((($E$19+$E$50+$E$70+$E$86+$E$94+$E$99+$E$98)/(1-($B$112)))*$B113,2)</f>
        <v>27.34</v>
      </c>
      <c r="F113" s="202" t="n">
        <f aca="false">ROUND(((F$19+F$50+F$70+F$86+F$94+F$99+F$98)/(1-($B$112)))*B113,2)</f>
        <v>36.47</v>
      </c>
      <c r="G113" s="203" t="n">
        <f aca="false">ROUND(((G$19+G$50+G$70+G$86+G$94+G$99+G$98)/(1-($B$112)))*$B113,2)</f>
        <v>36.47</v>
      </c>
    </row>
    <row r="114" customFormat="false" ht="12.75" hidden="false" customHeight="false" outlineLevel="0" collapsed="false">
      <c r="A114" s="148" t="s">
        <v>384</v>
      </c>
      <c r="B114" s="168" t="n">
        <v>0.04</v>
      </c>
      <c r="C114" s="197" t="n">
        <f aca="false">ROUND((($C$19+$C$50+$C$70+$C$86+$C$94+$C$98+$C$99)/(1-($B$112)))*B114,2)</f>
        <v>29.97</v>
      </c>
      <c r="D114" s="197" t="n">
        <f aca="false">ROUND((($D$19+$D$50+$D$70+$D$86+$D$94+$D$98+$D$99)/(1-($B$112)))*$B114,2)</f>
        <v>29.97</v>
      </c>
      <c r="E114" s="197" t="n">
        <f aca="false">ROUND((($E$19+$E$50+$E$70+$E$86+$E$94+$E$98+$E$99)/(1-($B$112)))*$B114,2)</f>
        <v>29.97</v>
      </c>
      <c r="F114" s="202" t="n">
        <f aca="false">ROUND((($F$19+$F$50+$F$70+$F$86+$F$94+$F$98+$F$99)/(1-($B$112)))*B114,2)</f>
        <v>39.97</v>
      </c>
      <c r="G114" s="203" t="n">
        <f aca="false">ROUND((($G$19+$G$50+$G$70+$G$86+$G$94+$G$98+$G$99)/(1-($B$112)))*$B114,2)</f>
        <v>39.97</v>
      </c>
    </row>
    <row r="115" customFormat="false" ht="12.75" hidden="false" customHeight="false" outlineLevel="0" collapsed="false">
      <c r="A115" s="162" t="s">
        <v>389</v>
      </c>
      <c r="B115" s="209" t="n">
        <f aca="false">B116+B117</f>
        <v>0.0865</v>
      </c>
      <c r="C115" s="163" t="n">
        <f aca="false">SUM(C116:C117)</f>
        <v>65.51</v>
      </c>
      <c r="D115" s="163" t="n">
        <f aca="false">SUM(D116:D117)</f>
        <v>65.51</v>
      </c>
      <c r="E115" s="163" t="n">
        <f aca="false">SUM(E116:E117)</f>
        <v>65.51</v>
      </c>
      <c r="F115" s="163" t="n">
        <f aca="false">SUM(F116:F117)</f>
        <v>87.38</v>
      </c>
      <c r="G115" s="164" t="n">
        <f aca="false">SUM(G116:G117)</f>
        <v>87.38</v>
      </c>
    </row>
    <row r="116" customFormat="false" ht="12.75" hidden="false" customHeight="false" outlineLevel="0" collapsed="false">
      <c r="A116" s="148" t="s">
        <v>383</v>
      </c>
      <c r="B116" s="168" t="n">
        <v>0.0365</v>
      </c>
      <c r="C116" s="197" t="n">
        <f aca="false">ROUND((($C$19+$C$50+$C$70+$C$86+$C$94+$C$99+$C$98)/(1-($B$115)))*B116,2)</f>
        <v>27.64</v>
      </c>
      <c r="D116" s="197" t="n">
        <f aca="false">ROUND((($D$19+$D$50+$D$70+$D$86+$D$94+$D$99+$D$98)/(1-($B$115)))*$B116,2)</f>
        <v>27.64</v>
      </c>
      <c r="E116" s="197" t="n">
        <f aca="false">ROUND((($E$19+$E$50+$E$70+$E$86+$E$94+$E$99+$E$98)/(1-($B$115)))*$B116,2)</f>
        <v>27.64</v>
      </c>
      <c r="F116" s="202" t="n">
        <f aca="false">ROUND(((F$19+F$50+F$70+F$86+F$94+F$99+F$98)/(1-($B$115)))*B116,2)</f>
        <v>36.87</v>
      </c>
      <c r="G116" s="203" t="n">
        <f aca="false">ROUND(((G$19+G$50+G$70+G$86+G$94+G$99+G$98)/(1-($B$115)))*$B116,2)</f>
        <v>36.87</v>
      </c>
    </row>
    <row r="117" customFormat="false" ht="12.75" hidden="false" customHeight="false" outlineLevel="0" collapsed="false">
      <c r="A117" s="212" t="s">
        <v>384</v>
      </c>
      <c r="B117" s="213" t="n">
        <v>0.05</v>
      </c>
      <c r="C117" s="214" t="n">
        <f aca="false">ROUND((($C$19+$C$50+$C$70+$C$86+$C$94+$C$98+$C$99)/(1-($B$115)))*B117,2)</f>
        <v>37.87</v>
      </c>
      <c r="D117" s="214" t="n">
        <f aca="false">ROUND((($D$19+$D$50+$D$70+$D$86+$D$94+$D$98+$D$99)/(1-($B$115)))*$B117,2)</f>
        <v>37.87</v>
      </c>
      <c r="E117" s="214" t="n">
        <f aca="false">ROUND((($E$19+$E$50+$E$70+$E$86+$E$94+$E$98+$E$99)/(1-($B$115)))*$B117,2)</f>
        <v>37.87</v>
      </c>
      <c r="F117" s="215" t="n">
        <f aca="false">ROUND((($F$19+$F$50+$F$70+$F$86+$F$94+$F$98+$F$99)/(1-($B$115)))*B117,2)</f>
        <v>50.51</v>
      </c>
      <c r="G117" s="216" t="n">
        <f aca="false">ROUND((($G$19+$G$50+$G$70+$G$86+$G$94+$G$98+$G$99)/(1-($B$115)))*$B117,2)</f>
        <v>50.51</v>
      </c>
    </row>
    <row r="118" customFormat="false" ht="12.75" hidden="false" customHeight="false" outlineLevel="0" collapsed="false">
      <c r="A118" s="217" t="s">
        <v>390</v>
      </c>
      <c r="B118" s="218" t="n">
        <v>0.02</v>
      </c>
      <c r="C118" s="219" t="n">
        <f aca="false">SUM(C98:C100)</f>
        <v>122.09</v>
      </c>
      <c r="D118" s="219" t="n">
        <f aca="false">SUM(D98:D100)</f>
        <v>122.09</v>
      </c>
      <c r="E118" s="219" t="n">
        <f aca="false">SUM(E98:E100)</f>
        <v>122.09</v>
      </c>
      <c r="F118" s="219" t="n">
        <f aca="false">SUM(F98:F100)</f>
        <v>162.84</v>
      </c>
      <c r="G118" s="220" t="n">
        <f aca="false">SUM(G98:G100)</f>
        <v>162.84</v>
      </c>
    </row>
    <row r="119" customFormat="false" ht="12.75" hidden="false" customHeight="false" outlineLevel="0" collapsed="false">
      <c r="A119" s="217"/>
      <c r="B119" s="166" t="n">
        <v>0.025</v>
      </c>
      <c r="C119" s="156" t="n">
        <f aca="false">SUM(C98:C99,C103)</f>
        <v>126</v>
      </c>
      <c r="D119" s="156" t="n">
        <f aca="false">SUM(D98:D99,D103)</f>
        <v>126</v>
      </c>
      <c r="E119" s="156" t="n">
        <f aca="false">SUM(E98:E99,E103)</f>
        <v>126</v>
      </c>
      <c r="F119" s="156" t="n">
        <f aca="false">SUM(F98:F99,F103)</f>
        <v>168.05</v>
      </c>
      <c r="G119" s="157" t="n">
        <f aca="false">SUM(G98:G99,G103)</f>
        <v>168.05</v>
      </c>
    </row>
    <row r="120" customFormat="false" ht="12.75" hidden="false" customHeight="false" outlineLevel="0" collapsed="false">
      <c r="A120" s="217"/>
      <c r="B120" s="166" t="n">
        <v>0.03</v>
      </c>
      <c r="C120" s="156" t="n">
        <f aca="false">SUM(C98:C99,C106)</f>
        <v>129.94</v>
      </c>
      <c r="D120" s="156" t="n">
        <f aca="false">SUM(D98:D99,D106)</f>
        <v>129.94</v>
      </c>
      <c r="E120" s="156" t="n">
        <f aca="false">SUM(E98:E99,E106)</f>
        <v>129.94</v>
      </c>
      <c r="F120" s="156" t="n">
        <f aca="false">SUM(F98:F99,F106)</f>
        <v>173.32</v>
      </c>
      <c r="G120" s="157" t="n">
        <f aca="false">SUM(G98:G99,G106)</f>
        <v>173.32</v>
      </c>
    </row>
    <row r="121" customFormat="false" ht="12.75" hidden="false" customHeight="false" outlineLevel="0" collapsed="false">
      <c r="A121" s="217"/>
      <c r="B121" s="166" t="n">
        <v>0.035</v>
      </c>
      <c r="C121" s="156" t="n">
        <f aca="false">SUM(C98:C99,C109)</f>
        <v>133.94</v>
      </c>
      <c r="D121" s="156" t="n">
        <f aca="false">SUM(D98:D99,D109)</f>
        <v>133.94</v>
      </c>
      <c r="E121" s="156" t="n">
        <f aca="false">SUM(E98:E99,E109)</f>
        <v>133.94</v>
      </c>
      <c r="F121" s="156" t="n">
        <f aca="false">SUM(F98:F99,F109)</f>
        <v>178.63</v>
      </c>
      <c r="G121" s="157" t="n">
        <f aca="false">SUM(G98:G99,G109)</f>
        <v>178.63</v>
      </c>
    </row>
    <row r="122" customFormat="false" ht="12.75" hidden="false" customHeight="false" outlineLevel="0" collapsed="false">
      <c r="A122" s="217"/>
      <c r="B122" s="166" t="n">
        <v>0.04</v>
      </c>
      <c r="C122" s="156" t="n">
        <f aca="false">SUM(C98:C99,C112)</f>
        <v>137.97</v>
      </c>
      <c r="D122" s="156" t="n">
        <f aca="false">SUM(D98:D99,D112)</f>
        <v>137.97</v>
      </c>
      <c r="E122" s="156" t="n">
        <f aca="false">SUM(E98:E99,E112)</f>
        <v>137.97</v>
      </c>
      <c r="F122" s="156" t="n">
        <f aca="false">SUM(F98:F99,F112)</f>
        <v>184.02</v>
      </c>
      <c r="G122" s="157" t="n">
        <f aca="false">SUM(G98:G99,G112)</f>
        <v>184.02</v>
      </c>
    </row>
    <row r="123" customFormat="false" ht="12.75" hidden="false" customHeight="false" outlineLevel="0" collapsed="false">
      <c r="A123" s="217"/>
      <c r="B123" s="221" t="n">
        <v>0.05</v>
      </c>
      <c r="C123" s="222" t="n">
        <f aca="false">SUM(C98:C99,C115)</f>
        <v>146.17</v>
      </c>
      <c r="D123" s="222" t="n">
        <f aca="false">SUM(D98:D99,D115)</f>
        <v>146.17</v>
      </c>
      <c r="E123" s="222" t="n">
        <f aca="false">SUM(E98:E99,E115)</f>
        <v>146.17</v>
      </c>
      <c r="F123" s="222" t="n">
        <f aca="false">SUM(F98:F99,F115)</f>
        <v>194.96</v>
      </c>
      <c r="G123" s="223" t="n">
        <f aca="false">SUM(G98:G99,G115)</f>
        <v>194.96</v>
      </c>
    </row>
    <row r="124" customFormat="false" ht="12.75" hidden="false" customHeight="false" outlineLevel="0" collapsed="false">
      <c r="A124" s="224"/>
      <c r="B124" s="0"/>
      <c r="C124" s="0"/>
      <c r="D124" s="0"/>
      <c r="E124" s="0"/>
      <c r="F124" s="0"/>
      <c r="G124" s="225"/>
    </row>
    <row r="125" customFormat="false" ht="12.75" hidden="false" customHeight="false" outlineLevel="0" collapsed="false">
      <c r="A125" s="224"/>
      <c r="B125" s="0"/>
      <c r="C125" s="0"/>
      <c r="D125" s="0"/>
      <c r="E125" s="0"/>
      <c r="F125" s="0"/>
      <c r="G125" s="225"/>
    </row>
    <row r="126" customFormat="false" ht="12.75" hidden="false" customHeight="false" outlineLevel="0" collapsed="false">
      <c r="A126" s="226" t="s">
        <v>391</v>
      </c>
      <c r="B126" s="226"/>
      <c r="C126" s="226"/>
      <c r="D126" s="226"/>
      <c r="E126" s="226"/>
      <c r="F126" s="226"/>
      <c r="G126" s="226"/>
    </row>
    <row r="127" customFormat="false" ht="12.75" hidden="false" customHeight="false" outlineLevel="0" collapsed="false">
      <c r="A127" s="227" t="s">
        <v>392</v>
      </c>
      <c r="B127" s="227"/>
      <c r="C127" s="227"/>
      <c r="D127" s="227"/>
      <c r="E127" s="227"/>
      <c r="F127" s="227"/>
      <c r="G127" s="227"/>
    </row>
    <row r="128" customFormat="false" ht="12.75" hidden="false" customHeight="false" outlineLevel="0" collapsed="false">
      <c r="A128" s="228" t="s">
        <v>393</v>
      </c>
      <c r="B128" s="228"/>
      <c r="C128" s="229" t="n">
        <f aca="false">C19</f>
        <v>0</v>
      </c>
      <c r="D128" s="229" t="n">
        <f aca="false">D19</f>
        <v>0</v>
      </c>
      <c r="E128" s="229" t="n">
        <f aca="false">E19</f>
        <v>0</v>
      </c>
      <c r="F128" s="229" t="n">
        <f aca="false">F19</f>
        <v>0</v>
      </c>
      <c r="G128" s="230" t="n">
        <f aca="false">G19</f>
        <v>0</v>
      </c>
    </row>
    <row r="129" customFormat="false" ht="12.75" hidden="false" customHeight="false" outlineLevel="0" collapsed="false">
      <c r="A129" s="231" t="s">
        <v>394</v>
      </c>
      <c r="B129" s="231"/>
      <c r="C129" s="150" t="n">
        <f aca="false">C50</f>
        <v>537.85</v>
      </c>
      <c r="D129" s="150" t="n">
        <f aca="false">D50</f>
        <v>537.85</v>
      </c>
      <c r="E129" s="150" t="n">
        <f aca="false">E50</f>
        <v>537.85</v>
      </c>
      <c r="F129" s="150" t="n">
        <f aca="false">F50</f>
        <v>733.43</v>
      </c>
      <c r="G129" s="152" t="n">
        <f aca="false">G50</f>
        <v>733.43</v>
      </c>
    </row>
    <row r="130" customFormat="false" ht="12.75" hidden="false" customHeight="false" outlineLevel="0" collapsed="false">
      <c r="A130" s="231" t="s">
        <v>395</v>
      </c>
      <c r="B130" s="231"/>
      <c r="C130" s="150" t="n">
        <f aca="false">C70</f>
        <v>26.4891125</v>
      </c>
      <c r="D130" s="150" t="n">
        <f aca="false">D70</f>
        <v>26.4891125</v>
      </c>
      <c r="E130" s="150" t="n">
        <f aca="false">E70</f>
        <v>26.4891125</v>
      </c>
      <c r="F130" s="150" t="n">
        <f aca="false">F70</f>
        <v>36.1214275</v>
      </c>
      <c r="G130" s="152" t="n">
        <f aca="false">G70</f>
        <v>36.1214275</v>
      </c>
    </row>
    <row r="131" customFormat="false" ht="12.75" hidden="false" customHeight="false" outlineLevel="0" collapsed="false">
      <c r="A131" s="231" t="s">
        <v>396</v>
      </c>
      <c r="B131" s="231"/>
      <c r="C131" s="150" t="n">
        <f aca="false">C86</f>
        <v>46.85</v>
      </c>
      <c r="D131" s="150" t="n">
        <f aca="false">D86</f>
        <v>46.85</v>
      </c>
      <c r="E131" s="150" t="n">
        <f aca="false">E86</f>
        <v>46.85</v>
      </c>
      <c r="F131" s="150" t="n">
        <f aca="false">F86</f>
        <v>45.64</v>
      </c>
      <c r="G131" s="152" t="n">
        <f aca="false">G86</f>
        <v>45.64</v>
      </c>
    </row>
    <row r="132" customFormat="false" ht="12.75" hidden="false" customHeight="false" outlineLevel="0" collapsed="false">
      <c r="A132" s="232" t="s">
        <v>397</v>
      </c>
      <c r="B132" s="232"/>
      <c r="C132" s="233" t="n">
        <f aca="false">C94</f>
        <v>0</v>
      </c>
      <c r="D132" s="233" t="n">
        <f aca="false">D94</f>
        <v>0</v>
      </c>
      <c r="E132" s="233" t="n">
        <f aca="false">E94</f>
        <v>0</v>
      </c>
      <c r="F132" s="233" t="n">
        <f aca="false">F94</f>
        <v>0</v>
      </c>
      <c r="G132" s="234" t="n">
        <f aca="false">G94</f>
        <v>0</v>
      </c>
    </row>
    <row r="133" customFormat="false" ht="12.75" hidden="false" customHeight="false" outlineLevel="0" collapsed="false">
      <c r="A133" s="235" t="s">
        <v>398</v>
      </c>
      <c r="B133" s="235"/>
      <c r="C133" s="236" t="n">
        <f aca="false">SUM(C128:C132)</f>
        <v>611.1891125</v>
      </c>
      <c r="D133" s="236" t="n">
        <f aca="false">SUM(D128:D132)</f>
        <v>611.1891125</v>
      </c>
      <c r="E133" s="236" t="n">
        <f aca="false">SUM(E128:E132)</f>
        <v>611.1891125</v>
      </c>
      <c r="F133" s="236" t="n">
        <f aca="false">SUM(F128:F132)</f>
        <v>815.1914275</v>
      </c>
      <c r="G133" s="237" t="n">
        <f aca="false">SUM(G128:G132)</f>
        <v>815.1914275</v>
      </c>
    </row>
    <row r="134" customFormat="false" ht="12.75" hidden="false" customHeight="false" outlineLevel="0" collapsed="false">
      <c r="A134" s="228" t="s">
        <v>399</v>
      </c>
      <c r="B134" s="228"/>
      <c r="C134" s="229" t="n">
        <f aca="false">C118</f>
        <v>122.09</v>
      </c>
      <c r="D134" s="229" t="n">
        <f aca="false">D118</f>
        <v>122.09</v>
      </c>
      <c r="E134" s="229" t="n">
        <f aca="false">E118</f>
        <v>122.09</v>
      </c>
      <c r="F134" s="229" t="n">
        <f aca="false">F118</f>
        <v>162.84</v>
      </c>
      <c r="G134" s="230" t="n">
        <f aca="false">G118</f>
        <v>162.84</v>
      </c>
    </row>
    <row r="135" customFormat="false" ht="12.75" hidden="false" customHeight="false" outlineLevel="0" collapsed="false">
      <c r="A135" s="231" t="s">
        <v>400</v>
      </c>
      <c r="B135" s="231"/>
      <c r="C135" s="150" t="n">
        <f aca="false">C119</f>
        <v>126</v>
      </c>
      <c r="D135" s="150" t="n">
        <f aca="false">D119</f>
        <v>126</v>
      </c>
      <c r="E135" s="150" t="n">
        <f aca="false">E119</f>
        <v>126</v>
      </c>
      <c r="F135" s="150" t="n">
        <f aca="false">F119</f>
        <v>168.05</v>
      </c>
      <c r="G135" s="152" t="n">
        <f aca="false">G119</f>
        <v>168.05</v>
      </c>
    </row>
    <row r="136" customFormat="false" ht="12.75" hidden="false" customHeight="false" outlineLevel="0" collapsed="false">
      <c r="A136" s="231" t="s">
        <v>401</v>
      </c>
      <c r="B136" s="231"/>
      <c r="C136" s="150" t="n">
        <f aca="false">C120</f>
        <v>129.94</v>
      </c>
      <c r="D136" s="150" t="n">
        <f aca="false">D120</f>
        <v>129.94</v>
      </c>
      <c r="E136" s="150" t="n">
        <f aca="false">E120</f>
        <v>129.94</v>
      </c>
      <c r="F136" s="150" t="n">
        <f aca="false">F120</f>
        <v>173.32</v>
      </c>
      <c r="G136" s="152" t="n">
        <f aca="false">G120</f>
        <v>173.32</v>
      </c>
    </row>
    <row r="137" customFormat="false" ht="12.75" hidden="false" customHeight="false" outlineLevel="0" collapsed="false">
      <c r="A137" s="231" t="s">
        <v>402</v>
      </c>
      <c r="B137" s="231"/>
      <c r="C137" s="150" t="n">
        <f aca="false">C121</f>
        <v>133.94</v>
      </c>
      <c r="D137" s="150" t="n">
        <f aca="false">D121</f>
        <v>133.94</v>
      </c>
      <c r="E137" s="150" t="n">
        <f aca="false">E121</f>
        <v>133.94</v>
      </c>
      <c r="F137" s="150" t="n">
        <f aca="false">F121</f>
        <v>178.63</v>
      </c>
      <c r="G137" s="152" t="n">
        <f aca="false">G121</f>
        <v>178.63</v>
      </c>
    </row>
    <row r="138" customFormat="false" ht="12.75" hidden="false" customHeight="false" outlineLevel="0" collapsed="false">
      <c r="A138" s="231" t="s">
        <v>403</v>
      </c>
      <c r="B138" s="231"/>
      <c r="C138" s="150" t="n">
        <f aca="false">C122</f>
        <v>137.97</v>
      </c>
      <c r="D138" s="150" t="n">
        <f aca="false">D122</f>
        <v>137.97</v>
      </c>
      <c r="E138" s="150" t="n">
        <f aca="false">E122</f>
        <v>137.97</v>
      </c>
      <c r="F138" s="150" t="n">
        <f aca="false">F122</f>
        <v>184.02</v>
      </c>
      <c r="G138" s="152" t="n">
        <f aca="false">G122</f>
        <v>184.02</v>
      </c>
    </row>
    <row r="139" customFormat="false" ht="12.75" hidden="false" customHeight="false" outlineLevel="0" collapsed="false">
      <c r="A139" s="238" t="s">
        <v>404</v>
      </c>
      <c r="B139" s="238"/>
      <c r="C139" s="233" t="n">
        <f aca="false">C123</f>
        <v>146.17</v>
      </c>
      <c r="D139" s="233" t="n">
        <f aca="false">D123</f>
        <v>146.17</v>
      </c>
      <c r="E139" s="233" t="n">
        <f aca="false">E123</f>
        <v>146.17</v>
      </c>
      <c r="F139" s="233" t="n">
        <f aca="false">F123</f>
        <v>194.96</v>
      </c>
      <c r="G139" s="234" t="n">
        <f aca="false">G123</f>
        <v>194.96</v>
      </c>
    </row>
    <row r="140" customFormat="false" ht="12.75" hidden="false" customHeight="false" outlineLevel="0" collapsed="false">
      <c r="A140" s="239" t="s">
        <v>405</v>
      </c>
      <c r="B140" s="240" t="s">
        <v>406</v>
      </c>
      <c r="C140" s="241" t="n">
        <f aca="false">C133+C134</f>
        <v>733.2791125</v>
      </c>
      <c r="D140" s="241" t="n">
        <f aca="false">D133+D134</f>
        <v>733.2791125</v>
      </c>
      <c r="E140" s="241" t="n">
        <f aca="false">E133+E134</f>
        <v>733.2791125</v>
      </c>
      <c r="F140" s="241" t="n">
        <f aca="false">F133+F134</f>
        <v>978.0314275</v>
      </c>
      <c r="G140" s="242" t="n">
        <f aca="false">G133+G134</f>
        <v>978.0314275</v>
      </c>
    </row>
    <row r="141" customFormat="false" ht="12.75" hidden="false" customHeight="false" outlineLevel="0" collapsed="false">
      <c r="A141" s="239"/>
      <c r="B141" s="243" t="s">
        <v>407</v>
      </c>
      <c r="C141" s="244" t="n">
        <f aca="false">C133+C135</f>
        <v>737.1891125</v>
      </c>
      <c r="D141" s="244" t="n">
        <f aca="false">D133+D135</f>
        <v>737.1891125</v>
      </c>
      <c r="E141" s="244" t="n">
        <f aca="false">E133+E135</f>
        <v>737.1891125</v>
      </c>
      <c r="F141" s="244" t="n">
        <f aca="false">F133+F135</f>
        <v>983.2414275</v>
      </c>
      <c r="G141" s="245" t="n">
        <f aca="false">G133+G135</f>
        <v>983.2414275</v>
      </c>
    </row>
    <row r="142" customFormat="false" ht="12.75" hidden="false" customHeight="false" outlineLevel="0" collapsed="false">
      <c r="A142" s="239"/>
      <c r="B142" s="243" t="s">
        <v>408</v>
      </c>
      <c r="C142" s="244" t="n">
        <f aca="false">C133+C136</f>
        <v>741.1291125</v>
      </c>
      <c r="D142" s="244" t="n">
        <f aca="false">D133+D136</f>
        <v>741.1291125</v>
      </c>
      <c r="E142" s="244" t="n">
        <f aca="false">E133+E136</f>
        <v>741.1291125</v>
      </c>
      <c r="F142" s="244" t="n">
        <f aca="false">F133+F136</f>
        <v>988.5114275</v>
      </c>
      <c r="G142" s="245" t="n">
        <f aca="false">G133+G136</f>
        <v>988.5114275</v>
      </c>
    </row>
    <row r="143" customFormat="false" ht="12.75" hidden="false" customHeight="false" outlineLevel="0" collapsed="false">
      <c r="A143" s="239"/>
      <c r="B143" s="243" t="s">
        <v>409</v>
      </c>
      <c r="C143" s="244" t="n">
        <f aca="false">C133+C137</f>
        <v>745.1291125</v>
      </c>
      <c r="D143" s="244" t="n">
        <f aca="false">D133+D137</f>
        <v>745.1291125</v>
      </c>
      <c r="E143" s="244" t="n">
        <f aca="false">E133+E137</f>
        <v>745.1291125</v>
      </c>
      <c r="F143" s="244" t="n">
        <f aca="false">F133+F137</f>
        <v>993.8214275</v>
      </c>
      <c r="G143" s="245" t="n">
        <f aca="false">G133+G137</f>
        <v>993.8214275</v>
      </c>
    </row>
    <row r="144" customFormat="false" ht="12.75" hidden="false" customHeight="false" outlineLevel="0" collapsed="false">
      <c r="A144" s="239"/>
      <c r="B144" s="243" t="s">
        <v>410</v>
      </c>
      <c r="C144" s="244" t="n">
        <f aca="false">C133+C138</f>
        <v>749.1591125</v>
      </c>
      <c r="D144" s="244" t="n">
        <f aca="false">D133+D138</f>
        <v>749.1591125</v>
      </c>
      <c r="E144" s="244" t="n">
        <f aca="false">E133+E138</f>
        <v>749.1591125</v>
      </c>
      <c r="F144" s="244" t="n">
        <f aca="false">F133+F138</f>
        <v>999.2114275</v>
      </c>
      <c r="G144" s="245" t="n">
        <f aca="false">G133+G138</f>
        <v>999.2114275</v>
      </c>
    </row>
    <row r="145" customFormat="false" ht="12.75" hidden="false" customHeight="false" outlineLevel="0" collapsed="false">
      <c r="A145" s="239"/>
      <c r="B145" s="246" t="s">
        <v>411</v>
      </c>
      <c r="C145" s="247" t="n">
        <f aca="false">C133+C139</f>
        <v>757.3591125</v>
      </c>
      <c r="D145" s="247" t="n">
        <f aca="false">D133+D139</f>
        <v>757.3591125</v>
      </c>
      <c r="E145" s="247" t="n">
        <f aca="false">E133+E139</f>
        <v>757.3591125</v>
      </c>
      <c r="F145" s="247" t="n">
        <f aca="false">F133+F139</f>
        <v>1010.1514275</v>
      </c>
      <c r="G145" s="248" t="n">
        <f aca="false">G133+G139</f>
        <v>1010.1514275</v>
      </c>
    </row>
    <row r="146" customFormat="false" ht="12.75" hidden="false" customHeight="false" outlineLevel="0" collapsed="false">
      <c r="A146" s="249" t="s">
        <v>412</v>
      </c>
      <c r="B146" s="250" t="s">
        <v>406</v>
      </c>
      <c r="C146" s="251" t="n">
        <f aca="false">C140</f>
        <v>733.2791125</v>
      </c>
      <c r="D146" s="251" t="n">
        <f aca="false">D140</f>
        <v>733.2791125</v>
      </c>
      <c r="E146" s="251" t="n">
        <f aca="false">E140</f>
        <v>733.2791125</v>
      </c>
      <c r="F146" s="252" t="n">
        <f aca="false">F140/2</f>
        <v>489.01571375</v>
      </c>
      <c r="G146" s="253" t="n">
        <f aca="false">G140/2</f>
        <v>489.01571375</v>
      </c>
    </row>
    <row r="147" customFormat="false" ht="12.75" hidden="false" customHeight="false" outlineLevel="0" collapsed="false">
      <c r="A147" s="249"/>
      <c r="B147" s="254" t="s">
        <v>407</v>
      </c>
      <c r="C147" s="255" t="n">
        <f aca="false">C141</f>
        <v>737.1891125</v>
      </c>
      <c r="D147" s="255" t="n">
        <f aca="false">D141</f>
        <v>737.1891125</v>
      </c>
      <c r="E147" s="255" t="n">
        <f aca="false">E141</f>
        <v>737.1891125</v>
      </c>
      <c r="F147" s="256" t="n">
        <f aca="false">F141/2</f>
        <v>491.62071375</v>
      </c>
      <c r="G147" s="257" t="n">
        <f aca="false">G141/2</f>
        <v>491.62071375</v>
      </c>
    </row>
    <row r="148" customFormat="false" ht="12.75" hidden="false" customHeight="false" outlineLevel="0" collapsed="false">
      <c r="A148" s="249"/>
      <c r="B148" s="254" t="s">
        <v>408</v>
      </c>
      <c r="C148" s="255" t="n">
        <f aca="false">C142</f>
        <v>741.1291125</v>
      </c>
      <c r="D148" s="255" t="n">
        <f aca="false">D142</f>
        <v>741.1291125</v>
      </c>
      <c r="E148" s="255" t="n">
        <f aca="false">E142</f>
        <v>741.1291125</v>
      </c>
      <c r="F148" s="256" t="n">
        <f aca="false">F142/2</f>
        <v>494.25571375</v>
      </c>
      <c r="G148" s="257" t="n">
        <f aca="false">G142/2</f>
        <v>494.25571375</v>
      </c>
    </row>
    <row r="149" customFormat="false" ht="12.75" hidden="false" customHeight="false" outlineLevel="0" collapsed="false">
      <c r="A149" s="249"/>
      <c r="B149" s="254" t="s">
        <v>409</v>
      </c>
      <c r="C149" s="255" t="n">
        <f aca="false">C143</f>
        <v>745.1291125</v>
      </c>
      <c r="D149" s="255" t="n">
        <f aca="false">D143</f>
        <v>745.1291125</v>
      </c>
      <c r="E149" s="255" t="n">
        <f aca="false">E143</f>
        <v>745.1291125</v>
      </c>
      <c r="F149" s="256" t="n">
        <f aca="false">F143/2</f>
        <v>496.91071375</v>
      </c>
      <c r="G149" s="257" t="n">
        <f aca="false">G143/2</f>
        <v>496.91071375</v>
      </c>
    </row>
    <row r="150" customFormat="false" ht="12.75" hidden="false" customHeight="false" outlineLevel="0" collapsed="false">
      <c r="A150" s="249"/>
      <c r="B150" s="254" t="s">
        <v>410</v>
      </c>
      <c r="C150" s="255" t="n">
        <f aca="false">C144</f>
        <v>749.1591125</v>
      </c>
      <c r="D150" s="255" t="n">
        <f aca="false">D144</f>
        <v>749.1591125</v>
      </c>
      <c r="E150" s="255" t="n">
        <f aca="false">E144</f>
        <v>749.1591125</v>
      </c>
      <c r="F150" s="256" t="n">
        <f aca="false">F144/2</f>
        <v>499.60571375</v>
      </c>
      <c r="G150" s="257" t="n">
        <f aca="false">G144/2</f>
        <v>499.60571375</v>
      </c>
    </row>
    <row r="151" customFormat="false" ht="12.75" hidden="false" customHeight="false" outlineLevel="0" collapsed="false">
      <c r="A151" s="249"/>
      <c r="B151" s="258" t="s">
        <v>411</v>
      </c>
      <c r="C151" s="259" t="n">
        <f aca="false">C145</f>
        <v>757.3591125</v>
      </c>
      <c r="D151" s="259" t="n">
        <f aca="false">D145</f>
        <v>757.3591125</v>
      </c>
      <c r="E151" s="259" t="n">
        <f aca="false">E145</f>
        <v>757.3591125</v>
      </c>
      <c r="F151" s="260" t="n">
        <f aca="false">F145/2</f>
        <v>505.07571375</v>
      </c>
      <c r="G151" s="261" t="n">
        <f aca="false">G145/2</f>
        <v>505.07571375</v>
      </c>
    </row>
    <row r="152" customFormat="false" ht="15" hidden="false" customHeight="true" outlineLevel="0" collapsed="false">
      <c r="A152" s="262" t="s">
        <v>413</v>
      </c>
      <c r="B152" s="263" t="s">
        <v>406</v>
      </c>
      <c r="C152" s="264"/>
      <c r="D152" s="264" t="n">
        <f aca="false">D140/220</f>
        <v>3.333086875</v>
      </c>
      <c r="E152" s="264" t="n">
        <f aca="false">E140/220</f>
        <v>3.333086875</v>
      </c>
      <c r="F152" s="264"/>
      <c r="G152" s="265"/>
    </row>
    <row r="153" customFormat="false" ht="15" hidden="false" customHeight="true" outlineLevel="0" collapsed="false">
      <c r="A153" s="262"/>
      <c r="B153" s="266" t="s">
        <v>407</v>
      </c>
      <c r="C153" s="267"/>
      <c r="D153" s="267" t="n">
        <f aca="false">D141/220</f>
        <v>3.35085960227273</v>
      </c>
      <c r="E153" s="267" t="n">
        <f aca="false">E141/220</f>
        <v>3.35085960227273</v>
      </c>
      <c r="F153" s="267"/>
      <c r="G153" s="268"/>
    </row>
    <row r="154" customFormat="false" ht="12.75" hidden="false" customHeight="false" outlineLevel="0" collapsed="false">
      <c r="A154" s="262"/>
      <c r="B154" s="266" t="s">
        <v>408</v>
      </c>
      <c r="C154" s="269"/>
      <c r="D154" s="267" t="n">
        <f aca="false">D142/220</f>
        <v>3.36876869318182</v>
      </c>
      <c r="E154" s="267" t="n">
        <f aca="false">E142/220</f>
        <v>3.36876869318182</v>
      </c>
      <c r="F154" s="269"/>
      <c r="G154" s="270"/>
    </row>
    <row r="155" customFormat="false" ht="12.75" hidden="false" customHeight="false" outlineLevel="0" collapsed="false">
      <c r="A155" s="262"/>
      <c r="B155" s="266" t="s">
        <v>409</v>
      </c>
      <c r="C155" s="269"/>
      <c r="D155" s="267" t="n">
        <f aca="false">D143/220</f>
        <v>3.38695051136364</v>
      </c>
      <c r="E155" s="267" t="n">
        <f aca="false">E143/220</f>
        <v>3.38695051136364</v>
      </c>
      <c r="F155" s="269"/>
      <c r="G155" s="270"/>
    </row>
    <row r="156" customFormat="false" ht="12.75" hidden="false" customHeight="false" outlineLevel="0" collapsed="false">
      <c r="A156" s="262"/>
      <c r="B156" s="266" t="s">
        <v>410</v>
      </c>
      <c r="C156" s="269"/>
      <c r="D156" s="267" t="n">
        <f aca="false">D144/220</f>
        <v>3.40526869318182</v>
      </c>
      <c r="E156" s="267" t="n">
        <f aca="false">E144/220</f>
        <v>3.40526869318182</v>
      </c>
      <c r="F156" s="269"/>
      <c r="G156" s="270"/>
    </row>
    <row r="157" customFormat="false" ht="12.75" hidden="false" customHeight="false" outlineLevel="0" collapsed="false">
      <c r="A157" s="262"/>
      <c r="B157" s="271" t="s">
        <v>411</v>
      </c>
      <c r="C157" s="272"/>
      <c r="D157" s="273" t="n">
        <f aca="false">D145/220</f>
        <v>3.44254142045455</v>
      </c>
      <c r="E157" s="273" t="n">
        <f aca="false">E145/220</f>
        <v>3.44254142045455</v>
      </c>
      <c r="F157" s="272"/>
      <c r="G157" s="274"/>
    </row>
    <row r="158" customFormat="false" ht="12.75" hidden="false" customHeight="false" outlineLevel="0" collapsed="false">
      <c r="A158" s="0"/>
    </row>
    <row r="159" customFormat="false" ht="14.9" hidden="false" customHeight="false" outlineLevel="0" collapsed="false">
      <c r="A159" s="0" t="s">
        <v>294</v>
      </c>
    </row>
  </sheetData>
  <mergeCells count="31">
    <mergeCell ref="A1:G1"/>
    <mergeCell ref="A2:G2"/>
    <mergeCell ref="A3:G3"/>
    <mergeCell ref="A4:B4"/>
    <mergeCell ref="A5:B5"/>
    <mergeCell ref="A6:B6"/>
    <mergeCell ref="A7:B7"/>
    <mergeCell ref="A10:G10"/>
    <mergeCell ref="A21:G21"/>
    <mergeCell ref="A52:G52"/>
    <mergeCell ref="A72:G72"/>
    <mergeCell ref="A88:G88"/>
    <mergeCell ref="A96:G96"/>
    <mergeCell ref="A118:A123"/>
    <mergeCell ref="A126:G126"/>
    <mergeCell ref="A127:G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A145"/>
    <mergeCell ref="A146:A151"/>
    <mergeCell ref="A152:A1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G15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/>
  <cols>
    <col collapsed="false" hidden="false" max="1" min="1" style="120" width="59.2908163265306"/>
    <col collapsed="false" hidden="false" max="7" min="2" style="120" width="18.7091836734694"/>
    <col collapsed="false" hidden="false" max="1025" min="8" style="120" width="9.14285714285714"/>
  </cols>
  <sheetData>
    <row r="1" customFormat="false" ht="17.35" hidden="false" customHeight="false" outlineLevel="0" collapsed="false">
      <c r="A1" s="121" t="s">
        <v>427</v>
      </c>
      <c r="B1" s="121"/>
      <c r="C1" s="121"/>
      <c r="D1" s="121"/>
      <c r="E1" s="121"/>
      <c r="F1" s="121"/>
      <c r="G1" s="121"/>
    </row>
    <row r="2" customFormat="false" ht="12.75" hidden="false" customHeight="false" outlineLevel="0" collapsed="false">
      <c r="A2" s="122" t="s">
        <v>296</v>
      </c>
      <c r="B2" s="122"/>
      <c r="C2" s="122"/>
      <c r="D2" s="122"/>
      <c r="E2" s="122"/>
      <c r="F2" s="122"/>
      <c r="G2" s="122"/>
    </row>
    <row r="3" customFormat="false" ht="12.75" hidden="false" customHeight="false" outlineLevel="0" collapsed="false">
      <c r="A3" s="122" t="s">
        <v>415</v>
      </c>
      <c r="B3" s="122"/>
      <c r="C3" s="122"/>
      <c r="D3" s="122"/>
      <c r="E3" s="122"/>
      <c r="F3" s="122"/>
      <c r="G3" s="122"/>
    </row>
    <row r="4" customFormat="false" ht="15" hidden="false" customHeight="true" outlineLevel="0" collapsed="false">
      <c r="A4" s="123" t="s">
        <v>298</v>
      </c>
      <c r="B4" s="123"/>
      <c r="C4" s="124" t="n">
        <f aca="false">(D4/44)*30</f>
        <v>0</v>
      </c>
      <c r="D4" s="125" t="n">
        <v>0</v>
      </c>
      <c r="E4" s="126" t="n">
        <f aca="false">$D4</f>
        <v>0</v>
      </c>
      <c r="F4" s="126" t="n">
        <f aca="false">$D4</f>
        <v>0</v>
      </c>
      <c r="G4" s="126" t="n">
        <f aca="false">$D4</f>
        <v>0</v>
      </c>
    </row>
    <row r="5" customFormat="false" ht="15" hidden="false" customHeight="true" outlineLevel="0" collapsed="false">
      <c r="A5" s="127" t="s">
        <v>299</v>
      </c>
      <c r="B5" s="127"/>
      <c r="C5" s="128" t="n">
        <v>44228</v>
      </c>
      <c r="D5" s="129" t="n">
        <f aca="false">$C5</f>
        <v>44228</v>
      </c>
      <c r="E5" s="129" t="n">
        <f aca="false">$C5</f>
        <v>44228</v>
      </c>
      <c r="F5" s="129" t="n">
        <f aca="false">$C5</f>
        <v>44228</v>
      </c>
      <c r="G5" s="129" t="n">
        <f aca="false">$C5</f>
        <v>44228</v>
      </c>
    </row>
    <row r="6" customFormat="false" ht="15" hidden="false" customHeight="true" outlineLevel="0" collapsed="false">
      <c r="A6" s="130" t="s">
        <v>300</v>
      </c>
      <c r="B6" s="130"/>
      <c r="C6" s="131" t="s">
        <v>428</v>
      </c>
      <c r="D6" s="132" t="str">
        <f aca="false">$C6</f>
        <v>RS001583/2021</v>
      </c>
      <c r="E6" s="132" t="str">
        <f aca="false">$C6</f>
        <v>RS001583/2021</v>
      </c>
      <c r="F6" s="132" t="str">
        <f aca="false">$C6</f>
        <v>RS001583/2021</v>
      </c>
      <c r="G6" s="132" t="str">
        <f aca="false">$C6</f>
        <v>RS001583/2021</v>
      </c>
    </row>
    <row r="7" customFormat="false" ht="15" hidden="false" customHeight="true" outlineLevel="0" collapsed="false">
      <c r="A7" s="133" t="s">
        <v>302</v>
      </c>
      <c r="B7" s="133"/>
      <c r="C7" s="134" t="s">
        <v>303</v>
      </c>
      <c r="D7" s="135" t="s">
        <v>303</v>
      </c>
      <c r="E7" s="135" t="s">
        <v>303</v>
      </c>
      <c r="F7" s="135" t="s">
        <v>303</v>
      </c>
      <c r="G7" s="136" t="s">
        <v>303</v>
      </c>
    </row>
    <row r="8" customFormat="false" ht="3.75" hidden="false" customHeight="true" outlineLevel="0" collapsed="false">
      <c r="A8" s="137"/>
      <c r="B8" s="138"/>
      <c r="C8" s="138"/>
      <c r="D8" s="138"/>
      <c r="E8" s="138"/>
      <c r="F8" s="138"/>
      <c r="G8" s="139"/>
    </row>
    <row r="9" customFormat="false" ht="47.25" hidden="false" customHeight="true" outlineLevel="0" collapsed="false">
      <c r="A9" s="140" t="s">
        <v>304</v>
      </c>
      <c r="B9" s="141" t="s">
        <v>305</v>
      </c>
      <c r="C9" s="142" t="s">
        <v>306</v>
      </c>
      <c r="D9" s="142" t="s">
        <v>307</v>
      </c>
      <c r="E9" s="142" t="s">
        <v>308</v>
      </c>
      <c r="F9" s="142" t="s">
        <v>309</v>
      </c>
      <c r="G9" s="143" t="s">
        <v>310</v>
      </c>
    </row>
    <row r="10" customFormat="false" ht="12.75" hidden="false" customHeight="false" outlineLevel="0" collapsed="false">
      <c r="A10" s="144" t="s">
        <v>311</v>
      </c>
      <c r="B10" s="144"/>
      <c r="C10" s="144"/>
      <c r="D10" s="144"/>
      <c r="E10" s="144"/>
      <c r="F10" s="144"/>
      <c r="G10" s="144"/>
    </row>
    <row r="11" customFormat="false" ht="12.75" hidden="false" customHeight="false" outlineLevel="0" collapsed="false">
      <c r="A11" s="145" t="s">
        <v>312</v>
      </c>
      <c r="B11" s="146" t="s">
        <v>313</v>
      </c>
      <c r="C11" s="146" t="s">
        <v>314</v>
      </c>
      <c r="D11" s="146" t="s">
        <v>314</v>
      </c>
      <c r="E11" s="146" t="s">
        <v>314</v>
      </c>
      <c r="F11" s="146" t="s">
        <v>314</v>
      </c>
      <c r="G11" s="147" t="s">
        <v>314</v>
      </c>
    </row>
    <row r="12" customFormat="false" ht="12.75" hidden="false" customHeight="false" outlineLevel="0" collapsed="false">
      <c r="A12" s="148" t="s">
        <v>315</v>
      </c>
      <c r="B12" s="149"/>
      <c r="C12" s="150" t="n">
        <f aca="false">C4</f>
        <v>0</v>
      </c>
      <c r="D12" s="150" t="n">
        <f aca="false">D4</f>
        <v>0</v>
      </c>
      <c r="E12" s="150" t="n">
        <f aca="false">E4</f>
        <v>0</v>
      </c>
      <c r="F12" s="151" t="n">
        <f aca="false">F4*2</f>
        <v>0</v>
      </c>
      <c r="G12" s="152" t="n">
        <f aca="false">G4*2</f>
        <v>0</v>
      </c>
    </row>
    <row r="13" customFormat="false" ht="12.75" hidden="false" customHeight="false" outlineLevel="0" collapsed="false">
      <c r="A13" s="148" t="s">
        <v>316</v>
      </c>
      <c r="B13" s="149" t="n">
        <v>0.3</v>
      </c>
      <c r="C13" s="150" t="n">
        <f aca="false">C12*B13</f>
        <v>0</v>
      </c>
      <c r="D13" s="150" t="n">
        <f aca="false">D12*B13</f>
        <v>0</v>
      </c>
      <c r="E13" s="150" t="n">
        <f aca="false">E12*B13</f>
        <v>0</v>
      </c>
      <c r="F13" s="151" t="n">
        <f aca="false">F12*B13</f>
        <v>0</v>
      </c>
      <c r="G13" s="152" t="n">
        <f aca="false">G12*B13</f>
        <v>0</v>
      </c>
    </row>
    <row r="14" customFormat="false" ht="12.75" hidden="false" customHeight="false" outlineLevel="0" collapsed="false">
      <c r="A14" s="148" t="s">
        <v>317</v>
      </c>
      <c r="B14" s="149"/>
      <c r="C14" s="150"/>
      <c r="D14" s="150"/>
      <c r="E14" s="150"/>
      <c r="F14" s="151"/>
      <c r="G14" s="152"/>
    </row>
    <row r="15" customFormat="false" ht="12.75" hidden="false" customHeight="false" outlineLevel="0" collapsed="false">
      <c r="A15" s="148" t="s">
        <v>318</v>
      </c>
      <c r="B15" s="149" t="n">
        <v>0.2</v>
      </c>
      <c r="C15" s="150"/>
      <c r="D15" s="150"/>
      <c r="E15" s="150" t="n">
        <f aca="false">((E12+E13)*(7/12))*$B15</f>
        <v>0</v>
      </c>
      <c r="F15" s="151"/>
      <c r="G15" s="152" t="n">
        <f aca="false">((G12+G13)*(7/12))*$B15</f>
        <v>0</v>
      </c>
    </row>
    <row r="16" customFormat="false" ht="12.75" hidden="false" customHeight="false" outlineLevel="0" collapsed="false">
      <c r="A16" s="148" t="s">
        <v>319</v>
      </c>
      <c r="B16" s="149"/>
      <c r="C16" s="150"/>
      <c r="D16" s="150"/>
      <c r="E16" s="150" t="n">
        <f aca="false">((E12+E13)*(1/12))*1.2</f>
        <v>0</v>
      </c>
      <c r="F16" s="151"/>
      <c r="G16" s="152" t="n">
        <f aca="false">((G12+G13)*(1/12))*1.2</f>
        <v>0</v>
      </c>
    </row>
    <row r="17" customFormat="false" ht="12.75" hidden="false" customHeight="false" outlineLevel="0" collapsed="false">
      <c r="A17" s="148" t="s">
        <v>320</v>
      </c>
      <c r="B17" s="149"/>
      <c r="C17" s="150"/>
      <c r="D17" s="150"/>
      <c r="E17" s="150"/>
      <c r="F17" s="153"/>
      <c r="G17" s="152"/>
    </row>
    <row r="18" customFormat="false" ht="12.75" hidden="false" customHeight="false" outlineLevel="0" collapsed="false">
      <c r="A18" s="148" t="s">
        <v>429</v>
      </c>
      <c r="B18" s="149"/>
      <c r="C18" s="150"/>
      <c r="D18" s="150"/>
      <c r="E18" s="150"/>
      <c r="F18" s="151"/>
      <c r="G18" s="152"/>
    </row>
    <row r="19" customFormat="false" ht="12.75" hidden="false" customHeight="false" outlineLevel="0" collapsed="false">
      <c r="A19" s="154" t="s">
        <v>5</v>
      </c>
      <c r="B19" s="155"/>
      <c r="C19" s="156" t="n">
        <f aca="false">SUM(C12:C18)</f>
        <v>0</v>
      </c>
      <c r="D19" s="156" t="n">
        <f aca="false">SUM(D12:D18)</f>
        <v>0</v>
      </c>
      <c r="E19" s="156" t="n">
        <f aca="false">SUM(E12:E18)</f>
        <v>0</v>
      </c>
      <c r="F19" s="156" t="n">
        <f aca="false">SUM(F12:F18)</f>
        <v>0</v>
      </c>
      <c r="G19" s="157" t="n">
        <f aca="false">SUM(G12:G18)</f>
        <v>0</v>
      </c>
    </row>
    <row r="20" customFormat="false" ht="4.5" hidden="false" customHeight="true" outlineLevel="0" collapsed="false">
      <c r="A20" s="148"/>
      <c r="B20" s="158"/>
      <c r="C20" s="158"/>
      <c r="D20" s="158"/>
      <c r="E20" s="158"/>
      <c r="F20" s="159"/>
      <c r="G20" s="160"/>
    </row>
    <row r="21" customFormat="false" ht="12.75" hidden="false" customHeight="false" outlineLevel="0" collapsed="false">
      <c r="A21" s="161" t="s">
        <v>322</v>
      </c>
      <c r="B21" s="161"/>
      <c r="C21" s="161"/>
      <c r="D21" s="161"/>
      <c r="E21" s="161"/>
      <c r="F21" s="161"/>
      <c r="G21" s="161"/>
    </row>
    <row r="22" customFormat="false" ht="12.75" hidden="false" customHeight="false" outlineLevel="0" collapsed="false">
      <c r="A22" s="162" t="s">
        <v>323</v>
      </c>
      <c r="B22" s="163" t="s">
        <v>313</v>
      </c>
      <c r="C22" s="163" t="s">
        <v>314</v>
      </c>
      <c r="D22" s="163" t="s">
        <v>314</v>
      </c>
      <c r="E22" s="163" t="s">
        <v>314</v>
      </c>
      <c r="F22" s="163" t="s">
        <v>314</v>
      </c>
      <c r="G22" s="164" t="s">
        <v>314</v>
      </c>
    </row>
    <row r="23" customFormat="false" ht="12.8" hidden="false" customHeight="false" outlineLevel="0" collapsed="false">
      <c r="A23" s="148" t="s">
        <v>324</v>
      </c>
      <c r="B23" s="165" t="n">
        <f aca="false">1/12</f>
        <v>0.0833333333333333</v>
      </c>
      <c r="C23" s="150" t="n">
        <f aca="false">ROUND(C$19*$B23,2)</f>
        <v>0</v>
      </c>
      <c r="D23" s="150" t="n">
        <f aca="false">ROUND(D$19*$B23,2)</f>
        <v>0</v>
      </c>
      <c r="E23" s="150" t="n">
        <f aca="false">ROUND(E$19*$B23,2)</f>
        <v>0</v>
      </c>
      <c r="F23" s="150" t="n">
        <f aca="false">ROUND(F$19*$B23,2)</f>
        <v>0</v>
      </c>
      <c r="G23" s="152" t="n">
        <f aca="false">ROUND(G$19*$B23,2)</f>
        <v>0</v>
      </c>
    </row>
    <row r="24" customFormat="false" ht="12.8" hidden="false" customHeight="false" outlineLevel="0" collapsed="false">
      <c r="A24" s="148" t="s">
        <v>325</v>
      </c>
      <c r="B24" s="165" t="n">
        <v>0</v>
      </c>
      <c r="C24" s="150" t="n">
        <f aca="false">ROUND(C$19*$B24,2)</f>
        <v>0</v>
      </c>
      <c r="D24" s="150" t="n">
        <f aca="false">ROUND(D$19*$B24,2)</f>
        <v>0</v>
      </c>
      <c r="E24" s="150" t="n">
        <f aca="false">ROUND(E$19*$B24,2)</f>
        <v>0</v>
      </c>
      <c r="F24" s="150" t="n">
        <f aca="false">ROUND(F$19*$B24,2)</f>
        <v>0</v>
      </c>
      <c r="G24" s="152" t="n">
        <f aca="false">ROUND(G$19*$B24,2)</f>
        <v>0</v>
      </c>
    </row>
    <row r="25" customFormat="false" ht="12.8" hidden="false" customHeight="false" outlineLevel="0" collapsed="false">
      <c r="A25" s="148" t="s">
        <v>326</v>
      </c>
      <c r="B25" s="165" t="n">
        <f aca="false">1/12/3</f>
        <v>0.0277777777777778</v>
      </c>
      <c r="C25" s="150" t="n">
        <f aca="false">ROUND(C$19*$B25,2)</f>
        <v>0</v>
      </c>
      <c r="D25" s="150" t="n">
        <f aca="false">ROUND(D$19*$B25,2)</f>
        <v>0</v>
      </c>
      <c r="E25" s="150" t="n">
        <f aca="false">ROUND(E$19*$B25,2)</f>
        <v>0</v>
      </c>
      <c r="F25" s="150" t="n">
        <f aca="false">ROUND(F$19*$B25,2)</f>
        <v>0</v>
      </c>
      <c r="G25" s="152" t="n">
        <f aca="false">ROUND(G$19*$B25,2)</f>
        <v>0</v>
      </c>
    </row>
    <row r="26" customFormat="false" ht="12.75" hidden="false" customHeight="false" outlineLevel="0" collapsed="false">
      <c r="A26" s="154" t="s">
        <v>5</v>
      </c>
      <c r="B26" s="166" t="n">
        <f aca="false">SUM(B23:B25)</f>
        <v>0.111111111111111</v>
      </c>
      <c r="C26" s="156" t="n">
        <f aca="false">SUM(C23:C25)</f>
        <v>0</v>
      </c>
      <c r="D26" s="156" t="n">
        <f aca="false">SUM(D23:D25)</f>
        <v>0</v>
      </c>
      <c r="E26" s="156" t="n">
        <f aca="false">SUM(E23:E25)</f>
        <v>0</v>
      </c>
      <c r="F26" s="156" t="n">
        <f aca="false">SUM(F23:F25)</f>
        <v>0</v>
      </c>
      <c r="G26" s="157" t="n">
        <f aca="false">SUM(G23:G25)</f>
        <v>0</v>
      </c>
    </row>
    <row r="27" customFormat="false" ht="12.75" hidden="false" customHeight="false" outlineLevel="0" collapsed="false">
      <c r="A27" s="162" t="s">
        <v>327</v>
      </c>
      <c r="B27" s="163" t="s">
        <v>313</v>
      </c>
      <c r="C27" s="163" t="s">
        <v>314</v>
      </c>
      <c r="D27" s="163" t="s">
        <v>314</v>
      </c>
      <c r="E27" s="163" t="s">
        <v>314</v>
      </c>
      <c r="F27" s="163" t="s">
        <v>314</v>
      </c>
      <c r="G27" s="164" t="s">
        <v>314</v>
      </c>
    </row>
    <row r="28" customFormat="false" ht="12.75" hidden="false" customHeight="false" outlineLevel="0" collapsed="false">
      <c r="A28" s="162" t="s">
        <v>328</v>
      </c>
      <c r="B28" s="163"/>
      <c r="C28" s="163"/>
      <c r="D28" s="163"/>
      <c r="E28" s="163"/>
      <c r="F28" s="167"/>
      <c r="G28" s="164"/>
    </row>
    <row r="29" customFormat="false" ht="12.75" hidden="false" customHeight="false" outlineLevel="0" collapsed="false">
      <c r="A29" s="148" t="s">
        <v>329</v>
      </c>
      <c r="B29" s="149" t="n">
        <v>0.2</v>
      </c>
      <c r="C29" s="150" t="n">
        <f aca="false">ROUND((C$19+C$26)*$B29,2)</f>
        <v>0</v>
      </c>
      <c r="D29" s="150" t="n">
        <f aca="false">ROUND((D$19+D$26)*$B29,2)</f>
        <v>0</v>
      </c>
      <c r="E29" s="150" t="n">
        <f aca="false">ROUND((E$19+E$26)*$B29,2)</f>
        <v>0</v>
      </c>
      <c r="F29" s="150" t="n">
        <f aca="false">ROUND((F$19+F$26)*$B29,2)</f>
        <v>0</v>
      </c>
      <c r="G29" s="152" t="n">
        <f aca="false">ROUND((G$19+G$26)*$B29,2)</f>
        <v>0</v>
      </c>
    </row>
    <row r="30" customFormat="false" ht="12.75" hidden="false" customHeight="false" outlineLevel="0" collapsed="false">
      <c r="A30" s="148" t="s">
        <v>330</v>
      </c>
      <c r="B30" s="168" t="n">
        <v>0.025</v>
      </c>
      <c r="C30" s="150" t="n">
        <f aca="false">ROUND((C$19+C$26)*$B30,2)</f>
        <v>0</v>
      </c>
      <c r="D30" s="150" t="n">
        <f aca="false">ROUND((D$19+D$26)*$B30,2)</f>
        <v>0</v>
      </c>
      <c r="E30" s="150" t="n">
        <f aca="false">ROUND((E$19+E$26)*$B30,2)</f>
        <v>0</v>
      </c>
      <c r="F30" s="150" t="n">
        <f aca="false">ROUND((F$19+F$26)*$B30,2)</f>
        <v>0</v>
      </c>
      <c r="G30" s="152" t="n">
        <f aca="false">ROUND((G$19+G$26)*$B30,2)</f>
        <v>0</v>
      </c>
    </row>
    <row r="31" customFormat="false" ht="12.8" hidden="false" customHeight="false" outlineLevel="0" collapsed="false">
      <c r="A31" s="148" t="s">
        <v>331</v>
      </c>
      <c r="B31" s="165" t="n">
        <v>0.03</v>
      </c>
      <c r="C31" s="150" t="n">
        <f aca="false">ROUND((C$19+C$26)*$B31,2)</f>
        <v>0</v>
      </c>
      <c r="D31" s="150" t="n">
        <f aca="false">ROUND((D$19+D$26)*$B31,2)</f>
        <v>0</v>
      </c>
      <c r="E31" s="150" t="n">
        <f aca="false">ROUND((E$19+E$26)*$B31,2)</f>
        <v>0</v>
      </c>
      <c r="F31" s="150" t="n">
        <f aca="false">ROUND((F$19+F$26)*$B31,2)</f>
        <v>0</v>
      </c>
      <c r="G31" s="152" t="n">
        <f aca="false">ROUND((G$19+G$26)*$B31,2)</f>
        <v>0</v>
      </c>
    </row>
    <row r="32" customFormat="false" ht="12.75" hidden="false" customHeight="false" outlineLevel="0" collapsed="false">
      <c r="A32" s="148" t="s">
        <v>332</v>
      </c>
      <c r="B32" s="168" t="n">
        <v>0.015</v>
      </c>
      <c r="C32" s="150" t="n">
        <f aca="false">ROUND((C$19+C$26)*$B32,2)</f>
        <v>0</v>
      </c>
      <c r="D32" s="150" t="n">
        <f aca="false">ROUND((D$19+D$26)*$B32,2)</f>
        <v>0</v>
      </c>
      <c r="E32" s="150" t="n">
        <f aca="false">ROUND((E$19+E$26)*$B32,2)</f>
        <v>0</v>
      </c>
      <c r="F32" s="150" t="n">
        <f aca="false">ROUND((F$19+F$26)*$B32,2)</f>
        <v>0</v>
      </c>
      <c r="G32" s="152" t="n">
        <f aca="false">ROUND((G$19+G$26)*$B32,2)</f>
        <v>0</v>
      </c>
    </row>
    <row r="33" customFormat="false" ht="12.75" hidden="false" customHeight="false" outlineLevel="0" collapsed="false">
      <c r="A33" s="148" t="s">
        <v>333</v>
      </c>
      <c r="B33" s="168" t="n">
        <v>0.01</v>
      </c>
      <c r="C33" s="150" t="n">
        <f aca="false">ROUND((C$19+C$26)*$B33,2)</f>
        <v>0</v>
      </c>
      <c r="D33" s="150" t="n">
        <f aca="false">ROUND((D$19+D$26)*$B33,2)</f>
        <v>0</v>
      </c>
      <c r="E33" s="150" t="n">
        <f aca="false">ROUND((E$19+E$26)*$B33,2)</f>
        <v>0</v>
      </c>
      <c r="F33" s="150" t="n">
        <f aca="false">ROUND((F$19+F$26)*$B33,2)</f>
        <v>0</v>
      </c>
      <c r="G33" s="152" t="n">
        <f aca="false">ROUND((G$19+G$26)*$B33,2)</f>
        <v>0</v>
      </c>
    </row>
    <row r="34" customFormat="false" ht="12.75" hidden="false" customHeight="false" outlineLevel="0" collapsed="false">
      <c r="A34" s="148" t="s">
        <v>334</v>
      </c>
      <c r="B34" s="168" t="n">
        <v>0.006</v>
      </c>
      <c r="C34" s="150" t="n">
        <f aca="false">ROUND((C$19+C$26)*$B34,2)</f>
        <v>0</v>
      </c>
      <c r="D34" s="150" t="n">
        <f aca="false">ROUND((D$19+D$26)*$B34,2)</f>
        <v>0</v>
      </c>
      <c r="E34" s="150" t="n">
        <f aca="false">ROUND((E$19+E$26)*$B34,2)</f>
        <v>0</v>
      </c>
      <c r="F34" s="150" t="n">
        <f aca="false">ROUND((F$19+F$26)*$B34,2)</f>
        <v>0</v>
      </c>
      <c r="G34" s="152" t="n">
        <f aca="false">ROUND((G$19+G$26)*$B34,2)</f>
        <v>0</v>
      </c>
    </row>
    <row r="35" customFormat="false" ht="12.75" hidden="false" customHeight="false" outlineLevel="0" collapsed="false">
      <c r="A35" s="148" t="s">
        <v>335</v>
      </c>
      <c r="B35" s="168" t="n">
        <v>0.002</v>
      </c>
      <c r="C35" s="150" t="n">
        <f aca="false">ROUND((C$19+C$26)*$B35,2)</f>
        <v>0</v>
      </c>
      <c r="D35" s="150" t="n">
        <f aca="false">ROUND((D$19+D$26)*$B35,2)</f>
        <v>0</v>
      </c>
      <c r="E35" s="150" t="n">
        <f aca="false">ROUND((E$19+E$26)*$B35,2)</f>
        <v>0</v>
      </c>
      <c r="F35" s="150" t="n">
        <f aca="false">ROUND((F$19+F$26)*$B35,2)</f>
        <v>0</v>
      </c>
      <c r="G35" s="152" t="n">
        <f aca="false">ROUND((G$19+G$26)*$B35,2)</f>
        <v>0</v>
      </c>
    </row>
    <row r="36" customFormat="false" ht="12.75" hidden="false" customHeight="false" outlineLevel="0" collapsed="false">
      <c r="A36" s="162" t="s">
        <v>336</v>
      </c>
      <c r="B36" s="163"/>
      <c r="C36" s="169"/>
      <c r="D36" s="169"/>
      <c r="E36" s="169"/>
      <c r="F36" s="170"/>
      <c r="G36" s="171"/>
    </row>
    <row r="37" customFormat="false" ht="12.75" hidden="false" customHeight="false" outlineLevel="0" collapsed="false">
      <c r="A37" s="148" t="s">
        <v>337</v>
      </c>
      <c r="B37" s="168" t="n">
        <v>0.08</v>
      </c>
      <c r="C37" s="150" t="n">
        <f aca="false">ROUND((C$19+C$26)*$B37,2)</f>
        <v>0</v>
      </c>
      <c r="D37" s="150" t="n">
        <f aca="false">ROUND((D$19+D$26)*$B37,2)</f>
        <v>0</v>
      </c>
      <c r="E37" s="150" t="n">
        <f aca="false">ROUND((E$19+E$26)*$B37,2)</f>
        <v>0</v>
      </c>
      <c r="F37" s="150" t="n">
        <f aca="false">ROUND((F$19+F$26)*$B37,2)</f>
        <v>0</v>
      </c>
      <c r="G37" s="152" t="n">
        <f aca="false">ROUND((G$19+G$26)*$B37,2)</f>
        <v>0</v>
      </c>
    </row>
    <row r="38" customFormat="false" ht="12.75" hidden="false" customHeight="false" outlineLevel="0" collapsed="false">
      <c r="A38" s="154" t="s">
        <v>5</v>
      </c>
      <c r="B38" s="166" t="n">
        <f aca="false">SUM(B29:B37)</f>
        <v>0.368</v>
      </c>
      <c r="C38" s="156" t="n">
        <f aca="false">SUM(C29:C37)</f>
        <v>0</v>
      </c>
      <c r="D38" s="156" t="n">
        <f aca="false">SUM(D29:D37)</f>
        <v>0</v>
      </c>
      <c r="E38" s="156" t="n">
        <f aca="false">SUM(E29:E37)</f>
        <v>0</v>
      </c>
      <c r="F38" s="156" t="n">
        <f aca="false">SUM(F29:F37)</f>
        <v>0</v>
      </c>
      <c r="G38" s="157" t="n">
        <f aca="false">SUM(G29:G37)</f>
        <v>0</v>
      </c>
    </row>
    <row r="39" customFormat="false" ht="12.75" hidden="false" customHeight="false" outlineLevel="0" collapsed="false">
      <c r="A39" s="162" t="s">
        <v>338</v>
      </c>
      <c r="B39" s="163" t="s">
        <v>314</v>
      </c>
      <c r="C39" s="163" t="s">
        <v>314</v>
      </c>
      <c r="D39" s="163" t="s">
        <v>314</v>
      </c>
      <c r="E39" s="163" t="s">
        <v>314</v>
      </c>
      <c r="F39" s="163" t="s">
        <v>314</v>
      </c>
      <c r="G39" s="164" t="s">
        <v>314</v>
      </c>
    </row>
    <row r="40" customFormat="false" ht="12.75" hidden="false" customHeight="false" outlineLevel="0" collapsed="false">
      <c r="A40" s="148" t="s">
        <v>339</v>
      </c>
      <c r="B40" s="172" t="n">
        <f aca="false">VT!E155</f>
        <v>3.6238679245283</v>
      </c>
      <c r="C40" s="150" t="n">
        <f aca="false">ROUND(((2*22*$B$40)-0.06*C4),2)</f>
        <v>159.45</v>
      </c>
      <c r="D40" s="150" t="n">
        <f aca="false">ROUND(((2*22*$B$40)-0.06*D4),2)</f>
        <v>159.45</v>
      </c>
      <c r="E40" s="150" t="n">
        <f aca="false">ROUND(((2*22*$B$40)-0.06*E4),2)</f>
        <v>159.45</v>
      </c>
      <c r="F40" s="150" t="n">
        <f aca="false">ROUND(((2*15*$B$40)-0.06*0.5*F$4)*2,2)</f>
        <v>217.43</v>
      </c>
      <c r="G40" s="152" t="n">
        <f aca="false">ROUND(((2*15*$B$40)-0.06*0.5*G4)*2,2)</f>
        <v>217.43</v>
      </c>
    </row>
    <row r="41" customFormat="false" ht="12.8" hidden="false" customHeight="false" outlineLevel="0" collapsed="false">
      <c r="A41" s="148" t="s">
        <v>418</v>
      </c>
      <c r="B41" s="173" t="n">
        <v>24.6</v>
      </c>
      <c r="C41" s="150" t="n">
        <f aca="false">ROUND(($B$41*(1-0.2)*22),2)</f>
        <v>432.96</v>
      </c>
      <c r="D41" s="150" t="n">
        <f aca="false">ROUND(($B$41*(1-0.2)*22),2)</f>
        <v>432.96</v>
      </c>
      <c r="E41" s="150" t="n">
        <f aca="false">ROUND(($B$41*(1-0.2)*22),2)</f>
        <v>432.96</v>
      </c>
      <c r="F41" s="150" t="n">
        <f aca="false">ROUND(($B$41*(1-0.2)*15*2),2)</f>
        <v>590.4</v>
      </c>
      <c r="G41" s="152" t="n">
        <f aca="false">ROUND(($B$41*(1-0.2)*15*2),2)</f>
        <v>590.4</v>
      </c>
    </row>
    <row r="42" customFormat="false" ht="12.75" hidden="false" customHeight="false" outlineLevel="0" collapsed="false">
      <c r="A42" s="148" t="s">
        <v>419</v>
      </c>
      <c r="B42" s="172"/>
      <c r="C42" s="150" t="n">
        <v>0</v>
      </c>
      <c r="D42" s="150" t="n">
        <v>0</v>
      </c>
      <c r="E42" s="150" t="n">
        <v>0</v>
      </c>
      <c r="F42" s="150" t="n">
        <v>0</v>
      </c>
      <c r="G42" s="152" t="n">
        <v>0</v>
      </c>
    </row>
    <row r="43" customFormat="false" ht="12.75" hidden="false" customHeight="false" outlineLevel="0" collapsed="false">
      <c r="A43" s="148" t="s">
        <v>377</v>
      </c>
      <c r="B43" s="172"/>
      <c r="C43" s="150" t="n">
        <f aca="false">B43</f>
        <v>0</v>
      </c>
      <c r="D43" s="150" t="n">
        <f aca="false">B43</f>
        <v>0</v>
      </c>
      <c r="E43" s="150" t="n">
        <f aca="false">B43</f>
        <v>0</v>
      </c>
      <c r="F43" s="151" t="n">
        <f aca="false">B43*2</f>
        <v>0</v>
      </c>
      <c r="G43" s="152" t="n">
        <f aca="false">B43*2</f>
        <v>0</v>
      </c>
    </row>
    <row r="44" customFormat="false" ht="12.75" hidden="false" customHeight="false" outlineLevel="0" collapsed="false">
      <c r="A44" s="148" t="s">
        <v>420</v>
      </c>
      <c r="B44" s="172"/>
      <c r="C44" s="150" t="n">
        <v>0</v>
      </c>
      <c r="D44" s="150" t="n">
        <v>0</v>
      </c>
      <c r="E44" s="150" t="n">
        <v>0</v>
      </c>
      <c r="F44" s="151" t="n">
        <v>0</v>
      </c>
      <c r="G44" s="152" t="n">
        <v>0</v>
      </c>
    </row>
    <row r="45" customFormat="false" ht="12.75" hidden="false" customHeight="false" outlineLevel="0" collapsed="false">
      <c r="A45" s="174" t="s">
        <v>5</v>
      </c>
      <c r="B45" s="163"/>
      <c r="C45" s="175" t="n">
        <f aca="false">SUM(C40:C44)</f>
        <v>592.41</v>
      </c>
      <c r="D45" s="175" t="n">
        <f aca="false">SUM(D40:D44)</f>
        <v>592.41</v>
      </c>
      <c r="E45" s="175" t="n">
        <f aca="false">SUM(E40:E44)</f>
        <v>592.41</v>
      </c>
      <c r="F45" s="175" t="n">
        <f aca="false">SUM(F40:F44)</f>
        <v>807.83</v>
      </c>
      <c r="G45" s="176" t="n">
        <f aca="false">SUM(G40:G44)</f>
        <v>807.83</v>
      </c>
    </row>
    <row r="46" customFormat="false" ht="12.75" hidden="false" customHeight="false" outlineLevel="0" collapsed="false">
      <c r="A46" s="145" t="s">
        <v>344</v>
      </c>
      <c r="B46" s="146" t="s">
        <v>313</v>
      </c>
      <c r="C46" s="146" t="s">
        <v>314</v>
      </c>
      <c r="D46" s="146" t="s">
        <v>314</v>
      </c>
      <c r="E46" s="146" t="s">
        <v>314</v>
      </c>
      <c r="F46" s="146" t="s">
        <v>314</v>
      </c>
      <c r="G46" s="147" t="s">
        <v>314</v>
      </c>
    </row>
    <row r="47" customFormat="false" ht="12.75" hidden="false" customHeight="false" outlineLevel="0" collapsed="false">
      <c r="A47" s="148" t="s">
        <v>323</v>
      </c>
      <c r="B47" s="168" t="n">
        <f aca="false">B26</f>
        <v>0.111111111111111</v>
      </c>
      <c r="C47" s="150" t="n">
        <f aca="false">C26</f>
        <v>0</v>
      </c>
      <c r="D47" s="150" t="n">
        <f aca="false">D26</f>
        <v>0</v>
      </c>
      <c r="E47" s="150" t="n">
        <f aca="false">E26</f>
        <v>0</v>
      </c>
      <c r="F47" s="150" t="n">
        <f aca="false">F26</f>
        <v>0</v>
      </c>
      <c r="G47" s="152" t="n">
        <f aca="false">G26</f>
        <v>0</v>
      </c>
    </row>
    <row r="48" customFormat="false" ht="12.75" hidden="false" customHeight="false" outlineLevel="0" collapsed="false">
      <c r="A48" s="148" t="s">
        <v>345</v>
      </c>
      <c r="B48" s="168" t="n">
        <f aca="false">B38</f>
        <v>0.368</v>
      </c>
      <c r="C48" s="150" t="n">
        <f aca="false">C38</f>
        <v>0</v>
      </c>
      <c r="D48" s="150" t="n">
        <f aca="false">D38</f>
        <v>0</v>
      </c>
      <c r="E48" s="150" t="n">
        <f aca="false">E38</f>
        <v>0</v>
      </c>
      <c r="F48" s="150" t="n">
        <f aca="false">F38</f>
        <v>0</v>
      </c>
      <c r="G48" s="152" t="n">
        <f aca="false">G38</f>
        <v>0</v>
      </c>
    </row>
    <row r="49" customFormat="false" ht="12.75" hidden="false" customHeight="false" outlineLevel="0" collapsed="false">
      <c r="A49" s="148" t="s">
        <v>338</v>
      </c>
      <c r="B49" s="177" t="s">
        <v>20</v>
      </c>
      <c r="C49" s="150" t="n">
        <f aca="false">C45</f>
        <v>592.41</v>
      </c>
      <c r="D49" s="150" t="n">
        <f aca="false">D45</f>
        <v>592.41</v>
      </c>
      <c r="E49" s="150" t="n">
        <f aca="false">E45</f>
        <v>592.41</v>
      </c>
      <c r="F49" s="150" t="n">
        <f aca="false">F45</f>
        <v>807.83</v>
      </c>
      <c r="G49" s="152" t="n">
        <f aca="false">G45</f>
        <v>807.83</v>
      </c>
    </row>
    <row r="50" customFormat="false" ht="12.75" hidden="false" customHeight="false" outlineLevel="0" collapsed="false">
      <c r="A50" s="154" t="s">
        <v>5</v>
      </c>
      <c r="B50" s="178"/>
      <c r="C50" s="156" t="n">
        <f aca="false">SUM(C47:C49)</f>
        <v>592.41</v>
      </c>
      <c r="D50" s="156" t="n">
        <f aca="false">D47+D48+D49</f>
        <v>592.41</v>
      </c>
      <c r="E50" s="156" t="n">
        <f aca="false">E47+E48+E49</f>
        <v>592.41</v>
      </c>
      <c r="F50" s="156" t="n">
        <f aca="false">F47+F48+F49</f>
        <v>807.83</v>
      </c>
      <c r="G50" s="157" t="n">
        <f aca="false">G47+G48+G49</f>
        <v>807.83</v>
      </c>
    </row>
    <row r="51" customFormat="false" ht="6" hidden="false" customHeight="true" outlineLevel="0" collapsed="false">
      <c r="A51" s="148"/>
      <c r="B51" s="158"/>
      <c r="C51" s="158"/>
      <c r="D51" s="158"/>
      <c r="E51" s="158"/>
      <c r="F51" s="159"/>
      <c r="G51" s="160"/>
    </row>
    <row r="52" customFormat="false" ht="12.75" hidden="false" customHeight="false" outlineLevel="0" collapsed="false">
      <c r="A52" s="161" t="s">
        <v>346</v>
      </c>
      <c r="B52" s="161"/>
      <c r="C52" s="161"/>
      <c r="D52" s="161"/>
      <c r="E52" s="161"/>
      <c r="F52" s="161"/>
      <c r="G52" s="161"/>
    </row>
    <row r="53" customFormat="false" ht="12.75" hidden="false" customHeight="false" outlineLevel="0" collapsed="false">
      <c r="A53" s="162" t="s">
        <v>347</v>
      </c>
      <c r="B53" s="163" t="s">
        <v>313</v>
      </c>
      <c r="C53" s="163" t="s">
        <v>314</v>
      </c>
      <c r="D53" s="163" t="s">
        <v>314</v>
      </c>
      <c r="E53" s="163" t="s">
        <v>314</v>
      </c>
      <c r="F53" s="163" t="s">
        <v>314</v>
      </c>
      <c r="G53" s="164" t="s">
        <v>314</v>
      </c>
    </row>
    <row r="54" customFormat="false" ht="12.8" hidden="false" customHeight="false" outlineLevel="0" collapsed="false">
      <c r="A54" s="148" t="s">
        <v>348</v>
      </c>
      <c r="B54" s="165" t="n">
        <f aca="false">1/12*0.5319</f>
        <v>0.044325</v>
      </c>
      <c r="C54" s="179" t="n">
        <f aca="false">(C$19+C$26+C$37+C$45)*$B54</f>
        <v>26.25857325</v>
      </c>
      <c r="D54" s="179" t="n">
        <f aca="false">(D$19+D$26+D$37+D$45)*$B54</f>
        <v>26.25857325</v>
      </c>
      <c r="E54" s="179" t="n">
        <f aca="false">(E$19+E$26+E$37+E$45)*$B54</f>
        <v>26.25857325</v>
      </c>
      <c r="F54" s="179" t="n">
        <f aca="false">(F$19+F$26+F$37+F$45)*$B54</f>
        <v>35.80706475</v>
      </c>
      <c r="G54" s="180" t="n">
        <f aca="false">(G$19+G$26+G$37+G$45)*$B54</f>
        <v>35.80706475</v>
      </c>
    </row>
    <row r="55" customFormat="false" ht="12.8" hidden="false" customHeight="false" outlineLevel="0" collapsed="false">
      <c r="A55" s="148" t="s">
        <v>349</v>
      </c>
      <c r="B55" s="165" t="n">
        <f aca="false">0.4*0.5319</f>
        <v>0.21276</v>
      </c>
      <c r="C55" s="179" t="n">
        <f aca="false">C37*$B55</f>
        <v>0</v>
      </c>
      <c r="D55" s="179" t="n">
        <f aca="false">D37*$B55</f>
        <v>0</v>
      </c>
      <c r="E55" s="179" t="n">
        <f aca="false">E37*$B55</f>
        <v>0</v>
      </c>
      <c r="F55" s="179" t="n">
        <f aca="false">F37*$B55</f>
        <v>0</v>
      </c>
      <c r="G55" s="180" t="n">
        <f aca="false">G37*$B55</f>
        <v>0</v>
      </c>
    </row>
    <row r="56" customFormat="false" ht="12.8" hidden="false" customHeight="false" outlineLevel="0" collapsed="false">
      <c r="A56" s="154" t="s">
        <v>5</v>
      </c>
      <c r="B56" s="181"/>
      <c r="C56" s="182" t="n">
        <f aca="false">SUM(C54:C55)</f>
        <v>26.25857325</v>
      </c>
      <c r="D56" s="182" t="n">
        <f aca="false">SUM(D54:D55)</f>
        <v>26.25857325</v>
      </c>
      <c r="E56" s="182" t="n">
        <f aca="false">SUM(E54:E55)</f>
        <v>26.25857325</v>
      </c>
      <c r="F56" s="182" t="n">
        <f aca="false">SUM(F54:F55)</f>
        <v>35.80706475</v>
      </c>
      <c r="G56" s="183" t="n">
        <f aca="false">SUM(G54:G55)</f>
        <v>35.80706475</v>
      </c>
    </row>
    <row r="57" customFormat="false" ht="12.8" hidden="false" customHeight="false" outlineLevel="0" collapsed="false">
      <c r="A57" s="162" t="s">
        <v>350</v>
      </c>
      <c r="B57" s="163" t="s">
        <v>313</v>
      </c>
      <c r="C57" s="163" t="s">
        <v>314</v>
      </c>
      <c r="D57" s="163" t="s">
        <v>314</v>
      </c>
      <c r="E57" s="163" t="s">
        <v>314</v>
      </c>
      <c r="F57" s="167" t="s">
        <v>314</v>
      </c>
      <c r="G57" s="164" t="s">
        <v>314</v>
      </c>
    </row>
    <row r="58" customFormat="false" ht="12.8" hidden="false" customHeight="false" outlineLevel="0" collapsed="false">
      <c r="A58" s="148" t="s">
        <v>351</v>
      </c>
      <c r="B58" s="165" t="n">
        <f aca="false">1/12*0.0591</f>
        <v>0.004925</v>
      </c>
      <c r="C58" s="184" t="n">
        <f aca="false">(C19+C50)*$B58</f>
        <v>2.91761925</v>
      </c>
      <c r="D58" s="184" t="n">
        <f aca="false">(D19+D50)*$B58</f>
        <v>2.91761925</v>
      </c>
      <c r="E58" s="184" t="n">
        <f aca="false">(E19+E50)*$B58</f>
        <v>2.91761925</v>
      </c>
      <c r="F58" s="184" t="n">
        <f aca="false">(F19+F50)*$B58</f>
        <v>3.97856275</v>
      </c>
      <c r="G58" s="185" t="n">
        <f aca="false">(G19+G50)*$B58</f>
        <v>3.97856275</v>
      </c>
    </row>
    <row r="59" customFormat="false" ht="12.8" hidden="false" customHeight="false" outlineLevel="0" collapsed="false">
      <c r="A59" s="148" t="s">
        <v>352</v>
      </c>
      <c r="B59" s="165" t="n">
        <f aca="false">0.4*0.0591</f>
        <v>0.02364</v>
      </c>
      <c r="C59" s="184" t="n">
        <f aca="false">$B59*C37</f>
        <v>0</v>
      </c>
      <c r="D59" s="184" t="n">
        <f aca="false">$B59*D37</f>
        <v>0</v>
      </c>
      <c r="E59" s="184" t="n">
        <f aca="false">$B59*E37</f>
        <v>0</v>
      </c>
      <c r="F59" s="184" t="n">
        <f aca="false">$B59*F37</f>
        <v>0</v>
      </c>
      <c r="G59" s="185" t="n">
        <f aca="false">$B59*G37</f>
        <v>0</v>
      </c>
    </row>
    <row r="60" customFormat="false" ht="12.8" hidden="false" customHeight="false" outlineLevel="0" collapsed="false">
      <c r="A60" s="154" t="s">
        <v>5</v>
      </c>
      <c r="B60" s="181"/>
      <c r="C60" s="156" t="n">
        <f aca="false">SUM(C58:C59)</f>
        <v>2.91761925</v>
      </c>
      <c r="D60" s="156" t="n">
        <f aca="false">SUM(D58:D59)</f>
        <v>2.91761925</v>
      </c>
      <c r="E60" s="156" t="n">
        <f aca="false">SUM(E58:E59)</f>
        <v>2.91761925</v>
      </c>
      <c r="F60" s="156" t="n">
        <f aca="false">SUM(F58:F59)</f>
        <v>3.97856275</v>
      </c>
      <c r="G60" s="157" t="n">
        <f aca="false">SUM(G58:G59)</f>
        <v>3.97856275</v>
      </c>
    </row>
    <row r="61" customFormat="false" ht="12.8" hidden="false" customHeight="false" outlineLevel="0" collapsed="false">
      <c r="A61" s="162" t="s">
        <v>353</v>
      </c>
      <c r="B61" s="163" t="s">
        <v>313</v>
      </c>
      <c r="C61" s="163" t="s">
        <v>314</v>
      </c>
      <c r="D61" s="163" t="s">
        <v>314</v>
      </c>
      <c r="E61" s="163" t="s">
        <v>314</v>
      </c>
      <c r="F61" s="167" t="s">
        <v>314</v>
      </c>
      <c r="G61" s="164" t="s">
        <v>314</v>
      </c>
    </row>
    <row r="62" customFormat="false" ht="12.8" hidden="false" customHeight="false" outlineLevel="0" collapsed="false">
      <c r="A62" s="148" t="s">
        <v>354</v>
      </c>
      <c r="B62" s="165" t="n">
        <v>0.0286</v>
      </c>
      <c r="C62" s="184" t="n">
        <f aca="false">(C23*$B$62)*-1</f>
        <v>-0</v>
      </c>
      <c r="D62" s="184" t="n">
        <f aca="false">(D23*$B$62)*-1</f>
        <v>-0</v>
      </c>
      <c r="E62" s="184" t="n">
        <f aca="false">(E23*$B$62)*-1</f>
        <v>-0</v>
      </c>
      <c r="F62" s="184" t="n">
        <f aca="false">(F23*$B$62)*-1</f>
        <v>-0</v>
      </c>
      <c r="G62" s="185" t="n">
        <f aca="false">(G23*$B$62)*-1</f>
        <v>-0</v>
      </c>
    </row>
    <row r="63" customFormat="false" ht="12.8" hidden="false" customHeight="false" outlineLevel="0" collapsed="false">
      <c r="A63" s="148" t="s">
        <v>355</v>
      </c>
      <c r="B63" s="165" t="n">
        <v>0.0286</v>
      </c>
      <c r="C63" s="184" t="n">
        <f aca="false">(C24*$B$63)*-1</f>
        <v>-0</v>
      </c>
      <c r="D63" s="184" t="n">
        <f aca="false">(D24*$B$63)*-1</f>
        <v>-0</v>
      </c>
      <c r="E63" s="184" t="n">
        <f aca="false">(E24*$B$63)*-1</f>
        <v>-0</v>
      </c>
      <c r="F63" s="184" t="n">
        <f aca="false">(F24*$B$63)*-1</f>
        <v>-0</v>
      </c>
      <c r="G63" s="185" t="n">
        <f aca="false">(G24*$B$63)*-1</f>
        <v>-0</v>
      </c>
    </row>
    <row r="64" customFormat="false" ht="12.8" hidden="false" customHeight="false" outlineLevel="0" collapsed="false">
      <c r="A64" s="148" t="s">
        <v>356</v>
      </c>
      <c r="B64" s="165" t="n">
        <v>0.0286</v>
      </c>
      <c r="C64" s="184" t="n">
        <f aca="false">(C25*$B$64)*-1</f>
        <v>-0</v>
      </c>
      <c r="D64" s="184" t="n">
        <f aca="false">(D25*$B$64)*-1</f>
        <v>-0</v>
      </c>
      <c r="E64" s="184" t="n">
        <f aca="false">(E25*$B$64)*-1</f>
        <v>-0</v>
      </c>
      <c r="F64" s="184" t="n">
        <f aca="false">(F25*$B$64)*-1</f>
        <v>-0</v>
      </c>
      <c r="G64" s="185" t="n">
        <f aca="false">(G25*$B$64)*-1</f>
        <v>-0</v>
      </c>
    </row>
    <row r="65" customFormat="false" ht="12.75" hidden="false" customHeight="false" outlineLevel="0" collapsed="false">
      <c r="A65" s="154" t="s">
        <v>5</v>
      </c>
      <c r="B65" s="181"/>
      <c r="C65" s="156" t="n">
        <f aca="false">SUM(C62:C64)</f>
        <v>0</v>
      </c>
      <c r="D65" s="156" t="n">
        <f aca="false">SUM(D62:D64)</f>
        <v>0</v>
      </c>
      <c r="E65" s="156" t="n">
        <f aca="false">SUM(E62:E64)</f>
        <v>0</v>
      </c>
      <c r="F65" s="156" t="n">
        <f aca="false">SUM(F62:F64)</f>
        <v>0</v>
      </c>
      <c r="G65" s="157" t="n">
        <f aca="false">SUM(G62:G64)</f>
        <v>0</v>
      </c>
    </row>
    <row r="66" customFormat="false" ht="12.75" hidden="false" customHeight="false" outlineLevel="0" collapsed="false">
      <c r="A66" s="145" t="s">
        <v>357</v>
      </c>
      <c r="B66" s="146" t="s">
        <v>313</v>
      </c>
      <c r="C66" s="146" t="s">
        <v>314</v>
      </c>
      <c r="D66" s="146" t="s">
        <v>314</v>
      </c>
      <c r="E66" s="146" t="s">
        <v>314</v>
      </c>
      <c r="F66" s="186" t="s">
        <v>314</v>
      </c>
      <c r="G66" s="147" t="s">
        <v>314</v>
      </c>
    </row>
    <row r="67" customFormat="false" ht="12.75" hidden="false" customHeight="false" outlineLevel="0" collapsed="false">
      <c r="A67" s="148" t="s">
        <v>348</v>
      </c>
      <c r="B67" s="187"/>
      <c r="C67" s="184" t="n">
        <f aca="false">C56</f>
        <v>26.25857325</v>
      </c>
      <c r="D67" s="184" t="n">
        <f aca="false">D56</f>
        <v>26.25857325</v>
      </c>
      <c r="E67" s="184" t="n">
        <f aca="false">E56</f>
        <v>26.25857325</v>
      </c>
      <c r="F67" s="184" t="n">
        <f aca="false">F56</f>
        <v>35.80706475</v>
      </c>
      <c r="G67" s="185" t="n">
        <f aca="false">G56</f>
        <v>35.80706475</v>
      </c>
    </row>
    <row r="68" customFormat="false" ht="12.75" hidden="false" customHeight="false" outlineLevel="0" collapsed="false">
      <c r="A68" s="148" t="s">
        <v>358</v>
      </c>
      <c r="B68" s="187"/>
      <c r="C68" s="184" t="n">
        <f aca="false">C60</f>
        <v>2.91761925</v>
      </c>
      <c r="D68" s="184" t="n">
        <f aca="false">D60</f>
        <v>2.91761925</v>
      </c>
      <c r="E68" s="184" t="n">
        <f aca="false">E60</f>
        <v>2.91761925</v>
      </c>
      <c r="F68" s="184" t="n">
        <f aca="false">F60</f>
        <v>3.97856275</v>
      </c>
      <c r="G68" s="185" t="n">
        <f aca="false">G60</f>
        <v>3.97856275</v>
      </c>
    </row>
    <row r="69" customFormat="false" ht="12.75" hidden="false" customHeight="false" outlineLevel="0" collapsed="false">
      <c r="A69" s="148" t="s">
        <v>359</v>
      </c>
      <c r="B69" s="187"/>
      <c r="C69" s="184" t="n">
        <f aca="false">C65</f>
        <v>0</v>
      </c>
      <c r="D69" s="184" t="n">
        <f aca="false">D65</f>
        <v>0</v>
      </c>
      <c r="E69" s="184" t="n">
        <f aca="false">E65</f>
        <v>0</v>
      </c>
      <c r="F69" s="184" t="n">
        <f aca="false">F65</f>
        <v>0</v>
      </c>
      <c r="G69" s="185" t="n">
        <f aca="false">G65</f>
        <v>0</v>
      </c>
    </row>
    <row r="70" customFormat="false" ht="12.75" hidden="false" customHeight="false" outlineLevel="0" collapsed="false">
      <c r="A70" s="154" t="s">
        <v>5</v>
      </c>
      <c r="B70" s="166"/>
      <c r="C70" s="156" t="n">
        <f aca="false">SUM(C67:C69)</f>
        <v>29.1761925</v>
      </c>
      <c r="D70" s="156" t="n">
        <f aca="false">SUM(D67:D69)</f>
        <v>29.1761925</v>
      </c>
      <c r="E70" s="156" t="n">
        <f aca="false">SUM(E67:E69)</f>
        <v>29.1761925</v>
      </c>
      <c r="F70" s="156" t="n">
        <f aca="false">SUM(F67:F69)</f>
        <v>39.7856275</v>
      </c>
      <c r="G70" s="157" t="n">
        <f aca="false">SUM(G67:G69)</f>
        <v>39.7856275</v>
      </c>
    </row>
    <row r="71" customFormat="false" ht="7.5" hidden="false" customHeight="true" outlineLevel="0" collapsed="false">
      <c r="A71" s="188"/>
      <c r="B71" s="189"/>
      <c r="C71" s="190"/>
      <c r="D71" s="190"/>
      <c r="E71" s="190"/>
      <c r="F71" s="190"/>
      <c r="G71" s="191"/>
    </row>
    <row r="72" customFormat="false" ht="12.75" hidden="false" customHeight="false" outlineLevel="0" collapsed="false">
      <c r="A72" s="192" t="s">
        <v>360</v>
      </c>
      <c r="B72" s="192"/>
      <c r="C72" s="192"/>
      <c r="D72" s="192"/>
      <c r="E72" s="192"/>
      <c r="F72" s="192"/>
      <c r="G72" s="192"/>
    </row>
    <row r="73" customFormat="false" ht="12.75" hidden="false" customHeight="false" outlineLevel="0" collapsed="false">
      <c r="A73" s="193" t="s">
        <v>361</v>
      </c>
      <c r="B73" s="194" t="s">
        <v>313</v>
      </c>
      <c r="C73" s="194" t="s">
        <v>314</v>
      </c>
      <c r="D73" s="194" t="s">
        <v>314</v>
      </c>
      <c r="E73" s="194" t="s">
        <v>314</v>
      </c>
      <c r="F73" s="194" t="s">
        <v>314</v>
      </c>
      <c r="G73" s="195" t="s">
        <v>314</v>
      </c>
    </row>
    <row r="74" customFormat="false" ht="12.8" hidden="false" customHeight="false" outlineLevel="0" collapsed="false">
      <c r="A74" s="148" t="s">
        <v>362</v>
      </c>
      <c r="B74" s="168"/>
      <c r="C74" s="196" t="n">
        <f aca="false">ROUND(20.7945/30/12*(C$19+C$50+C$70),2)</f>
        <v>35.9</v>
      </c>
      <c r="D74" s="196" t="n">
        <f aca="false">ROUND(20.7945/30/12*(D$19+D$50+D$70),2)</f>
        <v>35.9</v>
      </c>
      <c r="E74" s="196" t="n">
        <f aca="false">ROUND(20.7945/30/12*(E$19+E$50+E$70),2)</f>
        <v>35.9</v>
      </c>
      <c r="F74" s="196" t="n">
        <f aca="false">ROUND(15/30/12*(F$19+F$50+F$70),2)</f>
        <v>35.32</v>
      </c>
      <c r="G74" s="196" t="n">
        <f aca="false">ROUND(15/30/12*(G$19+G$50+G$70),2)</f>
        <v>35.32</v>
      </c>
    </row>
    <row r="75" customFormat="false" ht="12.8" hidden="false" customHeight="false" outlineLevel="0" collapsed="false">
      <c r="A75" s="148" t="s">
        <v>363</v>
      </c>
      <c r="B75" s="168"/>
      <c r="C75" s="196" t="n">
        <f aca="false">ROUND(7.681/30/12*(C$19+C$50+C$70),2)</f>
        <v>13.26</v>
      </c>
      <c r="D75" s="196" t="n">
        <f aca="false">ROUND(7.681/30/12*(D$19+D$50+D$70),2)</f>
        <v>13.26</v>
      </c>
      <c r="E75" s="196" t="n">
        <f aca="false">ROUND(7.681/30/12*(E$19+E$50+E$70),2)</f>
        <v>13.26</v>
      </c>
      <c r="F75" s="196" t="n">
        <f aca="false">ROUND(5.3399/30/12*(F$19+F$50+F$70),2)</f>
        <v>12.57</v>
      </c>
      <c r="G75" s="196" t="n">
        <f aca="false">ROUND(5.3399/30/12*(G$19+G$50+G$70),2)</f>
        <v>12.57</v>
      </c>
    </row>
    <row r="76" customFormat="false" ht="12.8" hidden="false" customHeight="false" outlineLevel="0" collapsed="false">
      <c r="A76" s="148" t="s">
        <v>364</v>
      </c>
      <c r="B76" s="168"/>
      <c r="C76" s="196" t="n">
        <f aca="false">ROUND(0.4505/30/12*(C$19+C$50+C$70),2)</f>
        <v>0.78</v>
      </c>
      <c r="D76" s="196" t="n">
        <f aca="false">ROUND(0.4505/30/12*(D$19+D$50+D$70),2)</f>
        <v>0.78</v>
      </c>
      <c r="E76" s="196" t="n">
        <f aca="false">ROUND(0.4505/30/12*(E$19+E$50+E$70),2)</f>
        <v>0.78</v>
      </c>
      <c r="F76" s="196" t="n">
        <f aca="false">ROUND(0.325/30/12*(F$19+F$50+F$70),2)</f>
        <v>0.77</v>
      </c>
      <c r="G76" s="196" t="n">
        <f aca="false">ROUND(0.325/30/12*(G$19+G$50+G$70),2)</f>
        <v>0.77</v>
      </c>
    </row>
    <row r="77" customFormat="false" ht="12.8" hidden="false" customHeight="false" outlineLevel="0" collapsed="false">
      <c r="A77" s="148" t="s">
        <v>365</v>
      </c>
      <c r="B77" s="168"/>
      <c r="C77" s="196" t="n">
        <f aca="false">ROUND(0.9583/30/12*(C$19+C$50+C$70),2)</f>
        <v>1.65</v>
      </c>
      <c r="D77" s="196" t="n">
        <f aca="false">ROUND(0.9583/30/12*(D$19+D$50+D$70),2)</f>
        <v>1.65</v>
      </c>
      <c r="E77" s="196" t="n">
        <f aca="false">ROUND(0.9583/30/12*(E$19+E$50+E$70),2)</f>
        <v>1.65</v>
      </c>
      <c r="F77" s="196" t="n">
        <f aca="false">ROUND(0.6913/30/12*(F$19+F$50+F$70),2)</f>
        <v>1.63</v>
      </c>
      <c r="G77" s="196" t="n">
        <f aca="false">ROUND(0.6913/30/12*(G$19+G$50+G$70),2)</f>
        <v>1.63</v>
      </c>
    </row>
    <row r="78" customFormat="false" ht="12.75" hidden="false" customHeight="false" outlineLevel="0" collapsed="false">
      <c r="A78" s="148" t="s">
        <v>366</v>
      </c>
      <c r="B78" s="168"/>
      <c r="C78" s="150"/>
      <c r="D78" s="150"/>
      <c r="E78" s="150"/>
      <c r="F78" s="151"/>
      <c r="G78" s="152"/>
    </row>
    <row r="79" customFormat="false" ht="12.75" hidden="false" customHeight="false" outlineLevel="0" collapsed="false">
      <c r="A79" s="154" t="s">
        <v>5</v>
      </c>
      <c r="B79" s="166" t="n">
        <f aca="false">SUM(B74:B78)</f>
        <v>0</v>
      </c>
      <c r="C79" s="156" t="n">
        <f aca="false">SUM(C74:C78)</f>
        <v>51.59</v>
      </c>
      <c r="D79" s="156" t="n">
        <f aca="false">SUM(D74:D78)</f>
        <v>51.59</v>
      </c>
      <c r="E79" s="156" t="n">
        <f aca="false">SUM(E74:E78)</f>
        <v>51.59</v>
      </c>
      <c r="F79" s="156" t="n">
        <f aca="false">SUM(F74:F78)</f>
        <v>50.29</v>
      </c>
      <c r="G79" s="157" t="n">
        <f aca="false">SUM(G74:G78)</f>
        <v>50.29</v>
      </c>
    </row>
    <row r="80" customFormat="false" ht="12.75" hidden="false" customHeight="false" outlineLevel="0" collapsed="false">
      <c r="A80" s="162" t="s">
        <v>367</v>
      </c>
      <c r="B80" s="163"/>
      <c r="C80" s="163" t="s">
        <v>314</v>
      </c>
      <c r="D80" s="163" t="s">
        <v>314</v>
      </c>
      <c r="E80" s="163" t="s">
        <v>314</v>
      </c>
      <c r="F80" s="163" t="s">
        <v>314</v>
      </c>
      <c r="G80" s="164" t="s">
        <v>314</v>
      </c>
    </row>
    <row r="81" customFormat="false" ht="12.75" hidden="false" customHeight="false" outlineLevel="0" collapsed="false">
      <c r="A81" s="148" t="s">
        <v>368</v>
      </c>
      <c r="B81" s="168" t="n">
        <v>0.5</v>
      </c>
      <c r="C81" s="197"/>
      <c r="D81" s="197"/>
      <c r="E81" s="197"/>
      <c r="F81" s="197" t="n">
        <f aca="false">ROUND(F$12/220*15*0.5*(1+$B81),2)</f>
        <v>0</v>
      </c>
      <c r="G81" s="197" t="n">
        <f aca="false">ROUND(G$12/220*15*0.5*(1+$B81),2)</f>
        <v>0</v>
      </c>
    </row>
    <row r="82" customFormat="false" ht="12.75" hidden="false" customHeight="false" outlineLevel="0" collapsed="false">
      <c r="A82" s="154"/>
      <c r="B82" s="166"/>
      <c r="C82" s="198"/>
      <c r="D82" s="198"/>
      <c r="E82" s="198"/>
      <c r="F82" s="199"/>
      <c r="G82" s="200"/>
    </row>
    <row r="83" customFormat="false" ht="12.75" hidden="false" customHeight="false" outlineLevel="0" collapsed="false">
      <c r="A83" s="145" t="s">
        <v>369</v>
      </c>
      <c r="B83" s="146" t="s">
        <v>313</v>
      </c>
      <c r="C83" s="146" t="s">
        <v>314</v>
      </c>
      <c r="D83" s="146" t="s">
        <v>314</v>
      </c>
      <c r="E83" s="146" t="s">
        <v>314</v>
      </c>
      <c r="F83" s="186"/>
      <c r="G83" s="147" t="s">
        <v>314</v>
      </c>
    </row>
    <row r="84" customFormat="false" ht="12.75" hidden="false" customHeight="false" outlineLevel="0" collapsed="false">
      <c r="A84" s="148" t="s">
        <v>370</v>
      </c>
      <c r="B84" s="168" t="n">
        <f aca="false">B79</f>
        <v>0</v>
      </c>
      <c r="C84" s="150" t="n">
        <f aca="false">C79</f>
        <v>51.59</v>
      </c>
      <c r="D84" s="150" t="n">
        <f aca="false">D79</f>
        <v>51.59</v>
      </c>
      <c r="E84" s="150" t="n">
        <f aca="false">E79</f>
        <v>51.59</v>
      </c>
      <c r="F84" s="150" t="n">
        <f aca="false">F79</f>
        <v>50.29</v>
      </c>
      <c r="G84" s="152" t="n">
        <f aca="false">G79</f>
        <v>50.29</v>
      </c>
    </row>
    <row r="85" customFormat="false" ht="12.75" hidden="false" customHeight="false" outlineLevel="0" collapsed="false">
      <c r="A85" s="148" t="s">
        <v>421</v>
      </c>
      <c r="B85" s="168" t="n">
        <f aca="false">B81</f>
        <v>0.5</v>
      </c>
      <c r="C85" s="150" t="n">
        <f aca="false">C81</f>
        <v>0</v>
      </c>
      <c r="D85" s="150" t="n">
        <f aca="false">D81</f>
        <v>0</v>
      </c>
      <c r="E85" s="150" t="n">
        <f aca="false">E81</f>
        <v>0</v>
      </c>
      <c r="F85" s="150" t="n">
        <f aca="false">F81</f>
        <v>0</v>
      </c>
      <c r="G85" s="152" t="n">
        <f aca="false">G81</f>
        <v>0</v>
      </c>
    </row>
    <row r="86" customFormat="false" ht="12.75" hidden="false" customHeight="false" outlineLevel="0" collapsed="false">
      <c r="A86" s="154" t="s">
        <v>5</v>
      </c>
      <c r="B86" s="166" t="n">
        <f aca="false">SUM(B84:B85)</f>
        <v>0.5</v>
      </c>
      <c r="C86" s="156" t="n">
        <f aca="false">SUM(C84:C85)</f>
        <v>51.59</v>
      </c>
      <c r="D86" s="156" t="n">
        <f aca="false">SUM(D84:D85)</f>
        <v>51.59</v>
      </c>
      <c r="E86" s="156" t="n">
        <f aca="false">SUM(E84:E85)</f>
        <v>51.59</v>
      </c>
      <c r="F86" s="156" t="n">
        <f aca="false">SUM(F84:F85)</f>
        <v>50.29</v>
      </c>
      <c r="G86" s="157" t="n">
        <f aca="false">SUM(G84:G85)</f>
        <v>50.29</v>
      </c>
    </row>
    <row r="87" customFormat="false" ht="4.5" hidden="false" customHeight="true" outlineLevel="0" collapsed="false">
      <c r="A87" s="148"/>
      <c r="B87" s="158"/>
      <c r="C87" s="158"/>
      <c r="D87" s="158"/>
      <c r="E87" s="158"/>
      <c r="F87" s="159"/>
      <c r="G87" s="160"/>
    </row>
    <row r="88" customFormat="false" ht="12.75" hidden="false" customHeight="false" outlineLevel="0" collapsed="false">
      <c r="A88" s="161" t="s">
        <v>372</v>
      </c>
      <c r="B88" s="161"/>
      <c r="C88" s="161"/>
      <c r="D88" s="161"/>
      <c r="E88" s="161"/>
      <c r="F88" s="161"/>
      <c r="G88" s="161"/>
    </row>
    <row r="89" customFormat="false" ht="12.75" hidden="false" customHeight="false" outlineLevel="0" collapsed="false">
      <c r="A89" s="145" t="s">
        <v>373</v>
      </c>
      <c r="B89" s="146" t="s">
        <v>20</v>
      </c>
      <c r="C89" s="146" t="s">
        <v>314</v>
      </c>
      <c r="D89" s="146" t="s">
        <v>314</v>
      </c>
      <c r="E89" s="146" t="s">
        <v>314</v>
      </c>
      <c r="F89" s="146" t="s">
        <v>314</v>
      </c>
      <c r="G89" s="147" t="s">
        <v>314</v>
      </c>
    </row>
    <row r="90" customFormat="false" ht="12.75" hidden="false" customHeight="false" outlineLevel="0" collapsed="false">
      <c r="A90" s="279" t="s">
        <v>374</v>
      </c>
      <c r="B90" s="179" t="n">
        <f aca="false">Insumos!L11</f>
        <v>0</v>
      </c>
      <c r="C90" s="179" t="n">
        <f aca="false">B90</f>
        <v>0</v>
      </c>
      <c r="D90" s="179" t="n">
        <f aca="false">B90</f>
        <v>0</v>
      </c>
      <c r="E90" s="179" t="n">
        <f aca="false">B90</f>
        <v>0</v>
      </c>
      <c r="F90" s="201" t="n">
        <f aca="false">B90*2</f>
        <v>0</v>
      </c>
      <c r="G90" s="180" t="n">
        <f aca="false">B90*2</f>
        <v>0</v>
      </c>
    </row>
    <row r="91" customFormat="false" ht="12.75" hidden="false" customHeight="false" outlineLevel="0" collapsed="false">
      <c r="A91" s="279" t="s">
        <v>375</v>
      </c>
      <c r="B91" s="179" t="n">
        <f aca="false">Insumos!L25</f>
        <v>0</v>
      </c>
      <c r="C91" s="179" t="n">
        <f aca="false">B91</f>
        <v>0</v>
      </c>
      <c r="D91" s="179" t="n">
        <f aca="false">B91</f>
        <v>0</v>
      </c>
      <c r="E91" s="179" t="n">
        <f aca="false">B91</f>
        <v>0</v>
      </c>
      <c r="F91" s="201" t="n">
        <f aca="false">B91*2</f>
        <v>0</v>
      </c>
      <c r="G91" s="180" t="n">
        <f aca="false">B91*2</f>
        <v>0</v>
      </c>
    </row>
    <row r="92" customFormat="false" ht="12.75" hidden="false" customHeight="false" outlineLevel="0" collapsed="false">
      <c r="A92" s="279" t="s">
        <v>376</v>
      </c>
      <c r="B92" s="179"/>
      <c r="C92" s="179" t="n">
        <f aca="false">Insumos!L36</f>
        <v>0</v>
      </c>
      <c r="D92" s="179" t="n">
        <f aca="false">Insumos!L37</f>
        <v>0</v>
      </c>
      <c r="E92" s="179" t="n">
        <f aca="false">Insumos!L37</f>
        <v>0</v>
      </c>
      <c r="F92" s="201" t="n">
        <f aca="false">Insumos!L38</f>
        <v>0</v>
      </c>
      <c r="G92" s="180" t="n">
        <f aca="false">Insumos!L38</f>
        <v>0</v>
      </c>
    </row>
    <row r="93" customFormat="false" ht="12.75" hidden="false" customHeight="false" outlineLevel="0" collapsed="false">
      <c r="A93" s="279" t="s">
        <v>377</v>
      </c>
      <c r="B93" s="179"/>
      <c r="C93" s="197"/>
      <c r="D93" s="197"/>
      <c r="E93" s="197"/>
      <c r="F93" s="202"/>
      <c r="G93" s="203"/>
    </row>
    <row r="94" customFormat="false" ht="12.75" hidden="false" customHeight="false" outlineLevel="0" collapsed="false">
      <c r="A94" s="154" t="s">
        <v>5</v>
      </c>
      <c r="B94" s="182" t="n">
        <f aca="false">SUM(B90:B93)</f>
        <v>0</v>
      </c>
      <c r="C94" s="182" t="n">
        <f aca="false">SUM(C90:C93)</f>
        <v>0</v>
      </c>
      <c r="D94" s="182" t="n">
        <f aca="false">SUM(D90:D93)</f>
        <v>0</v>
      </c>
      <c r="E94" s="182" t="n">
        <f aca="false">SUM(E90:E93)</f>
        <v>0</v>
      </c>
      <c r="F94" s="182" t="n">
        <f aca="false">SUM(F90:F93)</f>
        <v>0</v>
      </c>
      <c r="G94" s="183" t="n">
        <f aca="false">SUM(G90:G93)</f>
        <v>0</v>
      </c>
    </row>
    <row r="95" customFormat="false" ht="3.75" hidden="false" customHeight="true" outlineLevel="0" collapsed="false">
      <c r="A95" s="148"/>
      <c r="B95" s="158"/>
      <c r="C95" s="158"/>
      <c r="D95" s="158"/>
      <c r="E95" s="158"/>
      <c r="F95" s="159"/>
      <c r="G95" s="160"/>
    </row>
    <row r="96" customFormat="false" ht="12.75" hidden="false" customHeight="false" outlineLevel="0" collapsed="false">
      <c r="A96" s="161" t="s">
        <v>378</v>
      </c>
      <c r="B96" s="161"/>
      <c r="C96" s="161"/>
      <c r="D96" s="161"/>
      <c r="E96" s="161"/>
      <c r="F96" s="161"/>
      <c r="G96" s="161"/>
    </row>
    <row r="97" customFormat="false" ht="12.75" hidden="false" customHeight="false" outlineLevel="0" collapsed="false">
      <c r="A97" s="145" t="s">
        <v>379</v>
      </c>
      <c r="B97" s="146" t="s">
        <v>313</v>
      </c>
      <c r="C97" s="146" t="s">
        <v>314</v>
      </c>
      <c r="D97" s="146" t="s">
        <v>314</v>
      </c>
      <c r="E97" s="146" t="s">
        <v>314</v>
      </c>
      <c r="F97" s="146" t="s">
        <v>314</v>
      </c>
      <c r="G97" s="147" t="s">
        <v>314</v>
      </c>
    </row>
    <row r="98" customFormat="false" ht="12.8" hidden="false" customHeight="false" outlineLevel="0" collapsed="false">
      <c r="A98" s="204" t="s">
        <v>380</v>
      </c>
      <c r="B98" s="165" t="n">
        <v>0.06</v>
      </c>
      <c r="C98" s="205" t="n">
        <f aca="false">ROUND((C$19+C$50+C$70+C$86+C$94)*$B98,2)</f>
        <v>40.39</v>
      </c>
      <c r="D98" s="205" t="n">
        <f aca="false">ROUND((D$19+D$50+D$70+D$86+D$94)*$B98,2)</f>
        <v>40.39</v>
      </c>
      <c r="E98" s="205" t="n">
        <f aca="false">ROUND((E$19+E$50+E$70+E$86+E$94)*$B98,2)</f>
        <v>40.39</v>
      </c>
      <c r="F98" s="205" t="n">
        <f aca="false">ROUND((F$19+F$50+F$70+F$86+F$94)*$B98,2)</f>
        <v>53.87</v>
      </c>
      <c r="G98" s="206" t="n">
        <f aca="false">ROUND((G$19+G$50+G$70+G$86+G$94)*$B98,2)</f>
        <v>53.87</v>
      </c>
    </row>
    <row r="99" customFormat="false" ht="12.8" hidden="false" customHeight="false" outlineLevel="0" collapsed="false">
      <c r="A99" s="204" t="s">
        <v>381</v>
      </c>
      <c r="B99" s="165" t="n">
        <v>0.0679</v>
      </c>
      <c r="C99" s="207" t="n">
        <f aca="false">ROUND((C$19+C$50+C$70+C$86+C$94+C$98)*$B99,2)</f>
        <v>48.45</v>
      </c>
      <c r="D99" s="207" t="n">
        <f aca="false">ROUND((D$19+D$50+D$70+D$86+D$94+D$98)*$B99,2)</f>
        <v>48.45</v>
      </c>
      <c r="E99" s="207" t="n">
        <f aca="false">ROUND((E$19+E$50+E$70+E$86+E$94+E$98)*$B99,2)</f>
        <v>48.45</v>
      </c>
      <c r="F99" s="207" t="n">
        <f aca="false">ROUND((F$19+F$50+F$70+F$86+F$94+F$98)*$B99,2)</f>
        <v>64.63</v>
      </c>
      <c r="G99" s="208" t="n">
        <f aca="false">ROUND((G$19+G$50+G$70+G$86+G$94+G$98)*$B99,2)</f>
        <v>64.63</v>
      </c>
    </row>
    <row r="100" customFormat="false" ht="12.75" hidden="false" customHeight="false" outlineLevel="0" collapsed="false">
      <c r="A100" s="162" t="s">
        <v>382</v>
      </c>
      <c r="B100" s="209" t="n">
        <f aca="false">B101+B102</f>
        <v>0.0565</v>
      </c>
      <c r="C100" s="210" t="n">
        <f aca="false">SUM(C101:C102)</f>
        <v>45.63</v>
      </c>
      <c r="D100" s="210" t="n">
        <f aca="false">SUM(D101:D102)</f>
        <v>45.63</v>
      </c>
      <c r="E100" s="210" t="n">
        <f aca="false">SUM(E101:E102)</f>
        <v>45.63</v>
      </c>
      <c r="F100" s="210" t="n">
        <f aca="false">SUM(F101:F102)</f>
        <v>60.87</v>
      </c>
      <c r="G100" s="211" t="n">
        <f aca="false">SUM(G101:G102)</f>
        <v>60.87</v>
      </c>
    </row>
    <row r="101" customFormat="false" ht="12.75" hidden="false" customHeight="false" outlineLevel="0" collapsed="false">
      <c r="A101" s="148" t="s">
        <v>383</v>
      </c>
      <c r="B101" s="168" t="n">
        <v>0.0365</v>
      </c>
      <c r="C101" s="179" t="n">
        <f aca="false">ROUND((($C$19+$C$50+$C$70+$C$86+$C$94+$C$99+$C$98)/(1-($B$100)))*$B$101,2)</f>
        <v>29.48</v>
      </c>
      <c r="D101" s="179" t="n">
        <f aca="false">ROUND((($D$19+$D$50+$D$70+$D$86+$D$94+$D$99+$D$98)/(1-($B$100)))*$B101,2)</f>
        <v>29.48</v>
      </c>
      <c r="E101" s="179" t="n">
        <f aca="false">ROUND((($E$19+$E$50+$E$70+$E$86+$E$94+$E$99+$E$98)/(1-($B$100)))*$B101,2)</f>
        <v>29.48</v>
      </c>
      <c r="F101" s="179" t="n">
        <f aca="false">ROUND(((F$19+F$50+F$70+F$86+F$94+F$99+F$98)/(1-($B$100)))*B101,2)</f>
        <v>39.32</v>
      </c>
      <c r="G101" s="180" t="n">
        <f aca="false">ROUND(((G$19+G$50+G$70+G$86+G$94+G$99+G$98)/(1-($B$100)))*$B101,2)</f>
        <v>39.32</v>
      </c>
    </row>
    <row r="102" customFormat="false" ht="12.75" hidden="false" customHeight="false" outlineLevel="0" collapsed="false">
      <c r="A102" s="148" t="s">
        <v>384</v>
      </c>
      <c r="B102" s="168" t="n">
        <v>0.02</v>
      </c>
      <c r="C102" s="197" t="n">
        <f aca="false">ROUND((($C$19+$C$50+$C$70+$C$86+$C$94+$C$98+$C$99)/(1-($B$100)))*$B$102,2)</f>
        <v>16.15</v>
      </c>
      <c r="D102" s="197" t="n">
        <f aca="false">ROUND((($D$19+$D$50+$D$70+$D$86+$D$94+$D$98+$D$99)/(1-($B$100)))*$B102,2)</f>
        <v>16.15</v>
      </c>
      <c r="E102" s="197" t="n">
        <f aca="false">ROUND((($E$19+$E$50+$E$70+$E$86+$E$94+$E$98+$E$99)/(1-($B$100)))*$B102,2)</f>
        <v>16.15</v>
      </c>
      <c r="F102" s="197" t="n">
        <f aca="false">ROUND((($F$19+$F$50+$F$70+$F$86+$F$94+$F$98+$F$99)/(1-($B$100)))*B102,2)</f>
        <v>21.55</v>
      </c>
      <c r="G102" s="203" t="n">
        <f aca="false">ROUND((($G$19+$G$50+$G$70+$G$86+$G$94+$G$98+$G$99)/(1-($B$100)))*$B102,2)</f>
        <v>21.55</v>
      </c>
    </row>
    <row r="103" customFormat="false" ht="12.75" hidden="false" customHeight="false" outlineLevel="0" collapsed="false">
      <c r="A103" s="162" t="s">
        <v>385</v>
      </c>
      <c r="B103" s="209" t="n">
        <f aca="false">B104+B105</f>
        <v>0.0615</v>
      </c>
      <c r="C103" s="163" t="n">
        <f aca="false">SUM(C104:C105)</f>
        <v>49.94</v>
      </c>
      <c r="D103" s="163" t="n">
        <f aca="false">SUM(D104:D105)</f>
        <v>49.94</v>
      </c>
      <c r="E103" s="163" t="n">
        <f aca="false">SUM(E104:E105)</f>
        <v>49.94</v>
      </c>
      <c r="F103" s="163" t="n">
        <f aca="false">SUM(F104:F105)</f>
        <v>66.61</v>
      </c>
      <c r="G103" s="164" t="n">
        <f aca="false">SUM(G104:G105)</f>
        <v>66.61</v>
      </c>
    </row>
    <row r="104" customFormat="false" ht="12.75" hidden="false" customHeight="false" outlineLevel="0" collapsed="false">
      <c r="A104" s="148" t="s">
        <v>383</v>
      </c>
      <c r="B104" s="168" t="n">
        <v>0.0365</v>
      </c>
      <c r="C104" s="197" t="n">
        <f aca="false">ROUND((($C$19+$C$50+$C$70+$C$86+$C$94+$C$99+$C$98)/(1-($B$103)))*$B$104,2)</f>
        <v>29.64</v>
      </c>
      <c r="D104" s="197" t="n">
        <f aca="false">ROUND((($D$19+$D$50+$D$70+$D$86+$D$94+$D$99+$D$98)/(1-($B$103)))*$B104,2)</f>
        <v>29.64</v>
      </c>
      <c r="E104" s="197" t="n">
        <f aca="false">ROUND((($E$19+$E$50+$E$70+$E$86+$E$94+$E$99+$E$98)/(1-($B$103)))*$B104,2)</f>
        <v>29.64</v>
      </c>
      <c r="F104" s="197" t="n">
        <f aca="false">ROUND(((F$19+F$50+F$70+F$86+F$94+F$99+F$98)/(1-($B$103)))*B104,2)</f>
        <v>39.53</v>
      </c>
      <c r="G104" s="203" t="n">
        <f aca="false">ROUND(((G$19+G$50+G$70+G$86+G$94+G$99+G$98)/(1-($B$103)))*$B104,2)</f>
        <v>39.53</v>
      </c>
    </row>
    <row r="105" customFormat="false" ht="12.75" hidden="false" customHeight="false" outlineLevel="0" collapsed="false">
      <c r="A105" s="148" t="s">
        <v>384</v>
      </c>
      <c r="B105" s="168" t="n">
        <v>0.025</v>
      </c>
      <c r="C105" s="197" t="n">
        <f aca="false">ROUND((($C$19+$C$50+$C$70+$C$86+$C$94+$C$98+$C$99)/(1-($B$103)))*$B$105,2)</f>
        <v>20.3</v>
      </c>
      <c r="D105" s="197" t="n">
        <f aca="false">ROUND((($D$19+$D$50+$D$70+$D$86+$D$94+$D$98+$D$99)/(1-($B$103)))*$B105,2)</f>
        <v>20.3</v>
      </c>
      <c r="E105" s="197" t="n">
        <f aca="false">ROUND((($E$19+$E$50+$E$70+$E$86+$E$94+$E$98+$E$99)/(1-($B$103)))*$B105,2)</f>
        <v>20.3</v>
      </c>
      <c r="F105" s="197" t="n">
        <f aca="false">ROUND((($F$19+$F$50+$F$70+$F$86+$F$94+$F$98+$F$99)/(1-($B$103)))*B105,2)</f>
        <v>27.08</v>
      </c>
      <c r="G105" s="203" t="n">
        <f aca="false">ROUND((($G$19+$G$50+$G$70+$G$86+$G$94+$G$98+$G$99)/(1-($B$103)))*$B105,2)</f>
        <v>27.08</v>
      </c>
    </row>
    <row r="106" customFormat="false" ht="12.75" hidden="false" customHeight="false" outlineLevel="0" collapsed="false">
      <c r="A106" s="162" t="s">
        <v>386</v>
      </c>
      <c r="B106" s="209" t="n">
        <f aca="false">B107+B108</f>
        <v>0.0665</v>
      </c>
      <c r="C106" s="163" t="n">
        <f aca="false">SUM(C107:C108)</f>
        <v>54.28</v>
      </c>
      <c r="D106" s="163" t="n">
        <f aca="false">SUM(D107:D108)</f>
        <v>54.28</v>
      </c>
      <c r="E106" s="163" t="n">
        <f aca="false">SUM(E107:E108)</f>
        <v>54.28</v>
      </c>
      <c r="F106" s="163" t="n">
        <f aca="false">SUM(F107:F108)</f>
        <v>72.4</v>
      </c>
      <c r="G106" s="164" t="n">
        <f aca="false">SUM(G107:G108)</f>
        <v>72.4</v>
      </c>
    </row>
    <row r="107" customFormat="false" ht="12.75" hidden="false" customHeight="false" outlineLevel="0" collapsed="false">
      <c r="A107" s="148" t="s">
        <v>383</v>
      </c>
      <c r="B107" s="168" t="n">
        <v>0.0365</v>
      </c>
      <c r="C107" s="197" t="n">
        <f aca="false">ROUND((($C$19+$C$50+$C$70+$C$86+$C$94+$C$99+$C$98)/(1-($B$106)))*$B$107,2)</f>
        <v>29.79</v>
      </c>
      <c r="D107" s="197" t="n">
        <f aca="false">ROUND((($D$19+$D$50+$D$70+$D$86+$D$94+$D$99+$D$98)/(1-($B$106)))*$B107,2)</f>
        <v>29.79</v>
      </c>
      <c r="E107" s="197" t="n">
        <f aca="false">ROUND((($E$19+$E$50+$E$70+$E$86+$E$94+$E$99+$E$98)/(1-($B$106)))*$B107,2)</f>
        <v>29.79</v>
      </c>
      <c r="F107" s="197" t="n">
        <f aca="false">ROUND(((F$19+F$50+F$70+F$86+F$94+F$99+F$98)/(1-($B$106)))*B107,2)</f>
        <v>39.74</v>
      </c>
      <c r="G107" s="203" t="n">
        <f aca="false">ROUND(((G$19+G$50+G$70+G$86+G$94+G$99+G$98)/(1-($B$106)))*$B107,2)</f>
        <v>39.74</v>
      </c>
    </row>
    <row r="108" customFormat="false" ht="12.75" hidden="false" customHeight="false" outlineLevel="0" collapsed="false">
      <c r="A108" s="148" t="s">
        <v>384</v>
      </c>
      <c r="B108" s="168" t="n">
        <v>0.03</v>
      </c>
      <c r="C108" s="197" t="n">
        <f aca="false">ROUND((($C$19+$C$50+$C$70+$C$86+$C$94+$C$98+$C$99)/(1-($B$106)))*B108,2)</f>
        <v>24.49</v>
      </c>
      <c r="D108" s="197" t="n">
        <f aca="false">ROUND((($D$19+$D$50+$D$70+$D$86+$D$94+$D$98+$D$99)/(1-($B$106)))*$B108,2)</f>
        <v>24.49</v>
      </c>
      <c r="E108" s="197" t="n">
        <f aca="false">ROUND((($E$19+$E$50+$E$70+$E$86+$E$94+$E$98+$E$99)/(1-($B$106)))*$B108,2)</f>
        <v>24.49</v>
      </c>
      <c r="F108" s="202" t="n">
        <f aca="false">ROUND((($F$19+$F$50+$F$70+$F$86+$F$94+$F$98+$F$99)/(1-($B$106)))*B108,2)</f>
        <v>32.66</v>
      </c>
      <c r="G108" s="203" t="n">
        <f aca="false">ROUND((($G$19+$G$50+$G$70+$G$86+$G$94+$G$98+$G$99)/(1-($B$106)))*$B108,2)</f>
        <v>32.66</v>
      </c>
    </row>
    <row r="109" customFormat="false" ht="12.75" hidden="false" customHeight="false" outlineLevel="0" collapsed="false">
      <c r="A109" s="162" t="s">
        <v>387</v>
      </c>
      <c r="B109" s="209" t="n">
        <f aca="false">B110+B111</f>
        <v>0.0715</v>
      </c>
      <c r="C109" s="163" t="n">
        <f aca="false">SUM(C110:C111)</f>
        <v>58.68</v>
      </c>
      <c r="D109" s="163" t="n">
        <f aca="false">SUM(D110:D111)</f>
        <v>58.68</v>
      </c>
      <c r="E109" s="163" t="n">
        <f aca="false">SUM(E110:E111)</f>
        <v>58.68</v>
      </c>
      <c r="F109" s="163" t="n">
        <f aca="false">SUM(F110:F111)</f>
        <v>78.27</v>
      </c>
      <c r="G109" s="164" t="n">
        <f aca="false">SUM(G110:G111)</f>
        <v>78.27</v>
      </c>
    </row>
    <row r="110" customFormat="false" ht="12.75" hidden="false" customHeight="false" outlineLevel="0" collapsed="false">
      <c r="A110" s="148" t="s">
        <v>383</v>
      </c>
      <c r="B110" s="168" t="n">
        <v>0.0365</v>
      </c>
      <c r="C110" s="197" t="n">
        <f aca="false">ROUND((($C$19+$C$50+$C$70+$C$86+$C$94+$C$99+$C$98)/(1-($B$109)))*B110,2)</f>
        <v>29.96</v>
      </c>
      <c r="D110" s="197" t="n">
        <f aca="false">ROUND((($D$19+$D$50+$D$70+$D$86+$D$94+$D$99+$D$98)/(1-($B$109)))*$B110,2)</f>
        <v>29.96</v>
      </c>
      <c r="E110" s="197" t="n">
        <f aca="false">ROUND((($E$19+$E$50+$E$70+$E$86+$E$94+$E$99+$E$98)/(1-($B$109)))*$B110,2)</f>
        <v>29.96</v>
      </c>
      <c r="F110" s="202" t="n">
        <f aca="false">ROUND(((F$19+F$50+F$70+F$86+F$94+F$99+F$98)/(1-($B$109)))*B110,2)</f>
        <v>39.96</v>
      </c>
      <c r="G110" s="180" t="n">
        <f aca="false">ROUND(((G$19+G$50+G$70+G$86+G$94+G$99+G$98)/(1-($B$109)))*$B110,2)</f>
        <v>39.96</v>
      </c>
    </row>
    <row r="111" customFormat="false" ht="12.75" hidden="false" customHeight="false" outlineLevel="0" collapsed="false">
      <c r="A111" s="148" t="s">
        <v>384</v>
      </c>
      <c r="B111" s="168" t="n">
        <v>0.035</v>
      </c>
      <c r="C111" s="197" t="n">
        <f aca="false">ROUND((($C$19+$C$50+$C$70+$C$86+$C$94+$C$98+$C$99)/(1-($B$109)))*B111,2)</f>
        <v>28.72</v>
      </c>
      <c r="D111" s="197" t="n">
        <f aca="false">ROUND((($D$19+$D$50+$D$70+$D$86+$D$94+$D$98+$D$99)/(1-($B$109)))*$B111,2)</f>
        <v>28.72</v>
      </c>
      <c r="E111" s="197" t="n">
        <f aca="false">ROUND((($E$19+$E$50+$E$70+$E$86+$E$94+$E$98+$E$99)/(1-($B$109)))*$B111,2)</f>
        <v>28.72</v>
      </c>
      <c r="F111" s="201" t="n">
        <f aca="false">ROUND((($F$19+$F$50+$F$70+$F$86+$F$94+$F$98+$F$99)/(1-($B$109)))*B111,2)</f>
        <v>38.31</v>
      </c>
      <c r="G111" s="203" t="n">
        <f aca="false">ROUND((($G$19+$G$50+$G$70+$G$86+$G$94+$G$98+$G$99)/(1-($B$109)))*$B111,2)</f>
        <v>38.31</v>
      </c>
    </row>
    <row r="112" customFormat="false" ht="12.75" hidden="false" customHeight="false" outlineLevel="0" collapsed="false">
      <c r="A112" s="162" t="s">
        <v>388</v>
      </c>
      <c r="B112" s="209" t="n">
        <f aca="false">B113+B114</f>
        <v>0.0765</v>
      </c>
      <c r="C112" s="163" t="n">
        <f aca="false">SUM(C113:C114)</f>
        <v>63.13</v>
      </c>
      <c r="D112" s="163" t="n">
        <f aca="false">SUM(D113:D114)</f>
        <v>63.13</v>
      </c>
      <c r="E112" s="163" t="n">
        <f aca="false">SUM(E113:E114)</f>
        <v>63.13</v>
      </c>
      <c r="F112" s="163" t="n">
        <f aca="false">SUM(F113:F114)</f>
        <v>84.19</v>
      </c>
      <c r="G112" s="164" t="n">
        <f aca="false">SUM(G113:G114)</f>
        <v>84.19</v>
      </c>
    </row>
    <row r="113" customFormat="false" ht="12.75" hidden="false" customHeight="false" outlineLevel="0" collapsed="false">
      <c r="A113" s="148" t="s">
        <v>383</v>
      </c>
      <c r="B113" s="168" t="n">
        <v>0.0365</v>
      </c>
      <c r="C113" s="197" t="n">
        <f aca="false">ROUND((($C$19+$C$50+$C$70+$C$86+$C$94+$C$99+$C$98)/(1-($B$112)))*B113,2)</f>
        <v>30.12</v>
      </c>
      <c r="D113" s="197" t="n">
        <f aca="false">ROUND((($D$19+$D$50+$D$70+$D$86+$D$94+$D$99+$D$98)/(1-($B$112)))*$B113,2)</f>
        <v>30.12</v>
      </c>
      <c r="E113" s="197" t="n">
        <f aca="false">ROUND((($E$19+$E$50+$E$70+$E$86+$E$94+$E$99+$E$98)/(1-($B$112)))*$B113,2)</f>
        <v>30.12</v>
      </c>
      <c r="F113" s="202" t="n">
        <f aca="false">ROUND(((F$19+F$50+F$70+F$86+F$94+F$99+F$98)/(1-($B$112)))*B113,2)</f>
        <v>40.17</v>
      </c>
      <c r="G113" s="203" t="n">
        <f aca="false">ROUND(((G$19+G$50+G$70+G$86+G$94+G$99+G$98)/(1-($B$112)))*$B113,2)</f>
        <v>40.17</v>
      </c>
    </row>
    <row r="114" customFormat="false" ht="12.75" hidden="false" customHeight="false" outlineLevel="0" collapsed="false">
      <c r="A114" s="148" t="s">
        <v>384</v>
      </c>
      <c r="B114" s="168" t="n">
        <v>0.04</v>
      </c>
      <c r="C114" s="197" t="n">
        <f aca="false">ROUND((($C$19+$C$50+$C$70+$C$86+$C$94+$C$98+$C$99)/(1-($B$112)))*B114,2)</f>
        <v>33.01</v>
      </c>
      <c r="D114" s="197" t="n">
        <f aca="false">ROUND((($D$19+$D$50+$D$70+$D$86+$D$94+$D$98+$D$99)/(1-($B$112)))*$B114,2)</f>
        <v>33.01</v>
      </c>
      <c r="E114" s="197" t="n">
        <f aca="false">ROUND((($E$19+$E$50+$E$70+$E$86+$E$94+$E$98+$E$99)/(1-($B$112)))*$B114,2)</f>
        <v>33.01</v>
      </c>
      <c r="F114" s="202" t="n">
        <f aca="false">ROUND((($F$19+$F$50+$F$70+$F$86+$F$94+$F$98+$F$99)/(1-($B$112)))*B114,2)</f>
        <v>44.02</v>
      </c>
      <c r="G114" s="203" t="n">
        <f aca="false">ROUND((($G$19+$G$50+$G$70+$G$86+$G$94+$G$98+$G$99)/(1-($B$112)))*$B114,2)</f>
        <v>44.02</v>
      </c>
    </row>
    <row r="115" customFormat="false" ht="12.75" hidden="false" customHeight="false" outlineLevel="0" collapsed="false">
      <c r="A115" s="162" t="s">
        <v>389</v>
      </c>
      <c r="B115" s="209" t="n">
        <f aca="false">B116+B117</f>
        <v>0.0865</v>
      </c>
      <c r="C115" s="163" t="n">
        <f aca="false">SUM(C116:C117)</f>
        <v>72.16</v>
      </c>
      <c r="D115" s="163" t="n">
        <f aca="false">SUM(D116:D117)</f>
        <v>72.16</v>
      </c>
      <c r="E115" s="163" t="n">
        <f aca="false">SUM(E116:E117)</f>
        <v>72.16</v>
      </c>
      <c r="F115" s="163" t="n">
        <f aca="false">SUM(F116:F117)</f>
        <v>96.24</v>
      </c>
      <c r="G115" s="164" t="n">
        <f aca="false">SUM(G116:G117)</f>
        <v>96.24</v>
      </c>
    </row>
    <row r="116" customFormat="false" ht="12.75" hidden="false" customHeight="false" outlineLevel="0" collapsed="false">
      <c r="A116" s="148" t="s">
        <v>383</v>
      </c>
      <c r="B116" s="168" t="n">
        <v>0.0365</v>
      </c>
      <c r="C116" s="197" t="n">
        <f aca="false">ROUND((($C$19+$C$50+$C$70+$C$86+$C$94+$C$99+$C$98)/(1-($B$115)))*B116,2)</f>
        <v>30.45</v>
      </c>
      <c r="D116" s="197" t="n">
        <f aca="false">ROUND((($D$19+$D$50+$D$70+$D$86+$D$94+$D$99+$D$98)/(1-($B$115)))*$B116,2)</f>
        <v>30.45</v>
      </c>
      <c r="E116" s="197" t="n">
        <f aca="false">ROUND((($E$19+$E$50+$E$70+$E$86+$E$94+$E$99+$E$98)/(1-($B$115)))*$B116,2)</f>
        <v>30.45</v>
      </c>
      <c r="F116" s="202" t="n">
        <f aca="false">ROUND(((F$19+F$50+F$70+F$86+F$94+F$99+F$98)/(1-($B$115)))*B116,2)</f>
        <v>40.61</v>
      </c>
      <c r="G116" s="203" t="n">
        <f aca="false">ROUND(((G$19+G$50+G$70+G$86+G$94+G$99+G$98)/(1-($B$115)))*$B116,2)</f>
        <v>40.61</v>
      </c>
    </row>
    <row r="117" customFormat="false" ht="12.75" hidden="false" customHeight="false" outlineLevel="0" collapsed="false">
      <c r="A117" s="212" t="s">
        <v>384</v>
      </c>
      <c r="B117" s="213" t="n">
        <v>0.05</v>
      </c>
      <c r="C117" s="214" t="n">
        <f aca="false">ROUND((($C$19+$C$50+$C$70+$C$86+$C$94+$C$98+$C$99)/(1-($B$115)))*B117,2)</f>
        <v>41.71</v>
      </c>
      <c r="D117" s="214" t="n">
        <f aca="false">ROUND((($D$19+$D$50+$D$70+$D$86+$D$94+$D$98+$D$99)/(1-($B$115)))*$B117,2)</f>
        <v>41.71</v>
      </c>
      <c r="E117" s="214" t="n">
        <f aca="false">ROUND((($E$19+$E$50+$E$70+$E$86+$E$94+$E$98+$E$99)/(1-($B$115)))*$B117,2)</f>
        <v>41.71</v>
      </c>
      <c r="F117" s="215" t="n">
        <f aca="false">ROUND((($F$19+$F$50+$F$70+$F$86+$F$94+$F$98+$F$99)/(1-($B$115)))*B117,2)</f>
        <v>55.63</v>
      </c>
      <c r="G117" s="216" t="n">
        <f aca="false">ROUND((($G$19+$G$50+$G$70+$G$86+$G$94+$G$98+$G$99)/(1-($B$115)))*$B117,2)</f>
        <v>55.63</v>
      </c>
    </row>
    <row r="118" customFormat="false" ht="12.75" hidden="false" customHeight="false" outlineLevel="0" collapsed="false">
      <c r="A118" s="217" t="s">
        <v>390</v>
      </c>
      <c r="B118" s="218" t="n">
        <v>0.02</v>
      </c>
      <c r="C118" s="219" t="n">
        <f aca="false">SUM(C98:C100)</f>
        <v>134.47</v>
      </c>
      <c r="D118" s="219" t="n">
        <f aca="false">SUM(D98:D100)</f>
        <v>134.47</v>
      </c>
      <c r="E118" s="219" t="n">
        <f aca="false">SUM(E98:E100)</f>
        <v>134.47</v>
      </c>
      <c r="F118" s="219" t="n">
        <f aca="false">SUM(F98:F100)</f>
        <v>179.37</v>
      </c>
      <c r="G118" s="220" t="n">
        <f aca="false">SUM(G98:G100)</f>
        <v>179.37</v>
      </c>
    </row>
    <row r="119" customFormat="false" ht="12.75" hidden="false" customHeight="false" outlineLevel="0" collapsed="false">
      <c r="A119" s="217"/>
      <c r="B119" s="166" t="n">
        <v>0.025</v>
      </c>
      <c r="C119" s="156" t="n">
        <f aca="false">SUM(C98:C99,C103)</f>
        <v>138.78</v>
      </c>
      <c r="D119" s="156" t="n">
        <f aca="false">SUM(D98:D99,D103)</f>
        <v>138.78</v>
      </c>
      <c r="E119" s="156" t="n">
        <f aca="false">SUM(E98:E99,E103)</f>
        <v>138.78</v>
      </c>
      <c r="F119" s="156" t="n">
        <f aca="false">SUM(F98:F99,F103)</f>
        <v>185.11</v>
      </c>
      <c r="G119" s="157" t="n">
        <f aca="false">SUM(G98:G99,G103)</f>
        <v>185.11</v>
      </c>
    </row>
    <row r="120" customFormat="false" ht="12.75" hidden="false" customHeight="false" outlineLevel="0" collapsed="false">
      <c r="A120" s="217"/>
      <c r="B120" s="166" t="n">
        <v>0.03</v>
      </c>
      <c r="C120" s="156" t="n">
        <f aca="false">SUM(C98:C99,C106)</f>
        <v>143.12</v>
      </c>
      <c r="D120" s="156" t="n">
        <f aca="false">SUM(D98:D99,D106)</f>
        <v>143.12</v>
      </c>
      <c r="E120" s="156" t="n">
        <f aca="false">SUM(E98:E99,E106)</f>
        <v>143.12</v>
      </c>
      <c r="F120" s="156" t="n">
        <f aca="false">SUM(F98:F99,F106)</f>
        <v>190.9</v>
      </c>
      <c r="G120" s="157" t="n">
        <f aca="false">SUM(G98:G99,G106)</f>
        <v>190.9</v>
      </c>
    </row>
    <row r="121" customFormat="false" ht="12.75" hidden="false" customHeight="false" outlineLevel="0" collapsed="false">
      <c r="A121" s="217"/>
      <c r="B121" s="166" t="n">
        <v>0.035</v>
      </c>
      <c r="C121" s="156" t="n">
        <f aca="false">SUM(C98:C99,C109)</f>
        <v>147.52</v>
      </c>
      <c r="D121" s="156" t="n">
        <f aca="false">SUM(D98:D99,D109)</f>
        <v>147.52</v>
      </c>
      <c r="E121" s="156" t="n">
        <f aca="false">SUM(E98:E99,E109)</f>
        <v>147.52</v>
      </c>
      <c r="F121" s="156" t="n">
        <f aca="false">SUM(F98:F99,F109)</f>
        <v>196.77</v>
      </c>
      <c r="G121" s="157" t="n">
        <f aca="false">SUM(G98:G99,G109)</f>
        <v>196.77</v>
      </c>
    </row>
    <row r="122" customFormat="false" ht="12.75" hidden="false" customHeight="false" outlineLevel="0" collapsed="false">
      <c r="A122" s="217"/>
      <c r="B122" s="166" t="n">
        <v>0.04</v>
      </c>
      <c r="C122" s="156" t="n">
        <f aca="false">SUM(C98:C99,C112)</f>
        <v>151.97</v>
      </c>
      <c r="D122" s="156" t="n">
        <f aca="false">SUM(D98:D99,D112)</f>
        <v>151.97</v>
      </c>
      <c r="E122" s="156" t="n">
        <f aca="false">SUM(E98:E99,E112)</f>
        <v>151.97</v>
      </c>
      <c r="F122" s="156" t="n">
        <f aca="false">SUM(F98:F99,F112)</f>
        <v>202.69</v>
      </c>
      <c r="G122" s="157" t="n">
        <f aca="false">SUM(G98:G99,G112)</f>
        <v>202.69</v>
      </c>
    </row>
    <row r="123" customFormat="false" ht="12.75" hidden="false" customHeight="false" outlineLevel="0" collapsed="false">
      <c r="A123" s="217"/>
      <c r="B123" s="221" t="n">
        <v>0.05</v>
      </c>
      <c r="C123" s="222" t="n">
        <f aca="false">SUM(C98:C99,C115)</f>
        <v>161</v>
      </c>
      <c r="D123" s="222" t="n">
        <f aca="false">SUM(D98:D99,D115)</f>
        <v>161</v>
      </c>
      <c r="E123" s="222" t="n">
        <f aca="false">SUM(E98:E99,E115)</f>
        <v>161</v>
      </c>
      <c r="F123" s="222" t="n">
        <f aca="false">SUM(F98:F99,F115)</f>
        <v>214.74</v>
      </c>
      <c r="G123" s="223" t="n">
        <f aca="false">SUM(G98:G99,G115)</f>
        <v>214.74</v>
      </c>
    </row>
    <row r="124" customFormat="false" ht="12.75" hidden="false" customHeight="false" outlineLevel="0" collapsed="false">
      <c r="A124" s="224"/>
      <c r="B124" s="0"/>
      <c r="C124" s="0"/>
      <c r="D124" s="0"/>
      <c r="E124" s="0"/>
      <c r="F124" s="0"/>
      <c r="G124" s="225"/>
    </row>
    <row r="125" customFormat="false" ht="12.75" hidden="false" customHeight="false" outlineLevel="0" collapsed="false">
      <c r="A125" s="224"/>
      <c r="B125" s="0"/>
      <c r="C125" s="0"/>
      <c r="D125" s="0"/>
      <c r="E125" s="0"/>
      <c r="F125" s="0"/>
      <c r="G125" s="225"/>
    </row>
    <row r="126" customFormat="false" ht="12.75" hidden="false" customHeight="false" outlineLevel="0" collapsed="false">
      <c r="A126" s="226" t="s">
        <v>391</v>
      </c>
      <c r="B126" s="226"/>
      <c r="C126" s="226"/>
      <c r="D126" s="226"/>
      <c r="E126" s="226"/>
      <c r="F126" s="226"/>
      <c r="G126" s="226"/>
    </row>
    <row r="127" customFormat="false" ht="12.75" hidden="false" customHeight="false" outlineLevel="0" collapsed="false">
      <c r="A127" s="227" t="s">
        <v>392</v>
      </c>
      <c r="B127" s="227"/>
      <c r="C127" s="227"/>
      <c r="D127" s="227"/>
      <c r="E127" s="227"/>
      <c r="F127" s="227"/>
      <c r="G127" s="227"/>
    </row>
    <row r="128" customFormat="false" ht="12.75" hidden="false" customHeight="false" outlineLevel="0" collapsed="false">
      <c r="A128" s="228" t="s">
        <v>393</v>
      </c>
      <c r="B128" s="228"/>
      <c r="C128" s="229" t="n">
        <f aca="false">C19</f>
        <v>0</v>
      </c>
      <c r="D128" s="229" t="n">
        <f aca="false">D19</f>
        <v>0</v>
      </c>
      <c r="E128" s="229" t="n">
        <f aca="false">E19</f>
        <v>0</v>
      </c>
      <c r="F128" s="229" t="n">
        <f aca="false">F19</f>
        <v>0</v>
      </c>
      <c r="G128" s="230" t="n">
        <f aca="false">G19</f>
        <v>0</v>
      </c>
    </row>
    <row r="129" customFormat="false" ht="12.75" hidden="false" customHeight="false" outlineLevel="0" collapsed="false">
      <c r="A129" s="231" t="s">
        <v>394</v>
      </c>
      <c r="B129" s="231"/>
      <c r="C129" s="150" t="n">
        <f aca="false">C50</f>
        <v>592.41</v>
      </c>
      <c r="D129" s="150" t="n">
        <f aca="false">D50</f>
        <v>592.41</v>
      </c>
      <c r="E129" s="150" t="n">
        <f aca="false">E50</f>
        <v>592.41</v>
      </c>
      <c r="F129" s="150" t="n">
        <f aca="false">F50</f>
        <v>807.83</v>
      </c>
      <c r="G129" s="152" t="n">
        <f aca="false">G50</f>
        <v>807.83</v>
      </c>
    </row>
    <row r="130" customFormat="false" ht="12.75" hidden="false" customHeight="false" outlineLevel="0" collapsed="false">
      <c r="A130" s="231" t="s">
        <v>395</v>
      </c>
      <c r="B130" s="231"/>
      <c r="C130" s="150" t="n">
        <f aca="false">C70</f>
        <v>29.1761925</v>
      </c>
      <c r="D130" s="150" t="n">
        <f aca="false">D70</f>
        <v>29.1761925</v>
      </c>
      <c r="E130" s="150" t="n">
        <f aca="false">E70</f>
        <v>29.1761925</v>
      </c>
      <c r="F130" s="150" t="n">
        <f aca="false">F70</f>
        <v>39.7856275</v>
      </c>
      <c r="G130" s="152" t="n">
        <f aca="false">G70</f>
        <v>39.7856275</v>
      </c>
    </row>
    <row r="131" customFormat="false" ht="12.75" hidden="false" customHeight="false" outlineLevel="0" collapsed="false">
      <c r="A131" s="231" t="s">
        <v>396</v>
      </c>
      <c r="B131" s="231"/>
      <c r="C131" s="150" t="n">
        <f aca="false">C86</f>
        <v>51.59</v>
      </c>
      <c r="D131" s="150" t="n">
        <f aca="false">D86</f>
        <v>51.59</v>
      </c>
      <c r="E131" s="150" t="n">
        <f aca="false">E86</f>
        <v>51.59</v>
      </c>
      <c r="F131" s="150" t="n">
        <f aca="false">F86</f>
        <v>50.29</v>
      </c>
      <c r="G131" s="152" t="n">
        <f aca="false">G86</f>
        <v>50.29</v>
      </c>
    </row>
    <row r="132" customFormat="false" ht="12.75" hidden="false" customHeight="false" outlineLevel="0" collapsed="false">
      <c r="A132" s="232" t="s">
        <v>397</v>
      </c>
      <c r="B132" s="232"/>
      <c r="C132" s="233" t="n">
        <f aca="false">C94</f>
        <v>0</v>
      </c>
      <c r="D132" s="233" t="n">
        <f aca="false">D94</f>
        <v>0</v>
      </c>
      <c r="E132" s="233" t="n">
        <f aca="false">E94</f>
        <v>0</v>
      </c>
      <c r="F132" s="233" t="n">
        <f aca="false">F94</f>
        <v>0</v>
      </c>
      <c r="G132" s="234" t="n">
        <f aca="false">G94</f>
        <v>0</v>
      </c>
    </row>
    <row r="133" customFormat="false" ht="12.75" hidden="false" customHeight="false" outlineLevel="0" collapsed="false">
      <c r="A133" s="235" t="s">
        <v>398</v>
      </c>
      <c r="B133" s="235"/>
      <c r="C133" s="236" t="n">
        <f aca="false">SUM(C128:C132)</f>
        <v>673.1761925</v>
      </c>
      <c r="D133" s="236" t="n">
        <f aca="false">SUM(D128:D132)</f>
        <v>673.1761925</v>
      </c>
      <c r="E133" s="236" t="n">
        <f aca="false">SUM(E128:E132)</f>
        <v>673.1761925</v>
      </c>
      <c r="F133" s="236" t="n">
        <f aca="false">SUM(F128:F132)</f>
        <v>897.9056275</v>
      </c>
      <c r="G133" s="237" t="n">
        <f aca="false">SUM(G128:G132)</f>
        <v>897.9056275</v>
      </c>
    </row>
    <row r="134" customFormat="false" ht="12.75" hidden="false" customHeight="false" outlineLevel="0" collapsed="false">
      <c r="A134" s="228" t="s">
        <v>399</v>
      </c>
      <c r="B134" s="228"/>
      <c r="C134" s="229" t="n">
        <f aca="false">C118</f>
        <v>134.47</v>
      </c>
      <c r="D134" s="229" t="n">
        <f aca="false">D118</f>
        <v>134.47</v>
      </c>
      <c r="E134" s="229" t="n">
        <f aca="false">E118</f>
        <v>134.47</v>
      </c>
      <c r="F134" s="229" t="n">
        <f aca="false">F118</f>
        <v>179.37</v>
      </c>
      <c r="G134" s="230" t="n">
        <f aca="false">G118</f>
        <v>179.37</v>
      </c>
    </row>
    <row r="135" customFormat="false" ht="12.75" hidden="false" customHeight="false" outlineLevel="0" collapsed="false">
      <c r="A135" s="231" t="s">
        <v>400</v>
      </c>
      <c r="B135" s="231"/>
      <c r="C135" s="150" t="n">
        <f aca="false">C119</f>
        <v>138.78</v>
      </c>
      <c r="D135" s="150" t="n">
        <f aca="false">D119</f>
        <v>138.78</v>
      </c>
      <c r="E135" s="150" t="n">
        <f aca="false">E119</f>
        <v>138.78</v>
      </c>
      <c r="F135" s="150" t="n">
        <f aca="false">F119</f>
        <v>185.11</v>
      </c>
      <c r="G135" s="152" t="n">
        <f aca="false">G119</f>
        <v>185.11</v>
      </c>
    </row>
    <row r="136" customFormat="false" ht="12.75" hidden="false" customHeight="false" outlineLevel="0" collapsed="false">
      <c r="A136" s="231" t="s">
        <v>401</v>
      </c>
      <c r="B136" s="231"/>
      <c r="C136" s="150" t="n">
        <f aca="false">C120</f>
        <v>143.12</v>
      </c>
      <c r="D136" s="150" t="n">
        <f aca="false">D120</f>
        <v>143.12</v>
      </c>
      <c r="E136" s="150" t="n">
        <f aca="false">E120</f>
        <v>143.12</v>
      </c>
      <c r="F136" s="150" t="n">
        <f aca="false">F120</f>
        <v>190.9</v>
      </c>
      <c r="G136" s="152" t="n">
        <f aca="false">G120</f>
        <v>190.9</v>
      </c>
    </row>
    <row r="137" customFormat="false" ht="12.75" hidden="false" customHeight="false" outlineLevel="0" collapsed="false">
      <c r="A137" s="231" t="s">
        <v>402</v>
      </c>
      <c r="B137" s="231"/>
      <c r="C137" s="150" t="n">
        <f aca="false">C121</f>
        <v>147.52</v>
      </c>
      <c r="D137" s="150" t="n">
        <f aca="false">D121</f>
        <v>147.52</v>
      </c>
      <c r="E137" s="150" t="n">
        <f aca="false">E121</f>
        <v>147.52</v>
      </c>
      <c r="F137" s="150" t="n">
        <f aca="false">F121</f>
        <v>196.77</v>
      </c>
      <c r="G137" s="152" t="n">
        <f aca="false">G121</f>
        <v>196.77</v>
      </c>
    </row>
    <row r="138" customFormat="false" ht="12.75" hidden="false" customHeight="false" outlineLevel="0" collapsed="false">
      <c r="A138" s="231" t="s">
        <v>403</v>
      </c>
      <c r="B138" s="231"/>
      <c r="C138" s="150" t="n">
        <f aca="false">C122</f>
        <v>151.97</v>
      </c>
      <c r="D138" s="150" t="n">
        <f aca="false">D122</f>
        <v>151.97</v>
      </c>
      <c r="E138" s="150" t="n">
        <f aca="false">E122</f>
        <v>151.97</v>
      </c>
      <c r="F138" s="150" t="n">
        <f aca="false">F122</f>
        <v>202.69</v>
      </c>
      <c r="G138" s="152" t="n">
        <f aca="false">G122</f>
        <v>202.69</v>
      </c>
    </row>
    <row r="139" customFormat="false" ht="12.75" hidden="false" customHeight="false" outlineLevel="0" collapsed="false">
      <c r="A139" s="238" t="s">
        <v>404</v>
      </c>
      <c r="B139" s="238"/>
      <c r="C139" s="233" t="n">
        <f aca="false">C123</f>
        <v>161</v>
      </c>
      <c r="D139" s="233" t="n">
        <f aca="false">D123</f>
        <v>161</v>
      </c>
      <c r="E139" s="233" t="n">
        <f aca="false">E123</f>
        <v>161</v>
      </c>
      <c r="F139" s="233" t="n">
        <f aca="false">F123</f>
        <v>214.74</v>
      </c>
      <c r="G139" s="234" t="n">
        <f aca="false">G123</f>
        <v>214.74</v>
      </c>
    </row>
    <row r="140" customFormat="false" ht="12.75" hidden="false" customHeight="false" outlineLevel="0" collapsed="false">
      <c r="A140" s="239" t="s">
        <v>405</v>
      </c>
      <c r="B140" s="240" t="s">
        <v>406</v>
      </c>
      <c r="C140" s="241" t="n">
        <f aca="false">C133+C134</f>
        <v>807.6461925</v>
      </c>
      <c r="D140" s="241" t="n">
        <f aca="false">D133+D134</f>
        <v>807.6461925</v>
      </c>
      <c r="E140" s="241" t="n">
        <f aca="false">E133+E134</f>
        <v>807.6461925</v>
      </c>
      <c r="F140" s="241" t="n">
        <f aca="false">F133+F134</f>
        <v>1077.2756275</v>
      </c>
      <c r="G140" s="242" t="n">
        <f aca="false">G133+G134</f>
        <v>1077.2756275</v>
      </c>
    </row>
    <row r="141" customFormat="false" ht="12.75" hidden="false" customHeight="false" outlineLevel="0" collapsed="false">
      <c r="A141" s="239"/>
      <c r="B141" s="243" t="s">
        <v>407</v>
      </c>
      <c r="C141" s="244" t="n">
        <f aca="false">C133+C135</f>
        <v>811.9561925</v>
      </c>
      <c r="D141" s="244" t="n">
        <f aca="false">D133+D135</f>
        <v>811.9561925</v>
      </c>
      <c r="E141" s="244" t="n">
        <f aca="false">E133+E135</f>
        <v>811.9561925</v>
      </c>
      <c r="F141" s="244" t="n">
        <f aca="false">F133+F135</f>
        <v>1083.0156275</v>
      </c>
      <c r="G141" s="245" t="n">
        <f aca="false">G133+G135</f>
        <v>1083.0156275</v>
      </c>
    </row>
    <row r="142" customFormat="false" ht="12.75" hidden="false" customHeight="false" outlineLevel="0" collapsed="false">
      <c r="A142" s="239"/>
      <c r="B142" s="243" t="s">
        <v>408</v>
      </c>
      <c r="C142" s="244" t="n">
        <f aca="false">C133+C136</f>
        <v>816.2961925</v>
      </c>
      <c r="D142" s="244" t="n">
        <f aca="false">D133+D136</f>
        <v>816.2961925</v>
      </c>
      <c r="E142" s="244" t="n">
        <f aca="false">E133+E136</f>
        <v>816.2961925</v>
      </c>
      <c r="F142" s="244" t="n">
        <f aca="false">F133+F136</f>
        <v>1088.8056275</v>
      </c>
      <c r="G142" s="245" t="n">
        <f aca="false">G133+G136</f>
        <v>1088.8056275</v>
      </c>
    </row>
    <row r="143" customFormat="false" ht="12.75" hidden="false" customHeight="false" outlineLevel="0" collapsed="false">
      <c r="A143" s="239"/>
      <c r="B143" s="243" t="s">
        <v>409</v>
      </c>
      <c r="C143" s="244" t="n">
        <f aca="false">C133+C137</f>
        <v>820.6961925</v>
      </c>
      <c r="D143" s="244" t="n">
        <f aca="false">D133+D137</f>
        <v>820.6961925</v>
      </c>
      <c r="E143" s="244" t="n">
        <f aca="false">E133+E137</f>
        <v>820.6961925</v>
      </c>
      <c r="F143" s="244" t="n">
        <f aca="false">F133+F137</f>
        <v>1094.6756275</v>
      </c>
      <c r="G143" s="245" t="n">
        <f aca="false">G133+G137</f>
        <v>1094.6756275</v>
      </c>
    </row>
    <row r="144" customFormat="false" ht="12.75" hidden="false" customHeight="false" outlineLevel="0" collapsed="false">
      <c r="A144" s="239"/>
      <c r="B144" s="243" t="s">
        <v>410</v>
      </c>
      <c r="C144" s="244" t="n">
        <f aca="false">C133+C138</f>
        <v>825.1461925</v>
      </c>
      <c r="D144" s="244" t="n">
        <f aca="false">D133+D138</f>
        <v>825.1461925</v>
      </c>
      <c r="E144" s="244" t="n">
        <f aca="false">E133+E138</f>
        <v>825.1461925</v>
      </c>
      <c r="F144" s="244" t="n">
        <f aca="false">F133+F138</f>
        <v>1100.5956275</v>
      </c>
      <c r="G144" s="245" t="n">
        <f aca="false">G133+G138</f>
        <v>1100.5956275</v>
      </c>
    </row>
    <row r="145" customFormat="false" ht="12.75" hidden="false" customHeight="false" outlineLevel="0" collapsed="false">
      <c r="A145" s="239"/>
      <c r="B145" s="246" t="s">
        <v>411</v>
      </c>
      <c r="C145" s="247" t="n">
        <f aca="false">C133+C139</f>
        <v>834.1761925</v>
      </c>
      <c r="D145" s="247" t="n">
        <f aca="false">D133+D139</f>
        <v>834.1761925</v>
      </c>
      <c r="E145" s="247" t="n">
        <f aca="false">E133+E139</f>
        <v>834.1761925</v>
      </c>
      <c r="F145" s="247" t="n">
        <f aca="false">F133+F139</f>
        <v>1112.6456275</v>
      </c>
      <c r="G145" s="248" t="n">
        <f aca="false">G133+G139</f>
        <v>1112.6456275</v>
      </c>
    </row>
    <row r="146" customFormat="false" ht="12.75" hidden="false" customHeight="false" outlineLevel="0" collapsed="false">
      <c r="A146" s="249" t="s">
        <v>412</v>
      </c>
      <c r="B146" s="250" t="s">
        <v>406</v>
      </c>
      <c r="C146" s="251" t="n">
        <f aca="false">C140</f>
        <v>807.6461925</v>
      </c>
      <c r="D146" s="251" t="n">
        <f aca="false">D140</f>
        <v>807.6461925</v>
      </c>
      <c r="E146" s="251" t="n">
        <f aca="false">E140</f>
        <v>807.6461925</v>
      </c>
      <c r="F146" s="252" t="n">
        <f aca="false">F140/2</f>
        <v>538.63781375</v>
      </c>
      <c r="G146" s="253" t="n">
        <f aca="false">G140/2</f>
        <v>538.63781375</v>
      </c>
    </row>
    <row r="147" customFormat="false" ht="12.75" hidden="false" customHeight="false" outlineLevel="0" collapsed="false">
      <c r="A147" s="249"/>
      <c r="B147" s="254" t="s">
        <v>407</v>
      </c>
      <c r="C147" s="255" t="n">
        <f aca="false">C141</f>
        <v>811.9561925</v>
      </c>
      <c r="D147" s="255" t="n">
        <f aca="false">D141</f>
        <v>811.9561925</v>
      </c>
      <c r="E147" s="255" t="n">
        <f aca="false">E141</f>
        <v>811.9561925</v>
      </c>
      <c r="F147" s="256" t="n">
        <f aca="false">F141/2</f>
        <v>541.50781375</v>
      </c>
      <c r="G147" s="257" t="n">
        <f aca="false">G141/2</f>
        <v>541.50781375</v>
      </c>
    </row>
    <row r="148" customFormat="false" ht="12.75" hidden="false" customHeight="false" outlineLevel="0" collapsed="false">
      <c r="A148" s="249"/>
      <c r="B148" s="254" t="s">
        <v>408</v>
      </c>
      <c r="C148" s="255" t="n">
        <f aca="false">C142</f>
        <v>816.2961925</v>
      </c>
      <c r="D148" s="255" t="n">
        <f aca="false">D142</f>
        <v>816.2961925</v>
      </c>
      <c r="E148" s="255" t="n">
        <f aca="false">E142</f>
        <v>816.2961925</v>
      </c>
      <c r="F148" s="256" t="n">
        <f aca="false">F142/2</f>
        <v>544.40281375</v>
      </c>
      <c r="G148" s="257" t="n">
        <f aca="false">G142/2</f>
        <v>544.40281375</v>
      </c>
    </row>
    <row r="149" customFormat="false" ht="12.75" hidden="false" customHeight="false" outlineLevel="0" collapsed="false">
      <c r="A149" s="249"/>
      <c r="B149" s="254" t="s">
        <v>409</v>
      </c>
      <c r="C149" s="255" t="n">
        <f aca="false">C143</f>
        <v>820.6961925</v>
      </c>
      <c r="D149" s="255" t="n">
        <f aca="false">D143</f>
        <v>820.6961925</v>
      </c>
      <c r="E149" s="255" t="n">
        <f aca="false">E143</f>
        <v>820.6961925</v>
      </c>
      <c r="F149" s="256" t="n">
        <f aca="false">F143/2</f>
        <v>547.33781375</v>
      </c>
      <c r="G149" s="257" t="n">
        <f aca="false">G143/2</f>
        <v>547.33781375</v>
      </c>
    </row>
    <row r="150" customFormat="false" ht="12.75" hidden="false" customHeight="false" outlineLevel="0" collapsed="false">
      <c r="A150" s="249"/>
      <c r="B150" s="254" t="s">
        <v>410</v>
      </c>
      <c r="C150" s="255" t="n">
        <f aca="false">C144</f>
        <v>825.1461925</v>
      </c>
      <c r="D150" s="255" t="n">
        <f aca="false">D144</f>
        <v>825.1461925</v>
      </c>
      <c r="E150" s="255" t="n">
        <f aca="false">E144</f>
        <v>825.1461925</v>
      </c>
      <c r="F150" s="256" t="n">
        <f aca="false">F144/2</f>
        <v>550.29781375</v>
      </c>
      <c r="G150" s="257" t="n">
        <f aca="false">G144/2</f>
        <v>550.29781375</v>
      </c>
    </row>
    <row r="151" customFormat="false" ht="12.75" hidden="false" customHeight="false" outlineLevel="0" collapsed="false">
      <c r="A151" s="249"/>
      <c r="B151" s="258" t="s">
        <v>411</v>
      </c>
      <c r="C151" s="259" t="n">
        <f aca="false">C145</f>
        <v>834.1761925</v>
      </c>
      <c r="D151" s="259" t="n">
        <f aca="false">D145</f>
        <v>834.1761925</v>
      </c>
      <c r="E151" s="259" t="n">
        <f aca="false">E145</f>
        <v>834.1761925</v>
      </c>
      <c r="F151" s="260" t="n">
        <f aca="false">F145/2</f>
        <v>556.32281375</v>
      </c>
      <c r="G151" s="261" t="n">
        <f aca="false">G145/2</f>
        <v>556.32281375</v>
      </c>
    </row>
    <row r="152" customFormat="false" ht="15" hidden="false" customHeight="true" outlineLevel="0" collapsed="false">
      <c r="A152" s="262" t="s">
        <v>413</v>
      </c>
      <c r="B152" s="263" t="s">
        <v>406</v>
      </c>
      <c r="C152" s="264"/>
      <c r="D152" s="264" t="n">
        <f aca="false">D140/220</f>
        <v>3.67111905681818</v>
      </c>
      <c r="E152" s="264" t="n">
        <f aca="false">E140/220</f>
        <v>3.67111905681818</v>
      </c>
      <c r="F152" s="264"/>
      <c r="G152" s="265"/>
    </row>
    <row r="153" customFormat="false" ht="15" hidden="false" customHeight="true" outlineLevel="0" collapsed="false">
      <c r="A153" s="262"/>
      <c r="B153" s="266" t="s">
        <v>407</v>
      </c>
      <c r="C153" s="267"/>
      <c r="D153" s="267" t="n">
        <f aca="false">D141/220</f>
        <v>3.69070996590909</v>
      </c>
      <c r="E153" s="267" t="n">
        <f aca="false">E141/220</f>
        <v>3.69070996590909</v>
      </c>
      <c r="F153" s="267"/>
      <c r="G153" s="268"/>
    </row>
    <row r="154" customFormat="false" ht="12.75" hidden="false" customHeight="false" outlineLevel="0" collapsed="false">
      <c r="A154" s="262"/>
      <c r="B154" s="266" t="s">
        <v>408</v>
      </c>
      <c r="C154" s="269"/>
      <c r="D154" s="267" t="n">
        <f aca="false">D142/220</f>
        <v>3.71043723863636</v>
      </c>
      <c r="E154" s="267" t="n">
        <f aca="false">E142/220</f>
        <v>3.71043723863636</v>
      </c>
      <c r="F154" s="269"/>
      <c r="G154" s="270"/>
    </row>
    <row r="155" customFormat="false" ht="12.75" hidden="false" customHeight="false" outlineLevel="0" collapsed="false">
      <c r="A155" s="262"/>
      <c r="B155" s="266" t="s">
        <v>409</v>
      </c>
      <c r="C155" s="269"/>
      <c r="D155" s="267" t="n">
        <f aca="false">D143/220</f>
        <v>3.73043723863636</v>
      </c>
      <c r="E155" s="267" t="n">
        <f aca="false">E143/220</f>
        <v>3.73043723863636</v>
      </c>
      <c r="F155" s="269"/>
      <c r="G155" s="270"/>
    </row>
    <row r="156" customFormat="false" ht="12.75" hidden="false" customHeight="false" outlineLevel="0" collapsed="false">
      <c r="A156" s="262"/>
      <c r="B156" s="266" t="s">
        <v>410</v>
      </c>
      <c r="C156" s="269"/>
      <c r="D156" s="267" t="n">
        <f aca="false">D144/220</f>
        <v>3.75066451136364</v>
      </c>
      <c r="E156" s="267" t="n">
        <f aca="false">E144/220</f>
        <v>3.75066451136364</v>
      </c>
      <c r="F156" s="269"/>
      <c r="G156" s="270"/>
    </row>
    <row r="157" customFormat="false" ht="12.75" hidden="false" customHeight="false" outlineLevel="0" collapsed="false">
      <c r="A157" s="262"/>
      <c r="B157" s="271" t="s">
        <v>411</v>
      </c>
      <c r="C157" s="272"/>
      <c r="D157" s="273" t="n">
        <f aca="false">D145/220</f>
        <v>3.79170996590909</v>
      </c>
      <c r="E157" s="273" t="n">
        <f aca="false">E145/220</f>
        <v>3.79170996590909</v>
      </c>
      <c r="F157" s="272"/>
      <c r="G157" s="274"/>
    </row>
    <row r="158" customFormat="false" ht="12.75" hidden="false" customHeight="false" outlineLevel="0" collapsed="false">
      <c r="A158" s="0"/>
    </row>
    <row r="159" customFormat="false" ht="14.9" hidden="false" customHeight="false" outlineLevel="0" collapsed="false">
      <c r="A159" s="0" t="s">
        <v>294</v>
      </c>
    </row>
  </sheetData>
  <mergeCells count="31">
    <mergeCell ref="A1:G1"/>
    <mergeCell ref="A2:G2"/>
    <mergeCell ref="A3:G3"/>
    <mergeCell ref="A4:B4"/>
    <mergeCell ref="A5:B5"/>
    <mergeCell ref="A6:B6"/>
    <mergeCell ref="A7:B7"/>
    <mergeCell ref="A10:G10"/>
    <mergeCell ref="A21:G21"/>
    <mergeCell ref="A52:G52"/>
    <mergeCell ref="A72:G72"/>
    <mergeCell ref="A88:G88"/>
    <mergeCell ref="A96:G96"/>
    <mergeCell ref="A118:A123"/>
    <mergeCell ref="A126:G126"/>
    <mergeCell ref="A127:G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A145"/>
    <mergeCell ref="A146:A151"/>
    <mergeCell ref="A152:A1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65911"/>
    <pageSetUpPr fitToPage="false"/>
  </sheetPr>
  <dimension ref="A1:G301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9" topLeftCell="A28" activePane="bottomLeft" state="frozen"/>
      <selection pane="topLeft" activeCell="A1" activeCellId="0" sqref="A1"/>
      <selection pane="bottomLeft" activeCell="B44" activeCellId="0" sqref="B44"/>
    </sheetView>
  </sheetViews>
  <sheetFormatPr defaultRowHeight="12.75"/>
  <cols>
    <col collapsed="false" hidden="false" max="1" min="1" style="120" width="59.2908163265306"/>
    <col collapsed="false" hidden="false" max="7" min="2" style="120" width="18.7091836734694"/>
    <col collapsed="false" hidden="false" max="1025" min="8" style="120" width="9.14285714285714"/>
  </cols>
  <sheetData>
    <row r="1" customFormat="false" ht="17.35" hidden="false" customHeight="false" outlineLevel="0" collapsed="false">
      <c r="A1" s="121" t="s">
        <v>430</v>
      </c>
      <c r="B1" s="121"/>
      <c r="C1" s="121"/>
      <c r="D1" s="121"/>
      <c r="E1" s="121"/>
      <c r="F1" s="121"/>
      <c r="G1" s="121"/>
    </row>
    <row r="2" customFormat="false" ht="12.75" hidden="false" customHeight="false" outlineLevel="0" collapsed="false">
      <c r="A2" s="122" t="s">
        <v>296</v>
      </c>
      <c r="B2" s="122"/>
      <c r="C2" s="122"/>
      <c r="D2" s="122"/>
      <c r="E2" s="122"/>
      <c r="F2" s="122"/>
      <c r="G2" s="122"/>
    </row>
    <row r="3" customFormat="false" ht="12.75" hidden="false" customHeight="false" outlineLevel="0" collapsed="false">
      <c r="A3" s="122" t="s">
        <v>431</v>
      </c>
      <c r="B3" s="122"/>
      <c r="C3" s="122"/>
      <c r="D3" s="122"/>
      <c r="E3" s="122"/>
      <c r="F3" s="122"/>
      <c r="G3" s="122"/>
    </row>
    <row r="4" customFormat="false" ht="15" hidden="false" customHeight="true" outlineLevel="0" collapsed="false">
      <c r="A4" s="123" t="s">
        <v>298</v>
      </c>
      <c r="B4" s="123"/>
      <c r="C4" s="280" t="n">
        <f aca="false">D4/44*30</f>
        <v>0</v>
      </c>
      <c r="D4" s="125" t="n">
        <v>0</v>
      </c>
      <c r="E4" s="126" t="n">
        <f aca="false">$D4</f>
        <v>0</v>
      </c>
      <c r="F4" s="126" t="n">
        <f aca="false">$D4</f>
        <v>0</v>
      </c>
      <c r="G4" s="126" t="n">
        <f aca="false">$D4</f>
        <v>0</v>
      </c>
    </row>
    <row r="5" customFormat="false" ht="15" hidden="false" customHeight="true" outlineLevel="0" collapsed="false">
      <c r="A5" s="127" t="s">
        <v>299</v>
      </c>
      <c r="B5" s="127"/>
      <c r="C5" s="128" t="n">
        <v>44228</v>
      </c>
      <c r="D5" s="129" t="n">
        <f aca="false">$C5</f>
        <v>44228</v>
      </c>
      <c r="E5" s="129" t="n">
        <f aca="false">$C5</f>
        <v>44228</v>
      </c>
      <c r="F5" s="129" t="n">
        <f aca="false">$C5</f>
        <v>44228</v>
      </c>
      <c r="G5" s="129" t="n">
        <f aca="false">$C5</f>
        <v>44228</v>
      </c>
    </row>
    <row r="6" customFormat="false" ht="15" hidden="false" customHeight="true" outlineLevel="0" collapsed="false">
      <c r="A6" s="130" t="s">
        <v>300</v>
      </c>
      <c r="B6" s="130"/>
      <c r="C6" s="131" t="s">
        <v>432</v>
      </c>
      <c r="D6" s="132" t="str">
        <f aca="false">$C6</f>
        <v>SC000294/2021</v>
      </c>
      <c r="E6" s="132" t="str">
        <f aca="false">$C6</f>
        <v>SC000294/2021</v>
      </c>
      <c r="F6" s="132" t="str">
        <f aca="false">$C6</f>
        <v>SC000294/2021</v>
      </c>
      <c r="G6" s="132" t="str">
        <f aca="false">$C6</f>
        <v>SC000294/2021</v>
      </c>
    </row>
    <row r="7" customFormat="false" ht="15" hidden="false" customHeight="true" outlineLevel="0" collapsed="false">
      <c r="A7" s="133" t="s">
        <v>302</v>
      </c>
      <c r="B7" s="133"/>
      <c r="C7" s="134" t="s">
        <v>303</v>
      </c>
      <c r="D7" s="135" t="s">
        <v>303</v>
      </c>
      <c r="E7" s="135" t="s">
        <v>303</v>
      </c>
      <c r="F7" s="135" t="s">
        <v>303</v>
      </c>
      <c r="G7" s="136" t="s">
        <v>303</v>
      </c>
    </row>
    <row r="8" customFormat="false" ht="3.75" hidden="false" customHeight="true" outlineLevel="0" collapsed="false">
      <c r="A8" s="137"/>
      <c r="B8" s="138"/>
      <c r="C8" s="138"/>
      <c r="D8" s="138"/>
      <c r="E8" s="138"/>
      <c r="F8" s="138"/>
      <c r="G8" s="139"/>
    </row>
    <row r="9" customFormat="false" ht="47.25" hidden="false" customHeight="true" outlineLevel="0" collapsed="false">
      <c r="A9" s="140" t="s">
        <v>304</v>
      </c>
      <c r="B9" s="141" t="s">
        <v>305</v>
      </c>
      <c r="C9" s="142" t="s">
        <v>306</v>
      </c>
      <c r="D9" s="142" t="s">
        <v>307</v>
      </c>
      <c r="E9" s="142" t="s">
        <v>308</v>
      </c>
      <c r="F9" s="142" t="s">
        <v>309</v>
      </c>
      <c r="G9" s="143" t="s">
        <v>310</v>
      </c>
    </row>
    <row r="10" customFormat="false" ht="12.75" hidden="false" customHeight="false" outlineLevel="0" collapsed="false">
      <c r="A10" s="144" t="s">
        <v>311</v>
      </c>
      <c r="B10" s="144"/>
      <c r="C10" s="144"/>
      <c r="D10" s="144"/>
      <c r="E10" s="144"/>
      <c r="F10" s="144"/>
      <c r="G10" s="144"/>
    </row>
    <row r="11" customFormat="false" ht="12.75" hidden="false" customHeight="false" outlineLevel="0" collapsed="false">
      <c r="A11" s="145" t="s">
        <v>312</v>
      </c>
      <c r="B11" s="146" t="s">
        <v>313</v>
      </c>
      <c r="C11" s="146" t="s">
        <v>314</v>
      </c>
      <c r="D11" s="146" t="s">
        <v>314</v>
      </c>
      <c r="E11" s="146" t="s">
        <v>314</v>
      </c>
      <c r="F11" s="146" t="s">
        <v>314</v>
      </c>
      <c r="G11" s="147" t="s">
        <v>314</v>
      </c>
    </row>
    <row r="12" customFormat="false" ht="12.75" hidden="false" customHeight="false" outlineLevel="0" collapsed="false">
      <c r="A12" s="148" t="s">
        <v>315</v>
      </c>
      <c r="B12" s="149"/>
      <c r="C12" s="150" t="n">
        <f aca="false">C4</f>
        <v>0</v>
      </c>
      <c r="D12" s="150" t="n">
        <f aca="false">D4</f>
        <v>0</v>
      </c>
      <c r="E12" s="150" t="n">
        <f aca="false">E4</f>
        <v>0</v>
      </c>
      <c r="F12" s="151" t="n">
        <f aca="false">F4*2</f>
        <v>0</v>
      </c>
      <c r="G12" s="152" t="n">
        <f aca="false">G4*2</f>
        <v>0</v>
      </c>
    </row>
    <row r="13" customFormat="false" ht="12.75" hidden="false" customHeight="false" outlineLevel="0" collapsed="false">
      <c r="A13" s="148" t="s">
        <v>316</v>
      </c>
      <c r="B13" s="149" t="n">
        <v>0.3</v>
      </c>
      <c r="C13" s="150" t="n">
        <f aca="false">C12*B13</f>
        <v>0</v>
      </c>
      <c r="D13" s="150" t="n">
        <f aca="false">D12*B13</f>
        <v>0</v>
      </c>
      <c r="E13" s="150" t="n">
        <f aca="false">E12*B13</f>
        <v>0</v>
      </c>
      <c r="F13" s="151" t="n">
        <f aca="false">F12*B13</f>
        <v>0</v>
      </c>
      <c r="G13" s="152" t="n">
        <f aca="false">G12*B13</f>
        <v>0</v>
      </c>
    </row>
    <row r="14" customFormat="false" ht="12.75" hidden="false" customHeight="false" outlineLevel="0" collapsed="false">
      <c r="A14" s="148" t="s">
        <v>317</v>
      </c>
      <c r="B14" s="149"/>
      <c r="C14" s="150"/>
      <c r="D14" s="150"/>
      <c r="E14" s="150"/>
      <c r="F14" s="151"/>
      <c r="G14" s="152"/>
    </row>
    <row r="15" customFormat="false" ht="12.75" hidden="false" customHeight="false" outlineLevel="0" collapsed="false">
      <c r="A15" s="148" t="s">
        <v>318</v>
      </c>
      <c r="B15" s="149" t="n">
        <v>0.2</v>
      </c>
      <c r="C15" s="150"/>
      <c r="D15" s="150"/>
      <c r="E15" s="150" t="n">
        <f aca="false">((E12+E13)*(7/12))*$B15</f>
        <v>0</v>
      </c>
      <c r="F15" s="151"/>
      <c r="G15" s="152" t="n">
        <f aca="false">((G12+G13)*(7/12))*$B15</f>
        <v>0</v>
      </c>
    </row>
    <row r="16" customFormat="false" ht="12.75" hidden="false" customHeight="false" outlineLevel="0" collapsed="false">
      <c r="A16" s="148" t="s">
        <v>319</v>
      </c>
      <c r="B16" s="149"/>
      <c r="C16" s="150"/>
      <c r="D16" s="150"/>
      <c r="E16" s="150" t="n">
        <f aca="false">((E12+E13)*(1/12))*1.2</f>
        <v>0</v>
      </c>
      <c r="F16" s="151"/>
      <c r="G16" s="152" t="n">
        <f aca="false">((G12+G13)*(1/12))*1.2</f>
        <v>0</v>
      </c>
    </row>
    <row r="17" customFormat="false" ht="12.8" hidden="false" customHeight="false" outlineLevel="0" collapsed="false">
      <c r="A17" s="148" t="s">
        <v>320</v>
      </c>
      <c r="B17" s="149"/>
      <c r="C17" s="150"/>
      <c r="D17" s="150"/>
      <c r="E17" s="150"/>
      <c r="F17" s="153"/>
      <c r="G17" s="152"/>
    </row>
    <row r="18" customFormat="false" ht="12.8" hidden="false" customHeight="false" outlineLevel="0" collapsed="false">
      <c r="A18" s="148" t="s">
        <v>321</v>
      </c>
      <c r="B18" s="149"/>
      <c r="C18" s="150"/>
      <c r="D18" s="150"/>
      <c r="E18" s="150"/>
      <c r="F18" s="151"/>
      <c r="G18" s="152"/>
    </row>
    <row r="19" customFormat="false" ht="12.8" hidden="false" customHeight="false" outlineLevel="0" collapsed="false">
      <c r="A19" s="154" t="s">
        <v>5</v>
      </c>
      <c r="B19" s="155"/>
      <c r="C19" s="156" t="n">
        <f aca="false">SUM(C12:C18)</f>
        <v>0</v>
      </c>
      <c r="D19" s="156" t="n">
        <f aca="false">SUM(D12:D18)</f>
        <v>0</v>
      </c>
      <c r="E19" s="156" t="n">
        <f aca="false">SUM(E12:E18)</f>
        <v>0</v>
      </c>
      <c r="F19" s="156" t="n">
        <f aca="false">SUM(F12:F18)</f>
        <v>0</v>
      </c>
      <c r="G19" s="157" t="n">
        <f aca="false">SUM(G12:G18)</f>
        <v>0</v>
      </c>
    </row>
    <row r="20" customFormat="false" ht="4.5" hidden="false" customHeight="true" outlineLevel="0" collapsed="false">
      <c r="A20" s="148"/>
      <c r="B20" s="158"/>
      <c r="C20" s="158"/>
      <c r="D20" s="158"/>
      <c r="E20" s="158"/>
      <c r="F20" s="159"/>
      <c r="G20" s="160"/>
    </row>
    <row r="21" customFormat="false" ht="12.8" hidden="false" customHeight="false" outlineLevel="0" collapsed="false">
      <c r="A21" s="161" t="s">
        <v>322</v>
      </c>
      <c r="B21" s="161"/>
      <c r="C21" s="161"/>
      <c r="D21" s="161"/>
      <c r="E21" s="161"/>
      <c r="F21" s="161"/>
      <c r="G21" s="161"/>
    </row>
    <row r="22" customFormat="false" ht="12.8" hidden="false" customHeight="false" outlineLevel="0" collapsed="false">
      <c r="A22" s="162" t="s">
        <v>323</v>
      </c>
      <c r="B22" s="163" t="s">
        <v>313</v>
      </c>
      <c r="C22" s="163" t="s">
        <v>314</v>
      </c>
      <c r="D22" s="163" t="s">
        <v>314</v>
      </c>
      <c r="E22" s="163" t="s">
        <v>314</v>
      </c>
      <c r="F22" s="163" t="s">
        <v>314</v>
      </c>
      <c r="G22" s="164" t="s">
        <v>314</v>
      </c>
    </row>
    <row r="23" customFormat="false" ht="12.8" hidden="false" customHeight="false" outlineLevel="0" collapsed="false">
      <c r="A23" s="148" t="s">
        <v>324</v>
      </c>
      <c r="B23" s="165" t="n">
        <f aca="false">1/12</f>
        <v>0.0833333333333333</v>
      </c>
      <c r="C23" s="150" t="n">
        <f aca="false">ROUND(C$19*$B23,2)</f>
        <v>0</v>
      </c>
      <c r="D23" s="150" t="n">
        <f aca="false">ROUND(D$19*$B23,2)</f>
        <v>0</v>
      </c>
      <c r="E23" s="150" t="n">
        <f aca="false">ROUND(E$19*$B23,2)</f>
        <v>0</v>
      </c>
      <c r="F23" s="150" t="n">
        <f aca="false">ROUND(F$19*$B23,2)</f>
        <v>0</v>
      </c>
      <c r="G23" s="152" t="n">
        <f aca="false">ROUND(G$19*$B23,2)</f>
        <v>0</v>
      </c>
    </row>
    <row r="24" customFormat="false" ht="12.8" hidden="false" customHeight="false" outlineLevel="0" collapsed="false">
      <c r="A24" s="148" t="s">
        <v>325</v>
      </c>
      <c r="B24" s="165" t="n">
        <v>0</v>
      </c>
      <c r="C24" s="150" t="n">
        <f aca="false">ROUND(C$19*$B24,2)</f>
        <v>0</v>
      </c>
      <c r="D24" s="150" t="n">
        <f aca="false">ROUND(D$19*$B24,2)</f>
        <v>0</v>
      </c>
      <c r="E24" s="150" t="n">
        <f aca="false">ROUND(E$19*$B24,2)</f>
        <v>0</v>
      </c>
      <c r="F24" s="150" t="n">
        <f aca="false">ROUND(F$19*$B24,2)</f>
        <v>0</v>
      </c>
      <c r="G24" s="152" t="n">
        <f aca="false">ROUND(G$19*$B24,2)</f>
        <v>0</v>
      </c>
    </row>
    <row r="25" customFormat="false" ht="12.8" hidden="false" customHeight="false" outlineLevel="0" collapsed="false">
      <c r="A25" s="148" t="s">
        <v>326</v>
      </c>
      <c r="B25" s="165" t="n">
        <f aca="false">1/12/3</f>
        <v>0.0277777777777778</v>
      </c>
      <c r="C25" s="150" t="n">
        <f aca="false">ROUND(C$19*$B25,2)</f>
        <v>0</v>
      </c>
      <c r="D25" s="150" t="n">
        <f aca="false">ROUND(D$19*$B25,2)</f>
        <v>0</v>
      </c>
      <c r="E25" s="150" t="n">
        <f aca="false">ROUND(E$19*$B25,2)</f>
        <v>0</v>
      </c>
      <c r="F25" s="150" t="n">
        <f aca="false">ROUND(F$19*$B25,2)</f>
        <v>0</v>
      </c>
      <c r="G25" s="152" t="n">
        <f aca="false">ROUND(G$19*$B25,2)</f>
        <v>0</v>
      </c>
    </row>
    <row r="26" customFormat="false" ht="12.75" hidden="false" customHeight="false" outlineLevel="0" collapsed="false">
      <c r="A26" s="154" t="s">
        <v>5</v>
      </c>
      <c r="B26" s="166" t="n">
        <f aca="false">SUM(B23:B25)</f>
        <v>0.111111111111111</v>
      </c>
      <c r="C26" s="156" t="n">
        <f aca="false">SUM(C23:C25)</f>
        <v>0</v>
      </c>
      <c r="D26" s="156" t="n">
        <f aca="false">SUM(D23:D25)</f>
        <v>0</v>
      </c>
      <c r="E26" s="156" t="n">
        <f aca="false">SUM(E23:E25)</f>
        <v>0</v>
      </c>
      <c r="F26" s="156" t="n">
        <f aca="false">SUM(F23:F25)</f>
        <v>0</v>
      </c>
      <c r="G26" s="157" t="n">
        <f aca="false">SUM(G23:G25)</f>
        <v>0</v>
      </c>
    </row>
    <row r="27" customFormat="false" ht="12.75" hidden="false" customHeight="false" outlineLevel="0" collapsed="false">
      <c r="A27" s="162" t="s">
        <v>327</v>
      </c>
      <c r="B27" s="163" t="s">
        <v>313</v>
      </c>
      <c r="C27" s="163" t="s">
        <v>314</v>
      </c>
      <c r="D27" s="163" t="s">
        <v>314</v>
      </c>
      <c r="E27" s="163" t="s">
        <v>314</v>
      </c>
      <c r="F27" s="163" t="s">
        <v>314</v>
      </c>
      <c r="G27" s="164" t="s">
        <v>314</v>
      </c>
    </row>
    <row r="28" customFormat="false" ht="12.75" hidden="false" customHeight="false" outlineLevel="0" collapsed="false">
      <c r="A28" s="162" t="s">
        <v>328</v>
      </c>
      <c r="B28" s="163"/>
      <c r="C28" s="163"/>
      <c r="D28" s="163"/>
      <c r="E28" s="163"/>
      <c r="F28" s="167"/>
      <c r="G28" s="164"/>
    </row>
    <row r="29" customFormat="false" ht="12.75" hidden="false" customHeight="false" outlineLevel="0" collapsed="false">
      <c r="A29" s="148" t="s">
        <v>329</v>
      </c>
      <c r="B29" s="149" t="n">
        <v>0.2</v>
      </c>
      <c r="C29" s="150" t="n">
        <f aca="false">ROUND((C$19+C$26)*$B29,2)</f>
        <v>0</v>
      </c>
      <c r="D29" s="150" t="n">
        <f aca="false">ROUND((D$19+D$26)*$B29,2)</f>
        <v>0</v>
      </c>
      <c r="E29" s="150" t="n">
        <f aca="false">ROUND((E$19+E$26)*$B29,2)</f>
        <v>0</v>
      </c>
      <c r="F29" s="150" t="n">
        <f aca="false">ROUND((F$19+F$26)*$B29,2)</f>
        <v>0</v>
      </c>
      <c r="G29" s="152" t="n">
        <f aca="false">ROUND((G$19+G$26)*$B29,2)</f>
        <v>0</v>
      </c>
    </row>
    <row r="30" customFormat="false" ht="12.75" hidden="false" customHeight="false" outlineLevel="0" collapsed="false">
      <c r="A30" s="148" t="s">
        <v>330</v>
      </c>
      <c r="B30" s="168" t="n">
        <v>0.025</v>
      </c>
      <c r="C30" s="150" t="n">
        <f aca="false">ROUND((C$19+C$26)*$B30,2)</f>
        <v>0</v>
      </c>
      <c r="D30" s="150" t="n">
        <f aca="false">ROUND((D$19+D$26)*$B30,2)</f>
        <v>0</v>
      </c>
      <c r="E30" s="150" t="n">
        <f aca="false">ROUND((E$19+E$26)*$B30,2)</f>
        <v>0</v>
      </c>
      <c r="F30" s="150" t="n">
        <f aca="false">ROUND((F$19+F$26)*$B30,2)</f>
        <v>0</v>
      </c>
      <c r="G30" s="152" t="n">
        <f aca="false">ROUND((G$19+G$26)*$B30,2)</f>
        <v>0</v>
      </c>
    </row>
    <row r="31" customFormat="false" ht="12.8" hidden="false" customHeight="false" outlineLevel="0" collapsed="false">
      <c r="A31" s="148" t="s">
        <v>331</v>
      </c>
      <c r="B31" s="165" t="n">
        <v>0.03</v>
      </c>
      <c r="C31" s="150" t="n">
        <f aca="false">ROUND((C$19+C$26)*$B31,2)</f>
        <v>0</v>
      </c>
      <c r="D31" s="150" t="n">
        <f aca="false">ROUND((D$19+D$26)*$B31,2)</f>
        <v>0</v>
      </c>
      <c r="E31" s="150" t="n">
        <f aca="false">ROUND((E$19+E$26)*$B31,2)</f>
        <v>0</v>
      </c>
      <c r="F31" s="150" t="n">
        <f aca="false">ROUND((F$19+F$26)*$B31,2)</f>
        <v>0</v>
      </c>
      <c r="G31" s="152" t="n">
        <f aca="false">ROUND((G$19+G$26)*$B31,2)</f>
        <v>0</v>
      </c>
    </row>
    <row r="32" customFormat="false" ht="12.75" hidden="false" customHeight="false" outlineLevel="0" collapsed="false">
      <c r="A32" s="148" t="s">
        <v>332</v>
      </c>
      <c r="B32" s="168" t="n">
        <v>0.015</v>
      </c>
      <c r="C32" s="150" t="n">
        <f aca="false">ROUND((C$19+C$26)*$B32,2)</f>
        <v>0</v>
      </c>
      <c r="D32" s="150" t="n">
        <f aca="false">ROUND((D$19+D$26)*$B32,2)</f>
        <v>0</v>
      </c>
      <c r="E32" s="150" t="n">
        <f aca="false">ROUND((E$19+E$26)*$B32,2)</f>
        <v>0</v>
      </c>
      <c r="F32" s="150" t="n">
        <f aca="false">ROUND((F$19+F$26)*$B32,2)</f>
        <v>0</v>
      </c>
      <c r="G32" s="152" t="n">
        <f aca="false">ROUND((G$19+G$26)*$B32,2)</f>
        <v>0</v>
      </c>
    </row>
    <row r="33" customFormat="false" ht="12.75" hidden="false" customHeight="false" outlineLevel="0" collapsed="false">
      <c r="A33" s="148" t="s">
        <v>333</v>
      </c>
      <c r="B33" s="168" t="n">
        <v>0.01</v>
      </c>
      <c r="C33" s="150" t="n">
        <f aca="false">ROUND((C$19+C$26)*$B33,2)</f>
        <v>0</v>
      </c>
      <c r="D33" s="150" t="n">
        <f aca="false">ROUND((D$19+D$26)*$B33,2)</f>
        <v>0</v>
      </c>
      <c r="E33" s="150" t="n">
        <f aca="false">ROUND((E$19+E$26)*$B33,2)</f>
        <v>0</v>
      </c>
      <c r="F33" s="150" t="n">
        <f aca="false">ROUND((F$19+F$26)*$B33,2)</f>
        <v>0</v>
      </c>
      <c r="G33" s="152" t="n">
        <f aca="false">ROUND((G$19+G$26)*$B33,2)</f>
        <v>0</v>
      </c>
    </row>
    <row r="34" customFormat="false" ht="12.75" hidden="false" customHeight="false" outlineLevel="0" collapsed="false">
      <c r="A34" s="148" t="s">
        <v>334</v>
      </c>
      <c r="B34" s="168" t="n">
        <v>0.006</v>
      </c>
      <c r="C34" s="150" t="n">
        <f aca="false">ROUND((C$19+C$26)*$B34,2)</f>
        <v>0</v>
      </c>
      <c r="D34" s="150" t="n">
        <f aca="false">ROUND((D$19+D$26)*$B34,2)</f>
        <v>0</v>
      </c>
      <c r="E34" s="150" t="n">
        <f aca="false">ROUND((E$19+E$26)*$B34,2)</f>
        <v>0</v>
      </c>
      <c r="F34" s="150" t="n">
        <f aca="false">ROUND((F$19+F$26)*$B34,2)</f>
        <v>0</v>
      </c>
      <c r="G34" s="152" t="n">
        <f aca="false">ROUND((G$19+G$26)*$B34,2)</f>
        <v>0</v>
      </c>
    </row>
    <row r="35" customFormat="false" ht="12.75" hidden="false" customHeight="false" outlineLevel="0" collapsed="false">
      <c r="A35" s="148" t="s">
        <v>335</v>
      </c>
      <c r="B35" s="168" t="n">
        <v>0.002</v>
      </c>
      <c r="C35" s="150" t="n">
        <f aca="false">ROUND((C$19+C$26)*$B35,2)</f>
        <v>0</v>
      </c>
      <c r="D35" s="150" t="n">
        <f aca="false">ROUND((D$19+D$26)*$B35,2)</f>
        <v>0</v>
      </c>
      <c r="E35" s="150" t="n">
        <f aca="false">ROUND((E$19+E$26)*$B35,2)</f>
        <v>0</v>
      </c>
      <c r="F35" s="150" t="n">
        <f aca="false">ROUND((F$19+F$26)*$B35,2)</f>
        <v>0</v>
      </c>
      <c r="G35" s="152" t="n">
        <f aca="false">ROUND((G$19+G$26)*$B35,2)</f>
        <v>0</v>
      </c>
    </row>
    <row r="36" customFormat="false" ht="12.75" hidden="false" customHeight="false" outlineLevel="0" collapsed="false">
      <c r="A36" s="162" t="s">
        <v>336</v>
      </c>
      <c r="B36" s="163"/>
      <c r="C36" s="169"/>
      <c r="D36" s="169"/>
      <c r="E36" s="169"/>
      <c r="F36" s="170"/>
      <c r="G36" s="171"/>
    </row>
    <row r="37" customFormat="false" ht="12.75" hidden="false" customHeight="false" outlineLevel="0" collapsed="false">
      <c r="A37" s="148" t="s">
        <v>337</v>
      </c>
      <c r="B37" s="168" t="n">
        <v>0.08</v>
      </c>
      <c r="C37" s="150" t="n">
        <f aca="false">ROUND((C$19+C$26)*$B37,2)</f>
        <v>0</v>
      </c>
      <c r="D37" s="150" t="n">
        <f aca="false">ROUND((D$19+D$26)*$B37,2)</f>
        <v>0</v>
      </c>
      <c r="E37" s="150" t="n">
        <f aca="false">ROUND((E$19+E$26)*$B37,2)</f>
        <v>0</v>
      </c>
      <c r="F37" s="150" t="n">
        <f aca="false">ROUND((F$19+F$26)*$B37,2)</f>
        <v>0</v>
      </c>
      <c r="G37" s="152" t="n">
        <f aca="false">ROUND((G$19+G$26)*$B37,2)</f>
        <v>0</v>
      </c>
    </row>
    <row r="38" customFormat="false" ht="12.75" hidden="false" customHeight="false" outlineLevel="0" collapsed="false">
      <c r="A38" s="154" t="s">
        <v>5</v>
      </c>
      <c r="B38" s="166" t="n">
        <f aca="false">SUM(B29:B37)</f>
        <v>0.368</v>
      </c>
      <c r="C38" s="156" t="n">
        <f aca="false">SUM(C29:C37)</f>
        <v>0</v>
      </c>
      <c r="D38" s="156" t="n">
        <f aca="false">SUM(D29:D37)</f>
        <v>0</v>
      </c>
      <c r="E38" s="156" t="n">
        <f aca="false">SUM(E29:E37)</f>
        <v>0</v>
      </c>
      <c r="F38" s="156" t="n">
        <f aca="false">SUM(F29:F37)</f>
        <v>0</v>
      </c>
      <c r="G38" s="157" t="n">
        <f aca="false">SUM(G29:G37)</f>
        <v>0</v>
      </c>
    </row>
    <row r="39" customFormat="false" ht="12.75" hidden="false" customHeight="false" outlineLevel="0" collapsed="false">
      <c r="A39" s="162" t="s">
        <v>338</v>
      </c>
      <c r="B39" s="163" t="s">
        <v>314</v>
      </c>
      <c r="C39" s="163" t="s">
        <v>314</v>
      </c>
      <c r="D39" s="163" t="s">
        <v>314</v>
      </c>
      <c r="E39" s="163" t="s">
        <v>314</v>
      </c>
      <c r="F39" s="163" t="s">
        <v>314</v>
      </c>
      <c r="G39" s="164" t="s">
        <v>314</v>
      </c>
    </row>
    <row r="40" customFormat="false" ht="12.75" hidden="false" customHeight="false" outlineLevel="0" collapsed="false">
      <c r="A40" s="148" t="s">
        <v>339</v>
      </c>
      <c r="B40" s="172" t="n">
        <f aca="false">VT!E210</f>
        <v>4.22788461538462</v>
      </c>
      <c r="C40" s="150" t="n">
        <f aca="false">ROUND(((2*22*$B$40)-0.06*C4),2)</f>
        <v>186.03</v>
      </c>
      <c r="D40" s="150" t="n">
        <f aca="false">ROUND(((2*22*$B$40)-0.06*D4),2)</f>
        <v>186.03</v>
      </c>
      <c r="E40" s="150" t="n">
        <f aca="false">ROUND(((2*22*$B$40)-0.06*E4),2)</f>
        <v>186.03</v>
      </c>
      <c r="F40" s="150" t="n">
        <f aca="false">ROUND(((2*15*$B$40)-0.06*0.5*F$4)*2,2)</f>
        <v>253.67</v>
      </c>
      <c r="G40" s="152" t="n">
        <f aca="false">ROUND(((2*15*$B$40)-0.06*0.5*G4)*2,2)</f>
        <v>253.67</v>
      </c>
    </row>
    <row r="41" customFormat="false" ht="12.8" hidden="false" customHeight="false" outlineLevel="0" collapsed="false">
      <c r="A41" s="148" t="s">
        <v>433</v>
      </c>
      <c r="B41" s="173" t="n">
        <v>24.96</v>
      </c>
      <c r="C41" s="150" t="n">
        <f aca="false">ROUND(($B$41*(1-0.2)*22),2)</f>
        <v>439.3</v>
      </c>
      <c r="D41" s="150" t="n">
        <f aca="false">ROUND(($B$41*(1-0.2)*22),2)</f>
        <v>439.3</v>
      </c>
      <c r="E41" s="150" t="n">
        <f aca="false">ROUND(($B$41*(1-0.2)*22),2)</f>
        <v>439.3</v>
      </c>
      <c r="F41" s="150" t="n">
        <f aca="false">ROUND(($B$41*(1-0.2)*15*2),2)</f>
        <v>599.04</v>
      </c>
      <c r="G41" s="152" t="n">
        <f aca="false">ROUND(($B$41*(1-0.2)*15*2),2)</f>
        <v>599.04</v>
      </c>
    </row>
    <row r="42" customFormat="false" ht="12.8" hidden="false" customHeight="false" outlineLevel="0" collapsed="false">
      <c r="A42" s="148" t="s">
        <v>434</v>
      </c>
      <c r="B42" s="173" t="n">
        <v>0</v>
      </c>
      <c r="C42" s="150" t="n">
        <f aca="false">B42</f>
        <v>0</v>
      </c>
      <c r="D42" s="150" t="n">
        <f aca="false">B42</f>
        <v>0</v>
      </c>
      <c r="E42" s="150" t="n">
        <f aca="false">B42</f>
        <v>0</v>
      </c>
      <c r="F42" s="150" t="n">
        <f aca="false">B42*2</f>
        <v>0</v>
      </c>
      <c r="G42" s="152" t="n">
        <f aca="false">B42*2</f>
        <v>0</v>
      </c>
    </row>
    <row r="43" customFormat="false" ht="12.8" hidden="false" customHeight="false" outlineLevel="0" collapsed="false">
      <c r="A43" s="148" t="s">
        <v>435</v>
      </c>
      <c r="B43" s="173" t="n">
        <v>0</v>
      </c>
      <c r="C43" s="150" t="n">
        <f aca="false">B43</f>
        <v>0</v>
      </c>
      <c r="D43" s="150" t="n">
        <f aca="false">B43</f>
        <v>0</v>
      </c>
      <c r="E43" s="150" t="n">
        <f aca="false">B43</f>
        <v>0</v>
      </c>
      <c r="F43" s="151" t="n">
        <f aca="false">B43*2</f>
        <v>0</v>
      </c>
      <c r="G43" s="152" t="n">
        <f aca="false">B43*2</f>
        <v>0</v>
      </c>
    </row>
    <row r="44" customFormat="false" ht="12.8" hidden="false" customHeight="false" outlineLevel="0" collapsed="false">
      <c r="A44" s="148" t="s">
        <v>436</v>
      </c>
      <c r="B44" s="281" t="n">
        <v>0.05</v>
      </c>
      <c r="C44" s="150" t="n">
        <f aca="false">C19*$B$44</f>
        <v>0</v>
      </c>
      <c r="D44" s="150" t="n">
        <f aca="false">D19*$B$44</f>
        <v>0</v>
      </c>
      <c r="E44" s="150" t="n">
        <f aca="false">E19*$B$44</f>
        <v>0</v>
      </c>
      <c r="F44" s="150" t="n">
        <f aca="false">F19*$B$44</f>
        <v>0</v>
      </c>
      <c r="G44" s="152" t="n">
        <f aca="false">G19*B44</f>
        <v>0</v>
      </c>
    </row>
    <row r="45" customFormat="false" ht="12.75" hidden="false" customHeight="false" outlineLevel="0" collapsed="false">
      <c r="A45" s="148" t="s">
        <v>420</v>
      </c>
      <c r="B45" s="172"/>
      <c r="C45" s="150"/>
      <c r="D45" s="150"/>
      <c r="E45" s="150"/>
      <c r="F45" s="151"/>
      <c r="G45" s="152"/>
    </row>
    <row r="46" customFormat="false" ht="12.75" hidden="false" customHeight="false" outlineLevel="0" collapsed="false">
      <c r="A46" s="174" t="s">
        <v>5</v>
      </c>
      <c r="B46" s="163"/>
      <c r="C46" s="175" t="n">
        <f aca="false">SUM(C40:C44)</f>
        <v>625.33</v>
      </c>
      <c r="D46" s="175" t="n">
        <f aca="false">SUM(D40:D44)</f>
        <v>625.33</v>
      </c>
      <c r="E46" s="175" t="n">
        <f aca="false">SUM(E40:E44)</f>
        <v>625.33</v>
      </c>
      <c r="F46" s="175" t="n">
        <f aca="false">SUM(F40:F44)</f>
        <v>852.71</v>
      </c>
      <c r="G46" s="176" t="n">
        <f aca="false">SUM(G40:G44)</f>
        <v>852.71</v>
      </c>
    </row>
    <row r="47" customFormat="false" ht="12.75" hidden="false" customHeight="false" outlineLevel="0" collapsed="false">
      <c r="A47" s="145" t="s">
        <v>344</v>
      </c>
      <c r="B47" s="146" t="s">
        <v>313</v>
      </c>
      <c r="C47" s="146" t="s">
        <v>314</v>
      </c>
      <c r="D47" s="146" t="s">
        <v>314</v>
      </c>
      <c r="E47" s="146" t="s">
        <v>314</v>
      </c>
      <c r="F47" s="146" t="s">
        <v>314</v>
      </c>
      <c r="G47" s="147" t="s">
        <v>314</v>
      </c>
    </row>
    <row r="48" customFormat="false" ht="12.75" hidden="false" customHeight="false" outlineLevel="0" collapsed="false">
      <c r="A48" s="148" t="s">
        <v>323</v>
      </c>
      <c r="B48" s="168" t="n">
        <f aca="false">B26</f>
        <v>0.111111111111111</v>
      </c>
      <c r="C48" s="150" t="n">
        <f aca="false">C26</f>
        <v>0</v>
      </c>
      <c r="D48" s="150" t="n">
        <f aca="false">D26</f>
        <v>0</v>
      </c>
      <c r="E48" s="150" t="n">
        <f aca="false">E26</f>
        <v>0</v>
      </c>
      <c r="F48" s="150" t="n">
        <f aca="false">F26</f>
        <v>0</v>
      </c>
      <c r="G48" s="152" t="n">
        <f aca="false">G26</f>
        <v>0</v>
      </c>
    </row>
    <row r="49" customFormat="false" ht="12.75" hidden="false" customHeight="false" outlineLevel="0" collapsed="false">
      <c r="A49" s="148" t="s">
        <v>345</v>
      </c>
      <c r="B49" s="168" t="n">
        <f aca="false">B38</f>
        <v>0.368</v>
      </c>
      <c r="C49" s="150" t="n">
        <f aca="false">C38</f>
        <v>0</v>
      </c>
      <c r="D49" s="150" t="n">
        <f aca="false">D38</f>
        <v>0</v>
      </c>
      <c r="E49" s="150" t="n">
        <f aca="false">E38</f>
        <v>0</v>
      </c>
      <c r="F49" s="150" t="n">
        <f aca="false">F38</f>
        <v>0</v>
      </c>
      <c r="G49" s="152" t="n">
        <f aca="false">G38</f>
        <v>0</v>
      </c>
    </row>
    <row r="50" customFormat="false" ht="12.75" hidden="false" customHeight="false" outlineLevel="0" collapsed="false">
      <c r="A50" s="148" t="s">
        <v>338</v>
      </c>
      <c r="B50" s="177" t="s">
        <v>20</v>
      </c>
      <c r="C50" s="150" t="n">
        <f aca="false">C46</f>
        <v>625.33</v>
      </c>
      <c r="D50" s="150" t="n">
        <f aca="false">D46</f>
        <v>625.33</v>
      </c>
      <c r="E50" s="150" t="n">
        <f aca="false">E46</f>
        <v>625.33</v>
      </c>
      <c r="F50" s="150" t="n">
        <f aca="false">F46</f>
        <v>852.71</v>
      </c>
      <c r="G50" s="152" t="n">
        <f aca="false">G46</f>
        <v>852.71</v>
      </c>
    </row>
    <row r="51" customFormat="false" ht="12.75" hidden="false" customHeight="false" outlineLevel="0" collapsed="false">
      <c r="A51" s="154" t="s">
        <v>5</v>
      </c>
      <c r="B51" s="178"/>
      <c r="C51" s="156" t="n">
        <f aca="false">SUM(C48:C50)</f>
        <v>625.33</v>
      </c>
      <c r="D51" s="156" t="n">
        <f aca="false">D48+D49+D50</f>
        <v>625.33</v>
      </c>
      <c r="E51" s="156" t="n">
        <f aca="false">E48+E49+E50</f>
        <v>625.33</v>
      </c>
      <c r="F51" s="156" t="n">
        <f aca="false">F48+F49+F50</f>
        <v>852.71</v>
      </c>
      <c r="G51" s="157" t="n">
        <f aca="false">G48+G49+G50</f>
        <v>852.71</v>
      </c>
    </row>
    <row r="52" customFormat="false" ht="6" hidden="false" customHeight="true" outlineLevel="0" collapsed="false">
      <c r="A52" s="148"/>
      <c r="B52" s="158"/>
      <c r="C52" s="158"/>
      <c r="D52" s="158"/>
      <c r="E52" s="158"/>
      <c r="F52" s="159"/>
      <c r="G52" s="160"/>
    </row>
    <row r="53" customFormat="false" ht="12.75" hidden="false" customHeight="false" outlineLevel="0" collapsed="false">
      <c r="A53" s="161" t="s">
        <v>346</v>
      </c>
      <c r="B53" s="161"/>
      <c r="C53" s="161"/>
      <c r="D53" s="161"/>
      <c r="E53" s="161"/>
      <c r="F53" s="161"/>
      <c r="G53" s="161"/>
    </row>
    <row r="54" customFormat="false" ht="12.75" hidden="false" customHeight="false" outlineLevel="0" collapsed="false">
      <c r="A54" s="162" t="s">
        <v>347</v>
      </c>
      <c r="B54" s="163" t="s">
        <v>313</v>
      </c>
      <c r="C54" s="163" t="s">
        <v>314</v>
      </c>
      <c r="D54" s="163" t="s">
        <v>314</v>
      </c>
      <c r="E54" s="163" t="s">
        <v>314</v>
      </c>
      <c r="F54" s="163" t="s">
        <v>314</v>
      </c>
      <c r="G54" s="164" t="s">
        <v>314</v>
      </c>
    </row>
    <row r="55" customFormat="false" ht="12.8" hidden="false" customHeight="false" outlineLevel="0" collapsed="false">
      <c r="A55" s="148" t="s">
        <v>348</v>
      </c>
      <c r="B55" s="165" t="n">
        <f aca="false">1/12*0.5121</f>
        <v>0.042675</v>
      </c>
      <c r="C55" s="179" t="n">
        <f aca="false">(C$19+C$26+C$37+C$46)*$B55</f>
        <v>26.68595775</v>
      </c>
      <c r="D55" s="179" t="n">
        <f aca="false">(D$19+D$26+D$37+D$46)*$B55</f>
        <v>26.68595775</v>
      </c>
      <c r="E55" s="179" t="n">
        <f aca="false">(E$19+E$26+E$37+E$46)*$B55</f>
        <v>26.68595775</v>
      </c>
      <c r="F55" s="179" t="n">
        <f aca="false">(F$19+F$26+F$37+F$46)*$B55</f>
        <v>36.38939925</v>
      </c>
      <c r="G55" s="180" t="n">
        <f aca="false">(G$19+G$26+G$37+G$46)*$B55</f>
        <v>36.38939925</v>
      </c>
    </row>
    <row r="56" customFormat="false" ht="12.8" hidden="false" customHeight="false" outlineLevel="0" collapsed="false">
      <c r="A56" s="148" t="s">
        <v>349</v>
      </c>
      <c r="B56" s="165" t="n">
        <f aca="false">0.4*0.5121</f>
        <v>0.20484</v>
      </c>
      <c r="C56" s="179" t="n">
        <f aca="false">C37*$B56</f>
        <v>0</v>
      </c>
      <c r="D56" s="179" t="n">
        <f aca="false">D37*$B56</f>
        <v>0</v>
      </c>
      <c r="E56" s="179" t="n">
        <f aca="false">E37*$B56</f>
        <v>0</v>
      </c>
      <c r="F56" s="179" t="n">
        <f aca="false">F37*$B56</f>
        <v>0</v>
      </c>
      <c r="G56" s="180" t="n">
        <f aca="false">G37*$B56</f>
        <v>0</v>
      </c>
    </row>
    <row r="57" customFormat="false" ht="12.8" hidden="false" customHeight="false" outlineLevel="0" collapsed="false">
      <c r="A57" s="154" t="s">
        <v>5</v>
      </c>
      <c r="B57" s="181"/>
      <c r="C57" s="182" t="n">
        <f aca="false">SUM(C55:C56)</f>
        <v>26.68595775</v>
      </c>
      <c r="D57" s="182" t="n">
        <f aca="false">SUM(D55:D56)</f>
        <v>26.68595775</v>
      </c>
      <c r="E57" s="182" t="n">
        <f aca="false">SUM(E55:E56)</f>
        <v>26.68595775</v>
      </c>
      <c r="F57" s="182" t="n">
        <f aca="false">SUM(F55:F56)</f>
        <v>36.38939925</v>
      </c>
      <c r="G57" s="183" t="n">
        <f aca="false">SUM(G55:G56)</f>
        <v>36.38939925</v>
      </c>
    </row>
    <row r="58" customFormat="false" ht="12.8" hidden="false" customHeight="false" outlineLevel="0" collapsed="false">
      <c r="A58" s="162" t="s">
        <v>350</v>
      </c>
      <c r="B58" s="163" t="s">
        <v>313</v>
      </c>
      <c r="C58" s="163" t="s">
        <v>314</v>
      </c>
      <c r="D58" s="163" t="s">
        <v>314</v>
      </c>
      <c r="E58" s="163" t="s">
        <v>314</v>
      </c>
      <c r="F58" s="167" t="s">
        <v>314</v>
      </c>
      <c r="G58" s="164" t="s">
        <v>314</v>
      </c>
    </row>
    <row r="59" customFormat="false" ht="12.8" hidden="false" customHeight="false" outlineLevel="0" collapsed="false">
      <c r="A59" s="148" t="s">
        <v>351</v>
      </c>
      <c r="B59" s="165" t="n">
        <f aca="false">1/12*0.0569</f>
        <v>0.00474166666666667</v>
      </c>
      <c r="C59" s="184" t="n">
        <f aca="false">(C19+C51)*$B59</f>
        <v>2.96510641666667</v>
      </c>
      <c r="D59" s="184" t="n">
        <f aca="false">(D19+D51)*$B59</f>
        <v>2.96510641666667</v>
      </c>
      <c r="E59" s="184" t="n">
        <f aca="false">(E19+E51)*$B59</f>
        <v>2.96510641666667</v>
      </c>
      <c r="F59" s="184" t="n">
        <f aca="false">(F19+F51)*$B59</f>
        <v>4.04326658333334</v>
      </c>
      <c r="G59" s="185" t="n">
        <f aca="false">(G19+G51)*$B59</f>
        <v>4.04326658333334</v>
      </c>
    </row>
    <row r="60" customFormat="false" ht="12.8" hidden="false" customHeight="false" outlineLevel="0" collapsed="false">
      <c r="A60" s="148" t="s">
        <v>352</v>
      </c>
      <c r="B60" s="165" t="n">
        <f aca="false">0.4*0.0569</f>
        <v>0.02276</v>
      </c>
      <c r="C60" s="184" t="n">
        <f aca="false">$B60*C37</f>
        <v>0</v>
      </c>
      <c r="D60" s="184" t="n">
        <f aca="false">$B60*D37</f>
        <v>0</v>
      </c>
      <c r="E60" s="184" t="n">
        <f aca="false">$B60*E37</f>
        <v>0</v>
      </c>
      <c r="F60" s="184" t="n">
        <f aca="false">$B60*F37</f>
        <v>0</v>
      </c>
      <c r="G60" s="185" t="n">
        <f aca="false">$B60*G37</f>
        <v>0</v>
      </c>
    </row>
    <row r="61" customFormat="false" ht="12.8" hidden="false" customHeight="false" outlineLevel="0" collapsed="false">
      <c r="A61" s="154" t="s">
        <v>5</v>
      </c>
      <c r="B61" s="181"/>
      <c r="C61" s="156" t="n">
        <f aca="false">SUM(C59:C60)</f>
        <v>2.96510641666667</v>
      </c>
      <c r="D61" s="156" t="n">
        <f aca="false">SUM(D59:D60)</f>
        <v>2.96510641666667</v>
      </c>
      <c r="E61" s="156" t="n">
        <f aca="false">SUM(E59:E60)</f>
        <v>2.96510641666667</v>
      </c>
      <c r="F61" s="156" t="n">
        <f aca="false">SUM(F59:F60)</f>
        <v>4.04326658333334</v>
      </c>
      <c r="G61" s="157" t="n">
        <f aca="false">SUM(G59:G60)</f>
        <v>4.04326658333334</v>
      </c>
    </row>
    <row r="62" customFormat="false" ht="12.8" hidden="false" customHeight="false" outlineLevel="0" collapsed="false">
      <c r="A62" s="162" t="s">
        <v>353</v>
      </c>
      <c r="B62" s="163" t="s">
        <v>313</v>
      </c>
      <c r="C62" s="163" t="s">
        <v>314</v>
      </c>
      <c r="D62" s="163" t="s">
        <v>314</v>
      </c>
      <c r="E62" s="163" t="s">
        <v>314</v>
      </c>
      <c r="F62" s="167" t="s">
        <v>314</v>
      </c>
      <c r="G62" s="164" t="s">
        <v>314</v>
      </c>
    </row>
    <row r="63" customFormat="false" ht="12.8" hidden="false" customHeight="false" outlineLevel="0" collapsed="false">
      <c r="A63" s="148" t="s">
        <v>354</v>
      </c>
      <c r="B63" s="165" t="n">
        <v>0.0388</v>
      </c>
      <c r="C63" s="184" t="n">
        <f aca="false">(C23*$B$63)*-1</f>
        <v>-0</v>
      </c>
      <c r="D63" s="184" t="n">
        <f aca="false">(D23*$B$63)*-1</f>
        <v>-0</v>
      </c>
      <c r="E63" s="184" t="n">
        <f aca="false">(E23*$B$63)*-1</f>
        <v>-0</v>
      </c>
      <c r="F63" s="184" t="n">
        <f aca="false">(F23*$B$63)*-1</f>
        <v>-0</v>
      </c>
      <c r="G63" s="185" t="n">
        <f aca="false">(G23*$B$63)*-1</f>
        <v>-0</v>
      </c>
    </row>
    <row r="64" customFormat="false" ht="12.8" hidden="false" customHeight="false" outlineLevel="0" collapsed="false">
      <c r="A64" s="148" t="s">
        <v>355</v>
      </c>
      <c r="B64" s="165" t="n">
        <v>0.0388</v>
      </c>
      <c r="C64" s="184" t="n">
        <f aca="false">(C24*$B$64)*-1</f>
        <v>-0</v>
      </c>
      <c r="D64" s="184" t="n">
        <f aca="false">(D24*$B$64)*-1</f>
        <v>-0</v>
      </c>
      <c r="E64" s="184" t="n">
        <f aca="false">(E24*$B$64)*-1</f>
        <v>-0</v>
      </c>
      <c r="F64" s="184" t="n">
        <f aca="false">(F24*$B$64)*-1</f>
        <v>-0</v>
      </c>
      <c r="G64" s="185" t="n">
        <f aca="false">(G24*$B$64)*-1</f>
        <v>-0</v>
      </c>
    </row>
    <row r="65" customFormat="false" ht="12.8" hidden="false" customHeight="false" outlineLevel="0" collapsed="false">
      <c r="A65" s="148" t="s">
        <v>356</v>
      </c>
      <c r="B65" s="165" t="n">
        <v>0.0388</v>
      </c>
      <c r="C65" s="184" t="n">
        <f aca="false">(C25*$B$65)*-1</f>
        <v>-0</v>
      </c>
      <c r="D65" s="184" t="n">
        <f aca="false">(D25*$B$65)*-1</f>
        <v>-0</v>
      </c>
      <c r="E65" s="184" t="n">
        <f aca="false">(E25*$B$65)*-1</f>
        <v>-0</v>
      </c>
      <c r="F65" s="184" t="n">
        <f aca="false">(F25*$B$65)*-1</f>
        <v>-0</v>
      </c>
      <c r="G65" s="185" t="n">
        <f aca="false">(G25*$B$65)*-1</f>
        <v>-0</v>
      </c>
    </row>
    <row r="66" customFormat="false" ht="12.75" hidden="false" customHeight="false" outlineLevel="0" collapsed="false">
      <c r="A66" s="154" t="s">
        <v>5</v>
      </c>
      <c r="B66" s="181"/>
      <c r="C66" s="156" t="n">
        <f aca="false">SUM(C63:C65)</f>
        <v>0</v>
      </c>
      <c r="D66" s="156" t="n">
        <f aca="false">SUM(D63:D65)</f>
        <v>0</v>
      </c>
      <c r="E66" s="156" t="n">
        <f aca="false">SUM(E63:E65)</f>
        <v>0</v>
      </c>
      <c r="F66" s="156" t="n">
        <f aca="false">SUM(F63:F65)</f>
        <v>0</v>
      </c>
      <c r="G66" s="157" t="n">
        <f aca="false">SUM(G63:G65)</f>
        <v>0</v>
      </c>
    </row>
    <row r="67" customFormat="false" ht="12.75" hidden="false" customHeight="false" outlineLevel="0" collapsed="false">
      <c r="A67" s="145" t="s">
        <v>357</v>
      </c>
      <c r="B67" s="146" t="s">
        <v>313</v>
      </c>
      <c r="C67" s="146" t="s">
        <v>314</v>
      </c>
      <c r="D67" s="146" t="s">
        <v>314</v>
      </c>
      <c r="E67" s="146" t="s">
        <v>314</v>
      </c>
      <c r="F67" s="186" t="s">
        <v>314</v>
      </c>
      <c r="G67" s="147" t="s">
        <v>314</v>
      </c>
    </row>
    <row r="68" customFormat="false" ht="12.75" hidden="false" customHeight="false" outlineLevel="0" collapsed="false">
      <c r="A68" s="148" t="s">
        <v>348</v>
      </c>
      <c r="B68" s="187"/>
      <c r="C68" s="184" t="n">
        <f aca="false">C57</f>
        <v>26.68595775</v>
      </c>
      <c r="D68" s="184" t="n">
        <f aca="false">D57</f>
        <v>26.68595775</v>
      </c>
      <c r="E68" s="184" t="n">
        <f aca="false">E57</f>
        <v>26.68595775</v>
      </c>
      <c r="F68" s="184" t="n">
        <f aca="false">F57</f>
        <v>36.38939925</v>
      </c>
      <c r="G68" s="185" t="n">
        <f aca="false">G57</f>
        <v>36.38939925</v>
      </c>
    </row>
    <row r="69" customFormat="false" ht="12.75" hidden="false" customHeight="false" outlineLevel="0" collapsed="false">
      <c r="A69" s="148" t="s">
        <v>358</v>
      </c>
      <c r="B69" s="187"/>
      <c r="C69" s="184" t="n">
        <f aca="false">C61</f>
        <v>2.96510641666667</v>
      </c>
      <c r="D69" s="184" t="n">
        <f aca="false">D61</f>
        <v>2.96510641666667</v>
      </c>
      <c r="E69" s="184" t="n">
        <f aca="false">E61</f>
        <v>2.96510641666667</v>
      </c>
      <c r="F69" s="184" t="n">
        <f aca="false">F61</f>
        <v>4.04326658333334</v>
      </c>
      <c r="G69" s="185" t="n">
        <f aca="false">G61</f>
        <v>4.04326658333334</v>
      </c>
    </row>
    <row r="70" customFormat="false" ht="12.75" hidden="false" customHeight="false" outlineLevel="0" collapsed="false">
      <c r="A70" s="148" t="s">
        <v>359</v>
      </c>
      <c r="B70" s="187"/>
      <c r="C70" s="184" t="n">
        <f aca="false">C66</f>
        <v>0</v>
      </c>
      <c r="D70" s="184" t="n">
        <f aca="false">D66</f>
        <v>0</v>
      </c>
      <c r="E70" s="184" t="n">
        <f aca="false">E66</f>
        <v>0</v>
      </c>
      <c r="F70" s="184" t="n">
        <f aca="false">F66</f>
        <v>0</v>
      </c>
      <c r="G70" s="185" t="n">
        <f aca="false">G66</f>
        <v>0</v>
      </c>
    </row>
    <row r="71" customFormat="false" ht="12.75" hidden="false" customHeight="false" outlineLevel="0" collapsed="false">
      <c r="A71" s="154" t="s">
        <v>5</v>
      </c>
      <c r="B71" s="166"/>
      <c r="C71" s="156" t="n">
        <f aca="false">SUM(C68:C70)</f>
        <v>29.6510641666667</v>
      </c>
      <c r="D71" s="156" t="n">
        <f aca="false">SUM(D68:D70)</f>
        <v>29.6510641666667</v>
      </c>
      <c r="E71" s="156" t="n">
        <f aca="false">SUM(E68:E70)</f>
        <v>29.6510641666667</v>
      </c>
      <c r="F71" s="156" t="n">
        <f aca="false">SUM(F68:F70)</f>
        <v>40.4326658333333</v>
      </c>
      <c r="G71" s="157" t="n">
        <f aca="false">SUM(G68:G70)</f>
        <v>40.4326658333333</v>
      </c>
    </row>
    <row r="72" customFormat="false" ht="7.5" hidden="false" customHeight="true" outlineLevel="0" collapsed="false">
      <c r="A72" s="188"/>
      <c r="B72" s="189"/>
      <c r="C72" s="190"/>
      <c r="D72" s="190"/>
      <c r="E72" s="190"/>
      <c r="F72" s="190"/>
      <c r="G72" s="191"/>
    </row>
    <row r="73" customFormat="false" ht="12.75" hidden="false" customHeight="false" outlineLevel="0" collapsed="false">
      <c r="A73" s="192" t="s">
        <v>360</v>
      </c>
      <c r="B73" s="192"/>
      <c r="C73" s="192"/>
      <c r="D73" s="192"/>
      <c r="E73" s="192"/>
      <c r="F73" s="192"/>
      <c r="G73" s="192"/>
    </row>
    <row r="74" customFormat="false" ht="12.75" hidden="false" customHeight="false" outlineLevel="0" collapsed="false">
      <c r="A74" s="193" t="s">
        <v>361</v>
      </c>
      <c r="B74" s="194" t="s">
        <v>313</v>
      </c>
      <c r="C74" s="194" t="s">
        <v>314</v>
      </c>
      <c r="D74" s="194" t="s">
        <v>314</v>
      </c>
      <c r="E74" s="194" t="s">
        <v>314</v>
      </c>
      <c r="F74" s="194" t="s">
        <v>314</v>
      </c>
      <c r="G74" s="195" t="s">
        <v>314</v>
      </c>
    </row>
    <row r="75" customFormat="false" ht="12.8" hidden="false" customHeight="false" outlineLevel="0" collapsed="false">
      <c r="A75" s="148" t="s">
        <v>362</v>
      </c>
      <c r="B75" s="168"/>
      <c r="C75" s="196" t="n">
        <f aca="false">ROUND(20.7945/30/12*(C$19+C$51+C$71),2)</f>
        <v>37.83</v>
      </c>
      <c r="D75" s="196" t="n">
        <f aca="false">ROUND(20.7945/30/12*(D$19+D$51+D$71),2)</f>
        <v>37.83</v>
      </c>
      <c r="E75" s="196" t="n">
        <f aca="false">ROUND(20.7945/30/12*(E$19+E$51+E$71),2)</f>
        <v>37.83</v>
      </c>
      <c r="F75" s="196" t="n">
        <f aca="false">ROUND(15/30/12*(F$19+F$51+F$71),2)</f>
        <v>37.21</v>
      </c>
      <c r="G75" s="196" t="n">
        <f aca="false">ROUND(15/30/12*(G$19+G$51+G$71),2)</f>
        <v>37.21</v>
      </c>
    </row>
    <row r="76" customFormat="false" ht="12.8" hidden="false" customHeight="false" outlineLevel="0" collapsed="false">
      <c r="A76" s="148" t="s">
        <v>363</v>
      </c>
      <c r="B76" s="168"/>
      <c r="C76" s="196" t="n">
        <f aca="false">ROUND(7.681/30/12*(C$19+C$51+C$71),2)</f>
        <v>13.97</v>
      </c>
      <c r="D76" s="196" t="n">
        <f aca="false">ROUND(7.681/30/12*(D$19+D$51+D$71),2)</f>
        <v>13.97</v>
      </c>
      <c r="E76" s="196" t="n">
        <f aca="false">ROUND(7.681/30/12*(E$19+E$51+E$71),2)</f>
        <v>13.97</v>
      </c>
      <c r="F76" s="196" t="n">
        <f aca="false">ROUND(5.3399/30/12*(F$19+F$51+F$71),2)</f>
        <v>13.25</v>
      </c>
      <c r="G76" s="196" t="n">
        <f aca="false">ROUND(5.3399/30/12*(G$19+G$51+G$71),2)</f>
        <v>13.25</v>
      </c>
    </row>
    <row r="77" customFormat="false" ht="12.8" hidden="false" customHeight="false" outlineLevel="0" collapsed="false">
      <c r="A77" s="148" t="s">
        <v>364</v>
      </c>
      <c r="B77" s="168"/>
      <c r="C77" s="196" t="n">
        <f aca="false">ROUND(0.4505/30/12*(C$19+C$51+C$71),2)</f>
        <v>0.82</v>
      </c>
      <c r="D77" s="196" t="n">
        <f aca="false">ROUND(0.4505/30/12*(D$19+D$51+D$71),2)</f>
        <v>0.82</v>
      </c>
      <c r="E77" s="196" t="n">
        <f aca="false">ROUND(0.4505/30/12*(E$19+E$51+E$71),2)</f>
        <v>0.82</v>
      </c>
      <c r="F77" s="196" t="n">
        <f aca="false">ROUND(0.325/30/12*(F$19+F$51+F$71),2)</f>
        <v>0.81</v>
      </c>
      <c r="G77" s="196" t="n">
        <f aca="false">ROUND(0.325/30/12*(G$19+G$51+G$71),2)</f>
        <v>0.81</v>
      </c>
    </row>
    <row r="78" customFormat="false" ht="12.8" hidden="false" customHeight="false" outlineLevel="0" collapsed="false">
      <c r="A78" s="148" t="s">
        <v>365</v>
      </c>
      <c r="B78" s="168"/>
      <c r="C78" s="196" t="n">
        <f aca="false">ROUND(0.9583/30/12*(C$19+C$51+C$71),2)</f>
        <v>1.74</v>
      </c>
      <c r="D78" s="196" t="n">
        <f aca="false">ROUND(0.9583/30/12*(D$19+D$51+D$71),2)</f>
        <v>1.74</v>
      </c>
      <c r="E78" s="196" t="n">
        <f aca="false">ROUND(0.9583/30/12*(E$19+E$51+E$71),2)</f>
        <v>1.74</v>
      </c>
      <c r="F78" s="196" t="n">
        <f aca="false">ROUND(0.6913/30/12*(F$19+F$51+F$71),2)</f>
        <v>1.72</v>
      </c>
      <c r="G78" s="196" t="n">
        <f aca="false">ROUND(0.6913/30/12*(G$19+G$51+G$71),2)</f>
        <v>1.72</v>
      </c>
    </row>
    <row r="79" customFormat="false" ht="12.75" hidden="false" customHeight="false" outlineLevel="0" collapsed="false">
      <c r="A79" s="148" t="s">
        <v>366</v>
      </c>
      <c r="B79" s="168"/>
      <c r="C79" s="150"/>
      <c r="D79" s="150"/>
      <c r="E79" s="150"/>
      <c r="F79" s="151"/>
      <c r="G79" s="152"/>
    </row>
    <row r="80" customFormat="false" ht="12.75" hidden="false" customHeight="false" outlineLevel="0" collapsed="false">
      <c r="A80" s="154" t="s">
        <v>5</v>
      </c>
      <c r="B80" s="166" t="n">
        <f aca="false">SUM(B75:B79)</f>
        <v>0</v>
      </c>
      <c r="C80" s="156" t="n">
        <f aca="false">SUM(C75:C79)</f>
        <v>54.36</v>
      </c>
      <c r="D80" s="156" t="n">
        <f aca="false">SUM(D75:D79)</f>
        <v>54.36</v>
      </c>
      <c r="E80" s="156" t="n">
        <f aca="false">SUM(E75:E79)</f>
        <v>54.36</v>
      </c>
      <c r="F80" s="156" t="n">
        <f aca="false">SUM(F75:F79)</f>
        <v>52.99</v>
      </c>
      <c r="G80" s="157" t="n">
        <f aca="false">SUM(G75:G79)</f>
        <v>52.99</v>
      </c>
    </row>
    <row r="81" customFormat="false" ht="12.75" hidden="false" customHeight="false" outlineLevel="0" collapsed="false">
      <c r="A81" s="162" t="s">
        <v>367</v>
      </c>
      <c r="B81" s="163"/>
      <c r="C81" s="163" t="s">
        <v>314</v>
      </c>
      <c r="D81" s="163" t="s">
        <v>314</v>
      </c>
      <c r="E81" s="163" t="s">
        <v>314</v>
      </c>
      <c r="F81" s="163" t="s">
        <v>314</v>
      </c>
      <c r="G81" s="164" t="s">
        <v>314</v>
      </c>
    </row>
    <row r="82" customFormat="false" ht="12.75" hidden="false" customHeight="false" outlineLevel="0" collapsed="false">
      <c r="A82" s="148" t="s">
        <v>368</v>
      </c>
      <c r="B82" s="168" t="n">
        <v>0.5</v>
      </c>
      <c r="C82" s="197"/>
      <c r="D82" s="197"/>
      <c r="E82" s="197"/>
      <c r="F82" s="197" t="n">
        <f aca="false">ROUND(F$12/220*15*(1+$B82),2)</f>
        <v>0</v>
      </c>
      <c r="G82" s="197" t="n">
        <f aca="false">ROUND(G$12/220*15*(1+$B82),2)</f>
        <v>0</v>
      </c>
    </row>
    <row r="83" customFormat="false" ht="12.75" hidden="false" customHeight="false" outlineLevel="0" collapsed="false">
      <c r="A83" s="154"/>
      <c r="B83" s="166"/>
      <c r="C83" s="198"/>
      <c r="D83" s="198"/>
      <c r="E83" s="198"/>
      <c r="F83" s="199"/>
      <c r="G83" s="200"/>
    </row>
    <row r="84" customFormat="false" ht="12.75" hidden="false" customHeight="false" outlineLevel="0" collapsed="false">
      <c r="A84" s="145" t="s">
        <v>369</v>
      </c>
      <c r="B84" s="146" t="s">
        <v>313</v>
      </c>
      <c r="C84" s="146" t="s">
        <v>314</v>
      </c>
      <c r="D84" s="146" t="s">
        <v>314</v>
      </c>
      <c r="E84" s="146" t="s">
        <v>314</v>
      </c>
      <c r="F84" s="146" t="s">
        <v>314</v>
      </c>
      <c r="G84" s="147" t="s">
        <v>314</v>
      </c>
    </row>
    <row r="85" customFormat="false" ht="12.75" hidden="false" customHeight="false" outlineLevel="0" collapsed="false">
      <c r="A85" s="148" t="s">
        <v>370</v>
      </c>
      <c r="B85" s="168" t="n">
        <f aca="false">B80</f>
        <v>0</v>
      </c>
      <c r="C85" s="150" t="n">
        <f aca="false">C80</f>
        <v>54.36</v>
      </c>
      <c r="D85" s="150" t="n">
        <f aca="false">D80</f>
        <v>54.36</v>
      </c>
      <c r="E85" s="150" t="n">
        <f aca="false">E80</f>
        <v>54.36</v>
      </c>
      <c r="F85" s="150" t="n">
        <f aca="false">F80</f>
        <v>52.99</v>
      </c>
      <c r="G85" s="152" t="n">
        <f aca="false">G80</f>
        <v>52.99</v>
      </c>
    </row>
    <row r="86" customFormat="false" ht="12.75" hidden="false" customHeight="false" outlineLevel="0" collapsed="false">
      <c r="A86" s="148" t="s">
        <v>421</v>
      </c>
      <c r="B86" s="168" t="n">
        <f aca="false">B82</f>
        <v>0.5</v>
      </c>
      <c r="C86" s="150" t="n">
        <f aca="false">C82</f>
        <v>0</v>
      </c>
      <c r="D86" s="150" t="n">
        <f aca="false">D82</f>
        <v>0</v>
      </c>
      <c r="E86" s="150" t="n">
        <f aca="false">E82</f>
        <v>0</v>
      </c>
      <c r="F86" s="150" t="n">
        <f aca="false">F82</f>
        <v>0</v>
      </c>
      <c r="G86" s="152" t="n">
        <f aca="false">G82</f>
        <v>0</v>
      </c>
    </row>
    <row r="87" customFormat="false" ht="12.75" hidden="false" customHeight="false" outlineLevel="0" collapsed="false">
      <c r="A87" s="154" t="s">
        <v>5</v>
      </c>
      <c r="B87" s="166" t="n">
        <f aca="false">SUM(B85:B86)</f>
        <v>0.5</v>
      </c>
      <c r="C87" s="156" t="n">
        <f aca="false">SUM(C85:C86)</f>
        <v>54.36</v>
      </c>
      <c r="D87" s="156" t="n">
        <f aca="false">SUM(D85:D86)</f>
        <v>54.36</v>
      </c>
      <c r="E87" s="156" t="n">
        <f aca="false">SUM(E85:E86)</f>
        <v>54.36</v>
      </c>
      <c r="F87" s="156" t="n">
        <f aca="false">SUM(F85:F86)</f>
        <v>52.99</v>
      </c>
      <c r="G87" s="157" t="n">
        <f aca="false">SUM(G85:G86)</f>
        <v>52.99</v>
      </c>
    </row>
    <row r="88" customFormat="false" ht="4.5" hidden="false" customHeight="true" outlineLevel="0" collapsed="false">
      <c r="A88" s="148"/>
      <c r="B88" s="158"/>
      <c r="C88" s="158"/>
      <c r="D88" s="158"/>
      <c r="E88" s="158"/>
      <c r="F88" s="159"/>
      <c r="G88" s="160"/>
    </row>
    <row r="89" customFormat="false" ht="12.75" hidden="false" customHeight="false" outlineLevel="0" collapsed="false">
      <c r="A89" s="161" t="s">
        <v>372</v>
      </c>
      <c r="B89" s="161"/>
      <c r="C89" s="161"/>
      <c r="D89" s="161"/>
      <c r="E89" s="161"/>
      <c r="F89" s="161"/>
      <c r="G89" s="161"/>
    </row>
    <row r="90" customFormat="false" ht="12.75" hidden="false" customHeight="false" outlineLevel="0" collapsed="false">
      <c r="A90" s="145" t="s">
        <v>373</v>
      </c>
      <c r="B90" s="146" t="s">
        <v>20</v>
      </c>
      <c r="C90" s="146" t="s">
        <v>314</v>
      </c>
      <c r="D90" s="146" t="s">
        <v>314</v>
      </c>
      <c r="E90" s="146" t="s">
        <v>314</v>
      </c>
      <c r="F90" s="146" t="s">
        <v>314</v>
      </c>
      <c r="G90" s="147" t="s">
        <v>314</v>
      </c>
    </row>
    <row r="91" customFormat="false" ht="12.75" hidden="false" customHeight="false" outlineLevel="0" collapsed="false">
      <c r="A91" s="279" t="s">
        <v>374</v>
      </c>
      <c r="B91" s="179" t="n">
        <f aca="false">Insumos!L11</f>
        <v>0</v>
      </c>
      <c r="C91" s="179" t="n">
        <f aca="false">B91</f>
        <v>0</v>
      </c>
      <c r="D91" s="179" t="n">
        <f aca="false">B91</f>
        <v>0</v>
      </c>
      <c r="E91" s="179" t="n">
        <f aca="false">B91</f>
        <v>0</v>
      </c>
      <c r="F91" s="201" t="n">
        <f aca="false">B91*2</f>
        <v>0</v>
      </c>
      <c r="G91" s="180" t="n">
        <f aca="false">B91*2</f>
        <v>0</v>
      </c>
    </row>
    <row r="92" customFormat="false" ht="12.75" hidden="false" customHeight="false" outlineLevel="0" collapsed="false">
      <c r="A92" s="279" t="s">
        <v>375</v>
      </c>
      <c r="B92" s="179" t="n">
        <f aca="false">Insumos!J25</f>
        <v>0</v>
      </c>
      <c r="C92" s="179" t="n">
        <f aca="false">B92</f>
        <v>0</v>
      </c>
      <c r="D92" s="179" t="n">
        <f aca="false">B92</f>
        <v>0</v>
      </c>
      <c r="E92" s="179" t="n">
        <f aca="false">B92</f>
        <v>0</v>
      </c>
      <c r="F92" s="201" t="n">
        <f aca="false">B92*2</f>
        <v>0</v>
      </c>
      <c r="G92" s="180" t="n">
        <f aca="false">B92*2</f>
        <v>0</v>
      </c>
    </row>
    <row r="93" customFormat="false" ht="12.75" hidden="false" customHeight="false" outlineLevel="0" collapsed="false">
      <c r="A93" s="279" t="s">
        <v>376</v>
      </c>
      <c r="B93" s="179"/>
      <c r="C93" s="179" t="n">
        <f aca="false">Insumos!J36</f>
        <v>0</v>
      </c>
      <c r="D93" s="179" t="n">
        <f aca="false">Insumos!J37</f>
        <v>0</v>
      </c>
      <c r="E93" s="179" t="n">
        <f aca="false">Insumos!J37</f>
        <v>0</v>
      </c>
      <c r="F93" s="201" t="n">
        <f aca="false">Insumos!J38</f>
        <v>0</v>
      </c>
      <c r="G93" s="180" t="n">
        <f aca="false">Insumos!J38</f>
        <v>0</v>
      </c>
    </row>
    <row r="94" customFormat="false" ht="12.75" hidden="false" customHeight="false" outlineLevel="0" collapsed="false">
      <c r="A94" s="279" t="s">
        <v>377</v>
      </c>
      <c r="B94" s="179"/>
      <c r="C94" s="197"/>
      <c r="D94" s="197"/>
      <c r="E94" s="197"/>
      <c r="F94" s="202"/>
      <c r="G94" s="203"/>
    </row>
    <row r="95" customFormat="false" ht="12.75" hidden="false" customHeight="false" outlineLevel="0" collapsed="false">
      <c r="A95" s="154" t="s">
        <v>5</v>
      </c>
      <c r="B95" s="182" t="n">
        <f aca="false">SUM(B91:B94)</f>
        <v>0</v>
      </c>
      <c r="C95" s="182" t="n">
        <f aca="false">SUM(C91:C94)</f>
        <v>0</v>
      </c>
      <c r="D95" s="182" t="n">
        <f aca="false">SUM(D91:D94)</f>
        <v>0</v>
      </c>
      <c r="E95" s="182" t="n">
        <f aca="false">SUM(E91:E94)</f>
        <v>0</v>
      </c>
      <c r="F95" s="182" t="n">
        <f aca="false">SUM(F91:F94)</f>
        <v>0</v>
      </c>
      <c r="G95" s="183" t="n">
        <f aca="false">SUM(G91:G94)</f>
        <v>0</v>
      </c>
    </row>
    <row r="96" customFormat="false" ht="3.75" hidden="false" customHeight="true" outlineLevel="0" collapsed="false">
      <c r="A96" s="148"/>
      <c r="B96" s="158"/>
      <c r="C96" s="158"/>
      <c r="D96" s="158"/>
      <c r="E96" s="158"/>
      <c r="F96" s="159"/>
      <c r="G96" s="160"/>
    </row>
    <row r="97" customFormat="false" ht="12.75" hidden="false" customHeight="false" outlineLevel="0" collapsed="false">
      <c r="A97" s="161" t="s">
        <v>378</v>
      </c>
      <c r="B97" s="161"/>
      <c r="C97" s="161"/>
      <c r="D97" s="161"/>
      <c r="E97" s="161"/>
      <c r="F97" s="161"/>
      <c r="G97" s="161"/>
    </row>
    <row r="98" customFormat="false" ht="12.75" hidden="false" customHeight="false" outlineLevel="0" collapsed="false">
      <c r="A98" s="145" t="s">
        <v>379</v>
      </c>
      <c r="B98" s="146" t="s">
        <v>313</v>
      </c>
      <c r="C98" s="146" t="s">
        <v>314</v>
      </c>
      <c r="D98" s="146" t="s">
        <v>314</v>
      </c>
      <c r="E98" s="146" t="s">
        <v>314</v>
      </c>
      <c r="F98" s="146" t="s">
        <v>314</v>
      </c>
      <c r="G98" s="147" t="s">
        <v>314</v>
      </c>
    </row>
    <row r="99" customFormat="false" ht="12.8" hidden="false" customHeight="false" outlineLevel="0" collapsed="false">
      <c r="A99" s="204" t="s">
        <v>380</v>
      </c>
      <c r="B99" s="165" t="n">
        <v>0.06</v>
      </c>
      <c r="C99" s="205" t="n">
        <f aca="false">ROUND((C$19+C$51+C$71+C$87+C$95)*$B99,2)</f>
        <v>42.56</v>
      </c>
      <c r="D99" s="205" t="n">
        <f aca="false">ROUND((D$19+D$51+D$71+D$87+D$95)*$B99,2)</f>
        <v>42.56</v>
      </c>
      <c r="E99" s="205" t="n">
        <f aca="false">ROUND((E$19+E$51+E$71+E$87+E$95)*$B99,2)</f>
        <v>42.56</v>
      </c>
      <c r="F99" s="205" t="n">
        <f aca="false">ROUND((F$19+F$51+F$71+F$87+F$95)*$B99,2)</f>
        <v>56.77</v>
      </c>
      <c r="G99" s="206" t="n">
        <f aca="false">ROUND((G$19+G$51+G$71+G$87+G$95)*$B99,2)</f>
        <v>56.77</v>
      </c>
    </row>
    <row r="100" customFormat="false" ht="12.8" hidden="false" customHeight="false" outlineLevel="0" collapsed="false">
      <c r="A100" s="204" t="s">
        <v>381</v>
      </c>
      <c r="B100" s="165" t="n">
        <v>0.0679</v>
      </c>
      <c r="C100" s="207" t="n">
        <f aca="false">ROUND((C$19+C$51+C$71+C$87+C$95+C$99)*$B100,2)</f>
        <v>51.05</v>
      </c>
      <c r="D100" s="207" t="n">
        <f aca="false">ROUND((D$19+D$51+D$71+D$87+D$95+D$99)*$B100,2)</f>
        <v>51.05</v>
      </c>
      <c r="E100" s="207" t="n">
        <f aca="false">ROUND((E$19+E$51+E$71+E$87+E$95+E$99)*$B100,2)</f>
        <v>51.05</v>
      </c>
      <c r="F100" s="207" t="n">
        <f aca="false">ROUND((F$19+F$51+F$71+F$87+F$95+F$99)*$B100,2)</f>
        <v>68.1</v>
      </c>
      <c r="G100" s="208" t="n">
        <f aca="false">ROUND((G$19+G$51+G$71+G$87+G$95+G$99)*$B100,2)</f>
        <v>68.1</v>
      </c>
    </row>
    <row r="101" customFormat="false" ht="12.75" hidden="false" customHeight="false" outlineLevel="0" collapsed="false">
      <c r="A101" s="162" t="s">
        <v>382</v>
      </c>
      <c r="B101" s="209" t="n">
        <f aca="false">B102+B103</f>
        <v>0.0565</v>
      </c>
      <c r="C101" s="210" t="n">
        <f aca="false">SUM(C102:C103)</f>
        <v>48.08</v>
      </c>
      <c r="D101" s="210" t="n">
        <f aca="false">SUM(D102:D103)</f>
        <v>48.08</v>
      </c>
      <c r="E101" s="210" t="n">
        <f aca="false">SUM(E102:E103)</f>
        <v>48.08</v>
      </c>
      <c r="F101" s="210" t="n">
        <f aca="false">SUM(F102:F103)</f>
        <v>64.13</v>
      </c>
      <c r="G101" s="211" t="n">
        <f aca="false">SUM(G102:G103)</f>
        <v>64.13</v>
      </c>
    </row>
    <row r="102" customFormat="false" ht="12.75" hidden="false" customHeight="false" outlineLevel="0" collapsed="false">
      <c r="A102" s="148" t="s">
        <v>383</v>
      </c>
      <c r="B102" s="168" t="n">
        <v>0.0365</v>
      </c>
      <c r="C102" s="179" t="n">
        <f aca="false">ROUND((($C$19+$C$51+$C$71+$C$87+$C$95+$C$100+$C$99)/(1-($B$101)))*$B$102,2)</f>
        <v>31.06</v>
      </c>
      <c r="D102" s="179" t="n">
        <f aca="false">ROUND((($D$19+$D$51+$D$71+$D$87+$D$95+$D$100+$D$99)/(1-($B$101)))*$B102,2)</f>
        <v>31.06</v>
      </c>
      <c r="E102" s="179" t="n">
        <f aca="false">ROUND((($E$19+$E$51+$E$71+$E$87+$E$95+$E$100+$E$99)/(1-($B$101)))*$B102,2)</f>
        <v>31.06</v>
      </c>
      <c r="F102" s="179" t="n">
        <f aca="false">ROUND(((F$19+F$51+F$71+F$87+F$95+F$100+F$99)/(1-($B$101)))*B102,2)</f>
        <v>41.43</v>
      </c>
      <c r="G102" s="180" t="n">
        <f aca="false">ROUND(((G$19+G$51+G$71+G$87+G$95+G$100+G$99)/(1-($B$101)))*$B102,2)</f>
        <v>41.43</v>
      </c>
    </row>
    <row r="103" customFormat="false" ht="12.75" hidden="false" customHeight="false" outlineLevel="0" collapsed="false">
      <c r="A103" s="148" t="s">
        <v>384</v>
      </c>
      <c r="B103" s="168" t="n">
        <v>0.02</v>
      </c>
      <c r="C103" s="197" t="n">
        <f aca="false">ROUND((($C$19+$C$51+$C$71+$C$87+$C$95+$C$99+$C$100)/(1-($B$101)))*$B$103,2)</f>
        <v>17.02</v>
      </c>
      <c r="D103" s="197" t="n">
        <f aca="false">ROUND((($D$19+$D$51+$D$71+$D$87+$D$95+$D$99+$D$100)/(1-($B$101)))*$B103,2)</f>
        <v>17.02</v>
      </c>
      <c r="E103" s="197" t="n">
        <f aca="false">ROUND((($E$19+$E$51+$E$71+$E$87+$E$95+$E$99+$E$100)/(1-($B$101)))*$B103,2)</f>
        <v>17.02</v>
      </c>
      <c r="F103" s="197" t="n">
        <f aca="false">ROUND((($F$19+$F$51+$F$71+$F$87+$F$95+$F$99+$F$100)/(1-($B$101)))*B103,2)</f>
        <v>22.7</v>
      </c>
      <c r="G103" s="203" t="n">
        <f aca="false">ROUND((($G$19+$G$51+$G$71+$G$87+$G$95+$G$99+$G$100)/(1-($B$101)))*$B103,2)</f>
        <v>22.7</v>
      </c>
    </row>
    <row r="104" customFormat="false" ht="12.75" hidden="false" customHeight="false" outlineLevel="0" collapsed="false">
      <c r="A104" s="162" t="s">
        <v>385</v>
      </c>
      <c r="B104" s="209" t="n">
        <f aca="false">B105+B106</f>
        <v>0.0615</v>
      </c>
      <c r="C104" s="163" t="n">
        <f aca="false">SUM(C105:C106)</f>
        <v>52.62</v>
      </c>
      <c r="D104" s="163" t="n">
        <f aca="false">SUM(D105:D106)</f>
        <v>52.62</v>
      </c>
      <c r="E104" s="163" t="n">
        <f aca="false">SUM(E105:E106)</f>
        <v>52.62</v>
      </c>
      <c r="F104" s="163" t="n">
        <f aca="false">SUM(F105:F106)</f>
        <v>70.18</v>
      </c>
      <c r="G104" s="164" t="n">
        <f aca="false">SUM(G105:G106)</f>
        <v>70.18</v>
      </c>
    </row>
    <row r="105" customFormat="false" ht="12.75" hidden="false" customHeight="false" outlineLevel="0" collapsed="false">
      <c r="A105" s="148" t="s">
        <v>383</v>
      </c>
      <c r="B105" s="168" t="n">
        <v>0.0365</v>
      </c>
      <c r="C105" s="197" t="n">
        <f aca="false">ROUND((($C$19+$C$51+$C$71+$C$87+$C$95+$C$100+$C$99)/(1-($B$104)))*$B$105,2)</f>
        <v>31.23</v>
      </c>
      <c r="D105" s="197" t="n">
        <f aca="false">ROUND((($D$19+$D$51+$D$71+$D$87+$D$95+$D$100+$D$99)/(1-($B$104)))*$B105,2)</f>
        <v>31.23</v>
      </c>
      <c r="E105" s="197" t="n">
        <f aca="false">ROUND((($E$19+$E$51+$E$71+$E$87+$E$95+$E$100+$E$99)/(1-($B$104)))*$B105,2)</f>
        <v>31.23</v>
      </c>
      <c r="F105" s="197" t="n">
        <f aca="false">ROUND(((F$19+F$51+F$71+F$87+F$95+F$100+F$99)/(1-($B$104)))*B105,2)</f>
        <v>41.65</v>
      </c>
      <c r="G105" s="203" t="n">
        <f aca="false">ROUND(((G$19+G$51+G$71+G$87+G$95+G$100+G$99)/(1-($B$104)))*$B105,2)</f>
        <v>41.65</v>
      </c>
    </row>
    <row r="106" customFormat="false" ht="12.75" hidden="false" customHeight="false" outlineLevel="0" collapsed="false">
      <c r="A106" s="148" t="s">
        <v>384</v>
      </c>
      <c r="B106" s="168" t="n">
        <v>0.025</v>
      </c>
      <c r="C106" s="197" t="n">
        <f aca="false">ROUND((($C$19+$C$51+$C$71+$C$87+$C$95+$C$99+$C$100)/(1-($B$104)))*$B$106,2)</f>
        <v>21.39</v>
      </c>
      <c r="D106" s="197" t="n">
        <f aca="false">ROUND((($D$19+$D$51+$D$71+$D$87+$D$95+$D$99+$D$100)/(1-($B$104)))*$B106,2)</f>
        <v>21.39</v>
      </c>
      <c r="E106" s="197" t="n">
        <f aca="false">ROUND((($E$19+$E$51+$E$71+$E$87+$E$95+$E$99+$E$100)/(1-($B$104)))*$B106,2)</f>
        <v>21.39</v>
      </c>
      <c r="F106" s="197" t="n">
        <f aca="false">ROUND((($F$19+$F$51+$F$71+$F$87+$F$95+$F$99+$F$100)/(1-($B$104)))*B106,2)</f>
        <v>28.53</v>
      </c>
      <c r="G106" s="203" t="n">
        <f aca="false">ROUND((($G$19+$G$51+$G$71+$G$87+$G$95+$G$99+$G$100)/(1-($B$104)))*$B106,2)</f>
        <v>28.53</v>
      </c>
    </row>
    <row r="107" customFormat="false" ht="12.75" hidden="false" customHeight="false" outlineLevel="0" collapsed="false">
      <c r="A107" s="162" t="s">
        <v>386</v>
      </c>
      <c r="B107" s="209" t="n">
        <f aca="false">B108+B109</f>
        <v>0.0665</v>
      </c>
      <c r="C107" s="163" t="n">
        <f aca="false">SUM(C108:C109)</f>
        <v>57.2</v>
      </c>
      <c r="D107" s="163" t="n">
        <f aca="false">SUM(D108:D109)</f>
        <v>57.2</v>
      </c>
      <c r="E107" s="163" t="n">
        <f aca="false">SUM(E108:E109)</f>
        <v>57.2</v>
      </c>
      <c r="F107" s="163" t="n">
        <f aca="false">SUM(F108:F109)</f>
        <v>76.3</v>
      </c>
      <c r="G107" s="164" t="n">
        <f aca="false">SUM(G108:G109)</f>
        <v>76.3</v>
      </c>
    </row>
    <row r="108" customFormat="false" ht="12.75" hidden="false" customHeight="false" outlineLevel="0" collapsed="false">
      <c r="A108" s="148" t="s">
        <v>383</v>
      </c>
      <c r="B108" s="168" t="n">
        <v>0.0365</v>
      </c>
      <c r="C108" s="197" t="n">
        <f aca="false">ROUND((($C$19+$C$51+$C$71+$C$87+$C$95+$C$100+$C$99)/(1-($B$107)))*$B$108,2)</f>
        <v>31.4</v>
      </c>
      <c r="D108" s="197" t="n">
        <f aca="false">ROUND((($D$19+$D$51+$D$71+$D$87+$D$95+$D$100+$D$99)/(1-($B$107)))*$B108,2)</f>
        <v>31.4</v>
      </c>
      <c r="E108" s="197" t="n">
        <f aca="false">ROUND((($E$19+$E$51+$E$71+$E$87+$E$95+$E$100+$E$99)/(1-($B$107)))*$B108,2)</f>
        <v>31.4</v>
      </c>
      <c r="F108" s="197" t="n">
        <f aca="false">ROUND(((F$19+F$51+F$71+F$87+F$95+F$100+F$99)/(1-($B$107)))*B108,2)</f>
        <v>41.88</v>
      </c>
      <c r="G108" s="203" t="n">
        <f aca="false">ROUND(((G$19+G$51+G$71+G$87+G$95+G$100+G$99)/(1-($B$107)))*$B108,2)</f>
        <v>41.88</v>
      </c>
    </row>
    <row r="109" customFormat="false" ht="12.75" hidden="false" customHeight="false" outlineLevel="0" collapsed="false">
      <c r="A109" s="148" t="s">
        <v>384</v>
      </c>
      <c r="B109" s="168" t="n">
        <v>0.03</v>
      </c>
      <c r="C109" s="197" t="n">
        <f aca="false">ROUND((($C$19+$C$51+$C$71+$C$87+$C$95+$C$99+$C$100)/(1-($B$107)))*B109,2)</f>
        <v>25.8</v>
      </c>
      <c r="D109" s="197" t="n">
        <f aca="false">ROUND((($D$19+$D$51+$D$71+$D$87+$D$95+$D$99+$D$100)/(1-($B$107)))*$B109,2)</f>
        <v>25.8</v>
      </c>
      <c r="E109" s="197" t="n">
        <f aca="false">ROUND((($E$19+$E$51+$E$71+$E$87+$E$95+$E$99+$E$100)/(1-($B$107)))*$B109,2)</f>
        <v>25.8</v>
      </c>
      <c r="F109" s="202" t="n">
        <f aca="false">ROUND((($F$19+$F$51+$F$71+$F$87+$F$95+$F$99+$F$100)/(1-($B$107)))*B109,2)</f>
        <v>34.42</v>
      </c>
      <c r="G109" s="203" t="n">
        <f aca="false">ROUND((($G$19+$G$51+$G$71+$G$87+$G$95+$G$99+$G$100)/(1-($B$107)))*$B109,2)</f>
        <v>34.42</v>
      </c>
    </row>
    <row r="110" customFormat="false" ht="12.75" hidden="false" customHeight="false" outlineLevel="0" collapsed="false">
      <c r="A110" s="162" t="s">
        <v>387</v>
      </c>
      <c r="B110" s="209" t="n">
        <f aca="false">B111+B112</f>
        <v>0.0715</v>
      </c>
      <c r="C110" s="163" t="n">
        <f aca="false">SUM(C111:C112)</f>
        <v>61.83</v>
      </c>
      <c r="D110" s="163" t="n">
        <f aca="false">SUM(D111:D112)</f>
        <v>61.83</v>
      </c>
      <c r="E110" s="163" t="n">
        <f aca="false">SUM(E111:E112)</f>
        <v>61.83</v>
      </c>
      <c r="F110" s="163" t="n">
        <f aca="false">SUM(F111:F112)</f>
        <v>82.47</v>
      </c>
      <c r="G110" s="164" t="n">
        <f aca="false">SUM(G111:G112)</f>
        <v>82.47</v>
      </c>
    </row>
    <row r="111" customFormat="false" ht="12.75" hidden="false" customHeight="false" outlineLevel="0" collapsed="false">
      <c r="A111" s="148" t="s">
        <v>383</v>
      </c>
      <c r="B111" s="168" t="n">
        <v>0.0365</v>
      </c>
      <c r="C111" s="197" t="n">
        <f aca="false">ROUND((($C$19+$C$51+$C$71+$C$87+$C$95+$C$100+$C$99)/(1-($B$110)))*B111,2)</f>
        <v>31.56</v>
      </c>
      <c r="D111" s="197" t="n">
        <f aca="false">ROUND((($D$19+$D$51+$D$71+$D$87+$D$95+$D$100+$D$99)/(1-($B$110)))*$B111,2)</f>
        <v>31.56</v>
      </c>
      <c r="E111" s="197" t="n">
        <f aca="false">ROUND((($E$19+$E$51+$E$71+$E$87+$E$95+$E$100+$E$99)/(1-($B$110)))*$B111,2)</f>
        <v>31.56</v>
      </c>
      <c r="F111" s="202" t="n">
        <f aca="false">ROUND(((F$19+F$51+F$71+F$87+F$95+F$100+F$99)/(1-($B$110)))*B111,2)</f>
        <v>42.1</v>
      </c>
      <c r="G111" s="180" t="n">
        <f aca="false">ROUND(((G$19+G$51+G$71+G$87+G$95+G$100+G$99)/(1-($B$110)))*$B111,2)</f>
        <v>42.1</v>
      </c>
    </row>
    <row r="112" customFormat="false" ht="12.75" hidden="false" customHeight="false" outlineLevel="0" collapsed="false">
      <c r="A112" s="148" t="s">
        <v>384</v>
      </c>
      <c r="B112" s="168" t="n">
        <v>0.035</v>
      </c>
      <c r="C112" s="197" t="n">
        <f aca="false">ROUND((($C$19+$C$51+$C$71+$C$87+$C$95+$C$99+$C$100)/(1-($B$110)))*B112,2)</f>
        <v>30.27</v>
      </c>
      <c r="D112" s="197" t="n">
        <f aca="false">ROUND((($D$19+$D$51+$D$71+$D$87+$D$95+$D$99+$D$100)/(1-($B$110)))*$B112,2)</f>
        <v>30.27</v>
      </c>
      <c r="E112" s="197" t="n">
        <f aca="false">ROUND((($E$19+$E$51+$E$71+$E$87+$E$95+$E$99+$E$100)/(1-($B$110)))*$B112,2)</f>
        <v>30.27</v>
      </c>
      <c r="F112" s="201" t="n">
        <f aca="false">ROUND((($F$19+$F$51+$F$71+$F$87+$F$95+$F$99+$F$100)/(1-($B$110)))*B112,2)</f>
        <v>40.37</v>
      </c>
      <c r="G112" s="203" t="n">
        <f aca="false">ROUND((($G$19+$G$51+$G$71+$G$87+$G$95+$G$99+$G$100)/(1-($B$110)))*$B112,2)</f>
        <v>40.37</v>
      </c>
    </row>
    <row r="113" customFormat="false" ht="12.75" hidden="false" customHeight="false" outlineLevel="0" collapsed="false">
      <c r="A113" s="162" t="s">
        <v>388</v>
      </c>
      <c r="B113" s="209" t="n">
        <f aca="false">B114+B115</f>
        <v>0.0765</v>
      </c>
      <c r="C113" s="163" t="n">
        <f aca="false">SUM(C114:C115)</f>
        <v>66.52</v>
      </c>
      <c r="D113" s="163" t="n">
        <f aca="false">SUM(D114:D115)</f>
        <v>66.52</v>
      </c>
      <c r="E113" s="163" t="n">
        <f aca="false">SUM(E114:E115)</f>
        <v>66.52</v>
      </c>
      <c r="F113" s="163" t="n">
        <f aca="false">SUM(F114:F115)</f>
        <v>88.72</v>
      </c>
      <c r="G113" s="164" t="n">
        <f aca="false">SUM(G114:G115)</f>
        <v>88.72</v>
      </c>
    </row>
    <row r="114" customFormat="false" ht="12.75" hidden="false" customHeight="false" outlineLevel="0" collapsed="false">
      <c r="A114" s="148" t="s">
        <v>383</v>
      </c>
      <c r="B114" s="168" t="n">
        <v>0.0365</v>
      </c>
      <c r="C114" s="197" t="n">
        <f aca="false">ROUND((($C$19+$C$51+$C$71+$C$87+$C$95+$C$100+$C$99)/(1-($B$113)))*B114,2)</f>
        <v>31.74</v>
      </c>
      <c r="D114" s="197" t="n">
        <f aca="false">ROUND((($D$19+$D$51+$D$71+$D$87+$D$95+$D$100+$D$99)/(1-($B$113)))*$B114,2)</f>
        <v>31.74</v>
      </c>
      <c r="E114" s="197" t="n">
        <f aca="false">ROUND((($E$19+$E$51+$E$71+$E$87+$E$95+$E$100+$E$99)/(1-($B$113)))*$B114,2)</f>
        <v>31.74</v>
      </c>
      <c r="F114" s="202" t="n">
        <f aca="false">ROUND(((F$19+F$51+F$71+F$87+F$95+F$100+F$99)/(1-($B$113)))*B114,2)</f>
        <v>42.33</v>
      </c>
      <c r="G114" s="203" t="n">
        <f aca="false">ROUND(((G$19+G$51+G$71+G$87+G$95+G$100+G$99)/(1-($B$113)))*$B114,2)</f>
        <v>42.33</v>
      </c>
    </row>
    <row r="115" customFormat="false" ht="12.75" hidden="false" customHeight="false" outlineLevel="0" collapsed="false">
      <c r="A115" s="148" t="s">
        <v>384</v>
      </c>
      <c r="B115" s="168" t="n">
        <v>0.04</v>
      </c>
      <c r="C115" s="197" t="n">
        <f aca="false">ROUND((($C$19+$C$51+$C$71+$C$87+$C$95+$C$99+$C$100)/(1-($B$113)))*B115,2)</f>
        <v>34.78</v>
      </c>
      <c r="D115" s="197" t="n">
        <f aca="false">ROUND((($D$19+$D$51+$D$71+$D$87+$D$95+$D$99+$D$100)/(1-($B$113)))*$B115,2)</f>
        <v>34.78</v>
      </c>
      <c r="E115" s="197" t="n">
        <f aca="false">ROUND((($E$19+$E$51+$E$71+$E$87+$E$95+$E$99+$E$100)/(1-($B$113)))*$B115,2)</f>
        <v>34.78</v>
      </c>
      <c r="F115" s="202" t="n">
        <f aca="false">ROUND((($F$19+$F$51+$F$71+$F$87+$F$95+$F$99+$F$100)/(1-($B$113)))*B115,2)</f>
        <v>46.39</v>
      </c>
      <c r="G115" s="203" t="n">
        <f aca="false">ROUND((($G$19+$G$51+$G$71+$G$87+$G$95+$G$99+$G$100)/(1-($B$113)))*$B115,2)</f>
        <v>46.39</v>
      </c>
    </row>
    <row r="116" customFormat="false" ht="12.75" hidden="false" customHeight="false" outlineLevel="0" collapsed="false">
      <c r="A116" s="162" t="s">
        <v>389</v>
      </c>
      <c r="B116" s="209" t="n">
        <f aca="false">B117+B118</f>
        <v>0.0865</v>
      </c>
      <c r="C116" s="163" t="n">
        <f aca="false">SUM(C117:C118)</f>
        <v>76.03</v>
      </c>
      <c r="D116" s="163" t="n">
        <f aca="false">SUM(D117:D118)</f>
        <v>76.03</v>
      </c>
      <c r="E116" s="163" t="n">
        <f aca="false">SUM(E117:E118)</f>
        <v>76.03</v>
      </c>
      <c r="F116" s="163" t="n">
        <f aca="false">SUM(F117:F118)</f>
        <v>101.41</v>
      </c>
      <c r="G116" s="164" t="n">
        <f aca="false">SUM(G117:G118)</f>
        <v>101.41</v>
      </c>
    </row>
    <row r="117" customFormat="false" ht="12.75" hidden="false" customHeight="false" outlineLevel="0" collapsed="false">
      <c r="A117" s="148" t="s">
        <v>383</v>
      </c>
      <c r="B117" s="168" t="n">
        <v>0.0365</v>
      </c>
      <c r="C117" s="197" t="n">
        <f aca="false">ROUND((($C$19+$C$51+$C$71+$C$87+$C$95+$C$100+$C$99)/(1-($B$116)))*B117,2)</f>
        <v>32.08</v>
      </c>
      <c r="D117" s="197" t="n">
        <f aca="false">ROUND((($D$19+$D$51+$D$71+$D$87+$D$95+$D$100+$D$99)/(1-($B$116)))*$B117,2)</f>
        <v>32.08</v>
      </c>
      <c r="E117" s="197" t="n">
        <f aca="false">ROUND((($E$19+$E$51+$E$71+$E$87+$E$95+$E$100+$E$99)/(1-($B$116)))*$B117,2)</f>
        <v>32.08</v>
      </c>
      <c r="F117" s="202" t="n">
        <f aca="false">ROUND(((F$19+F$51+F$71+F$87+F$95+F$100+F$99)/(1-($B$116)))*B117,2)</f>
        <v>42.79</v>
      </c>
      <c r="G117" s="203" t="n">
        <f aca="false">ROUND(((G$19+G$51+G$71+G$87+G$95+G$100+G$99)/(1-($B$116)))*$B117,2)</f>
        <v>42.79</v>
      </c>
    </row>
    <row r="118" customFormat="false" ht="12.75" hidden="false" customHeight="false" outlineLevel="0" collapsed="false">
      <c r="A118" s="212" t="s">
        <v>384</v>
      </c>
      <c r="B118" s="213" t="n">
        <v>0.05</v>
      </c>
      <c r="C118" s="214" t="n">
        <f aca="false">ROUND((($C$19+$C$51+$C$71+$C$87+$C$95+$C$99+$C$100)/(1-($B$116)))*B118,2)</f>
        <v>43.95</v>
      </c>
      <c r="D118" s="214" t="n">
        <f aca="false">ROUND((($D$19+$D$51+$D$71+$D$87+$D$95+$D$99+$D$100)/(1-($B$116)))*$B118,2)</f>
        <v>43.95</v>
      </c>
      <c r="E118" s="214" t="n">
        <f aca="false">ROUND((($E$19+$E$51+$E$71+$E$87+$E$95+$E$99+$E$100)/(1-($B$116)))*$B118,2)</f>
        <v>43.95</v>
      </c>
      <c r="F118" s="215" t="n">
        <f aca="false">ROUND((($F$19+$F$51+$F$71+$F$87+$F$95+$F$99+$F$100)/(1-($B$116)))*B118,2)</f>
        <v>58.62</v>
      </c>
      <c r="G118" s="216" t="n">
        <f aca="false">ROUND((($G$19+$G$51+$G$71+$G$87+$G$95+$G$99+$G$100)/(1-($B$116)))*$B118,2)</f>
        <v>58.62</v>
      </c>
    </row>
    <row r="119" customFormat="false" ht="12.75" hidden="false" customHeight="false" outlineLevel="0" collapsed="false">
      <c r="A119" s="217" t="s">
        <v>390</v>
      </c>
      <c r="B119" s="218" t="n">
        <v>0.02</v>
      </c>
      <c r="C119" s="219" t="n">
        <f aca="false">SUM(C99:C101)</f>
        <v>141.69</v>
      </c>
      <c r="D119" s="219" t="n">
        <f aca="false">SUM(D99:D101)</f>
        <v>141.69</v>
      </c>
      <c r="E119" s="219" t="n">
        <f aca="false">SUM(E99:E101)</f>
        <v>141.69</v>
      </c>
      <c r="F119" s="219" t="n">
        <f aca="false">SUM(F99:F101)</f>
        <v>189</v>
      </c>
      <c r="G119" s="220" t="n">
        <f aca="false">SUM(G99:G101)</f>
        <v>189</v>
      </c>
    </row>
    <row r="120" customFormat="false" ht="12.75" hidden="false" customHeight="false" outlineLevel="0" collapsed="false">
      <c r="A120" s="217"/>
      <c r="B120" s="166" t="n">
        <v>0.025</v>
      </c>
      <c r="C120" s="156" t="n">
        <f aca="false">SUM(C99:C100,C104)</f>
        <v>146.23</v>
      </c>
      <c r="D120" s="156" t="n">
        <f aca="false">SUM(D99:D100,D104)</f>
        <v>146.23</v>
      </c>
      <c r="E120" s="156" t="n">
        <f aca="false">SUM(E99:E100,E104)</f>
        <v>146.23</v>
      </c>
      <c r="F120" s="156" t="n">
        <f aca="false">SUM(F99:F100,F104)</f>
        <v>195.05</v>
      </c>
      <c r="G120" s="157" t="n">
        <f aca="false">SUM(G99:G100,G104)</f>
        <v>195.05</v>
      </c>
    </row>
    <row r="121" customFormat="false" ht="12.75" hidden="false" customHeight="false" outlineLevel="0" collapsed="false">
      <c r="A121" s="217"/>
      <c r="B121" s="166" t="n">
        <v>0.03</v>
      </c>
      <c r="C121" s="156" t="n">
        <f aca="false">SUM(C99:C100,C107)</f>
        <v>150.81</v>
      </c>
      <c r="D121" s="156" t="n">
        <f aca="false">SUM(D99:D100,D107)</f>
        <v>150.81</v>
      </c>
      <c r="E121" s="156" t="n">
        <f aca="false">SUM(E99:E100,E107)</f>
        <v>150.81</v>
      </c>
      <c r="F121" s="156" t="n">
        <f aca="false">SUM(F99:F100,F107)</f>
        <v>201.17</v>
      </c>
      <c r="G121" s="157" t="n">
        <f aca="false">SUM(G99:G100,G107)</f>
        <v>201.17</v>
      </c>
    </row>
    <row r="122" customFormat="false" ht="12.75" hidden="false" customHeight="false" outlineLevel="0" collapsed="false">
      <c r="A122" s="217"/>
      <c r="B122" s="166" t="n">
        <v>0.035</v>
      </c>
      <c r="C122" s="156" t="n">
        <f aca="false">SUM(C99:C100,C110)</f>
        <v>155.44</v>
      </c>
      <c r="D122" s="156" t="n">
        <f aca="false">SUM(D99:D100,D110)</f>
        <v>155.44</v>
      </c>
      <c r="E122" s="156" t="n">
        <f aca="false">SUM(E99:E100,E110)</f>
        <v>155.44</v>
      </c>
      <c r="F122" s="156" t="n">
        <f aca="false">SUM(F99:F100,F110)</f>
        <v>207.34</v>
      </c>
      <c r="G122" s="157" t="n">
        <f aca="false">SUM(G99:G100,G110)</f>
        <v>207.34</v>
      </c>
    </row>
    <row r="123" customFormat="false" ht="12.75" hidden="false" customHeight="false" outlineLevel="0" collapsed="false">
      <c r="A123" s="217"/>
      <c r="B123" s="166" t="n">
        <v>0.04</v>
      </c>
      <c r="C123" s="156" t="n">
        <f aca="false">SUM(C99:C100,C113)</f>
        <v>160.13</v>
      </c>
      <c r="D123" s="156" t="n">
        <f aca="false">SUM(D99:D100,D113)</f>
        <v>160.13</v>
      </c>
      <c r="E123" s="156" t="n">
        <f aca="false">SUM(E99:E100,E113)</f>
        <v>160.13</v>
      </c>
      <c r="F123" s="156" t="n">
        <f aca="false">SUM(F99:F100,F113)</f>
        <v>213.59</v>
      </c>
      <c r="G123" s="157" t="n">
        <f aca="false">SUM(G99:G100,G113)</f>
        <v>213.59</v>
      </c>
    </row>
    <row r="124" customFormat="false" ht="12.75" hidden="false" customHeight="false" outlineLevel="0" collapsed="false">
      <c r="A124" s="217"/>
      <c r="B124" s="221" t="n">
        <v>0.05</v>
      </c>
      <c r="C124" s="222" t="n">
        <f aca="false">SUM(C99:C100,C116)</f>
        <v>169.64</v>
      </c>
      <c r="D124" s="222" t="n">
        <f aca="false">SUM(D99:D100,D116)</f>
        <v>169.64</v>
      </c>
      <c r="E124" s="222" t="n">
        <f aca="false">SUM(E99:E100,E116)</f>
        <v>169.64</v>
      </c>
      <c r="F124" s="222" t="n">
        <f aca="false">SUM(F99:F100,F116)</f>
        <v>226.28</v>
      </c>
      <c r="G124" s="223" t="n">
        <f aca="false">SUM(G99:G100,G116)</f>
        <v>226.28</v>
      </c>
    </row>
    <row r="125" customFormat="false" ht="12.75" hidden="false" customHeight="false" outlineLevel="0" collapsed="false">
      <c r="A125" s="224"/>
      <c r="B125" s="0"/>
      <c r="C125" s="0"/>
      <c r="D125" s="0"/>
      <c r="E125" s="0"/>
      <c r="F125" s="0"/>
      <c r="G125" s="225"/>
    </row>
    <row r="126" customFormat="false" ht="12.75" hidden="false" customHeight="false" outlineLevel="0" collapsed="false">
      <c r="A126" s="224"/>
      <c r="B126" s="0"/>
      <c r="C126" s="0"/>
      <c r="D126" s="0"/>
      <c r="E126" s="0"/>
      <c r="F126" s="0"/>
      <c r="G126" s="225"/>
    </row>
    <row r="127" customFormat="false" ht="12.75" hidden="false" customHeight="false" outlineLevel="0" collapsed="false">
      <c r="A127" s="226" t="s">
        <v>391</v>
      </c>
      <c r="B127" s="226"/>
      <c r="C127" s="226"/>
      <c r="D127" s="226"/>
      <c r="E127" s="226"/>
      <c r="F127" s="226"/>
      <c r="G127" s="226"/>
    </row>
    <row r="128" customFormat="false" ht="12.75" hidden="false" customHeight="false" outlineLevel="0" collapsed="false">
      <c r="A128" s="227" t="s">
        <v>392</v>
      </c>
      <c r="B128" s="227"/>
      <c r="C128" s="227"/>
      <c r="D128" s="227"/>
      <c r="E128" s="227"/>
      <c r="F128" s="227"/>
      <c r="G128" s="227"/>
    </row>
    <row r="129" customFormat="false" ht="12.75" hidden="false" customHeight="false" outlineLevel="0" collapsed="false">
      <c r="A129" s="228" t="s">
        <v>393</v>
      </c>
      <c r="B129" s="228"/>
      <c r="C129" s="229" t="n">
        <f aca="false">C19</f>
        <v>0</v>
      </c>
      <c r="D129" s="229" t="n">
        <f aca="false">D19</f>
        <v>0</v>
      </c>
      <c r="E129" s="229" t="n">
        <f aca="false">E19</f>
        <v>0</v>
      </c>
      <c r="F129" s="229" t="n">
        <f aca="false">F19</f>
        <v>0</v>
      </c>
      <c r="G129" s="230" t="n">
        <f aca="false">G19</f>
        <v>0</v>
      </c>
    </row>
    <row r="130" customFormat="false" ht="12.75" hidden="false" customHeight="false" outlineLevel="0" collapsed="false">
      <c r="A130" s="231" t="s">
        <v>394</v>
      </c>
      <c r="B130" s="231"/>
      <c r="C130" s="150" t="n">
        <f aca="false">C51</f>
        <v>625.33</v>
      </c>
      <c r="D130" s="150" t="n">
        <f aca="false">D51</f>
        <v>625.33</v>
      </c>
      <c r="E130" s="150" t="n">
        <f aca="false">E51</f>
        <v>625.33</v>
      </c>
      <c r="F130" s="150" t="n">
        <f aca="false">F51</f>
        <v>852.71</v>
      </c>
      <c r="G130" s="152" t="n">
        <f aca="false">G51</f>
        <v>852.71</v>
      </c>
    </row>
    <row r="131" customFormat="false" ht="12.75" hidden="false" customHeight="false" outlineLevel="0" collapsed="false">
      <c r="A131" s="231" t="s">
        <v>395</v>
      </c>
      <c r="B131" s="231"/>
      <c r="C131" s="150" t="n">
        <f aca="false">C71</f>
        <v>29.6510641666667</v>
      </c>
      <c r="D131" s="150" t="n">
        <f aca="false">D71</f>
        <v>29.6510641666667</v>
      </c>
      <c r="E131" s="150" t="n">
        <f aca="false">E71</f>
        <v>29.6510641666667</v>
      </c>
      <c r="F131" s="150" t="n">
        <f aca="false">F71</f>
        <v>40.4326658333333</v>
      </c>
      <c r="G131" s="152" t="n">
        <f aca="false">G71</f>
        <v>40.4326658333333</v>
      </c>
    </row>
    <row r="132" customFormat="false" ht="12.75" hidden="false" customHeight="false" outlineLevel="0" collapsed="false">
      <c r="A132" s="231" t="s">
        <v>396</v>
      </c>
      <c r="B132" s="231"/>
      <c r="C132" s="150" t="n">
        <f aca="false">C87</f>
        <v>54.36</v>
      </c>
      <c r="D132" s="150" t="n">
        <f aca="false">D87</f>
        <v>54.36</v>
      </c>
      <c r="E132" s="150" t="n">
        <f aca="false">E87</f>
        <v>54.36</v>
      </c>
      <c r="F132" s="150" t="n">
        <f aca="false">F87</f>
        <v>52.99</v>
      </c>
      <c r="G132" s="152" t="n">
        <f aca="false">G87</f>
        <v>52.99</v>
      </c>
    </row>
    <row r="133" customFormat="false" ht="12.75" hidden="false" customHeight="false" outlineLevel="0" collapsed="false">
      <c r="A133" s="232" t="s">
        <v>397</v>
      </c>
      <c r="B133" s="232"/>
      <c r="C133" s="233" t="n">
        <f aca="false">C95</f>
        <v>0</v>
      </c>
      <c r="D133" s="233" t="n">
        <f aca="false">D95</f>
        <v>0</v>
      </c>
      <c r="E133" s="233" t="n">
        <f aca="false">E95</f>
        <v>0</v>
      </c>
      <c r="F133" s="233" t="n">
        <f aca="false">F95</f>
        <v>0</v>
      </c>
      <c r="G133" s="234" t="n">
        <f aca="false">G95</f>
        <v>0</v>
      </c>
    </row>
    <row r="134" customFormat="false" ht="12.75" hidden="false" customHeight="false" outlineLevel="0" collapsed="false">
      <c r="A134" s="235" t="s">
        <v>398</v>
      </c>
      <c r="B134" s="235"/>
      <c r="C134" s="236" t="n">
        <f aca="false">SUM(C129:C133)</f>
        <v>709.341064166667</v>
      </c>
      <c r="D134" s="236" t="n">
        <f aca="false">SUM(D129:D133)</f>
        <v>709.341064166667</v>
      </c>
      <c r="E134" s="236" t="n">
        <f aca="false">SUM(E129:E133)</f>
        <v>709.341064166667</v>
      </c>
      <c r="F134" s="236" t="n">
        <f aca="false">SUM(F129:F133)</f>
        <v>946.132665833333</v>
      </c>
      <c r="G134" s="237" t="n">
        <f aca="false">SUM(G129:G133)</f>
        <v>946.132665833333</v>
      </c>
    </row>
    <row r="135" customFormat="false" ht="12.75" hidden="false" customHeight="false" outlineLevel="0" collapsed="false">
      <c r="A135" s="228" t="s">
        <v>399</v>
      </c>
      <c r="B135" s="228"/>
      <c r="C135" s="229" t="n">
        <f aca="false">C119</f>
        <v>141.69</v>
      </c>
      <c r="D135" s="229" t="n">
        <f aca="false">D119</f>
        <v>141.69</v>
      </c>
      <c r="E135" s="229" t="n">
        <f aca="false">E119</f>
        <v>141.69</v>
      </c>
      <c r="F135" s="229" t="n">
        <f aca="false">F119</f>
        <v>189</v>
      </c>
      <c r="G135" s="230" t="n">
        <f aca="false">G119</f>
        <v>189</v>
      </c>
    </row>
    <row r="136" customFormat="false" ht="12.75" hidden="false" customHeight="false" outlineLevel="0" collapsed="false">
      <c r="A136" s="231" t="s">
        <v>400</v>
      </c>
      <c r="B136" s="231"/>
      <c r="C136" s="150" t="n">
        <f aca="false">C120</f>
        <v>146.23</v>
      </c>
      <c r="D136" s="150" t="n">
        <f aca="false">D120</f>
        <v>146.23</v>
      </c>
      <c r="E136" s="150" t="n">
        <f aca="false">E120</f>
        <v>146.23</v>
      </c>
      <c r="F136" s="150" t="n">
        <f aca="false">F120</f>
        <v>195.05</v>
      </c>
      <c r="G136" s="152" t="n">
        <f aca="false">G120</f>
        <v>195.05</v>
      </c>
    </row>
    <row r="137" customFormat="false" ht="12.75" hidden="false" customHeight="false" outlineLevel="0" collapsed="false">
      <c r="A137" s="231" t="s">
        <v>401</v>
      </c>
      <c r="B137" s="231"/>
      <c r="C137" s="150" t="n">
        <f aca="false">C121</f>
        <v>150.81</v>
      </c>
      <c r="D137" s="150" t="n">
        <f aca="false">D121</f>
        <v>150.81</v>
      </c>
      <c r="E137" s="150" t="n">
        <f aca="false">E121</f>
        <v>150.81</v>
      </c>
      <c r="F137" s="150" t="n">
        <f aca="false">F121</f>
        <v>201.17</v>
      </c>
      <c r="G137" s="152" t="n">
        <f aca="false">G121</f>
        <v>201.17</v>
      </c>
    </row>
    <row r="138" customFormat="false" ht="12.75" hidden="false" customHeight="false" outlineLevel="0" collapsed="false">
      <c r="A138" s="231" t="s">
        <v>402</v>
      </c>
      <c r="B138" s="231"/>
      <c r="C138" s="150" t="n">
        <f aca="false">C122</f>
        <v>155.44</v>
      </c>
      <c r="D138" s="150" t="n">
        <f aca="false">D122</f>
        <v>155.44</v>
      </c>
      <c r="E138" s="150" t="n">
        <f aca="false">E122</f>
        <v>155.44</v>
      </c>
      <c r="F138" s="150" t="n">
        <f aca="false">F122</f>
        <v>207.34</v>
      </c>
      <c r="G138" s="152" t="n">
        <f aca="false">G122</f>
        <v>207.34</v>
      </c>
    </row>
    <row r="139" customFormat="false" ht="12.75" hidden="false" customHeight="false" outlineLevel="0" collapsed="false">
      <c r="A139" s="231" t="s">
        <v>403</v>
      </c>
      <c r="B139" s="231"/>
      <c r="C139" s="150" t="n">
        <f aca="false">C123</f>
        <v>160.13</v>
      </c>
      <c r="D139" s="150" t="n">
        <f aca="false">D123</f>
        <v>160.13</v>
      </c>
      <c r="E139" s="150" t="n">
        <f aca="false">E123</f>
        <v>160.13</v>
      </c>
      <c r="F139" s="150" t="n">
        <f aca="false">F123</f>
        <v>213.59</v>
      </c>
      <c r="G139" s="152" t="n">
        <f aca="false">G123</f>
        <v>213.59</v>
      </c>
    </row>
    <row r="140" customFormat="false" ht="12.75" hidden="false" customHeight="false" outlineLevel="0" collapsed="false">
      <c r="A140" s="238" t="s">
        <v>404</v>
      </c>
      <c r="B140" s="238"/>
      <c r="C140" s="233" t="n">
        <f aca="false">C124</f>
        <v>169.64</v>
      </c>
      <c r="D140" s="233" t="n">
        <f aca="false">D124</f>
        <v>169.64</v>
      </c>
      <c r="E140" s="233" t="n">
        <f aca="false">E124</f>
        <v>169.64</v>
      </c>
      <c r="F140" s="233" t="n">
        <f aca="false">F124</f>
        <v>226.28</v>
      </c>
      <c r="G140" s="234" t="n">
        <f aca="false">G124</f>
        <v>226.28</v>
      </c>
    </row>
    <row r="141" customFormat="false" ht="12.75" hidden="false" customHeight="false" outlineLevel="0" collapsed="false">
      <c r="A141" s="239" t="s">
        <v>405</v>
      </c>
      <c r="B141" s="240" t="s">
        <v>406</v>
      </c>
      <c r="C141" s="241" t="n">
        <f aca="false">C134+C135</f>
        <v>851.031064166667</v>
      </c>
      <c r="D141" s="241" t="n">
        <f aca="false">D134+D135</f>
        <v>851.031064166667</v>
      </c>
      <c r="E141" s="241" t="n">
        <f aca="false">E134+E135</f>
        <v>851.031064166667</v>
      </c>
      <c r="F141" s="241" t="n">
        <f aca="false">F134+F135</f>
        <v>1135.13266583333</v>
      </c>
      <c r="G141" s="242" t="n">
        <f aca="false">G134+G135</f>
        <v>1135.13266583333</v>
      </c>
    </row>
    <row r="142" customFormat="false" ht="12.75" hidden="false" customHeight="false" outlineLevel="0" collapsed="false">
      <c r="A142" s="239"/>
      <c r="B142" s="243" t="s">
        <v>407</v>
      </c>
      <c r="C142" s="244" t="n">
        <f aca="false">C134+C136</f>
        <v>855.571064166667</v>
      </c>
      <c r="D142" s="244" t="n">
        <f aca="false">D134+D136</f>
        <v>855.571064166667</v>
      </c>
      <c r="E142" s="244" t="n">
        <f aca="false">E134+E136</f>
        <v>855.571064166667</v>
      </c>
      <c r="F142" s="244" t="n">
        <f aca="false">F134+F136</f>
        <v>1141.18266583333</v>
      </c>
      <c r="G142" s="245" t="n">
        <f aca="false">G134+G136</f>
        <v>1141.18266583333</v>
      </c>
    </row>
    <row r="143" customFormat="false" ht="12.75" hidden="false" customHeight="false" outlineLevel="0" collapsed="false">
      <c r="A143" s="239"/>
      <c r="B143" s="243" t="s">
        <v>408</v>
      </c>
      <c r="C143" s="244" t="n">
        <f aca="false">C134+C137</f>
        <v>860.151064166667</v>
      </c>
      <c r="D143" s="244" t="n">
        <f aca="false">D134+D137</f>
        <v>860.151064166667</v>
      </c>
      <c r="E143" s="244" t="n">
        <f aca="false">E134+E137</f>
        <v>860.151064166667</v>
      </c>
      <c r="F143" s="244" t="n">
        <f aca="false">F134+F137</f>
        <v>1147.30266583333</v>
      </c>
      <c r="G143" s="245" t="n">
        <f aca="false">G134+G137</f>
        <v>1147.30266583333</v>
      </c>
    </row>
    <row r="144" customFormat="false" ht="12.75" hidden="false" customHeight="false" outlineLevel="0" collapsed="false">
      <c r="A144" s="239"/>
      <c r="B144" s="243" t="s">
        <v>409</v>
      </c>
      <c r="C144" s="244" t="n">
        <f aca="false">C134+C138</f>
        <v>864.781064166667</v>
      </c>
      <c r="D144" s="244" t="n">
        <f aca="false">D134+D138</f>
        <v>864.781064166667</v>
      </c>
      <c r="E144" s="244" t="n">
        <f aca="false">E134+E138</f>
        <v>864.781064166667</v>
      </c>
      <c r="F144" s="244" t="n">
        <f aca="false">F134+F138</f>
        <v>1153.47266583333</v>
      </c>
      <c r="G144" s="245" t="n">
        <f aca="false">G134+G138</f>
        <v>1153.47266583333</v>
      </c>
    </row>
    <row r="145" customFormat="false" ht="12.75" hidden="false" customHeight="false" outlineLevel="0" collapsed="false">
      <c r="A145" s="239"/>
      <c r="B145" s="243" t="s">
        <v>410</v>
      </c>
      <c r="C145" s="244" t="n">
        <f aca="false">C134+C139</f>
        <v>869.471064166667</v>
      </c>
      <c r="D145" s="244" t="n">
        <f aca="false">D134+D139</f>
        <v>869.471064166667</v>
      </c>
      <c r="E145" s="244" t="n">
        <f aca="false">E134+E139</f>
        <v>869.471064166667</v>
      </c>
      <c r="F145" s="244" t="n">
        <f aca="false">F134+F139</f>
        <v>1159.72266583333</v>
      </c>
      <c r="G145" s="245" t="n">
        <f aca="false">G134+G139</f>
        <v>1159.72266583333</v>
      </c>
    </row>
    <row r="146" customFormat="false" ht="12.75" hidden="false" customHeight="false" outlineLevel="0" collapsed="false">
      <c r="A146" s="239"/>
      <c r="B146" s="246" t="s">
        <v>411</v>
      </c>
      <c r="C146" s="247" t="n">
        <f aca="false">C134+C140</f>
        <v>878.981064166667</v>
      </c>
      <c r="D146" s="247" t="n">
        <f aca="false">D134+D140</f>
        <v>878.981064166667</v>
      </c>
      <c r="E146" s="247" t="n">
        <f aca="false">E134+E140</f>
        <v>878.981064166667</v>
      </c>
      <c r="F146" s="247" t="n">
        <f aca="false">F134+F140</f>
        <v>1172.41266583333</v>
      </c>
      <c r="G146" s="248" t="n">
        <f aca="false">G134+G140</f>
        <v>1172.41266583333</v>
      </c>
    </row>
    <row r="147" customFormat="false" ht="12.75" hidden="false" customHeight="false" outlineLevel="0" collapsed="false">
      <c r="A147" s="249" t="s">
        <v>412</v>
      </c>
      <c r="B147" s="250" t="s">
        <v>406</v>
      </c>
      <c r="C147" s="251" t="n">
        <f aca="false">C141</f>
        <v>851.031064166667</v>
      </c>
      <c r="D147" s="251" t="n">
        <f aca="false">D141</f>
        <v>851.031064166667</v>
      </c>
      <c r="E147" s="251" t="n">
        <f aca="false">E141</f>
        <v>851.031064166667</v>
      </c>
      <c r="F147" s="252" t="n">
        <f aca="false">F141/2</f>
        <v>567.566332916667</v>
      </c>
      <c r="G147" s="253" t="n">
        <f aca="false">G141/2</f>
        <v>567.566332916667</v>
      </c>
    </row>
    <row r="148" customFormat="false" ht="12.75" hidden="false" customHeight="false" outlineLevel="0" collapsed="false">
      <c r="A148" s="249"/>
      <c r="B148" s="254" t="s">
        <v>407</v>
      </c>
      <c r="C148" s="255" t="n">
        <f aca="false">C142</f>
        <v>855.571064166667</v>
      </c>
      <c r="D148" s="255" t="n">
        <f aca="false">D142</f>
        <v>855.571064166667</v>
      </c>
      <c r="E148" s="255" t="n">
        <f aca="false">E142</f>
        <v>855.571064166667</v>
      </c>
      <c r="F148" s="256" t="n">
        <f aca="false">F142/2</f>
        <v>570.591332916667</v>
      </c>
      <c r="G148" s="257" t="n">
        <f aca="false">G142/2</f>
        <v>570.591332916667</v>
      </c>
    </row>
    <row r="149" customFormat="false" ht="12.75" hidden="false" customHeight="false" outlineLevel="0" collapsed="false">
      <c r="A149" s="249"/>
      <c r="B149" s="254" t="s">
        <v>408</v>
      </c>
      <c r="C149" s="255" t="n">
        <f aca="false">C143</f>
        <v>860.151064166667</v>
      </c>
      <c r="D149" s="255" t="n">
        <f aca="false">D143</f>
        <v>860.151064166667</v>
      </c>
      <c r="E149" s="255" t="n">
        <f aca="false">E143</f>
        <v>860.151064166667</v>
      </c>
      <c r="F149" s="256" t="n">
        <f aca="false">F143/2</f>
        <v>573.651332916667</v>
      </c>
      <c r="G149" s="257" t="n">
        <f aca="false">G143/2</f>
        <v>573.651332916667</v>
      </c>
    </row>
    <row r="150" customFormat="false" ht="12.75" hidden="false" customHeight="false" outlineLevel="0" collapsed="false">
      <c r="A150" s="249"/>
      <c r="B150" s="254" t="s">
        <v>409</v>
      </c>
      <c r="C150" s="255" t="n">
        <f aca="false">C144</f>
        <v>864.781064166667</v>
      </c>
      <c r="D150" s="255" t="n">
        <f aca="false">D144</f>
        <v>864.781064166667</v>
      </c>
      <c r="E150" s="255" t="n">
        <f aca="false">E144</f>
        <v>864.781064166667</v>
      </c>
      <c r="F150" s="256" t="n">
        <f aca="false">F144/2</f>
        <v>576.736332916667</v>
      </c>
      <c r="G150" s="257" t="n">
        <f aca="false">G144/2</f>
        <v>576.736332916667</v>
      </c>
    </row>
    <row r="151" customFormat="false" ht="12.75" hidden="false" customHeight="false" outlineLevel="0" collapsed="false">
      <c r="A151" s="249"/>
      <c r="B151" s="254" t="s">
        <v>410</v>
      </c>
      <c r="C151" s="255" t="n">
        <f aca="false">C145</f>
        <v>869.471064166667</v>
      </c>
      <c r="D151" s="255" t="n">
        <f aca="false">D145</f>
        <v>869.471064166667</v>
      </c>
      <c r="E151" s="255" t="n">
        <f aca="false">E145</f>
        <v>869.471064166667</v>
      </c>
      <c r="F151" s="256" t="n">
        <f aca="false">F145/2</f>
        <v>579.861332916667</v>
      </c>
      <c r="G151" s="257" t="n">
        <f aca="false">G145/2</f>
        <v>579.861332916667</v>
      </c>
    </row>
    <row r="152" customFormat="false" ht="12.75" hidden="false" customHeight="false" outlineLevel="0" collapsed="false">
      <c r="A152" s="249"/>
      <c r="B152" s="258" t="s">
        <v>411</v>
      </c>
      <c r="C152" s="259" t="n">
        <f aca="false">C146</f>
        <v>878.981064166667</v>
      </c>
      <c r="D152" s="259" t="n">
        <f aca="false">D146</f>
        <v>878.981064166667</v>
      </c>
      <c r="E152" s="259" t="n">
        <f aca="false">E146</f>
        <v>878.981064166667</v>
      </c>
      <c r="F152" s="260" t="n">
        <f aca="false">F146/2</f>
        <v>586.206332916667</v>
      </c>
      <c r="G152" s="261" t="n">
        <f aca="false">G146/2</f>
        <v>586.206332916667</v>
      </c>
    </row>
    <row r="153" customFormat="false" ht="15" hidden="false" customHeight="true" outlineLevel="0" collapsed="false">
      <c r="A153" s="262" t="s">
        <v>413</v>
      </c>
      <c r="B153" s="263" t="s">
        <v>406</v>
      </c>
      <c r="C153" s="264"/>
      <c r="D153" s="264" t="n">
        <f aca="false">D141/220</f>
        <v>3.86832301893939</v>
      </c>
      <c r="E153" s="264" t="n">
        <f aca="false">E141/220</f>
        <v>3.86832301893939</v>
      </c>
      <c r="F153" s="264"/>
      <c r="G153" s="265"/>
    </row>
    <row r="154" customFormat="false" ht="15" hidden="false" customHeight="true" outlineLevel="0" collapsed="false">
      <c r="A154" s="262"/>
      <c r="B154" s="266" t="s">
        <v>407</v>
      </c>
      <c r="C154" s="267"/>
      <c r="D154" s="267" t="n">
        <f aca="false">D142/220</f>
        <v>3.88895938257576</v>
      </c>
      <c r="E154" s="267" t="n">
        <f aca="false">E142/220</f>
        <v>3.88895938257576</v>
      </c>
      <c r="F154" s="267"/>
      <c r="G154" s="268"/>
    </row>
    <row r="155" customFormat="false" ht="12.75" hidden="false" customHeight="false" outlineLevel="0" collapsed="false">
      <c r="A155" s="262"/>
      <c r="B155" s="266" t="s">
        <v>408</v>
      </c>
      <c r="C155" s="269"/>
      <c r="D155" s="267" t="n">
        <f aca="false">D143/220</f>
        <v>3.90977756439394</v>
      </c>
      <c r="E155" s="267" t="n">
        <f aca="false">E143/220</f>
        <v>3.90977756439394</v>
      </c>
      <c r="F155" s="269"/>
      <c r="G155" s="270"/>
    </row>
    <row r="156" customFormat="false" ht="12.75" hidden="false" customHeight="false" outlineLevel="0" collapsed="false">
      <c r="A156" s="262"/>
      <c r="B156" s="266" t="s">
        <v>409</v>
      </c>
      <c r="C156" s="269"/>
      <c r="D156" s="267" t="n">
        <f aca="false">D144/220</f>
        <v>3.93082301893939</v>
      </c>
      <c r="E156" s="267" t="n">
        <f aca="false">E144/220</f>
        <v>3.93082301893939</v>
      </c>
      <c r="F156" s="269"/>
      <c r="G156" s="270"/>
    </row>
    <row r="157" customFormat="false" ht="12.75" hidden="false" customHeight="false" outlineLevel="0" collapsed="false">
      <c r="A157" s="262"/>
      <c r="B157" s="266" t="s">
        <v>410</v>
      </c>
      <c r="C157" s="269"/>
      <c r="D157" s="267" t="n">
        <f aca="false">D145/220</f>
        <v>3.95214120075758</v>
      </c>
      <c r="E157" s="267" t="n">
        <f aca="false">E145/220</f>
        <v>3.95214120075758</v>
      </c>
      <c r="F157" s="269"/>
      <c r="G157" s="270"/>
    </row>
    <row r="158" customFormat="false" ht="12.75" hidden="false" customHeight="false" outlineLevel="0" collapsed="false">
      <c r="A158" s="262"/>
      <c r="B158" s="271" t="s">
        <v>411</v>
      </c>
      <c r="C158" s="272"/>
      <c r="D158" s="273" t="n">
        <f aca="false">D146/220</f>
        <v>3.99536847348485</v>
      </c>
      <c r="E158" s="273" t="n">
        <f aca="false">E146/220</f>
        <v>3.99536847348485</v>
      </c>
      <c r="F158" s="272"/>
      <c r="G158" s="274"/>
    </row>
    <row r="159" customFormat="false" ht="12.75" hidden="false" customHeight="false" outlineLevel="0" collapsed="false">
      <c r="A159" s="0"/>
    </row>
    <row r="160" customFormat="false" ht="14.9" hidden="false" customHeight="false" outlineLevel="0" collapsed="false">
      <c r="A160" s="0" t="s">
        <v>294</v>
      </c>
    </row>
    <row r="301" customFormat="false" ht="12.8" hidden="false" customHeight="false" outlineLevel="0" collapsed="false"/>
  </sheetData>
  <mergeCells count="31">
    <mergeCell ref="A1:G1"/>
    <mergeCell ref="A2:G2"/>
    <mergeCell ref="A3:G3"/>
    <mergeCell ref="A4:B4"/>
    <mergeCell ref="A5:B5"/>
    <mergeCell ref="A6:B6"/>
    <mergeCell ref="A7:B7"/>
    <mergeCell ref="A10:G10"/>
    <mergeCell ref="A21:G21"/>
    <mergeCell ref="A53:G53"/>
    <mergeCell ref="A73:G73"/>
    <mergeCell ref="A89:G89"/>
    <mergeCell ref="A97:G97"/>
    <mergeCell ref="A119:A124"/>
    <mergeCell ref="A127:G127"/>
    <mergeCell ref="A128:G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A146"/>
    <mergeCell ref="A147:A152"/>
    <mergeCell ref="A153:A1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7B7B7B"/>
    <pageSetUpPr fitToPage="false"/>
  </sheetPr>
  <dimension ref="A1:L46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H27" activeCellId="0" sqref="H27"/>
    </sheetView>
  </sheetViews>
  <sheetFormatPr defaultRowHeight="13.8"/>
  <cols>
    <col collapsed="false" hidden="false" max="1" min="1" style="0" width="8.6734693877551"/>
    <col collapsed="false" hidden="false" max="2" min="2" style="0" width="39.5714285714286"/>
    <col collapsed="false" hidden="false" max="1025" min="3" style="0" width="8.6734693877551"/>
  </cols>
  <sheetData>
    <row r="1" customFormat="false" ht="14.25" hidden="false" customHeight="true" outlineLevel="0" collapsed="false">
      <c r="A1" s="282" t="s">
        <v>437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customFormat="false" ht="14.25" hidden="false" customHeight="true" outlineLevel="0" collapsed="false">
      <c r="A2" s="283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customFormat="false" ht="14.25" hidden="false" customHeight="true" outlineLevel="0" collapsed="false">
      <c r="A3" s="285" t="s">
        <v>438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customFormat="false" ht="14.25" hidden="false" customHeight="true" outlineLevel="0" collapsed="false">
      <c r="A4" s="286" t="s">
        <v>439</v>
      </c>
      <c r="B4" s="287" t="s">
        <v>440</v>
      </c>
      <c r="C4" s="287" t="s">
        <v>1</v>
      </c>
      <c r="D4" s="288" t="s">
        <v>441</v>
      </c>
      <c r="E4" s="288"/>
      <c r="F4" s="288"/>
      <c r="G4" s="288"/>
      <c r="H4" s="289" t="s">
        <v>442</v>
      </c>
      <c r="I4" s="289"/>
      <c r="J4" s="290" t="s">
        <v>443</v>
      </c>
      <c r="K4" s="290"/>
      <c r="L4" s="290"/>
    </row>
    <row r="5" customFormat="false" ht="14.25" hidden="false" customHeight="true" outlineLevel="0" collapsed="false">
      <c r="A5" s="291" t="n">
        <v>1</v>
      </c>
      <c r="B5" s="292" t="s">
        <v>444</v>
      </c>
      <c r="C5" s="292" t="s">
        <v>1</v>
      </c>
      <c r="D5" s="293" t="n">
        <v>4</v>
      </c>
      <c r="E5" s="293"/>
      <c r="F5" s="293"/>
      <c r="G5" s="293"/>
      <c r="H5" s="294" t="n">
        <v>0</v>
      </c>
      <c r="I5" s="294"/>
      <c r="J5" s="295" t="n">
        <f aca="false">D5*H5</f>
        <v>0</v>
      </c>
      <c r="K5" s="295"/>
      <c r="L5" s="295"/>
    </row>
    <row r="6" customFormat="false" ht="14.25" hidden="false" customHeight="true" outlineLevel="0" collapsed="false">
      <c r="A6" s="296" t="n">
        <v>2</v>
      </c>
      <c r="B6" s="297" t="s">
        <v>445</v>
      </c>
      <c r="C6" s="297" t="s">
        <v>1</v>
      </c>
      <c r="D6" s="298" t="n">
        <v>2</v>
      </c>
      <c r="E6" s="298"/>
      <c r="F6" s="298"/>
      <c r="G6" s="298"/>
      <c r="H6" s="294" t="n">
        <v>0</v>
      </c>
      <c r="I6" s="294"/>
      <c r="J6" s="295" t="n">
        <f aca="false">D6*H6</f>
        <v>0</v>
      </c>
      <c r="K6" s="295"/>
      <c r="L6" s="295"/>
    </row>
    <row r="7" customFormat="false" ht="14.25" hidden="false" customHeight="true" outlineLevel="0" collapsed="false">
      <c r="A7" s="296" t="n">
        <v>3</v>
      </c>
      <c r="B7" s="297" t="s">
        <v>446</v>
      </c>
      <c r="C7" s="297" t="s">
        <v>1</v>
      </c>
      <c r="D7" s="298" t="n">
        <v>1</v>
      </c>
      <c r="E7" s="298"/>
      <c r="F7" s="298"/>
      <c r="G7" s="298"/>
      <c r="H7" s="294" t="n">
        <v>0</v>
      </c>
      <c r="I7" s="294"/>
      <c r="J7" s="295" t="n">
        <f aca="false">D7*H7</f>
        <v>0</v>
      </c>
      <c r="K7" s="295"/>
      <c r="L7" s="295"/>
    </row>
    <row r="8" customFormat="false" ht="14.25" hidden="false" customHeight="true" outlineLevel="0" collapsed="false">
      <c r="A8" s="296" t="n">
        <v>4</v>
      </c>
      <c r="B8" s="297" t="s">
        <v>447</v>
      </c>
      <c r="C8" s="297" t="s">
        <v>1</v>
      </c>
      <c r="D8" s="298" t="n">
        <v>1</v>
      </c>
      <c r="E8" s="298"/>
      <c r="F8" s="298"/>
      <c r="G8" s="298"/>
      <c r="H8" s="294" t="n">
        <v>0</v>
      </c>
      <c r="I8" s="294"/>
      <c r="J8" s="295" t="n">
        <f aca="false">D8*H8</f>
        <v>0</v>
      </c>
      <c r="K8" s="295"/>
      <c r="L8" s="295"/>
    </row>
    <row r="9" customFormat="false" ht="14.25" hidden="false" customHeight="true" outlineLevel="0" collapsed="false">
      <c r="A9" s="299" t="n">
        <v>5</v>
      </c>
      <c r="B9" s="300" t="s">
        <v>448</v>
      </c>
      <c r="C9" s="300" t="s">
        <v>449</v>
      </c>
      <c r="D9" s="301" t="n">
        <v>1</v>
      </c>
      <c r="E9" s="301"/>
      <c r="F9" s="301"/>
      <c r="G9" s="301"/>
      <c r="H9" s="294" t="n">
        <v>0</v>
      </c>
      <c r="I9" s="294"/>
      <c r="J9" s="295" t="n">
        <f aca="false">D9*H9</f>
        <v>0</v>
      </c>
      <c r="K9" s="295"/>
      <c r="L9" s="295"/>
    </row>
    <row r="10" customFormat="false" ht="14.25" hidden="false" customHeight="true" outlineLevel="0" collapsed="false">
      <c r="A10" s="302" t="s">
        <v>450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3" t="n">
        <f aca="false">SUM(J5:J9)</f>
        <v>0</v>
      </c>
    </row>
    <row r="11" customFormat="false" ht="14.25" hidden="false" customHeight="true" outlineLevel="0" collapsed="false">
      <c r="A11" s="304" t="s">
        <v>451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 t="n">
        <f aca="false">L10/12</f>
        <v>0</v>
      </c>
    </row>
    <row r="12" customFormat="false" ht="14.25" hidden="false" customHeight="true" outlineLevel="0" collapsed="false">
      <c r="A12" s="283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customFormat="false" ht="14.25" hidden="false" customHeight="true" outlineLevel="0" collapsed="false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</row>
    <row r="14" customFormat="false" ht="14.25" hidden="false" customHeight="true" outlineLevel="0" collapsed="false">
      <c r="A14" s="306" t="s">
        <v>452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</row>
    <row r="15" customFormat="false" ht="14.25" hidden="false" customHeight="true" outlineLevel="0" collapsed="false">
      <c r="A15" s="307" t="s">
        <v>439</v>
      </c>
      <c r="B15" s="308" t="s">
        <v>440</v>
      </c>
      <c r="C15" s="309" t="s">
        <v>1</v>
      </c>
      <c r="D15" s="310" t="s">
        <v>441</v>
      </c>
      <c r="E15" s="310"/>
      <c r="F15" s="310"/>
      <c r="G15" s="310"/>
      <c r="H15" s="311" t="s">
        <v>442</v>
      </c>
      <c r="I15" s="310" t="s">
        <v>453</v>
      </c>
      <c r="J15" s="310"/>
      <c r="K15" s="310"/>
      <c r="L15" s="310"/>
    </row>
    <row r="16" customFormat="false" ht="14.25" hidden="false" customHeight="true" outlineLevel="0" collapsed="false">
      <c r="A16" s="307"/>
      <c r="B16" s="308"/>
      <c r="C16" s="309"/>
      <c r="D16" s="290" t="s">
        <v>454</v>
      </c>
      <c r="E16" s="290" t="s">
        <v>455</v>
      </c>
      <c r="F16" s="290" t="s">
        <v>456</v>
      </c>
      <c r="G16" s="290" t="s">
        <v>457</v>
      </c>
      <c r="H16" s="311"/>
      <c r="I16" s="312" t="s">
        <v>454</v>
      </c>
      <c r="J16" s="290" t="s">
        <v>455</v>
      </c>
      <c r="K16" s="290" t="s">
        <v>456</v>
      </c>
      <c r="L16" s="290" t="s">
        <v>457</v>
      </c>
    </row>
    <row r="17" customFormat="false" ht="14.25" hidden="false" customHeight="true" outlineLevel="0" collapsed="false">
      <c r="A17" s="291" t="n">
        <v>1</v>
      </c>
      <c r="B17" s="292" t="s">
        <v>458</v>
      </c>
      <c r="C17" s="313" t="s">
        <v>1</v>
      </c>
      <c r="D17" s="313" t="n">
        <f aca="false">(RESUMO!C$276+RESUMO!D$276)*2+(RESUMO!E$276+RESUMO!F$276)</f>
        <v>224</v>
      </c>
      <c r="E17" s="313" t="n">
        <f aca="false">(RESUMO!C$291+RESUMO!D$291)*2+(RESUMO!E$291+RESUMO!F$291)</f>
        <v>212</v>
      </c>
      <c r="F17" s="313" t="n">
        <f aca="false">(RESUMO!C$281+RESUMO!D$281)*2+(RESUMO!E$281+RESUMO!F$281)</f>
        <v>229</v>
      </c>
      <c r="G17" s="313" t="n">
        <f aca="false">(RESUMO!C$286+RESUMO!D$286)*2+(RESUMO!E$286+RESUMO!F$286)</f>
        <v>126</v>
      </c>
      <c r="H17" s="314" t="n">
        <v>0</v>
      </c>
      <c r="I17" s="315" t="n">
        <f aca="false">((($H17*D17)*0.2)/D17)/12</f>
        <v>0</v>
      </c>
      <c r="J17" s="315" t="n">
        <f aca="false">((($H17*E17)*0.2)/E17)/12</f>
        <v>0</v>
      </c>
      <c r="K17" s="315" t="n">
        <f aca="false">((($H17*F17)*0.2)/F17)/12</f>
        <v>0</v>
      </c>
      <c r="L17" s="315" t="n">
        <f aca="false">((($H17*G17)*0.2)/G17)/12</f>
        <v>0</v>
      </c>
    </row>
    <row r="18" customFormat="false" ht="14.25" hidden="false" customHeight="true" outlineLevel="0" collapsed="false">
      <c r="A18" s="296" t="n">
        <v>2</v>
      </c>
      <c r="B18" s="297" t="s">
        <v>459</v>
      </c>
      <c r="C18" s="316" t="s">
        <v>1</v>
      </c>
      <c r="D18" s="313" t="n">
        <f aca="false">(RESUMO!C$276+RESUMO!D$276)*2+(RESUMO!E$276+RESUMO!F$276)</f>
        <v>224</v>
      </c>
      <c r="E18" s="313" t="n">
        <f aca="false">(RESUMO!C$291+RESUMO!D$291)*2+(RESUMO!E$291+RESUMO!F$291)</f>
        <v>212</v>
      </c>
      <c r="F18" s="313" t="n">
        <f aca="false">(RESUMO!C$281+RESUMO!D$281)*2+(RESUMO!E$281+RESUMO!F$281)</f>
        <v>229</v>
      </c>
      <c r="G18" s="313" t="n">
        <f aca="false">(RESUMO!C$286+RESUMO!D$286)*2+(RESUMO!E$286+RESUMO!F$286)</f>
        <v>126</v>
      </c>
      <c r="H18" s="314" t="n">
        <v>0</v>
      </c>
      <c r="I18" s="315" t="n">
        <f aca="false">((($H18*D18)*0.2)/D18)/12</f>
        <v>0</v>
      </c>
      <c r="J18" s="315" t="n">
        <f aca="false">((($H18*E18)*0.2)/E18)/12</f>
        <v>0</v>
      </c>
      <c r="K18" s="315" t="n">
        <f aca="false">((($H18*F18)*0.2)/F18)/12</f>
        <v>0</v>
      </c>
      <c r="L18" s="315" t="n">
        <f aca="false">((($H18*G18)*0.2)/G18)/12</f>
        <v>0</v>
      </c>
    </row>
    <row r="19" customFormat="false" ht="14.25" hidden="false" customHeight="true" outlineLevel="0" collapsed="false">
      <c r="A19" s="296" t="n">
        <v>3</v>
      </c>
      <c r="B19" s="297" t="s">
        <v>460</v>
      </c>
      <c r="C19" s="316" t="s">
        <v>1</v>
      </c>
      <c r="D19" s="313" t="n">
        <f aca="false">(RESUMO!C$276+RESUMO!D$276)*2+(RESUMO!E$276+RESUMO!F$276)</f>
        <v>224</v>
      </c>
      <c r="E19" s="313" t="n">
        <f aca="false">(RESUMO!C$291+RESUMO!D$291)*2+(RESUMO!E$291+RESUMO!F$291)</f>
        <v>212</v>
      </c>
      <c r="F19" s="313" t="n">
        <f aca="false">(RESUMO!C$281+RESUMO!D$281)*2+(RESUMO!E$281+RESUMO!F$281)</f>
        <v>229</v>
      </c>
      <c r="G19" s="313" t="n">
        <f aca="false">(RESUMO!C$286+RESUMO!D$286)*2+(RESUMO!E$286+RESUMO!F$286)</f>
        <v>126</v>
      </c>
      <c r="H19" s="314" t="n">
        <v>0</v>
      </c>
      <c r="I19" s="315" t="n">
        <f aca="false">((($H19*D19)*0.2)/D19)/12</f>
        <v>0</v>
      </c>
      <c r="J19" s="315" t="n">
        <f aca="false">((($H19*E19)*0.2)/E19)/12</f>
        <v>0</v>
      </c>
      <c r="K19" s="315" t="n">
        <f aca="false">((($H19*F19)*0.2)/F19)/12</f>
        <v>0</v>
      </c>
      <c r="L19" s="315" t="n">
        <f aca="false">((($H19*G19)*0.2)/G19)/12</f>
        <v>0</v>
      </c>
    </row>
    <row r="20" customFormat="false" ht="14.25" hidden="false" customHeight="true" outlineLevel="0" collapsed="false">
      <c r="A20" s="296" t="n">
        <v>4</v>
      </c>
      <c r="B20" s="297" t="s">
        <v>461</v>
      </c>
      <c r="C20" s="316" t="s">
        <v>1</v>
      </c>
      <c r="D20" s="313" t="n">
        <f aca="false">(RESUMO!C$276+RESUMO!D$276)*2+(RESUMO!E$276+RESUMO!F$276)</f>
        <v>224</v>
      </c>
      <c r="E20" s="313" t="n">
        <f aca="false">(RESUMO!C$291+RESUMO!D$291)*2+(RESUMO!E$291+RESUMO!F$291)</f>
        <v>212</v>
      </c>
      <c r="F20" s="313" t="n">
        <f aca="false">(RESUMO!C$281+RESUMO!D$281)*2+(RESUMO!E$281+RESUMO!F$281)</f>
        <v>229</v>
      </c>
      <c r="G20" s="313" t="n">
        <f aca="false">(RESUMO!C$286+RESUMO!D$286)*2+(RESUMO!E$286+RESUMO!F$286)</f>
        <v>126</v>
      </c>
      <c r="H20" s="314" t="n">
        <v>0</v>
      </c>
      <c r="I20" s="315" t="n">
        <f aca="false">((($H20*D20)*0.2)/D20)/12</f>
        <v>0</v>
      </c>
      <c r="J20" s="315" t="n">
        <f aca="false">((($H20*E20)*0.2)/E20)/12</f>
        <v>0</v>
      </c>
      <c r="K20" s="315" t="n">
        <f aca="false">((($H20*F20)*0.2)/F20)/12</f>
        <v>0</v>
      </c>
      <c r="L20" s="315" t="n">
        <f aca="false">((($H20*G20)*0.2)/G20)/12</f>
        <v>0</v>
      </c>
    </row>
    <row r="21" customFormat="false" ht="14.25" hidden="false" customHeight="true" outlineLevel="0" collapsed="false">
      <c r="A21" s="296" t="n">
        <v>5</v>
      </c>
      <c r="B21" s="297" t="s">
        <v>462</v>
      </c>
      <c r="C21" s="316" t="s">
        <v>1</v>
      </c>
      <c r="D21" s="313" t="n">
        <f aca="false">(RESUMO!C$276+RESUMO!D$276)*2+(RESUMO!E$276+RESUMO!F$276)</f>
        <v>224</v>
      </c>
      <c r="E21" s="313" t="n">
        <f aca="false">(RESUMO!C$291+RESUMO!D$291)*2+(RESUMO!E$291+RESUMO!F$291)</f>
        <v>212</v>
      </c>
      <c r="F21" s="313" t="n">
        <f aca="false">(RESUMO!C$281+RESUMO!D$281)*2+(RESUMO!E$281+RESUMO!F$281)</f>
        <v>229</v>
      </c>
      <c r="G21" s="313" t="n">
        <f aca="false">(RESUMO!C$286+RESUMO!D$286)*2+(RESUMO!E$286+RESUMO!F$286)</f>
        <v>126</v>
      </c>
      <c r="H21" s="314" t="n">
        <v>0</v>
      </c>
      <c r="I21" s="315" t="n">
        <f aca="false">((($H21*D21)*0.2)/D21)/12</f>
        <v>0</v>
      </c>
      <c r="J21" s="315" t="n">
        <f aca="false">((($H21*E21)*0.2)/E21)/12</f>
        <v>0</v>
      </c>
      <c r="K21" s="315" t="n">
        <f aca="false">((($H21*F21)*0.2)/F21)/12</f>
        <v>0</v>
      </c>
      <c r="L21" s="315" t="n">
        <f aca="false">((($H21*G21)*0.2)/G21)/12</f>
        <v>0</v>
      </c>
    </row>
    <row r="22" customFormat="false" ht="14.25" hidden="false" customHeight="true" outlineLevel="0" collapsed="false">
      <c r="A22" s="296" t="n">
        <v>6</v>
      </c>
      <c r="B22" s="297" t="s">
        <v>463</v>
      </c>
      <c r="C22" s="316" t="s">
        <v>1</v>
      </c>
      <c r="D22" s="316" t="n">
        <f aca="false">RESUMO!A$87-3</f>
        <v>80</v>
      </c>
      <c r="E22" s="316" t="n">
        <f aca="false">RESUMO!A$272-1</f>
        <v>65</v>
      </c>
      <c r="F22" s="316" t="n">
        <f aca="false">RESUMO!A$151</f>
        <v>63</v>
      </c>
      <c r="G22" s="316" t="n">
        <f aca="false">RESUMO!A$205</f>
        <v>53</v>
      </c>
      <c r="H22" s="314" t="n">
        <v>0</v>
      </c>
      <c r="I22" s="315" t="n">
        <f aca="false">((($H22*D22)*0.2)/D22)/12</f>
        <v>0</v>
      </c>
      <c r="J22" s="315" t="n">
        <f aca="false">((($H22*E22)*0.2)/E22)/12</f>
        <v>0</v>
      </c>
      <c r="K22" s="315" t="n">
        <f aca="false">((($H22*F22)*0.2)/F22)/12</f>
        <v>0</v>
      </c>
      <c r="L22" s="315" t="n">
        <f aca="false">((($H22*G22)*0.2)/G22)/12</f>
        <v>0</v>
      </c>
    </row>
    <row r="23" customFormat="false" ht="14.25" hidden="false" customHeight="true" outlineLevel="0" collapsed="false">
      <c r="A23" s="296" t="n">
        <v>7</v>
      </c>
      <c r="B23" s="297" t="s">
        <v>464</v>
      </c>
      <c r="C23" s="316" t="s">
        <v>1</v>
      </c>
      <c r="D23" s="316" t="n">
        <f aca="false">RESUMO!A$87-3</f>
        <v>80</v>
      </c>
      <c r="E23" s="316" t="n">
        <f aca="false">RESUMO!A$272-1</f>
        <v>65</v>
      </c>
      <c r="F23" s="316" t="n">
        <f aca="false">RESUMO!A$151</f>
        <v>63</v>
      </c>
      <c r="G23" s="316" t="n">
        <f aca="false">RESUMO!A$205</f>
        <v>53</v>
      </c>
      <c r="H23" s="314" t="n">
        <v>0</v>
      </c>
      <c r="I23" s="315" t="n">
        <f aca="false">((($H23*D23)*0.2)/D23)/12</f>
        <v>0</v>
      </c>
      <c r="J23" s="315" t="n">
        <f aca="false">((($H23*E23)*0.2)/E23)/12</f>
        <v>0</v>
      </c>
      <c r="K23" s="315" t="n">
        <f aca="false">((($H23*F23)*0.2)/F23)/12</f>
        <v>0</v>
      </c>
      <c r="L23" s="315" t="n">
        <f aca="false">((($H23*G23)*0.2)/G23)/12</f>
        <v>0</v>
      </c>
    </row>
    <row r="24" customFormat="false" ht="14.25" hidden="false" customHeight="true" outlineLevel="0" collapsed="false">
      <c r="A24" s="299" t="n">
        <v>8</v>
      </c>
      <c r="B24" s="300" t="s">
        <v>465</v>
      </c>
      <c r="C24" s="317" t="s">
        <v>1</v>
      </c>
      <c r="D24" s="317" t="n">
        <f aca="false">RESUMO!D276</f>
        <v>10</v>
      </c>
      <c r="E24" s="317" t="n">
        <f aca="false">RESUMO!D291</f>
        <v>9</v>
      </c>
      <c r="F24" s="317" t="n">
        <f aca="false">RESUMO!D281</f>
        <v>10</v>
      </c>
      <c r="G24" s="317" t="n">
        <f aca="false">RESUMO!D286</f>
        <v>1</v>
      </c>
      <c r="H24" s="314" t="n">
        <v>0</v>
      </c>
      <c r="I24" s="315" t="n">
        <f aca="false">((($H24*D24)*0.2)/D24)/12</f>
        <v>0</v>
      </c>
      <c r="J24" s="315" t="n">
        <f aca="false">((($H24*E24)*0.2)/E24)/12</f>
        <v>0</v>
      </c>
      <c r="K24" s="315" t="n">
        <f aca="false">((($H24*F24)*0.2)/F24)/12</f>
        <v>0</v>
      </c>
      <c r="L24" s="315" t="n">
        <f aca="false">((($H24*G24)*0.2)/G24)/12</f>
        <v>0</v>
      </c>
    </row>
    <row r="25" customFormat="false" ht="14.25" hidden="false" customHeight="true" outlineLevel="0" collapsed="false">
      <c r="A25" s="318" t="s">
        <v>466</v>
      </c>
      <c r="B25" s="318"/>
      <c r="C25" s="318"/>
      <c r="D25" s="318"/>
      <c r="E25" s="318"/>
      <c r="F25" s="318"/>
      <c r="G25" s="318"/>
      <c r="H25" s="319"/>
      <c r="I25" s="320" t="n">
        <f aca="false">SUM(I17:I24)</f>
        <v>0</v>
      </c>
      <c r="J25" s="320" t="n">
        <f aca="false">SUM(J17:J24)</f>
        <v>0</v>
      </c>
      <c r="K25" s="320" t="n">
        <f aca="false">SUM(K17:K24)</f>
        <v>0</v>
      </c>
      <c r="L25" s="320" t="n">
        <f aca="false">SUM(L17:L24)</f>
        <v>0</v>
      </c>
    </row>
    <row r="26" customFormat="false" ht="14.25" hidden="false" customHeight="true" outlineLevel="0" collapsed="false">
      <c r="A26" s="321" t="s">
        <v>467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</row>
    <row r="27" customFormat="false" ht="14.25" hidden="false" customHeight="true" outlineLevel="0" collapsed="false">
      <c r="A27" s="283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</row>
    <row r="28" customFormat="false" ht="14.25" hidden="false" customHeight="true" outlineLevel="0" collapsed="false">
      <c r="A28" s="306" t="s">
        <v>468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</row>
    <row r="29" customFormat="false" ht="14.25" hidden="false" customHeight="true" outlineLevel="0" collapsed="false">
      <c r="A29" s="322" t="s">
        <v>439</v>
      </c>
      <c r="B29" s="323" t="s">
        <v>440</v>
      </c>
      <c r="C29" s="323" t="s">
        <v>1</v>
      </c>
      <c r="D29" s="324" t="s">
        <v>441</v>
      </c>
      <c r="E29" s="324"/>
      <c r="F29" s="324"/>
      <c r="G29" s="324"/>
      <c r="H29" s="311" t="s">
        <v>442</v>
      </c>
      <c r="I29" s="325" t="s">
        <v>443</v>
      </c>
      <c r="J29" s="325"/>
      <c r="K29" s="325"/>
      <c r="L29" s="325"/>
    </row>
    <row r="30" customFormat="false" ht="14.25" hidden="false" customHeight="true" outlineLevel="0" collapsed="false">
      <c r="A30" s="322"/>
      <c r="B30" s="323"/>
      <c r="C30" s="323"/>
      <c r="D30" s="326" t="s">
        <v>454</v>
      </c>
      <c r="E30" s="326" t="s">
        <v>455</v>
      </c>
      <c r="F30" s="326" t="s">
        <v>456</v>
      </c>
      <c r="G30" s="326" t="s">
        <v>457</v>
      </c>
      <c r="H30" s="311"/>
      <c r="I30" s="327" t="s">
        <v>454</v>
      </c>
      <c r="J30" s="287" t="s">
        <v>455</v>
      </c>
      <c r="K30" s="287" t="s">
        <v>456</v>
      </c>
      <c r="L30" s="287" t="s">
        <v>457</v>
      </c>
    </row>
    <row r="31" customFormat="false" ht="14.25" hidden="false" customHeight="true" outlineLevel="0" collapsed="false">
      <c r="A31" s="296" t="n">
        <v>1</v>
      </c>
      <c r="B31" s="297" t="s">
        <v>469</v>
      </c>
      <c r="C31" s="297" t="s">
        <v>470</v>
      </c>
      <c r="D31" s="297" t="n">
        <v>1</v>
      </c>
      <c r="E31" s="297" t="n">
        <v>1</v>
      </c>
      <c r="F31" s="297" t="n">
        <v>1</v>
      </c>
      <c r="G31" s="297" t="n">
        <v>1</v>
      </c>
      <c r="H31" s="314" t="n">
        <v>0</v>
      </c>
      <c r="I31" s="328" t="n">
        <f aca="false">$H31*D31</f>
        <v>0</v>
      </c>
      <c r="J31" s="328" t="n">
        <f aca="false">$H31*E31</f>
        <v>0</v>
      </c>
      <c r="K31" s="328" t="n">
        <f aca="false">$H31*F31</f>
        <v>0</v>
      </c>
      <c r="L31" s="328" t="n">
        <f aca="false">$H31*G31</f>
        <v>0</v>
      </c>
    </row>
    <row r="32" customFormat="false" ht="14.25" hidden="false" customHeight="true" outlineLevel="0" collapsed="false">
      <c r="A32" s="296" t="n">
        <v>2</v>
      </c>
      <c r="B32" s="297" t="s">
        <v>471</v>
      </c>
      <c r="C32" s="297" t="s">
        <v>472</v>
      </c>
      <c r="D32" s="297" t="n">
        <v>44</v>
      </c>
      <c r="E32" s="297" t="n">
        <v>44</v>
      </c>
      <c r="F32" s="297" t="n">
        <v>44</v>
      </c>
      <c r="G32" s="297" t="n">
        <v>44</v>
      </c>
      <c r="H32" s="314" t="n">
        <v>0</v>
      </c>
      <c r="I32" s="328" t="n">
        <f aca="false">($H32/50)*D32</f>
        <v>0</v>
      </c>
      <c r="J32" s="328" t="n">
        <f aca="false">($H32/50)*E32</f>
        <v>0</v>
      </c>
      <c r="K32" s="328" t="n">
        <f aca="false">($H32/50)*F32</f>
        <v>0</v>
      </c>
      <c r="L32" s="328" t="n">
        <f aca="false">($H32/50)*G32</f>
        <v>0</v>
      </c>
    </row>
    <row r="33" customFormat="false" ht="14.25" hidden="false" customHeight="true" outlineLevel="0" collapsed="false">
      <c r="A33" s="299"/>
      <c r="B33" s="297" t="s">
        <v>473</v>
      </c>
      <c r="C33" s="297" t="s">
        <v>472</v>
      </c>
      <c r="D33" s="300" t="n">
        <v>66</v>
      </c>
      <c r="E33" s="300" t="n">
        <v>66</v>
      </c>
      <c r="F33" s="300" t="n">
        <v>66</v>
      </c>
      <c r="G33" s="300" t="n">
        <v>66</v>
      </c>
      <c r="H33" s="314" t="n">
        <v>0</v>
      </c>
      <c r="I33" s="328" t="n">
        <f aca="false">($H33/50)*D33</f>
        <v>0</v>
      </c>
      <c r="J33" s="328" t="n">
        <f aca="false">($H33/50)*E33</f>
        <v>0</v>
      </c>
      <c r="K33" s="328" t="n">
        <f aca="false">($H33/50)*F33</f>
        <v>0</v>
      </c>
      <c r="L33" s="328" t="n">
        <f aca="false">($H33/50)*G33</f>
        <v>0</v>
      </c>
    </row>
    <row r="34" customFormat="false" ht="14.25" hidden="false" customHeight="true" outlineLevel="0" collapsed="false">
      <c r="A34" s="299"/>
      <c r="B34" s="297" t="s">
        <v>474</v>
      </c>
      <c r="C34" s="297" t="s">
        <v>472</v>
      </c>
      <c r="D34" s="300" t="n">
        <v>120</v>
      </c>
      <c r="E34" s="300" t="n">
        <v>120</v>
      </c>
      <c r="F34" s="300" t="n">
        <v>120</v>
      </c>
      <c r="G34" s="300" t="n">
        <v>120</v>
      </c>
      <c r="H34" s="314" t="n">
        <v>0</v>
      </c>
      <c r="I34" s="328" t="n">
        <f aca="false">($H34/50)*D34</f>
        <v>0</v>
      </c>
      <c r="J34" s="328" t="n">
        <f aca="false">($H34/50)*E34</f>
        <v>0</v>
      </c>
      <c r="K34" s="328" t="n">
        <f aca="false">($H34/50)*F34</f>
        <v>0</v>
      </c>
      <c r="L34" s="328" t="n">
        <f aca="false">($H34/50)*G34</f>
        <v>0</v>
      </c>
    </row>
    <row r="35" customFormat="false" ht="14.25" hidden="false" customHeight="true" outlineLevel="0" collapsed="false">
      <c r="A35" s="299" t="n">
        <v>3</v>
      </c>
      <c r="B35" s="300" t="s">
        <v>475</v>
      </c>
      <c r="C35" s="300" t="s">
        <v>1</v>
      </c>
      <c r="D35" s="300" t="n">
        <v>1</v>
      </c>
      <c r="E35" s="300" t="n">
        <v>1</v>
      </c>
      <c r="F35" s="300" t="n">
        <v>1</v>
      </c>
      <c r="G35" s="300" t="n">
        <v>1</v>
      </c>
      <c r="H35" s="314" t="n">
        <v>0</v>
      </c>
      <c r="I35" s="328" t="n">
        <f aca="false">$H35/6</f>
        <v>0</v>
      </c>
      <c r="J35" s="328" t="n">
        <f aca="false">$H35/6</f>
        <v>0</v>
      </c>
      <c r="K35" s="328" t="n">
        <f aca="false">$H35/6</f>
        <v>0</v>
      </c>
      <c r="L35" s="328" t="n">
        <f aca="false">$H35/6</f>
        <v>0</v>
      </c>
    </row>
    <row r="36" customFormat="false" ht="14.25" hidden="false" customHeight="true" outlineLevel="0" collapsed="false">
      <c r="A36" s="329" t="s">
        <v>476</v>
      </c>
      <c r="B36" s="329"/>
      <c r="C36" s="329"/>
      <c r="D36" s="329"/>
      <c r="E36" s="329"/>
      <c r="F36" s="329"/>
      <c r="G36" s="329"/>
      <c r="H36" s="329"/>
      <c r="I36" s="330" t="n">
        <f aca="false">SUM(I31+I32+I35)</f>
        <v>0</v>
      </c>
      <c r="J36" s="330" t="n">
        <f aca="false">SUM(J31+J32+J35)</f>
        <v>0</v>
      </c>
      <c r="K36" s="330" t="n">
        <f aca="false">SUM(K31+K32+K35)</f>
        <v>0</v>
      </c>
      <c r="L36" s="330" t="n">
        <f aca="false">SUM(L31+L32+L35)</f>
        <v>0</v>
      </c>
    </row>
    <row r="37" customFormat="false" ht="14.25" hidden="false" customHeight="true" outlineLevel="0" collapsed="false">
      <c r="A37" s="329" t="s">
        <v>477</v>
      </c>
      <c r="B37" s="329"/>
      <c r="C37" s="329"/>
      <c r="D37" s="329"/>
      <c r="E37" s="329"/>
      <c r="F37" s="329"/>
      <c r="G37" s="329"/>
      <c r="H37" s="329"/>
      <c r="I37" s="330" t="n">
        <f aca="false">SUM(I31+I33+I35)</f>
        <v>0</v>
      </c>
      <c r="J37" s="330" t="n">
        <f aca="false">SUM(J31+J33+J35)</f>
        <v>0</v>
      </c>
      <c r="K37" s="330" t="n">
        <f aca="false">SUM(K31+K33+K35)</f>
        <v>0</v>
      </c>
      <c r="L37" s="330" t="n">
        <f aca="false">SUM(L31+L33+L35)</f>
        <v>0</v>
      </c>
    </row>
    <row r="38" customFormat="false" ht="14.25" hidden="false" customHeight="true" outlineLevel="0" collapsed="false">
      <c r="A38" s="329" t="s">
        <v>478</v>
      </c>
      <c r="B38" s="329"/>
      <c r="C38" s="329"/>
      <c r="D38" s="329"/>
      <c r="E38" s="329"/>
      <c r="F38" s="329"/>
      <c r="G38" s="329"/>
      <c r="H38" s="329"/>
      <c r="I38" s="330" t="n">
        <f aca="false">SUM(I31+I34+I35)</f>
        <v>0</v>
      </c>
      <c r="J38" s="330" t="n">
        <f aca="false">SUM(J31+J34+J35)</f>
        <v>0</v>
      </c>
      <c r="K38" s="330" t="n">
        <f aca="false">SUM(K31+K34+K35)</f>
        <v>0</v>
      </c>
      <c r="L38" s="330" t="n">
        <f aca="false">SUM(L31+L34+L35)</f>
        <v>0</v>
      </c>
    </row>
    <row r="39" customFormat="false" ht="14.25" hidden="false" customHeight="true" outlineLevel="0" collapsed="false">
      <c r="A39" s="331" t="s">
        <v>479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</row>
    <row r="40" customFormat="false" ht="14.25" hidden="false" customHeight="true" outlineLevel="0" collapsed="false">
      <c r="A40" s="283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</row>
    <row r="41" customFormat="false" ht="14.25" hidden="false" customHeight="true" outlineLevel="0" collapsed="false">
      <c r="A41" s="332" t="s">
        <v>480</v>
      </c>
      <c r="B41" s="332"/>
      <c r="C41" s="333" t="s">
        <v>481</v>
      </c>
      <c r="D41" s="333"/>
      <c r="E41" s="333"/>
      <c r="F41" s="333"/>
      <c r="G41" s="333"/>
      <c r="H41" s="333"/>
      <c r="I41" s="333"/>
      <c r="J41" s="333"/>
      <c r="K41" s="333"/>
      <c r="L41" s="284"/>
    </row>
    <row r="42" customFormat="false" ht="14.25" hidden="false" customHeight="true" outlineLevel="0" collapsed="false">
      <c r="A42" s="332" t="s">
        <v>482</v>
      </c>
      <c r="B42" s="332"/>
      <c r="C42" s="333" t="s">
        <v>483</v>
      </c>
      <c r="D42" s="333"/>
      <c r="E42" s="333"/>
      <c r="F42" s="333"/>
      <c r="G42" s="333"/>
      <c r="H42" s="333"/>
      <c r="I42" s="333"/>
      <c r="J42" s="333"/>
      <c r="K42" s="333"/>
      <c r="L42" s="284"/>
    </row>
    <row r="43" customFormat="false" ht="14.25" hidden="false" customHeight="true" outlineLevel="0" collapsed="false">
      <c r="A43" s="334" t="s">
        <v>484</v>
      </c>
      <c r="B43" s="334"/>
      <c r="C43" s="333" t="s">
        <v>485</v>
      </c>
      <c r="D43" s="333"/>
      <c r="E43" s="333"/>
      <c r="F43" s="333"/>
      <c r="G43" s="333"/>
      <c r="H43" s="333"/>
      <c r="I43" s="333"/>
      <c r="J43" s="333"/>
      <c r="K43" s="333"/>
      <c r="L43" s="284"/>
    </row>
    <row r="44" customFormat="false" ht="14.25" hidden="false" customHeight="true" outlineLevel="0" collapsed="false">
      <c r="A44" s="335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</row>
    <row r="46" customFormat="false" ht="14.9" hidden="false" customHeight="false" outlineLevel="0" collapsed="false">
      <c r="A46" s="0" t="s">
        <v>294</v>
      </c>
    </row>
  </sheetData>
  <mergeCells count="48">
    <mergeCell ref="A1:L1"/>
    <mergeCell ref="A3:L3"/>
    <mergeCell ref="D4:G4"/>
    <mergeCell ref="H4:I4"/>
    <mergeCell ref="J4:L4"/>
    <mergeCell ref="D5:G5"/>
    <mergeCell ref="H5:I5"/>
    <mergeCell ref="J5:L5"/>
    <mergeCell ref="D6:G6"/>
    <mergeCell ref="H6:I6"/>
    <mergeCell ref="J6:L6"/>
    <mergeCell ref="D7:G7"/>
    <mergeCell ref="H7:I7"/>
    <mergeCell ref="J7:L7"/>
    <mergeCell ref="D8:G8"/>
    <mergeCell ref="H8:I8"/>
    <mergeCell ref="J8:L8"/>
    <mergeCell ref="D9:G9"/>
    <mergeCell ref="H9:I9"/>
    <mergeCell ref="J9:L9"/>
    <mergeCell ref="A10:K10"/>
    <mergeCell ref="A11:K11"/>
    <mergeCell ref="A14:L14"/>
    <mergeCell ref="A15:A16"/>
    <mergeCell ref="B15:B16"/>
    <mergeCell ref="C15:C16"/>
    <mergeCell ref="D15:G15"/>
    <mergeCell ref="H15:H16"/>
    <mergeCell ref="I15:L15"/>
    <mergeCell ref="A25:G25"/>
    <mergeCell ref="A26:L26"/>
    <mergeCell ref="A28:L28"/>
    <mergeCell ref="A29:A30"/>
    <mergeCell ref="B29:B30"/>
    <mergeCell ref="C29:C30"/>
    <mergeCell ref="D29:G29"/>
    <mergeCell ref="H29:H30"/>
    <mergeCell ref="I29:L29"/>
    <mergeCell ref="A36:H36"/>
    <mergeCell ref="A37:H37"/>
    <mergeCell ref="A38:H38"/>
    <mergeCell ref="A39:L39"/>
    <mergeCell ref="A41:B41"/>
    <mergeCell ref="C41:K41"/>
    <mergeCell ref="A42:B42"/>
    <mergeCell ref="C42:K42"/>
    <mergeCell ref="A43:B43"/>
    <mergeCell ref="C43:K4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H27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139" activePane="bottomLeft" state="frozen"/>
      <selection pane="topLeft" activeCell="A1" activeCellId="0" sqref="A1"/>
      <selection pane="bottomLeft" activeCell="D6" activeCellId="0" sqref="D6"/>
    </sheetView>
  </sheetViews>
  <sheetFormatPr defaultRowHeight="15"/>
  <cols>
    <col collapsed="false" hidden="false" max="1" min="1" style="0" width="8.72959183673469"/>
    <col collapsed="false" hidden="false" max="2" min="2" style="0" width="37.1428571428571"/>
    <col collapsed="false" hidden="false" max="1025" min="3" style="0" width="8.72959183673469"/>
  </cols>
  <sheetData>
    <row r="1" customFormat="false" ht="27.75" hidden="false" customHeight="true" outlineLevel="0" collapsed="false">
      <c r="A1" s="337" t="s">
        <v>486</v>
      </c>
      <c r="B1" s="337"/>
      <c r="C1" s="337"/>
      <c r="D1" s="337"/>
      <c r="E1" s="337"/>
      <c r="F1" s="338"/>
      <c r="G1" s="338"/>
      <c r="H1" s="338"/>
    </row>
    <row r="2" customFormat="false" ht="14.25" hidden="false" customHeight="true" outlineLevel="0" collapsed="false">
      <c r="A2" s="339" t="s">
        <v>1</v>
      </c>
      <c r="B2" s="339"/>
      <c r="C2" s="339"/>
      <c r="D2" s="339"/>
      <c r="E2" s="339"/>
      <c r="F2" s="338"/>
      <c r="G2" s="338"/>
      <c r="H2" s="338"/>
    </row>
    <row r="3" customFormat="false" ht="27.75" hidden="false" customHeight="true" outlineLevel="0" collapsed="false">
      <c r="A3" s="340" t="s">
        <v>6</v>
      </c>
      <c r="B3" s="340" t="s">
        <v>7</v>
      </c>
      <c r="C3" s="341" t="s">
        <v>487</v>
      </c>
      <c r="D3" s="340" t="s">
        <v>488</v>
      </c>
      <c r="E3" s="340" t="s">
        <v>489</v>
      </c>
      <c r="F3" s="338"/>
      <c r="G3" s="338"/>
      <c r="H3" s="338"/>
    </row>
    <row r="4" customFormat="false" ht="14.25" hidden="false" customHeight="true" outlineLevel="0" collapsed="false">
      <c r="A4" s="342"/>
      <c r="B4" s="343" t="s">
        <v>490</v>
      </c>
      <c r="C4" s="344" t="n">
        <f aca="false">AVERAGE(C5:C88)</f>
        <v>3.88076923076923</v>
      </c>
      <c r="D4" s="342"/>
      <c r="E4" s="344" t="n">
        <f aca="false">E89/D89</f>
        <v>3.9439175257732</v>
      </c>
      <c r="F4" s="338"/>
      <c r="G4" s="338"/>
      <c r="H4" s="338"/>
    </row>
    <row r="5" customFormat="false" ht="14.25" hidden="false" customHeight="true" outlineLevel="0" collapsed="false">
      <c r="A5" s="338" t="n">
        <v>1</v>
      </c>
      <c r="B5" s="338" t="s">
        <v>21</v>
      </c>
      <c r="C5" s="345" t="n">
        <v>4.5</v>
      </c>
      <c r="D5" s="346" t="n">
        <f aca="false">(RESUMO!C4+RESUMO!D4)*2+(RESUMO!E4+RESUMO!F4)</f>
        <v>4</v>
      </c>
      <c r="E5" s="347" t="n">
        <f aca="false">C5*D5</f>
        <v>18</v>
      </c>
      <c r="F5" s="338"/>
      <c r="G5" s="338"/>
      <c r="H5" s="338"/>
    </row>
    <row r="6" customFormat="false" ht="14.25" hidden="false" customHeight="true" outlineLevel="0" collapsed="false">
      <c r="A6" s="348" t="n">
        <v>2</v>
      </c>
      <c r="B6" s="348" t="s">
        <v>22</v>
      </c>
      <c r="C6" s="349" t="n">
        <v>4.5</v>
      </c>
      <c r="D6" s="346" t="n">
        <f aca="false">(RESUMO!C5+RESUMO!D5)*2+(RESUMO!E5+RESUMO!F5)</f>
        <v>0</v>
      </c>
      <c r="E6" s="347" t="n">
        <f aca="false">C6*D6</f>
        <v>0</v>
      </c>
      <c r="F6" s="338"/>
      <c r="G6" s="338"/>
      <c r="H6" s="338"/>
    </row>
    <row r="7" customFormat="false" ht="14.25" hidden="false" customHeight="true" outlineLevel="0" collapsed="false">
      <c r="A7" s="348" t="n">
        <v>3</v>
      </c>
      <c r="B7" s="348" t="s">
        <v>23</v>
      </c>
      <c r="C7" s="345" t="n">
        <v>4.5</v>
      </c>
      <c r="D7" s="346" t="n">
        <f aca="false">(RESUMO!C6+RESUMO!D6)*2+(RESUMO!E6+RESUMO!F6)</f>
        <v>0</v>
      </c>
      <c r="E7" s="347" t="n">
        <f aca="false">C7*D7</f>
        <v>0</v>
      </c>
      <c r="F7" s="338"/>
      <c r="G7" s="338"/>
      <c r="H7" s="338"/>
    </row>
    <row r="8" customFormat="false" ht="14.25" hidden="false" customHeight="true" outlineLevel="0" collapsed="false">
      <c r="A8" s="348" t="n">
        <v>4</v>
      </c>
      <c r="B8" s="348" t="s">
        <v>24</v>
      </c>
      <c r="C8" s="349" t="n">
        <v>4.5</v>
      </c>
      <c r="D8" s="346" t="n">
        <f aca="false">(RESUMO!C7+RESUMO!D7)*2+(RESUMO!E7+RESUMO!F7)</f>
        <v>9</v>
      </c>
      <c r="E8" s="347" t="n">
        <f aca="false">C8*D8</f>
        <v>40.5</v>
      </c>
      <c r="F8" s="338"/>
      <c r="G8" s="338"/>
      <c r="H8" s="338"/>
    </row>
    <row r="9" customFormat="false" ht="14.25" hidden="false" customHeight="true" outlineLevel="0" collapsed="false">
      <c r="A9" s="348" t="n">
        <v>5</v>
      </c>
      <c r="B9" s="348" t="s">
        <v>25</v>
      </c>
      <c r="C9" s="345" t="n">
        <v>4.5</v>
      </c>
      <c r="D9" s="346" t="n">
        <f aca="false">(RESUMO!C8+RESUMO!D8)*2+(RESUMO!E8+RESUMO!F8)</f>
        <v>5</v>
      </c>
      <c r="E9" s="347" t="n">
        <f aca="false">C9*D9</f>
        <v>22.5</v>
      </c>
      <c r="F9" s="338"/>
      <c r="G9" s="338"/>
      <c r="H9" s="338"/>
    </row>
    <row r="10" customFormat="false" ht="14.25" hidden="false" customHeight="true" outlineLevel="0" collapsed="false">
      <c r="A10" s="348" t="n">
        <v>6</v>
      </c>
      <c r="B10" s="348" t="s">
        <v>26</v>
      </c>
      <c r="C10" s="349" t="n">
        <v>4.5</v>
      </c>
      <c r="D10" s="346" t="n">
        <f aca="false">(RESUMO!C9+RESUMO!D9)*2+(RESUMO!E9+RESUMO!F9)</f>
        <v>8</v>
      </c>
      <c r="E10" s="347" t="n">
        <f aca="false">C10*D10</f>
        <v>36</v>
      </c>
      <c r="F10" s="338"/>
      <c r="G10" s="338"/>
      <c r="H10" s="338"/>
    </row>
    <row r="11" customFormat="false" ht="14.25" hidden="false" customHeight="true" outlineLevel="0" collapsed="false">
      <c r="A11" s="348" t="n">
        <v>7</v>
      </c>
      <c r="B11" s="348" t="s">
        <v>27</v>
      </c>
      <c r="C11" s="349" t="n">
        <v>3.7</v>
      </c>
      <c r="D11" s="346" t="n">
        <f aca="false">(RESUMO!C10+RESUMO!D10)*2+(RESUMO!E10+RESUMO!F10)</f>
        <v>5</v>
      </c>
      <c r="E11" s="347" t="n">
        <f aca="false">C11*D11</f>
        <v>18.5</v>
      </c>
      <c r="F11" s="338"/>
      <c r="G11" s="338"/>
      <c r="H11" s="338"/>
    </row>
    <row r="12" customFormat="false" ht="14.25" hidden="false" customHeight="true" outlineLevel="0" collapsed="false">
      <c r="A12" s="348" t="n">
        <v>8</v>
      </c>
      <c r="B12" s="348" t="s">
        <v>28</v>
      </c>
      <c r="C12" s="345" t="n">
        <v>4.5</v>
      </c>
      <c r="D12" s="346" t="n">
        <f aca="false">(RESUMO!C11+RESUMO!D11)*2+(RESUMO!E11+RESUMO!F11)</f>
        <v>3</v>
      </c>
      <c r="E12" s="347" t="n">
        <f aca="false">C12*D12</f>
        <v>13.5</v>
      </c>
      <c r="F12" s="338"/>
      <c r="G12" s="338"/>
      <c r="H12" s="338"/>
    </row>
    <row r="13" customFormat="false" ht="14.25" hidden="false" customHeight="true" outlineLevel="0" collapsed="false">
      <c r="A13" s="348" t="n">
        <v>9</v>
      </c>
      <c r="B13" s="348" t="s">
        <v>29</v>
      </c>
      <c r="C13" s="349" t="n">
        <v>4.5</v>
      </c>
      <c r="D13" s="346" t="n">
        <f aca="false">(RESUMO!C12+RESUMO!D12)*2+(RESUMO!E12+RESUMO!F12)</f>
        <v>3</v>
      </c>
      <c r="E13" s="347" t="n">
        <f aca="false">C13*D13</f>
        <v>13.5</v>
      </c>
      <c r="F13" s="338"/>
      <c r="G13" s="338"/>
      <c r="H13" s="338"/>
    </row>
    <row r="14" customFormat="false" ht="14.25" hidden="false" customHeight="true" outlineLevel="0" collapsed="false">
      <c r="A14" s="348" t="n">
        <v>10</v>
      </c>
      <c r="B14" s="348" t="s">
        <v>30</v>
      </c>
      <c r="C14" s="345" t="n">
        <v>4.5</v>
      </c>
      <c r="D14" s="346" t="n">
        <f aca="false">(RESUMO!C13+RESUMO!D13)*2+(RESUMO!E13+RESUMO!F13)</f>
        <v>3</v>
      </c>
      <c r="E14" s="347" t="n">
        <f aca="false">C14*D14</f>
        <v>13.5</v>
      </c>
      <c r="F14" s="338"/>
      <c r="G14" s="338"/>
      <c r="H14" s="338"/>
    </row>
    <row r="15" customFormat="false" ht="14.25" hidden="false" customHeight="true" outlineLevel="0" collapsed="false">
      <c r="A15" s="348" t="n">
        <v>11</v>
      </c>
      <c r="B15" s="348" t="s">
        <v>31</v>
      </c>
      <c r="C15" s="349" t="n">
        <v>4.5</v>
      </c>
      <c r="D15" s="346" t="n">
        <f aca="false">(RESUMO!C14+RESUMO!D14)*2+(RESUMO!E14+RESUMO!F14)</f>
        <v>1</v>
      </c>
      <c r="E15" s="347" t="n">
        <f aca="false">C15*D15</f>
        <v>4.5</v>
      </c>
      <c r="F15" s="338"/>
      <c r="G15" s="338"/>
      <c r="H15" s="338"/>
    </row>
    <row r="16" customFormat="false" ht="14.25" hidden="false" customHeight="true" outlineLevel="0" collapsed="false">
      <c r="A16" s="348" t="n">
        <v>12</v>
      </c>
      <c r="B16" s="348" t="s">
        <v>32</v>
      </c>
      <c r="C16" s="345" t="n">
        <v>4.5</v>
      </c>
      <c r="D16" s="346" t="n">
        <f aca="false">(RESUMO!C15+RESUMO!D15)*2+(RESUMO!E15+RESUMO!F15)</f>
        <v>2</v>
      </c>
      <c r="E16" s="347" t="n">
        <f aca="false">C16*D16</f>
        <v>9</v>
      </c>
      <c r="F16" s="338"/>
      <c r="G16" s="338"/>
      <c r="H16" s="338"/>
    </row>
    <row r="17" customFormat="false" ht="14.25" hidden="false" customHeight="true" outlineLevel="0" collapsed="false">
      <c r="A17" s="348" t="n">
        <v>13</v>
      </c>
      <c r="B17" s="348" t="s">
        <v>33</v>
      </c>
      <c r="C17" s="349" t="n">
        <v>4.5</v>
      </c>
      <c r="D17" s="346" t="n">
        <f aca="false">(RESUMO!C16+RESUMO!D16)*2+(RESUMO!E16+RESUMO!F16)</f>
        <v>2</v>
      </c>
      <c r="E17" s="347" t="n">
        <f aca="false">C17*D17</f>
        <v>9</v>
      </c>
      <c r="F17" s="338"/>
      <c r="G17" s="338"/>
      <c r="H17" s="338"/>
    </row>
    <row r="18" customFormat="false" ht="14.25" hidden="false" customHeight="true" outlineLevel="0" collapsed="false">
      <c r="A18" s="348" t="n">
        <v>14</v>
      </c>
      <c r="B18" s="348" t="s">
        <v>34</v>
      </c>
      <c r="C18" s="345" t="n">
        <v>3.95</v>
      </c>
      <c r="D18" s="346" t="n">
        <f aca="false">(RESUMO!C17+RESUMO!D17)*2+(RESUMO!E17+RESUMO!F17)</f>
        <v>1</v>
      </c>
      <c r="E18" s="347" t="n">
        <f aca="false">C18*D18</f>
        <v>3.95</v>
      </c>
      <c r="F18" s="338"/>
      <c r="G18" s="338"/>
      <c r="H18" s="338"/>
    </row>
    <row r="19" customFormat="false" ht="14.25" hidden="false" customHeight="true" outlineLevel="0" collapsed="false">
      <c r="A19" s="348" t="n">
        <v>15</v>
      </c>
      <c r="B19" s="348" t="s">
        <v>35</v>
      </c>
      <c r="C19" s="349" t="n">
        <v>6.5</v>
      </c>
      <c r="D19" s="346" t="n">
        <f aca="false">(RESUMO!C18+RESUMO!D18)*2+(RESUMO!E18+RESUMO!F18)</f>
        <v>1</v>
      </c>
      <c r="E19" s="347" t="n">
        <f aca="false">C19*D19</f>
        <v>6.5</v>
      </c>
      <c r="F19" s="338"/>
      <c r="G19" s="338"/>
      <c r="H19" s="338"/>
    </row>
    <row r="20" customFormat="false" ht="14.25" hidden="false" customHeight="true" outlineLevel="0" collapsed="false">
      <c r="A20" s="348" t="n">
        <v>16</v>
      </c>
      <c r="B20" s="348" t="s">
        <v>36</v>
      </c>
      <c r="C20" s="345" t="n">
        <v>4.75</v>
      </c>
      <c r="D20" s="346" t="n">
        <f aca="false">(RESUMO!C19+RESUMO!D19)*2+(RESUMO!E19+RESUMO!F19)</f>
        <v>1</v>
      </c>
      <c r="E20" s="347" t="n">
        <f aca="false">C20*D20</f>
        <v>4.75</v>
      </c>
      <c r="F20" s="338"/>
      <c r="G20" s="338"/>
      <c r="H20" s="338"/>
    </row>
    <row r="21" customFormat="false" ht="14.25" hidden="false" customHeight="true" outlineLevel="0" collapsed="false">
      <c r="A21" s="338" t="n">
        <v>17</v>
      </c>
      <c r="B21" s="338" t="s">
        <v>37</v>
      </c>
      <c r="C21" s="349" t="n">
        <v>4.1</v>
      </c>
      <c r="D21" s="346" t="n">
        <f aca="false">(RESUMO!C20+RESUMO!D20)*2+(RESUMO!E20+RESUMO!F20)</f>
        <v>2</v>
      </c>
      <c r="E21" s="347" t="n">
        <f aca="false">C21*D21</f>
        <v>8.2</v>
      </c>
      <c r="F21" s="338"/>
      <c r="G21" s="338"/>
      <c r="H21" s="338"/>
    </row>
    <row r="22" customFormat="false" ht="14.25" hidden="false" customHeight="true" outlineLevel="0" collapsed="false">
      <c r="A22" s="348" t="n">
        <v>18</v>
      </c>
      <c r="B22" s="348" t="s">
        <v>38</v>
      </c>
      <c r="C22" s="345" t="n">
        <v>3</v>
      </c>
      <c r="D22" s="346" t="n">
        <f aca="false">(RESUMO!C21+RESUMO!D21)*2+(RESUMO!E21+RESUMO!F21)</f>
        <v>3</v>
      </c>
      <c r="E22" s="347" t="n">
        <f aca="false">C22*D22</f>
        <v>9</v>
      </c>
      <c r="F22" s="338"/>
      <c r="G22" s="338"/>
      <c r="H22" s="338"/>
    </row>
    <row r="23" customFormat="false" ht="14.25" hidden="false" customHeight="true" outlineLevel="0" collapsed="false">
      <c r="A23" s="348" t="n">
        <v>19</v>
      </c>
      <c r="B23" s="348" t="s">
        <v>39</v>
      </c>
      <c r="C23" s="349" t="n">
        <v>4.1</v>
      </c>
      <c r="D23" s="346" t="n">
        <f aca="false">(RESUMO!C22+RESUMO!D22)*2+(RESUMO!E22+RESUMO!F22)</f>
        <v>4</v>
      </c>
      <c r="E23" s="347" t="n">
        <f aca="false">C23*D23</f>
        <v>16.4</v>
      </c>
      <c r="F23" s="338"/>
      <c r="G23" s="338"/>
      <c r="H23" s="338"/>
    </row>
    <row r="24" customFormat="false" ht="14.25" hidden="false" customHeight="true" outlineLevel="0" collapsed="false">
      <c r="A24" s="348" t="n">
        <v>20</v>
      </c>
      <c r="B24" s="348" t="s">
        <v>40</v>
      </c>
      <c r="C24" s="345" t="n">
        <v>3.95</v>
      </c>
      <c r="D24" s="346" t="n">
        <f aca="false">(RESUMO!C23+RESUMO!D23)*2+(RESUMO!E23+RESUMO!F23)</f>
        <v>5</v>
      </c>
      <c r="E24" s="347" t="n">
        <f aca="false">C24*D24</f>
        <v>19.75</v>
      </c>
      <c r="F24" s="338"/>
      <c r="G24" s="338"/>
      <c r="H24" s="338"/>
    </row>
    <row r="25" customFormat="false" ht="14.25" hidden="false" customHeight="true" outlineLevel="0" collapsed="false">
      <c r="A25" s="348" t="n">
        <v>21</v>
      </c>
      <c r="B25" s="348" t="s">
        <v>41</v>
      </c>
      <c r="C25" s="349" t="n">
        <v>3.65</v>
      </c>
      <c r="D25" s="346" t="n">
        <f aca="false">(RESUMO!C24+RESUMO!D24)*2+(RESUMO!E24+RESUMO!F24)</f>
        <v>5</v>
      </c>
      <c r="E25" s="347" t="n">
        <f aca="false">C25*D25</f>
        <v>18.25</v>
      </c>
      <c r="F25" s="338"/>
      <c r="G25" s="338"/>
      <c r="H25" s="338"/>
    </row>
    <row r="26" customFormat="false" ht="14.25" hidden="false" customHeight="true" outlineLevel="0" collapsed="false">
      <c r="A26" s="348" t="n">
        <v>22</v>
      </c>
      <c r="B26" s="348" t="s">
        <v>42</v>
      </c>
      <c r="C26" s="345" t="n">
        <v>3.8</v>
      </c>
      <c r="D26" s="346" t="n">
        <f aca="false">(RESUMO!C25+RESUMO!D25)*2+(RESUMO!E25+RESUMO!F25)</f>
        <v>3</v>
      </c>
      <c r="E26" s="347" t="n">
        <f aca="false">C26*D26</f>
        <v>11.4</v>
      </c>
      <c r="F26" s="338"/>
      <c r="G26" s="338"/>
      <c r="H26" s="338"/>
    </row>
    <row r="27" customFormat="false" ht="14.25" hidden="false" customHeight="true" outlineLevel="0" collapsed="false">
      <c r="A27" s="348" t="n">
        <v>23</v>
      </c>
      <c r="B27" s="348" t="s">
        <v>43</v>
      </c>
      <c r="C27" s="349" t="n">
        <v>3.5</v>
      </c>
      <c r="D27" s="346" t="n">
        <f aca="false">(RESUMO!C26+RESUMO!D26)*2+(RESUMO!E26+RESUMO!F26)</f>
        <v>4</v>
      </c>
      <c r="E27" s="347" t="n">
        <f aca="false">C27*D27</f>
        <v>14</v>
      </c>
      <c r="F27" s="338"/>
      <c r="G27" s="338"/>
      <c r="H27" s="338"/>
    </row>
    <row r="28" customFormat="false" ht="14.25" hidden="false" customHeight="true" outlineLevel="0" collapsed="false">
      <c r="A28" s="348" t="n">
        <v>24</v>
      </c>
      <c r="B28" s="348" t="s">
        <v>44</v>
      </c>
      <c r="C28" s="345" t="s">
        <v>491</v>
      </c>
      <c r="D28" s="346"/>
      <c r="E28" s="347"/>
      <c r="F28" s="338"/>
      <c r="G28" s="338"/>
      <c r="H28" s="338"/>
    </row>
    <row r="29" customFormat="false" ht="14.25" hidden="false" customHeight="true" outlineLevel="0" collapsed="false">
      <c r="A29" s="348" t="n">
        <v>25</v>
      </c>
      <c r="B29" s="348" t="s">
        <v>45</v>
      </c>
      <c r="C29" s="349" t="n">
        <v>4.05</v>
      </c>
      <c r="D29" s="346" t="n">
        <f aca="false">(RESUMO!C28+RESUMO!D28)*2+(RESUMO!E28+RESUMO!F28)</f>
        <v>4</v>
      </c>
      <c r="E29" s="347" t="n">
        <f aca="false">C29*D29</f>
        <v>16.2</v>
      </c>
      <c r="F29" s="338"/>
      <c r="G29" s="338"/>
      <c r="H29" s="338"/>
    </row>
    <row r="30" customFormat="false" ht="14.25" hidden="false" customHeight="true" outlineLevel="0" collapsed="false">
      <c r="A30" s="348" t="n">
        <v>26</v>
      </c>
      <c r="B30" s="348" t="s">
        <v>46</v>
      </c>
      <c r="C30" s="345" t="n">
        <v>3.07</v>
      </c>
      <c r="D30" s="346" t="n">
        <f aca="false">(RESUMO!C29+RESUMO!D29)*2+(RESUMO!E29+RESUMO!F29)</f>
        <v>2</v>
      </c>
      <c r="E30" s="347" t="n">
        <f aca="false">C30*D30</f>
        <v>6.14</v>
      </c>
      <c r="F30" s="338"/>
      <c r="G30" s="338"/>
      <c r="H30" s="338"/>
    </row>
    <row r="31" customFormat="false" ht="14.25" hidden="false" customHeight="true" outlineLevel="0" collapsed="false">
      <c r="A31" s="348" t="n">
        <v>27</v>
      </c>
      <c r="B31" s="348" t="s">
        <v>47</v>
      </c>
      <c r="C31" s="349" t="s">
        <v>491</v>
      </c>
      <c r="D31" s="346"/>
      <c r="E31" s="347"/>
      <c r="F31" s="338"/>
      <c r="G31" s="338"/>
      <c r="H31" s="338"/>
    </row>
    <row r="32" customFormat="false" ht="14.25" hidden="false" customHeight="true" outlineLevel="0" collapsed="false">
      <c r="A32" s="348" t="n">
        <v>28</v>
      </c>
      <c r="B32" s="348" t="s">
        <v>48</v>
      </c>
      <c r="C32" s="345" t="n">
        <v>2.95</v>
      </c>
      <c r="D32" s="346" t="n">
        <f aca="false">(RESUMO!C31+RESUMO!D31)*2+(RESUMO!E31+RESUMO!F31)</f>
        <v>3</v>
      </c>
      <c r="E32" s="347" t="n">
        <f aca="false">C32*D32</f>
        <v>8.85</v>
      </c>
      <c r="F32" s="338"/>
      <c r="G32" s="338"/>
      <c r="H32" s="338"/>
    </row>
    <row r="33" customFormat="false" ht="14.25" hidden="false" customHeight="true" outlineLevel="0" collapsed="false">
      <c r="A33" s="348" t="n">
        <v>29</v>
      </c>
      <c r="B33" s="348" t="s">
        <v>49</v>
      </c>
      <c r="C33" s="349" t="n">
        <v>4</v>
      </c>
      <c r="D33" s="346" t="n">
        <f aca="false">(RESUMO!C32+RESUMO!D32)*2+(RESUMO!E32+RESUMO!F32)</f>
        <v>2</v>
      </c>
      <c r="E33" s="347" t="n">
        <f aca="false">C33*D33</f>
        <v>8</v>
      </c>
      <c r="F33" s="338"/>
      <c r="G33" s="338"/>
      <c r="H33" s="338"/>
    </row>
    <row r="34" customFormat="false" ht="14.25" hidden="false" customHeight="true" outlineLevel="0" collapsed="false">
      <c r="A34" s="348" t="n">
        <v>30</v>
      </c>
      <c r="B34" s="348" t="s">
        <v>50</v>
      </c>
      <c r="C34" s="345" t="s">
        <v>491</v>
      </c>
      <c r="D34" s="346"/>
      <c r="E34" s="347"/>
      <c r="F34" s="338"/>
      <c r="G34" s="338"/>
      <c r="H34" s="338"/>
    </row>
    <row r="35" customFormat="false" ht="14.25" hidden="false" customHeight="true" outlineLevel="0" collapsed="false">
      <c r="A35" s="348" t="n">
        <v>31</v>
      </c>
      <c r="B35" s="348" t="s">
        <v>51</v>
      </c>
      <c r="C35" s="349" t="n">
        <v>3</v>
      </c>
      <c r="D35" s="346" t="n">
        <f aca="false">(RESUMO!C34+RESUMO!D34)*2+(RESUMO!E34+RESUMO!F34)</f>
        <v>2</v>
      </c>
      <c r="E35" s="347" t="n">
        <f aca="false">C35*D35</f>
        <v>6</v>
      </c>
      <c r="F35" s="338"/>
      <c r="G35" s="338"/>
      <c r="H35" s="338"/>
    </row>
    <row r="36" customFormat="false" ht="14.25" hidden="false" customHeight="true" outlineLevel="0" collapsed="false">
      <c r="A36" s="348" t="n">
        <v>32</v>
      </c>
      <c r="B36" s="348" t="s">
        <v>52</v>
      </c>
      <c r="C36" s="345" t="s">
        <v>491</v>
      </c>
      <c r="D36" s="346"/>
      <c r="E36" s="347"/>
      <c r="F36" s="338"/>
      <c r="G36" s="338"/>
      <c r="H36" s="338"/>
    </row>
    <row r="37" customFormat="false" ht="14.25" hidden="false" customHeight="true" outlineLevel="0" collapsed="false">
      <c r="A37" s="348" t="n">
        <v>33</v>
      </c>
      <c r="B37" s="348" t="s">
        <v>53</v>
      </c>
      <c r="C37" s="349" t="n">
        <v>2.6</v>
      </c>
      <c r="D37" s="346" t="n">
        <f aca="false">(RESUMO!C36+RESUMO!D36)*2+(RESUMO!E36+RESUMO!F36)</f>
        <v>1</v>
      </c>
      <c r="E37" s="347" t="n">
        <f aca="false">C37*D37</f>
        <v>2.6</v>
      </c>
      <c r="F37" s="338"/>
      <c r="G37" s="338"/>
      <c r="H37" s="338"/>
    </row>
    <row r="38" customFormat="false" ht="14.25" hidden="false" customHeight="true" outlineLevel="0" collapsed="false">
      <c r="A38" s="348" t="n">
        <v>34</v>
      </c>
      <c r="B38" s="348" t="s">
        <v>54</v>
      </c>
      <c r="C38" s="345" t="s">
        <v>491</v>
      </c>
      <c r="D38" s="346"/>
      <c r="E38" s="347"/>
      <c r="F38" s="338"/>
      <c r="G38" s="338"/>
      <c r="H38" s="338"/>
    </row>
    <row r="39" customFormat="false" ht="14.25" hidden="false" customHeight="true" outlineLevel="0" collapsed="false">
      <c r="A39" s="348" t="n">
        <v>35</v>
      </c>
      <c r="B39" s="348" t="s">
        <v>55</v>
      </c>
      <c r="C39" s="349" t="s">
        <v>491</v>
      </c>
      <c r="D39" s="346"/>
      <c r="E39" s="347"/>
      <c r="F39" s="338"/>
      <c r="G39" s="338"/>
      <c r="H39" s="338"/>
    </row>
    <row r="40" customFormat="false" ht="14.25" hidden="false" customHeight="true" outlineLevel="0" collapsed="false">
      <c r="A40" s="338" t="n">
        <v>36</v>
      </c>
      <c r="B40" s="338" t="s">
        <v>56</v>
      </c>
      <c r="C40" s="349" t="n">
        <v>4.25</v>
      </c>
      <c r="D40" s="346" t="n">
        <f aca="false">(RESUMO!C39+RESUMO!D39)*2+(RESUMO!E39+RESUMO!F39)</f>
        <v>4</v>
      </c>
      <c r="E40" s="347" t="n">
        <f aca="false">C40*D40</f>
        <v>17</v>
      </c>
      <c r="F40" s="338"/>
      <c r="G40" s="338"/>
      <c r="H40" s="338"/>
    </row>
    <row r="41" customFormat="false" ht="14.25" hidden="false" customHeight="true" outlineLevel="0" collapsed="false">
      <c r="A41" s="348" t="n">
        <v>37</v>
      </c>
      <c r="B41" s="348" t="s">
        <v>57</v>
      </c>
      <c r="C41" s="345" t="n">
        <v>3.6</v>
      </c>
      <c r="D41" s="346" t="n">
        <f aca="false">(RESUMO!C40+RESUMO!D40)*2+(RESUMO!E40+RESUMO!F40)</f>
        <v>5</v>
      </c>
      <c r="E41" s="347" t="n">
        <f aca="false">C41*D41</f>
        <v>18</v>
      </c>
      <c r="F41" s="338"/>
      <c r="G41" s="338"/>
      <c r="H41" s="338"/>
    </row>
    <row r="42" customFormat="false" ht="14.25" hidden="false" customHeight="true" outlineLevel="0" collapsed="false">
      <c r="A42" s="348" t="n">
        <v>38</v>
      </c>
      <c r="B42" s="348" t="s">
        <v>58</v>
      </c>
      <c r="C42" s="349" t="n">
        <v>4.75</v>
      </c>
      <c r="D42" s="346" t="n">
        <f aca="false">(RESUMO!C41+RESUMO!D41)*2+(RESUMO!E41+RESUMO!F41)</f>
        <v>5</v>
      </c>
      <c r="E42" s="347" t="n">
        <f aca="false">C42*D42</f>
        <v>23.75</v>
      </c>
      <c r="F42" s="338"/>
      <c r="G42" s="338"/>
      <c r="H42" s="338"/>
    </row>
    <row r="43" customFormat="false" ht="14.25" hidden="false" customHeight="true" outlineLevel="0" collapsed="false">
      <c r="A43" s="348" t="n">
        <v>39</v>
      </c>
      <c r="B43" s="348" t="s">
        <v>59</v>
      </c>
      <c r="C43" s="345" t="n">
        <v>3.5</v>
      </c>
      <c r="D43" s="346" t="n">
        <f aca="false">(RESUMO!C42+RESUMO!D42)*2+(RESUMO!E42+RESUMO!F42)</f>
        <v>1</v>
      </c>
      <c r="E43" s="347" t="n">
        <f aca="false">C43*D43</f>
        <v>3.5</v>
      </c>
      <c r="F43" s="338"/>
      <c r="G43" s="338"/>
      <c r="H43" s="338"/>
    </row>
    <row r="44" customFormat="false" ht="14.25" hidden="false" customHeight="true" outlineLevel="0" collapsed="false">
      <c r="A44" s="348" t="n">
        <v>40</v>
      </c>
      <c r="B44" s="348" t="s">
        <v>60</v>
      </c>
      <c r="C44" s="349" t="s">
        <v>491</v>
      </c>
      <c r="D44" s="346"/>
      <c r="E44" s="347"/>
      <c r="F44" s="338"/>
      <c r="G44" s="338"/>
      <c r="H44" s="338"/>
    </row>
    <row r="45" customFormat="false" ht="14.25" hidden="false" customHeight="true" outlineLevel="0" collapsed="false">
      <c r="A45" s="348" t="n">
        <v>41</v>
      </c>
      <c r="B45" s="348" t="s">
        <v>61</v>
      </c>
      <c r="C45" s="345" t="n">
        <v>4.25</v>
      </c>
      <c r="D45" s="346" t="n">
        <f aca="false">(RESUMO!C44+RESUMO!D44)*2+(RESUMO!E44+RESUMO!F44)</f>
        <v>2</v>
      </c>
      <c r="E45" s="347" t="n">
        <f aca="false">C45*D45</f>
        <v>8.5</v>
      </c>
      <c r="F45" s="338"/>
      <c r="G45" s="338"/>
      <c r="H45" s="338"/>
    </row>
    <row r="46" customFormat="false" ht="14.25" hidden="false" customHeight="true" outlineLevel="0" collapsed="false">
      <c r="A46" s="348" t="n">
        <v>42</v>
      </c>
      <c r="B46" s="348" t="s">
        <v>62</v>
      </c>
      <c r="C46" s="349" t="s">
        <v>491</v>
      </c>
      <c r="D46" s="346"/>
      <c r="E46" s="347"/>
      <c r="F46" s="338"/>
      <c r="G46" s="338"/>
      <c r="H46" s="338"/>
    </row>
    <row r="47" customFormat="false" ht="14.25" hidden="false" customHeight="true" outlineLevel="0" collapsed="false">
      <c r="A47" s="348" t="n">
        <v>43</v>
      </c>
      <c r="B47" s="348" t="s">
        <v>63</v>
      </c>
      <c r="C47" s="345" t="s">
        <v>491</v>
      </c>
      <c r="D47" s="346"/>
      <c r="E47" s="347"/>
      <c r="F47" s="338"/>
      <c r="G47" s="338"/>
      <c r="H47" s="338"/>
    </row>
    <row r="48" customFormat="false" ht="14.25" hidden="false" customHeight="true" outlineLevel="0" collapsed="false">
      <c r="A48" s="348" t="n">
        <v>44</v>
      </c>
      <c r="B48" s="348" t="s">
        <v>64</v>
      </c>
      <c r="C48" s="349" t="n">
        <v>2.5</v>
      </c>
      <c r="D48" s="346" t="n">
        <f aca="false">(RESUMO!C47+RESUMO!D47)*2+(RESUMO!E47+RESUMO!F47)</f>
        <v>1</v>
      </c>
      <c r="E48" s="347" t="n">
        <f aca="false">C48*D48</f>
        <v>2.5</v>
      </c>
      <c r="F48" s="338"/>
      <c r="G48" s="338"/>
      <c r="H48" s="338"/>
    </row>
    <row r="49" customFormat="false" ht="14.25" hidden="false" customHeight="true" outlineLevel="0" collapsed="false">
      <c r="A49" s="348" t="n">
        <v>45</v>
      </c>
      <c r="B49" s="348" t="s">
        <v>65</v>
      </c>
      <c r="C49" s="345" t="n">
        <v>4.25</v>
      </c>
      <c r="D49" s="346" t="n">
        <f aca="false">(RESUMO!C48+RESUMO!D48)*2+(RESUMO!E48+RESUMO!F48)</f>
        <v>1</v>
      </c>
      <c r="E49" s="347" t="n">
        <f aca="false">C49*D49</f>
        <v>4.25</v>
      </c>
      <c r="F49" s="338"/>
      <c r="G49" s="338"/>
      <c r="H49" s="338"/>
    </row>
    <row r="50" customFormat="false" ht="14.25" hidden="false" customHeight="true" outlineLevel="0" collapsed="false">
      <c r="A50" s="348" t="n">
        <v>46</v>
      </c>
      <c r="B50" s="348" t="s">
        <v>66</v>
      </c>
      <c r="C50" s="349" t="n">
        <v>4.25</v>
      </c>
      <c r="D50" s="346" t="n">
        <f aca="false">(RESUMO!C49+RESUMO!D49)*2+(RESUMO!E49+RESUMO!F49)</f>
        <v>4</v>
      </c>
      <c r="E50" s="347" t="n">
        <f aca="false">C50*D50</f>
        <v>17</v>
      </c>
      <c r="F50" s="338"/>
      <c r="G50" s="338"/>
      <c r="H50" s="338"/>
    </row>
    <row r="51" customFormat="false" ht="14.25" hidden="false" customHeight="true" outlineLevel="0" collapsed="false">
      <c r="A51" s="348" t="n">
        <v>47</v>
      </c>
      <c r="B51" s="348" t="s">
        <v>67</v>
      </c>
      <c r="C51" s="345" t="n">
        <v>3.5</v>
      </c>
      <c r="D51" s="346" t="n">
        <f aca="false">(RESUMO!C50+RESUMO!D50)*2+(RESUMO!E50+RESUMO!F50)</f>
        <v>1</v>
      </c>
      <c r="E51" s="347" t="n">
        <f aca="false">C51*D51</f>
        <v>3.5</v>
      </c>
      <c r="F51" s="338"/>
      <c r="G51" s="338"/>
      <c r="H51" s="338"/>
    </row>
    <row r="52" customFormat="false" ht="14.25" hidden="false" customHeight="true" outlineLevel="0" collapsed="false">
      <c r="A52" s="348" t="n">
        <v>48</v>
      </c>
      <c r="B52" s="348" t="s">
        <v>68</v>
      </c>
      <c r="C52" s="349" t="n">
        <v>3.5</v>
      </c>
      <c r="D52" s="346" t="n">
        <f aca="false">(RESUMO!C51+RESUMO!D51)*2+(RESUMO!E51+RESUMO!F51)</f>
        <v>2</v>
      </c>
      <c r="E52" s="347" t="n">
        <f aca="false">C52*D52</f>
        <v>7</v>
      </c>
      <c r="F52" s="338"/>
      <c r="G52" s="338"/>
      <c r="H52" s="338"/>
    </row>
    <row r="53" customFormat="false" ht="14.25" hidden="false" customHeight="true" outlineLevel="0" collapsed="false">
      <c r="A53" s="348" t="n">
        <v>49</v>
      </c>
      <c r="B53" s="348" t="s">
        <v>69</v>
      </c>
      <c r="C53" s="345" t="n">
        <v>4.25</v>
      </c>
      <c r="D53" s="346" t="n">
        <f aca="false">(RESUMO!C52+RESUMO!D52)*2+(RESUMO!E52+RESUMO!F52)</f>
        <v>1</v>
      </c>
      <c r="E53" s="347" t="n">
        <f aca="false">C53*D53</f>
        <v>4.25</v>
      </c>
      <c r="F53" s="338"/>
      <c r="G53" s="338"/>
      <c r="H53" s="338"/>
    </row>
    <row r="54" customFormat="false" ht="14.25" hidden="false" customHeight="true" outlineLevel="0" collapsed="false">
      <c r="A54" s="338" t="n">
        <v>50</v>
      </c>
      <c r="B54" s="338" t="s">
        <v>70</v>
      </c>
      <c r="C54" s="345" t="n">
        <v>5</v>
      </c>
      <c r="D54" s="346" t="n">
        <f aca="false">(RESUMO!C53+RESUMO!D53)*2+(RESUMO!E53+RESUMO!F53)</f>
        <v>2</v>
      </c>
      <c r="E54" s="347" t="n">
        <f aca="false">C54*D54</f>
        <v>10</v>
      </c>
      <c r="F54" s="338"/>
      <c r="G54" s="338"/>
      <c r="H54" s="338"/>
    </row>
    <row r="55" customFormat="false" ht="14.25" hidden="false" customHeight="true" outlineLevel="0" collapsed="false">
      <c r="A55" s="348" t="n">
        <v>51</v>
      </c>
      <c r="B55" s="348" t="s">
        <v>71</v>
      </c>
      <c r="C55" s="349" t="n">
        <v>3</v>
      </c>
      <c r="D55" s="346" t="n">
        <f aca="false">(RESUMO!C54+RESUMO!D54)*2+(RESUMO!E54+RESUMO!F54)</f>
        <v>2</v>
      </c>
      <c r="E55" s="347" t="n">
        <f aca="false">C55*D55</f>
        <v>6</v>
      </c>
      <c r="F55" s="338"/>
      <c r="G55" s="338"/>
      <c r="H55" s="338"/>
    </row>
    <row r="56" customFormat="false" ht="14.25" hidden="false" customHeight="true" outlineLevel="0" collapsed="false">
      <c r="A56" s="348" t="n">
        <v>52</v>
      </c>
      <c r="B56" s="348" t="s">
        <v>72</v>
      </c>
      <c r="C56" s="345" t="n">
        <v>3</v>
      </c>
      <c r="D56" s="346" t="n">
        <f aca="false">(RESUMO!C55+RESUMO!D55)*2+(RESUMO!E55+RESUMO!F55)</f>
        <v>3</v>
      </c>
      <c r="E56" s="347" t="n">
        <f aca="false">C56*D56</f>
        <v>9</v>
      </c>
      <c r="F56" s="338"/>
      <c r="G56" s="338"/>
      <c r="H56" s="338"/>
    </row>
    <row r="57" customFormat="false" ht="14.25" hidden="false" customHeight="true" outlineLevel="0" collapsed="false">
      <c r="A57" s="348" t="n">
        <v>53</v>
      </c>
      <c r="B57" s="348" t="s">
        <v>73</v>
      </c>
      <c r="C57" s="349" t="n">
        <v>2.4</v>
      </c>
      <c r="D57" s="346" t="n">
        <f aca="false">(RESUMO!C56+RESUMO!D56)*2+(RESUMO!E56+RESUMO!F56)</f>
        <v>3</v>
      </c>
      <c r="E57" s="347" t="n">
        <f aca="false">C57*D57</f>
        <v>7.2</v>
      </c>
      <c r="F57" s="338"/>
      <c r="G57" s="338"/>
      <c r="H57" s="338"/>
    </row>
    <row r="58" customFormat="false" ht="14.25" hidden="false" customHeight="true" outlineLevel="0" collapsed="false">
      <c r="A58" s="348" t="n">
        <v>54</v>
      </c>
      <c r="B58" s="348" t="s">
        <v>74</v>
      </c>
      <c r="C58" s="345" t="s">
        <v>491</v>
      </c>
      <c r="D58" s="346"/>
      <c r="E58" s="347"/>
      <c r="F58" s="338"/>
      <c r="G58" s="338"/>
      <c r="H58" s="338"/>
    </row>
    <row r="59" customFormat="false" ht="14.25" hidden="false" customHeight="true" outlineLevel="0" collapsed="false">
      <c r="A59" s="348" t="n">
        <v>55</v>
      </c>
      <c r="B59" s="348" t="s">
        <v>75</v>
      </c>
      <c r="C59" s="349" t="n">
        <v>5</v>
      </c>
      <c r="D59" s="346" t="n">
        <f aca="false">(RESUMO!C58+RESUMO!D58)*2+(RESUMO!E58+RESUMO!F58)</f>
        <v>7</v>
      </c>
      <c r="E59" s="347" t="n">
        <f aca="false">C59*D59</f>
        <v>35</v>
      </c>
      <c r="F59" s="338"/>
      <c r="G59" s="338"/>
      <c r="H59" s="338"/>
    </row>
    <row r="60" customFormat="false" ht="14.25" hidden="false" customHeight="true" outlineLevel="0" collapsed="false">
      <c r="A60" s="348" t="n">
        <v>56</v>
      </c>
      <c r="B60" s="348" t="s">
        <v>76</v>
      </c>
      <c r="C60" s="345" t="n">
        <v>3.93</v>
      </c>
      <c r="D60" s="346" t="n">
        <f aca="false">(RESUMO!C59+RESUMO!D59)*2+(RESUMO!E59+RESUMO!F59)</f>
        <v>6</v>
      </c>
      <c r="E60" s="347" t="n">
        <f aca="false">C60*D60</f>
        <v>23.58</v>
      </c>
      <c r="F60" s="338"/>
      <c r="G60" s="338"/>
      <c r="H60" s="338"/>
    </row>
    <row r="61" customFormat="false" ht="14.25" hidden="false" customHeight="true" outlineLevel="0" collapsed="false">
      <c r="A61" s="348" t="n">
        <v>57</v>
      </c>
      <c r="B61" s="348" t="s">
        <v>77</v>
      </c>
      <c r="C61" s="349" t="n">
        <v>4.4</v>
      </c>
      <c r="D61" s="346" t="n">
        <f aca="false">(RESUMO!C60+RESUMO!D60)*2+(RESUMO!E60+RESUMO!F60)</f>
        <v>4</v>
      </c>
      <c r="E61" s="347" t="n">
        <f aca="false">C61*D61</f>
        <v>17.6</v>
      </c>
      <c r="F61" s="338"/>
      <c r="G61" s="338"/>
      <c r="H61" s="338"/>
    </row>
    <row r="62" customFormat="false" ht="14.25" hidden="false" customHeight="true" outlineLevel="0" collapsed="false">
      <c r="A62" s="348" t="n">
        <v>58</v>
      </c>
      <c r="B62" s="348" t="s">
        <v>78</v>
      </c>
      <c r="C62" s="345" t="s">
        <v>491</v>
      </c>
      <c r="D62" s="346"/>
      <c r="E62" s="347"/>
      <c r="F62" s="338"/>
      <c r="G62" s="338"/>
      <c r="H62" s="338"/>
    </row>
    <row r="63" customFormat="false" ht="14.25" hidden="false" customHeight="true" outlineLevel="0" collapsed="false">
      <c r="A63" s="348" t="n">
        <v>59</v>
      </c>
      <c r="B63" s="348" t="s">
        <v>79</v>
      </c>
      <c r="C63" s="349" t="n">
        <v>4.15</v>
      </c>
      <c r="D63" s="346" t="n">
        <f aca="false">(RESUMO!C62+RESUMO!D62)*2+(RESUMO!E62+RESUMO!F62)</f>
        <v>2</v>
      </c>
      <c r="E63" s="347" t="n">
        <f aca="false">C63*D63</f>
        <v>8.3</v>
      </c>
      <c r="F63" s="338"/>
      <c r="G63" s="338"/>
      <c r="H63" s="338"/>
    </row>
    <row r="64" customFormat="false" ht="14.25" hidden="false" customHeight="true" outlineLevel="0" collapsed="false">
      <c r="A64" s="348" t="n">
        <v>60</v>
      </c>
      <c r="B64" s="348" t="s">
        <v>80</v>
      </c>
      <c r="C64" s="345" t="s">
        <v>491</v>
      </c>
      <c r="D64" s="346"/>
      <c r="E64" s="347"/>
      <c r="F64" s="338"/>
      <c r="G64" s="338"/>
      <c r="H64" s="338"/>
    </row>
    <row r="65" customFormat="false" ht="14.25" hidden="false" customHeight="true" outlineLevel="0" collapsed="false">
      <c r="A65" s="348" t="n">
        <v>61</v>
      </c>
      <c r="B65" s="348" t="s">
        <v>81</v>
      </c>
      <c r="C65" s="349" t="s">
        <v>491</v>
      </c>
      <c r="D65" s="346"/>
      <c r="E65" s="347"/>
      <c r="F65" s="338"/>
      <c r="G65" s="338"/>
      <c r="H65" s="338"/>
    </row>
    <row r="66" customFormat="false" ht="14.25" hidden="false" customHeight="true" outlineLevel="0" collapsed="false">
      <c r="A66" s="348" t="n">
        <v>62</v>
      </c>
      <c r="B66" s="348" t="s">
        <v>82</v>
      </c>
      <c r="C66" s="345" t="s">
        <v>491</v>
      </c>
      <c r="D66" s="346"/>
      <c r="E66" s="347"/>
      <c r="F66" s="338"/>
      <c r="G66" s="338"/>
      <c r="H66" s="338"/>
    </row>
    <row r="67" customFormat="false" ht="14.25" hidden="false" customHeight="true" outlineLevel="0" collapsed="false">
      <c r="A67" s="348" t="n">
        <v>63</v>
      </c>
      <c r="B67" s="348" t="s">
        <v>83</v>
      </c>
      <c r="C67" s="349" t="n">
        <v>3.7</v>
      </c>
      <c r="D67" s="346" t="n">
        <f aca="false">(RESUMO!C66+RESUMO!D66)*2+(RESUMO!E66+RESUMO!F66)</f>
        <v>2</v>
      </c>
      <c r="E67" s="347" t="n">
        <f aca="false">C67*D67</f>
        <v>7.4</v>
      </c>
      <c r="F67" s="338"/>
      <c r="G67" s="338"/>
      <c r="H67" s="338"/>
    </row>
    <row r="68" customFormat="false" ht="14.25" hidden="false" customHeight="true" outlineLevel="0" collapsed="false">
      <c r="A68" s="348" t="n">
        <v>64</v>
      </c>
      <c r="B68" s="348" t="s">
        <v>84</v>
      </c>
      <c r="C68" s="345" t="n">
        <v>5</v>
      </c>
      <c r="D68" s="346" t="n">
        <f aca="false">(RESUMO!C67+RESUMO!D67)*2+(RESUMO!E67+RESUMO!F67)</f>
        <v>1</v>
      </c>
      <c r="E68" s="347" t="n">
        <f aca="false">C68*D68</f>
        <v>5</v>
      </c>
      <c r="F68" s="338"/>
      <c r="G68" s="338"/>
      <c r="H68" s="338"/>
    </row>
    <row r="69" customFormat="false" ht="14.25" hidden="false" customHeight="true" outlineLevel="0" collapsed="false">
      <c r="A69" s="338" t="n">
        <v>65</v>
      </c>
      <c r="B69" s="338" t="s">
        <v>85</v>
      </c>
      <c r="C69" s="345" t="n">
        <v>4.3</v>
      </c>
      <c r="D69" s="346" t="n">
        <f aca="false">(RESUMO!C68+RESUMO!D68)*2+(RESUMO!E68+RESUMO!F68)</f>
        <v>4</v>
      </c>
      <c r="E69" s="347" t="n">
        <f aca="false">C69*D69</f>
        <v>17.2</v>
      </c>
      <c r="F69" s="338"/>
      <c r="G69" s="338"/>
      <c r="H69" s="338"/>
    </row>
    <row r="70" customFormat="false" ht="14.25" hidden="false" customHeight="true" outlineLevel="0" collapsed="false">
      <c r="A70" s="348" t="n">
        <v>66</v>
      </c>
      <c r="B70" s="348" t="s">
        <v>22</v>
      </c>
      <c r="C70" s="349" t="n">
        <v>4.3</v>
      </c>
      <c r="D70" s="346" t="n">
        <f aca="false">(RESUMO!C69+RESUMO!D69)*2+(RESUMO!E69+RESUMO!F69)</f>
        <v>0</v>
      </c>
      <c r="E70" s="347" t="n">
        <f aca="false">C70*D70</f>
        <v>0</v>
      </c>
      <c r="F70" s="338"/>
      <c r="G70" s="338"/>
      <c r="H70" s="338"/>
    </row>
    <row r="71" customFormat="false" ht="14.25" hidden="false" customHeight="true" outlineLevel="0" collapsed="false">
      <c r="A71" s="348" t="n">
        <v>67</v>
      </c>
      <c r="B71" s="348" t="s">
        <v>86</v>
      </c>
      <c r="C71" s="345" t="n">
        <v>4.3</v>
      </c>
      <c r="D71" s="346" t="n">
        <f aca="false">(RESUMO!C70+RESUMO!D70)*2+(RESUMO!E70+RESUMO!F70)</f>
        <v>10</v>
      </c>
      <c r="E71" s="347" t="n">
        <f aca="false">C71*D71</f>
        <v>43</v>
      </c>
      <c r="F71" s="338"/>
      <c r="G71" s="338"/>
      <c r="H71" s="338"/>
    </row>
    <row r="72" customFormat="false" ht="14.25" hidden="false" customHeight="true" outlineLevel="0" collapsed="false">
      <c r="A72" s="348" t="n">
        <v>68</v>
      </c>
      <c r="B72" s="348" t="s">
        <v>87</v>
      </c>
      <c r="C72" s="349" t="n">
        <v>3.4</v>
      </c>
      <c r="D72" s="346" t="n">
        <f aca="false">(RESUMO!C71+RESUMO!D71)*2+(RESUMO!E71+RESUMO!F71)</f>
        <v>5</v>
      </c>
      <c r="E72" s="347" t="n">
        <f aca="false">C72*D72</f>
        <v>17</v>
      </c>
      <c r="F72" s="338"/>
      <c r="G72" s="338"/>
      <c r="H72" s="338"/>
    </row>
    <row r="73" customFormat="false" ht="14.25" hidden="false" customHeight="true" outlineLevel="0" collapsed="false">
      <c r="A73" s="348" t="n">
        <v>69</v>
      </c>
      <c r="B73" s="348" t="s">
        <v>88</v>
      </c>
      <c r="C73" s="345" t="n">
        <v>4</v>
      </c>
      <c r="D73" s="346" t="n">
        <f aca="false">(RESUMO!C72+RESUMO!D72)*2+(RESUMO!E72+RESUMO!F72)</f>
        <v>3</v>
      </c>
      <c r="E73" s="347" t="n">
        <f aca="false">C73*D73</f>
        <v>12</v>
      </c>
      <c r="F73" s="338"/>
      <c r="G73" s="338"/>
      <c r="H73" s="338"/>
    </row>
    <row r="74" customFormat="false" ht="14.25" hidden="false" customHeight="true" outlineLevel="0" collapsed="false">
      <c r="A74" s="348" t="n">
        <v>70</v>
      </c>
      <c r="B74" s="348" t="s">
        <v>89</v>
      </c>
      <c r="C74" s="349" t="n">
        <v>3.3</v>
      </c>
      <c r="D74" s="346" t="n">
        <f aca="false">(RESUMO!C73+RESUMO!D73)*2+(RESUMO!E73+RESUMO!F73)</f>
        <v>3</v>
      </c>
      <c r="E74" s="347" t="n">
        <f aca="false">C74*D74</f>
        <v>9.9</v>
      </c>
      <c r="F74" s="338"/>
      <c r="G74" s="338"/>
      <c r="H74" s="338"/>
    </row>
    <row r="75" customFormat="false" ht="14.25" hidden="false" customHeight="true" outlineLevel="0" collapsed="false">
      <c r="A75" s="348" t="n">
        <v>71</v>
      </c>
      <c r="B75" s="348" t="s">
        <v>90</v>
      </c>
      <c r="C75" s="345" t="n">
        <v>4</v>
      </c>
      <c r="D75" s="346" t="n">
        <f aca="false">(RESUMO!C74+RESUMO!D74)*2+(RESUMO!E74+RESUMO!F74)</f>
        <v>4</v>
      </c>
      <c r="E75" s="347" t="n">
        <f aca="false">C75*D75</f>
        <v>16</v>
      </c>
      <c r="F75" s="338"/>
      <c r="G75" s="338"/>
      <c r="H75" s="338"/>
    </row>
    <row r="76" customFormat="false" ht="14.25" hidden="false" customHeight="true" outlineLevel="0" collapsed="false">
      <c r="A76" s="348" t="n">
        <v>72</v>
      </c>
      <c r="B76" s="348" t="s">
        <v>91</v>
      </c>
      <c r="C76" s="349" t="n">
        <v>3.5</v>
      </c>
      <c r="D76" s="346" t="n">
        <f aca="false">(RESUMO!C75+RESUMO!D75)*2+(RESUMO!E75+RESUMO!F75)</f>
        <v>1</v>
      </c>
      <c r="E76" s="347" t="n">
        <f aca="false">C76*D76</f>
        <v>3.5</v>
      </c>
      <c r="F76" s="338"/>
      <c r="G76" s="338"/>
      <c r="H76" s="338"/>
    </row>
    <row r="77" customFormat="false" ht="14.25" hidden="false" customHeight="true" outlineLevel="0" collapsed="false">
      <c r="A77" s="348" t="n">
        <v>73</v>
      </c>
      <c r="B77" s="348" t="s">
        <v>92</v>
      </c>
      <c r="C77" s="345" t="n">
        <v>3.7</v>
      </c>
      <c r="D77" s="346" t="n">
        <f aca="false">(RESUMO!C76+RESUMO!D76)*2+(RESUMO!E76+RESUMO!F76)</f>
        <v>3</v>
      </c>
      <c r="E77" s="347" t="n">
        <f aca="false">C77*D77</f>
        <v>11.1</v>
      </c>
      <c r="F77" s="338"/>
      <c r="G77" s="338"/>
      <c r="H77" s="338"/>
    </row>
    <row r="78" customFormat="false" ht="14.25" hidden="false" customHeight="true" outlineLevel="0" collapsed="false">
      <c r="A78" s="348" t="n">
        <v>74</v>
      </c>
      <c r="B78" s="348" t="s">
        <v>93</v>
      </c>
      <c r="C78" s="349" t="n">
        <v>3.05</v>
      </c>
      <c r="D78" s="346" t="n">
        <f aca="false">(RESUMO!C77+RESUMO!D77)*2+(RESUMO!E77+RESUMO!F77)</f>
        <v>5</v>
      </c>
      <c r="E78" s="347" t="n">
        <f aca="false">C78*D78</f>
        <v>15.25</v>
      </c>
      <c r="F78" s="338"/>
      <c r="G78" s="338"/>
      <c r="H78" s="338"/>
    </row>
    <row r="79" customFormat="false" ht="14.25" hidden="false" customHeight="true" outlineLevel="0" collapsed="false">
      <c r="A79" s="348" t="n">
        <v>75</v>
      </c>
      <c r="B79" s="348" t="s">
        <v>94</v>
      </c>
      <c r="C79" s="345" t="n">
        <v>2</v>
      </c>
      <c r="D79" s="346" t="n">
        <f aca="false">(RESUMO!C78+RESUMO!D78)*2+(RESUMO!E78+RESUMO!F78)</f>
        <v>2</v>
      </c>
      <c r="E79" s="347" t="n">
        <f aca="false">C79*D79</f>
        <v>4</v>
      </c>
      <c r="F79" s="338"/>
      <c r="G79" s="338"/>
      <c r="H79" s="338"/>
    </row>
    <row r="80" customFormat="false" ht="14.25" hidden="false" customHeight="true" outlineLevel="0" collapsed="false">
      <c r="A80" s="348" t="n">
        <v>76</v>
      </c>
      <c r="B80" s="348" t="s">
        <v>95</v>
      </c>
      <c r="C80" s="349" t="s">
        <v>491</v>
      </c>
      <c r="D80" s="346"/>
      <c r="E80" s="347"/>
      <c r="F80" s="338"/>
      <c r="G80" s="338"/>
      <c r="H80" s="338"/>
    </row>
    <row r="81" customFormat="false" ht="14.25" hidden="false" customHeight="true" outlineLevel="0" collapsed="false">
      <c r="A81" s="348" t="n">
        <v>77</v>
      </c>
      <c r="B81" s="348" t="s">
        <v>96</v>
      </c>
      <c r="C81" s="345" t="n">
        <v>2.5</v>
      </c>
      <c r="D81" s="346" t="n">
        <f aca="false">(RESUMO!C80+RESUMO!D80)*2+(RESUMO!E80+RESUMO!F80)</f>
        <v>1</v>
      </c>
      <c r="E81" s="347" t="n">
        <f aca="false">C81*D81</f>
        <v>2.5</v>
      </c>
      <c r="F81" s="338"/>
      <c r="G81" s="338"/>
      <c r="H81" s="338"/>
    </row>
    <row r="82" customFormat="false" ht="14.25" hidden="false" customHeight="true" outlineLevel="0" collapsed="false">
      <c r="A82" s="348" t="n">
        <v>78</v>
      </c>
      <c r="B82" s="348" t="s">
        <v>97</v>
      </c>
      <c r="C82" s="349" t="s">
        <v>491</v>
      </c>
      <c r="D82" s="346"/>
      <c r="E82" s="347"/>
      <c r="F82" s="338"/>
      <c r="G82" s="338"/>
      <c r="H82" s="338"/>
    </row>
    <row r="83" customFormat="false" ht="14.25" hidden="false" customHeight="true" outlineLevel="0" collapsed="false">
      <c r="A83" s="348" t="n">
        <v>79</v>
      </c>
      <c r="B83" s="348" t="s">
        <v>98</v>
      </c>
      <c r="C83" s="345" t="s">
        <v>491</v>
      </c>
      <c r="D83" s="346"/>
      <c r="E83" s="347"/>
      <c r="F83" s="338"/>
      <c r="G83" s="338"/>
      <c r="H83" s="338"/>
    </row>
    <row r="84" customFormat="false" ht="14.25" hidden="false" customHeight="true" outlineLevel="0" collapsed="false">
      <c r="A84" s="348" t="n">
        <v>80</v>
      </c>
      <c r="B84" s="348" t="s">
        <v>99</v>
      </c>
      <c r="C84" s="349" t="s">
        <v>491</v>
      </c>
      <c r="D84" s="346"/>
      <c r="E84" s="347"/>
      <c r="F84" s="338"/>
      <c r="G84" s="338"/>
      <c r="H84" s="338"/>
    </row>
    <row r="85" customFormat="false" ht="14.25" hidden="false" customHeight="true" outlineLevel="0" collapsed="false">
      <c r="A85" s="348" t="n">
        <v>81</v>
      </c>
      <c r="B85" s="348" t="s">
        <v>100</v>
      </c>
      <c r="C85" s="345" t="n">
        <v>2.5</v>
      </c>
      <c r="D85" s="346" t="n">
        <f aca="false">(RESUMO!C84+RESUMO!D84)*2+(RESUMO!E84+RESUMO!F84)</f>
        <v>3</v>
      </c>
      <c r="E85" s="347" t="n">
        <f aca="false">C85*D85</f>
        <v>7.5</v>
      </c>
      <c r="F85" s="338"/>
      <c r="G85" s="338"/>
      <c r="H85" s="338"/>
    </row>
    <row r="86" customFormat="false" ht="14.25" hidden="false" customHeight="true" outlineLevel="0" collapsed="false">
      <c r="A86" s="348" t="n">
        <v>82</v>
      </c>
      <c r="B86" s="348" t="s">
        <v>101</v>
      </c>
      <c r="C86" s="349" t="n">
        <v>2.8</v>
      </c>
      <c r="D86" s="346" t="n">
        <f aca="false">(RESUMO!C85+RESUMO!D85)*2+(RESUMO!E85+RESUMO!F85)</f>
        <v>2</v>
      </c>
      <c r="E86" s="347" t="n">
        <f aca="false">C86*D86</f>
        <v>5.6</v>
      </c>
      <c r="F86" s="338"/>
      <c r="G86" s="338"/>
      <c r="H86" s="338"/>
    </row>
    <row r="87" customFormat="false" ht="14.25" hidden="false" customHeight="true" outlineLevel="0" collapsed="false">
      <c r="A87" s="338"/>
      <c r="B87" s="338" t="s">
        <v>102</v>
      </c>
      <c r="C87" s="349"/>
      <c r="D87" s="346"/>
      <c r="E87" s="347"/>
      <c r="F87" s="338"/>
      <c r="G87" s="338"/>
      <c r="H87" s="338"/>
    </row>
    <row r="88" customFormat="false" ht="14.25" hidden="false" customHeight="true" outlineLevel="0" collapsed="false">
      <c r="A88" s="348" t="n">
        <v>83</v>
      </c>
      <c r="B88" s="348" t="s">
        <v>103</v>
      </c>
      <c r="C88" s="345" t="n">
        <v>3.75</v>
      </c>
      <c r="D88" s="346" t="n">
        <f aca="false">(RESUMO!C87+RESUMO!D87)*2+(RESUMO!E87+RESUMO!F87)</f>
        <v>1</v>
      </c>
      <c r="E88" s="347" t="n">
        <f aca="false">C88*D88</f>
        <v>3.75</v>
      </c>
      <c r="F88" s="338"/>
      <c r="G88" s="338"/>
      <c r="H88" s="338"/>
    </row>
    <row r="89" customFormat="false" ht="14.25" hidden="false" customHeight="true" outlineLevel="0" collapsed="false">
      <c r="A89" s="348"/>
      <c r="B89" s="348"/>
      <c r="C89" s="338"/>
      <c r="D89" s="350" t="n">
        <f aca="false">SUM(D5:D88)</f>
        <v>194</v>
      </c>
      <c r="E89" s="347" t="n">
        <f aca="false">SUM(E5:E88)</f>
        <v>765.12</v>
      </c>
      <c r="F89" s="338"/>
      <c r="G89" s="338"/>
      <c r="H89" s="338"/>
    </row>
    <row r="90" customFormat="false" ht="14.25" hidden="false" customHeight="true" outlineLevel="0" collapsed="false">
      <c r="A90" s="342"/>
      <c r="B90" s="343" t="s">
        <v>492</v>
      </c>
      <c r="C90" s="344" t="n">
        <f aca="false">AVERAGE(C91:C153)</f>
        <v>3.84583333333333</v>
      </c>
      <c r="D90" s="342"/>
      <c r="E90" s="344" t="n">
        <f aca="false">E154/D154</f>
        <v>4.01206422018349</v>
      </c>
      <c r="F90" s="338"/>
      <c r="G90" s="338"/>
      <c r="H90" s="338"/>
    </row>
    <row r="91" customFormat="false" ht="14.25" hidden="false" customHeight="true" outlineLevel="0" collapsed="false">
      <c r="A91" s="351" t="n">
        <v>1</v>
      </c>
      <c r="B91" s="351" t="s">
        <v>106</v>
      </c>
      <c r="C91" s="352" t="n">
        <v>4.55</v>
      </c>
      <c r="D91" s="346" t="n">
        <f aca="false">(RESUMO!C89+RESUMO!D89)*2+(RESUMO!E89+RESUMO!F89)</f>
        <v>3</v>
      </c>
      <c r="E91" s="346" t="n">
        <f aca="false">C91*D91</f>
        <v>13.65</v>
      </c>
      <c r="F91" s="338"/>
      <c r="G91" s="338"/>
      <c r="H91" s="338"/>
    </row>
    <row r="92" customFormat="false" ht="14.25" hidden="false" customHeight="true" outlineLevel="0" collapsed="false">
      <c r="A92" s="351" t="n">
        <v>2</v>
      </c>
      <c r="B92" s="351" t="s">
        <v>107</v>
      </c>
      <c r="C92" s="353" t="n">
        <v>4.55</v>
      </c>
      <c r="D92" s="346" t="n">
        <f aca="false">(RESUMO!C90+RESUMO!D90)*2+(RESUMO!E90+RESUMO!F90)</f>
        <v>4</v>
      </c>
      <c r="E92" s="346" t="n">
        <f aca="false">C92*D92</f>
        <v>18.2</v>
      </c>
      <c r="F92" s="338"/>
      <c r="G92" s="338"/>
      <c r="H92" s="338"/>
    </row>
    <row r="93" customFormat="false" ht="14.25" hidden="false" customHeight="true" outlineLevel="0" collapsed="false">
      <c r="A93" s="351" t="n">
        <v>3</v>
      </c>
      <c r="B93" s="351" t="s">
        <v>108</v>
      </c>
      <c r="C93" s="352" t="n">
        <v>4.55</v>
      </c>
      <c r="D93" s="346" t="n">
        <f aca="false">(RESUMO!C91+RESUMO!D91)*2+(RESUMO!E91+RESUMO!F91)</f>
        <v>4</v>
      </c>
      <c r="E93" s="346" t="n">
        <f aca="false">C93*D93</f>
        <v>18.2</v>
      </c>
      <c r="F93" s="338"/>
      <c r="G93" s="338"/>
      <c r="H93" s="338"/>
    </row>
    <row r="94" customFormat="false" ht="14.25" hidden="false" customHeight="true" outlineLevel="0" collapsed="false">
      <c r="A94" s="351" t="n">
        <v>4</v>
      </c>
      <c r="B94" s="351" t="s">
        <v>109</v>
      </c>
      <c r="C94" s="353" t="n">
        <v>4.55</v>
      </c>
      <c r="D94" s="346" t="n">
        <f aca="false">(RESUMO!C92+RESUMO!D92)*2+(RESUMO!E92+RESUMO!F92)</f>
        <v>24</v>
      </c>
      <c r="E94" s="346" t="n">
        <f aca="false">C94*D94</f>
        <v>109.2</v>
      </c>
      <c r="F94" s="338"/>
      <c r="G94" s="338"/>
      <c r="H94" s="338"/>
    </row>
    <row r="95" customFormat="false" ht="14.25" hidden="false" customHeight="true" outlineLevel="0" collapsed="false">
      <c r="A95" s="351" t="n">
        <v>5</v>
      </c>
      <c r="B95" s="351" t="s">
        <v>110</v>
      </c>
      <c r="C95" s="352" t="n">
        <v>4.55</v>
      </c>
      <c r="D95" s="346" t="n">
        <f aca="false">(RESUMO!C93+RESUMO!D93)*2+(RESUMO!E93+RESUMO!F93)</f>
        <v>6</v>
      </c>
      <c r="E95" s="346" t="n">
        <f aca="false">C95*D95</f>
        <v>27.3</v>
      </c>
      <c r="F95" s="338"/>
      <c r="G95" s="338"/>
      <c r="H95" s="338"/>
    </row>
    <row r="96" customFormat="false" ht="14.25" hidden="false" customHeight="true" outlineLevel="0" collapsed="false">
      <c r="A96" s="351" t="n">
        <v>6</v>
      </c>
      <c r="B96" s="351" t="s">
        <v>111</v>
      </c>
      <c r="C96" s="352" t="n">
        <v>4.7</v>
      </c>
      <c r="D96" s="346" t="n">
        <f aca="false">(RESUMO!C94+RESUMO!D94)*2+(RESUMO!E94+RESUMO!F94)</f>
        <v>6</v>
      </c>
      <c r="E96" s="346" t="n">
        <f aca="false">C96*D96</f>
        <v>28.2</v>
      </c>
      <c r="F96" s="338"/>
      <c r="G96" s="338"/>
      <c r="H96" s="338"/>
    </row>
    <row r="97" customFormat="false" ht="14.25" hidden="false" customHeight="true" outlineLevel="0" collapsed="false">
      <c r="A97" s="351" t="n">
        <v>7</v>
      </c>
      <c r="B97" s="351" t="s">
        <v>112</v>
      </c>
      <c r="C97" s="353" t="n">
        <v>4.55</v>
      </c>
      <c r="D97" s="346" t="n">
        <f aca="false">(RESUMO!C95+RESUMO!D95)*2+(RESUMO!E95+RESUMO!F95)</f>
        <v>3</v>
      </c>
      <c r="E97" s="346" t="n">
        <f aca="false">C97*D97</f>
        <v>13.65</v>
      </c>
      <c r="F97" s="338"/>
      <c r="G97" s="338"/>
      <c r="H97" s="338"/>
    </row>
    <row r="98" customFormat="false" ht="14.25" hidden="false" customHeight="true" outlineLevel="0" collapsed="false">
      <c r="A98" s="351" t="n">
        <v>8</v>
      </c>
      <c r="B98" s="351" t="s">
        <v>113</v>
      </c>
      <c r="C98" s="353" t="n">
        <v>4.6</v>
      </c>
      <c r="D98" s="346" t="n">
        <f aca="false">(RESUMO!C96+RESUMO!D96)*2+(RESUMO!E96+RESUMO!F96)</f>
        <v>1</v>
      </c>
      <c r="E98" s="346" t="n">
        <f aca="false">C98*D98</f>
        <v>4.6</v>
      </c>
      <c r="F98" s="338"/>
      <c r="G98" s="338"/>
      <c r="H98" s="338"/>
    </row>
    <row r="99" customFormat="false" ht="14.25" hidden="false" customHeight="true" outlineLevel="0" collapsed="false">
      <c r="A99" s="351" t="n">
        <v>9</v>
      </c>
      <c r="B99" s="351" t="s">
        <v>114</v>
      </c>
      <c r="C99" s="352" t="n">
        <v>4.6</v>
      </c>
      <c r="D99" s="346" t="n">
        <f aca="false">(RESUMO!C97+RESUMO!D97)*2+(RESUMO!E97+RESUMO!F97)</f>
        <v>4</v>
      </c>
      <c r="E99" s="346" t="n">
        <f aca="false">C99*D99</f>
        <v>18.4</v>
      </c>
      <c r="F99" s="338"/>
      <c r="G99" s="338"/>
      <c r="H99" s="338"/>
    </row>
    <row r="100" customFormat="false" ht="14.25" hidden="false" customHeight="true" outlineLevel="0" collapsed="false">
      <c r="A100" s="351" t="n">
        <v>10</v>
      </c>
      <c r="B100" s="351" t="s">
        <v>115</v>
      </c>
      <c r="C100" s="353" t="n">
        <v>4.2</v>
      </c>
      <c r="D100" s="346" t="n">
        <f aca="false">(RESUMO!C98+RESUMO!D98)*2+(RESUMO!E98+RESUMO!F98)</f>
        <v>2</v>
      </c>
      <c r="E100" s="346" t="n">
        <f aca="false">C100*D100</f>
        <v>8.4</v>
      </c>
      <c r="F100" s="338"/>
      <c r="G100" s="338"/>
      <c r="H100" s="338"/>
    </row>
    <row r="101" customFormat="false" ht="14.25" hidden="false" customHeight="true" outlineLevel="0" collapsed="false">
      <c r="A101" s="351" t="n">
        <v>11</v>
      </c>
      <c r="B101" s="351" t="s">
        <v>116</v>
      </c>
      <c r="C101" s="352" t="n">
        <v>4.6</v>
      </c>
      <c r="D101" s="346" t="n">
        <f aca="false">(RESUMO!C99+RESUMO!D99)*2+(RESUMO!E99+RESUMO!F99)</f>
        <v>3</v>
      </c>
      <c r="E101" s="346" t="n">
        <f aca="false">C101*D101</f>
        <v>13.8</v>
      </c>
      <c r="F101" s="338"/>
      <c r="G101" s="338"/>
      <c r="H101" s="338"/>
    </row>
    <row r="102" customFormat="false" ht="14.25" hidden="false" customHeight="true" outlineLevel="0" collapsed="false">
      <c r="A102" s="351" t="n">
        <v>12</v>
      </c>
      <c r="B102" s="351" t="s">
        <v>117</v>
      </c>
      <c r="C102" s="353" t="n">
        <v>4.6</v>
      </c>
      <c r="D102" s="346" t="n">
        <f aca="false">(RESUMO!C100+RESUMO!D100)*2+(RESUMO!E100+RESUMO!F100)</f>
        <v>5</v>
      </c>
      <c r="E102" s="346" t="n">
        <f aca="false">C102*D102</f>
        <v>23</v>
      </c>
      <c r="F102" s="338"/>
      <c r="G102" s="338"/>
      <c r="H102" s="338"/>
    </row>
    <row r="103" customFormat="false" ht="14.25" hidden="false" customHeight="true" outlineLevel="0" collapsed="false">
      <c r="A103" s="351" t="n">
        <v>13</v>
      </c>
      <c r="B103" s="351" t="s">
        <v>118</v>
      </c>
      <c r="C103" s="352" t="n">
        <v>4.2</v>
      </c>
      <c r="D103" s="346" t="n">
        <f aca="false">(RESUMO!C101+RESUMO!D101)*2+(RESUMO!E101+RESUMO!F101)</f>
        <v>5</v>
      </c>
      <c r="E103" s="346" t="n">
        <f aca="false">C103*D103</f>
        <v>21</v>
      </c>
      <c r="F103" s="338"/>
      <c r="G103" s="338"/>
      <c r="H103" s="338"/>
    </row>
    <row r="104" customFormat="false" ht="14.25" hidden="false" customHeight="true" outlineLevel="0" collapsed="false">
      <c r="A104" s="351" t="n">
        <v>14</v>
      </c>
      <c r="B104" s="351" t="s">
        <v>119</v>
      </c>
      <c r="C104" s="353" t="n">
        <v>4.4</v>
      </c>
      <c r="D104" s="346" t="n">
        <f aca="false">(RESUMO!C102+RESUMO!D102)*2+(RESUMO!E102+RESUMO!F102)</f>
        <v>5</v>
      </c>
      <c r="E104" s="346" t="n">
        <f aca="false">C104*D104</f>
        <v>22</v>
      </c>
      <c r="F104" s="338"/>
      <c r="G104" s="338"/>
      <c r="H104" s="338"/>
    </row>
    <row r="105" customFormat="false" ht="14.25" hidden="false" customHeight="true" outlineLevel="0" collapsed="false">
      <c r="A105" s="351" t="n">
        <v>15</v>
      </c>
      <c r="B105" s="351" t="s">
        <v>120</v>
      </c>
      <c r="C105" s="352" t="n">
        <v>4.5</v>
      </c>
      <c r="D105" s="346" t="n">
        <f aca="false">(RESUMO!C103+RESUMO!D103)*2+(RESUMO!E103+RESUMO!F103)</f>
        <v>4</v>
      </c>
      <c r="E105" s="346" t="n">
        <f aca="false">C105*D105</f>
        <v>18</v>
      </c>
      <c r="F105" s="338"/>
      <c r="G105" s="338"/>
      <c r="H105" s="338"/>
    </row>
    <row r="106" customFormat="false" ht="14.25" hidden="false" customHeight="true" outlineLevel="0" collapsed="false">
      <c r="A106" s="351" t="n">
        <v>16</v>
      </c>
      <c r="B106" s="351" t="s">
        <v>121</v>
      </c>
      <c r="C106" s="353" t="n">
        <v>3.38</v>
      </c>
      <c r="D106" s="346" t="n">
        <f aca="false">(RESUMO!C104+RESUMO!D104)*2+(RESUMO!E104+RESUMO!F104)</f>
        <v>3</v>
      </c>
      <c r="E106" s="346" t="n">
        <f aca="false">C106*D106</f>
        <v>10.14</v>
      </c>
      <c r="F106" s="338"/>
      <c r="G106" s="338"/>
      <c r="H106" s="338"/>
    </row>
    <row r="107" customFormat="false" ht="14.25" hidden="false" customHeight="true" outlineLevel="0" collapsed="false">
      <c r="A107" s="351" t="n">
        <v>17</v>
      </c>
      <c r="B107" s="351" t="s">
        <v>122</v>
      </c>
      <c r="C107" s="352" t="n">
        <v>2.35</v>
      </c>
      <c r="D107" s="346" t="n">
        <f aca="false">(RESUMO!C105+RESUMO!D105)*2+(RESUMO!E105+RESUMO!F105)</f>
        <v>2</v>
      </c>
      <c r="E107" s="346" t="n">
        <f aca="false">C107*D107</f>
        <v>4.7</v>
      </c>
      <c r="F107" s="338"/>
      <c r="G107" s="338"/>
      <c r="H107" s="338"/>
    </row>
    <row r="108" customFormat="false" ht="14.25" hidden="false" customHeight="true" outlineLevel="0" collapsed="false">
      <c r="A108" s="351" t="n">
        <v>18</v>
      </c>
      <c r="B108" s="351" t="s">
        <v>123</v>
      </c>
      <c r="C108" s="353" t="n">
        <v>4</v>
      </c>
      <c r="D108" s="346" t="n">
        <f aca="false">(RESUMO!C106+RESUMO!D106)*2+(RESUMO!E106+RESUMO!F106)</f>
        <v>3</v>
      </c>
      <c r="E108" s="346" t="n">
        <f aca="false">C108*D108</f>
        <v>12</v>
      </c>
      <c r="F108" s="338"/>
      <c r="G108" s="338"/>
      <c r="H108" s="338"/>
    </row>
    <row r="109" customFormat="false" ht="14.25" hidden="false" customHeight="true" outlineLevel="0" collapsed="false">
      <c r="A109" s="351" t="n">
        <v>19</v>
      </c>
      <c r="B109" s="351" t="s">
        <v>124</v>
      </c>
      <c r="C109" s="352" t="n">
        <v>3.2</v>
      </c>
      <c r="D109" s="346" t="n">
        <f aca="false">(RESUMO!C107+RESUMO!D107)*2+(RESUMO!E107+RESUMO!F107)</f>
        <v>1</v>
      </c>
      <c r="E109" s="346" t="n">
        <f aca="false">C109*D109</f>
        <v>3.2</v>
      </c>
      <c r="F109" s="338"/>
      <c r="G109" s="338"/>
      <c r="H109" s="338"/>
    </row>
    <row r="110" customFormat="false" ht="14.25" hidden="false" customHeight="true" outlineLevel="0" collapsed="false">
      <c r="A110" s="351" t="n">
        <v>20</v>
      </c>
      <c r="B110" s="351" t="s">
        <v>125</v>
      </c>
      <c r="C110" s="353" t="n">
        <v>3.5</v>
      </c>
      <c r="D110" s="346" t="n">
        <f aca="false">(RESUMO!C108+RESUMO!D108)*2+(RESUMO!E108+RESUMO!F108)</f>
        <v>1</v>
      </c>
      <c r="E110" s="346" t="n">
        <f aca="false">C110*D110</f>
        <v>3.5</v>
      </c>
      <c r="F110" s="338"/>
      <c r="G110" s="338"/>
      <c r="H110" s="338"/>
    </row>
    <row r="111" customFormat="false" ht="14.25" hidden="false" customHeight="true" outlineLevel="0" collapsed="false">
      <c r="A111" s="351" t="n">
        <v>21</v>
      </c>
      <c r="B111" s="351" t="s">
        <v>126</v>
      </c>
      <c r="C111" s="353" t="n">
        <v>4.65</v>
      </c>
      <c r="D111" s="346" t="n">
        <f aca="false">(RESUMO!C109+RESUMO!D109)*2+(RESUMO!E109+RESUMO!F109)</f>
        <v>2</v>
      </c>
      <c r="E111" s="346" t="n">
        <f aca="false">C111*D111</f>
        <v>9.3</v>
      </c>
      <c r="F111" s="338"/>
      <c r="G111" s="338"/>
      <c r="H111" s="338"/>
    </row>
    <row r="112" customFormat="false" ht="14.25" hidden="false" customHeight="true" outlineLevel="0" collapsed="false">
      <c r="A112" s="351" t="n">
        <v>22</v>
      </c>
      <c r="B112" s="351" t="s">
        <v>127</v>
      </c>
      <c r="C112" s="352" t="n">
        <v>3.9</v>
      </c>
      <c r="D112" s="346" t="n">
        <f aca="false">(RESUMO!C110+RESUMO!D110)*2+(RESUMO!E110+RESUMO!F110)</f>
        <v>4</v>
      </c>
      <c r="E112" s="346" t="n">
        <f aca="false">C112*D112</f>
        <v>15.6</v>
      </c>
      <c r="F112" s="338"/>
      <c r="G112" s="338"/>
      <c r="H112" s="338"/>
    </row>
    <row r="113" customFormat="false" ht="14.25" hidden="false" customHeight="true" outlineLevel="0" collapsed="false">
      <c r="A113" s="351" t="n">
        <v>23</v>
      </c>
      <c r="B113" s="351" t="s">
        <v>128</v>
      </c>
      <c r="C113" s="353" t="n">
        <v>3.5</v>
      </c>
      <c r="D113" s="346" t="n">
        <f aca="false">(RESUMO!C111+RESUMO!D111)*2+(RESUMO!E111+RESUMO!F111)</f>
        <v>3</v>
      </c>
      <c r="E113" s="346" t="n">
        <f aca="false">C113*D113</f>
        <v>10.5</v>
      </c>
      <c r="F113" s="338"/>
      <c r="G113" s="338"/>
      <c r="H113" s="338"/>
    </row>
    <row r="114" customFormat="false" ht="14.25" hidden="false" customHeight="true" outlineLevel="0" collapsed="false">
      <c r="A114" s="351" t="n">
        <v>24</v>
      </c>
      <c r="B114" s="351" t="s">
        <v>129</v>
      </c>
      <c r="C114" s="352" t="n">
        <v>4.65</v>
      </c>
      <c r="D114" s="346" t="n">
        <f aca="false">(RESUMO!C112+RESUMO!D112)*2+(RESUMO!E112+RESUMO!F112)</f>
        <v>7</v>
      </c>
      <c r="E114" s="346" t="n">
        <f aca="false">C114*D114</f>
        <v>32.55</v>
      </c>
      <c r="F114" s="338"/>
      <c r="G114" s="338"/>
      <c r="H114" s="338"/>
    </row>
    <row r="115" customFormat="false" ht="14.25" hidden="false" customHeight="true" outlineLevel="0" collapsed="false">
      <c r="A115" s="351" t="n">
        <v>25</v>
      </c>
      <c r="B115" s="351" t="s">
        <v>130</v>
      </c>
      <c r="C115" s="353" t="n">
        <v>3.9</v>
      </c>
      <c r="D115" s="346" t="n">
        <f aca="false">(RESUMO!C113+RESUMO!D113)*2+(RESUMO!E113+RESUMO!F113)</f>
        <v>5</v>
      </c>
      <c r="E115" s="346" t="n">
        <f aca="false">C115*D115</f>
        <v>19.5</v>
      </c>
      <c r="F115" s="338"/>
      <c r="G115" s="338"/>
      <c r="H115" s="338"/>
    </row>
    <row r="116" customFormat="false" ht="14.25" hidden="false" customHeight="true" outlineLevel="0" collapsed="false">
      <c r="A116" s="351" t="n">
        <v>26</v>
      </c>
      <c r="B116" s="351" t="s">
        <v>131</v>
      </c>
      <c r="C116" s="352" t="n">
        <v>3.3</v>
      </c>
      <c r="D116" s="346" t="n">
        <f aca="false">(RESUMO!C114+RESUMO!D114)*2+(RESUMO!E114+RESUMO!F114)</f>
        <v>3</v>
      </c>
      <c r="E116" s="346" t="n">
        <f aca="false">C116*D116</f>
        <v>9.9</v>
      </c>
      <c r="F116" s="338"/>
      <c r="G116" s="338"/>
      <c r="H116" s="338"/>
    </row>
    <row r="117" customFormat="false" ht="14.25" hidden="false" customHeight="true" outlineLevel="0" collapsed="false">
      <c r="A117" s="351" t="n">
        <v>27</v>
      </c>
      <c r="B117" s="351" t="s">
        <v>132</v>
      </c>
      <c r="C117" s="353" t="n">
        <v>3.5</v>
      </c>
      <c r="D117" s="346" t="n">
        <f aca="false">(RESUMO!C115+RESUMO!D115)*2+(RESUMO!E115+RESUMO!F115)</f>
        <v>3</v>
      </c>
      <c r="E117" s="346" t="n">
        <f aca="false">C117*D117</f>
        <v>10.5</v>
      </c>
      <c r="F117" s="338"/>
      <c r="G117" s="338"/>
      <c r="H117" s="338"/>
    </row>
    <row r="118" customFormat="false" ht="14.25" hidden="false" customHeight="true" outlineLevel="0" collapsed="false">
      <c r="A118" s="351" t="n">
        <v>28</v>
      </c>
      <c r="B118" s="351" t="s">
        <v>133</v>
      </c>
      <c r="C118" s="352" t="n">
        <v>2.97</v>
      </c>
      <c r="D118" s="346" t="n">
        <f aca="false">(RESUMO!C116+RESUMO!D116)*2+(RESUMO!E116+RESUMO!F116)</f>
        <v>2</v>
      </c>
      <c r="E118" s="346" t="n">
        <f aca="false">C118*D118</f>
        <v>5.94</v>
      </c>
      <c r="F118" s="338"/>
      <c r="G118" s="338"/>
      <c r="H118" s="338"/>
    </row>
    <row r="119" customFormat="false" ht="14.25" hidden="false" customHeight="true" outlineLevel="0" collapsed="false">
      <c r="A119" s="351" t="n">
        <v>29</v>
      </c>
      <c r="B119" s="351" t="s">
        <v>134</v>
      </c>
      <c r="C119" s="353" t="n">
        <v>3.5</v>
      </c>
      <c r="D119" s="346" t="n">
        <f aca="false">(RESUMO!C117+RESUMO!D117)*2+(RESUMO!E117+RESUMO!F117)</f>
        <v>3</v>
      </c>
      <c r="E119" s="346" t="n">
        <f aca="false">C119*D119</f>
        <v>10.5</v>
      </c>
      <c r="F119" s="338"/>
      <c r="G119" s="338"/>
      <c r="H119" s="338"/>
    </row>
    <row r="120" customFormat="false" ht="14.25" hidden="false" customHeight="true" outlineLevel="0" collapsed="false">
      <c r="A120" s="351" t="n">
        <v>30</v>
      </c>
      <c r="B120" s="351" t="s">
        <v>135</v>
      </c>
      <c r="C120" s="352" t="n">
        <v>1.8</v>
      </c>
      <c r="D120" s="346" t="n">
        <f aca="false">(RESUMO!C118+RESUMO!D118)*2+(RESUMO!E118+RESUMO!F118)</f>
        <v>2</v>
      </c>
      <c r="E120" s="346" t="n">
        <f aca="false">C120*D120</f>
        <v>3.6</v>
      </c>
      <c r="F120" s="338"/>
      <c r="G120" s="338"/>
      <c r="H120" s="338"/>
    </row>
    <row r="121" customFormat="false" ht="14.25" hidden="false" customHeight="true" outlineLevel="0" collapsed="false">
      <c r="A121" s="351" t="n">
        <v>31</v>
      </c>
      <c r="B121" s="351" t="s">
        <v>136</v>
      </c>
      <c r="C121" s="353" t="n">
        <v>3.2</v>
      </c>
      <c r="D121" s="346" t="n">
        <f aca="false">(RESUMO!C119+RESUMO!D119)*2+(RESUMO!E119+RESUMO!F119)</f>
        <v>2</v>
      </c>
      <c r="E121" s="346" t="n">
        <f aca="false">C121*D121</f>
        <v>6.4</v>
      </c>
      <c r="F121" s="338"/>
      <c r="G121" s="338"/>
      <c r="H121" s="338"/>
    </row>
    <row r="122" customFormat="false" ht="14.25" hidden="false" customHeight="true" outlineLevel="0" collapsed="false">
      <c r="A122" s="351" t="n">
        <v>32</v>
      </c>
      <c r="B122" s="351" t="s">
        <v>137</v>
      </c>
      <c r="C122" s="352" t="n">
        <v>4.65</v>
      </c>
      <c r="D122" s="346" t="n">
        <f aca="false">(RESUMO!C120+RESUMO!D120)*2+(RESUMO!E120+RESUMO!F120)</f>
        <v>2</v>
      </c>
      <c r="E122" s="346" t="n">
        <f aca="false">C122*D122</f>
        <v>9.3</v>
      </c>
      <c r="F122" s="338"/>
      <c r="G122" s="338"/>
      <c r="H122" s="338"/>
    </row>
    <row r="123" customFormat="false" ht="14.25" hidden="false" customHeight="true" outlineLevel="0" collapsed="false">
      <c r="A123" s="351" t="n">
        <v>33</v>
      </c>
      <c r="B123" s="351" t="s">
        <v>138</v>
      </c>
      <c r="C123" s="352" t="n">
        <v>4</v>
      </c>
      <c r="D123" s="346" t="n">
        <f aca="false">(RESUMO!C121+RESUMO!D121)*2+(RESUMO!E121+RESUMO!F121)</f>
        <v>3</v>
      </c>
      <c r="E123" s="346" t="n">
        <f aca="false">C123*D123</f>
        <v>12</v>
      </c>
      <c r="F123" s="338"/>
      <c r="G123" s="338"/>
      <c r="H123" s="338"/>
    </row>
    <row r="124" customFormat="false" ht="14.25" hidden="false" customHeight="true" outlineLevel="0" collapsed="false">
      <c r="A124" s="351" t="n">
        <v>34</v>
      </c>
      <c r="B124" s="351" t="s">
        <v>139</v>
      </c>
      <c r="C124" s="353" t="n">
        <v>3.65</v>
      </c>
      <c r="D124" s="346" t="n">
        <f aca="false">(RESUMO!C122+RESUMO!D122)*2+(RESUMO!E122+RESUMO!F122)</f>
        <v>3</v>
      </c>
      <c r="E124" s="346" t="n">
        <f aca="false">C124*D124</f>
        <v>10.95</v>
      </c>
      <c r="F124" s="338"/>
      <c r="G124" s="338"/>
      <c r="H124" s="338"/>
    </row>
    <row r="125" customFormat="false" ht="14.25" hidden="false" customHeight="true" outlineLevel="0" collapsed="false">
      <c r="A125" s="351" t="n">
        <v>35</v>
      </c>
      <c r="B125" s="351" t="s">
        <v>140</v>
      </c>
      <c r="C125" s="352" t="n">
        <v>2.95</v>
      </c>
      <c r="D125" s="346" t="n">
        <f aca="false">(RESUMO!C123+RESUMO!D123)*2+(RESUMO!E123+RESUMO!F123)</f>
        <v>5</v>
      </c>
      <c r="E125" s="346" t="n">
        <f aca="false">C125*D125</f>
        <v>14.75</v>
      </c>
      <c r="F125" s="338"/>
      <c r="G125" s="338"/>
      <c r="H125" s="338"/>
    </row>
    <row r="126" customFormat="false" ht="14.25" hidden="false" customHeight="true" outlineLevel="0" collapsed="false">
      <c r="A126" s="351" t="n">
        <v>36</v>
      </c>
      <c r="B126" s="351" t="s">
        <v>141</v>
      </c>
      <c r="C126" s="353" t="n">
        <v>3.5</v>
      </c>
      <c r="D126" s="346" t="n">
        <f aca="false">(RESUMO!C124+RESUMO!D124)*2+(RESUMO!E124+RESUMO!F124)</f>
        <v>4</v>
      </c>
      <c r="E126" s="346" t="n">
        <f aca="false">C126*D126</f>
        <v>14</v>
      </c>
      <c r="F126" s="338"/>
      <c r="G126" s="338"/>
      <c r="H126" s="338"/>
    </row>
    <row r="127" customFormat="false" ht="14.25" hidden="false" customHeight="true" outlineLevel="0" collapsed="false">
      <c r="A127" s="351" t="n">
        <v>37</v>
      </c>
      <c r="B127" s="351" t="s">
        <v>142</v>
      </c>
      <c r="C127" s="352" t="n">
        <v>4</v>
      </c>
      <c r="D127" s="346" t="n">
        <f aca="false">(RESUMO!C125+RESUMO!D125)*2+(RESUMO!E125+RESUMO!F125)</f>
        <v>5</v>
      </c>
      <c r="E127" s="346" t="n">
        <f aca="false">C127*D127</f>
        <v>20</v>
      </c>
      <c r="F127" s="338"/>
      <c r="G127" s="338"/>
      <c r="H127" s="338"/>
    </row>
    <row r="128" customFormat="false" ht="14.25" hidden="false" customHeight="true" outlineLevel="0" collapsed="false">
      <c r="A128" s="351" t="n">
        <v>38</v>
      </c>
      <c r="B128" s="351" t="s">
        <v>143</v>
      </c>
      <c r="C128" s="353" t="n">
        <v>3.85</v>
      </c>
      <c r="D128" s="346" t="n">
        <f aca="false">(RESUMO!C126+RESUMO!D126)*2+(RESUMO!E126+RESUMO!F126)</f>
        <v>6</v>
      </c>
      <c r="E128" s="346" t="n">
        <f aca="false">C128*D128</f>
        <v>23.1</v>
      </c>
      <c r="F128" s="338"/>
      <c r="G128" s="338"/>
      <c r="H128" s="338"/>
    </row>
    <row r="129" customFormat="false" ht="14.25" hidden="false" customHeight="true" outlineLevel="0" collapsed="false">
      <c r="A129" s="351" t="n">
        <v>39</v>
      </c>
      <c r="B129" s="351" t="s">
        <v>144</v>
      </c>
      <c r="C129" s="352" t="n">
        <v>2.5</v>
      </c>
      <c r="D129" s="346" t="n">
        <f aca="false">(RESUMO!C127+RESUMO!D127)*2+(RESUMO!E127+RESUMO!F127)</f>
        <v>2</v>
      </c>
      <c r="E129" s="346" t="n">
        <f aca="false">C129*D129</f>
        <v>5</v>
      </c>
      <c r="F129" s="338"/>
      <c r="G129" s="338"/>
      <c r="H129" s="338"/>
    </row>
    <row r="130" customFormat="false" ht="14.25" hidden="false" customHeight="true" outlineLevel="0" collapsed="false">
      <c r="A130" s="351" t="n">
        <v>40</v>
      </c>
      <c r="B130" s="351" t="s">
        <v>145</v>
      </c>
      <c r="C130" s="353" t="s">
        <v>491</v>
      </c>
      <c r="D130" s="346"/>
      <c r="E130" s="346"/>
      <c r="F130" s="338"/>
      <c r="G130" s="338"/>
      <c r="H130" s="338"/>
    </row>
    <row r="131" customFormat="false" ht="14.25" hidden="false" customHeight="true" outlineLevel="0" collapsed="false">
      <c r="A131" s="351" t="n">
        <v>41</v>
      </c>
      <c r="B131" s="351" t="s">
        <v>146</v>
      </c>
      <c r="C131" s="352" t="s">
        <v>491</v>
      </c>
      <c r="D131" s="346"/>
      <c r="E131" s="346"/>
      <c r="F131" s="338"/>
      <c r="G131" s="338"/>
      <c r="H131" s="338"/>
    </row>
    <row r="132" customFormat="false" ht="14.25" hidden="false" customHeight="true" outlineLevel="0" collapsed="false">
      <c r="A132" s="351" t="n">
        <v>42</v>
      </c>
      <c r="B132" s="351" t="s">
        <v>147</v>
      </c>
      <c r="C132" s="353" t="s">
        <v>491</v>
      </c>
      <c r="D132" s="346"/>
      <c r="E132" s="346"/>
      <c r="F132" s="338"/>
      <c r="G132" s="338"/>
      <c r="H132" s="338"/>
    </row>
    <row r="133" customFormat="false" ht="14.25" hidden="false" customHeight="true" outlineLevel="0" collapsed="false">
      <c r="A133" s="351" t="n">
        <v>43</v>
      </c>
      <c r="B133" s="351" t="s">
        <v>148</v>
      </c>
      <c r="C133" s="352" t="n">
        <v>3.2</v>
      </c>
      <c r="D133" s="346" t="n">
        <f aca="false">(RESUMO!C131+RESUMO!D131)*2+(RESUMO!E131+RESUMO!F131)</f>
        <v>2</v>
      </c>
      <c r="E133" s="346" t="n">
        <f aca="false">C133*D133</f>
        <v>6.4</v>
      </c>
      <c r="F133" s="338"/>
      <c r="G133" s="338"/>
      <c r="H133" s="338"/>
    </row>
    <row r="134" customFormat="false" ht="14.25" hidden="false" customHeight="true" outlineLevel="0" collapsed="false">
      <c r="A134" s="351" t="n">
        <v>44</v>
      </c>
      <c r="B134" s="351" t="s">
        <v>149</v>
      </c>
      <c r="C134" s="353" t="n">
        <v>1</v>
      </c>
      <c r="D134" s="346" t="n">
        <f aca="false">(RESUMO!C132+RESUMO!D132)*2+(RESUMO!E132+RESUMO!F132)</f>
        <v>2</v>
      </c>
      <c r="E134" s="346" t="n">
        <f aca="false">C134*D134</f>
        <v>2</v>
      </c>
      <c r="F134" s="338"/>
      <c r="G134" s="338"/>
      <c r="H134" s="338"/>
    </row>
    <row r="135" customFormat="false" ht="14.25" hidden="false" customHeight="true" outlineLevel="0" collapsed="false">
      <c r="A135" s="351" t="n">
        <v>45</v>
      </c>
      <c r="B135" s="351" t="s">
        <v>150</v>
      </c>
      <c r="C135" s="352" t="n">
        <v>2.3</v>
      </c>
      <c r="D135" s="346" t="n">
        <f aca="false">(RESUMO!C133+RESUMO!D133)*2+(RESUMO!E133+RESUMO!F133)</f>
        <v>2</v>
      </c>
      <c r="E135" s="346" t="n">
        <f aca="false">C135*D135</f>
        <v>4.6</v>
      </c>
      <c r="F135" s="338"/>
      <c r="G135" s="338"/>
      <c r="H135" s="338"/>
    </row>
    <row r="136" customFormat="false" ht="14.25" hidden="false" customHeight="true" outlineLevel="0" collapsed="false">
      <c r="A136" s="351" t="n">
        <v>46</v>
      </c>
      <c r="B136" s="351" t="s">
        <v>151</v>
      </c>
      <c r="C136" s="353" t="n">
        <v>3.85</v>
      </c>
      <c r="D136" s="346" t="n">
        <f aca="false">(RESUMO!C134+RESUMO!D134)*2+(RESUMO!E134+RESUMO!F134)</f>
        <v>2</v>
      </c>
      <c r="E136" s="346" t="n">
        <f aca="false">C136*D136</f>
        <v>7.7</v>
      </c>
      <c r="F136" s="338"/>
      <c r="G136" s="338"/>
      <c r="H136" s="338"/>
    </row>
    <row r="137" customFormat="false" ht="14.25" hidden="false" customHeight="true" outlineLevel="0" collapsed="false">
      <c r="A137" s="351" t="n">
        <v>47</v>
      </c>
      <c r="B137" s="351" t="s">
        <v>152</v>
      </c>
      <c r="C137" s="352" t="n">
        <v>3.85</v>
      </c>
      <c r="D137" s="346" t="n">
        <f aca="false">(RESUMO!C135+RESUMO!D135)*2+(RESUMO!E135+RESUMO!F135)</f>
        <v>4</v>
      </c>
      <c r="E137" s="346" t="n">
        <f aca="false">C137*D137</f>
        <v>15.4</v>
      </c>
      <c r="F137" s="338"/>
      <c r="G137" s="338"/>
      <c r="H137" s="338"/>
    </row>
    <row r="138" customFormat="false" ht="14.25" hidden="false" customHeight="true" outlineLevel="0" collapsed="false">
      <c r="A138" s="351" t="n">
        <v>48</v>
      </c>
      <c r="B138" s="351" t="s">
        <v>153</v>
      </c>
      <c r="C138" s="353" t="n">
        <v>3.9</v>
      </c>
      <c r="D138" s="346" t="n">
        <f aca="false">(RESUMO!C136+RESUMO!D136)*2+(RESUMO!E136+RESUMO!F136)</f>
        <v>3</v>
      </c>
      <c r="E138" s="346" t="n">
        <f aca="false">C138*D138</f>
        <v>11.7</v>
      </c>
      <c r="F138" s="338"/>
      <c r="G138" s="338"/>
      <c r="H138" s="338"/>
    </row>
    <row r="139" customFormat="false" ht="14.25" hidden="false" customHeight="true" outlineLevel="0" collapsed="false">
      <c r="A139" s="351" t="n">
        <v>49</v>
      </c>
      <c r="B139" s="351" t="s">
        <v>154</v>
      </c>
      <c r="C139" s="352" t="n">
        <v>3.8</v>
      </c>
      <c r="D139" s="346" t="n">
        <f aca="false">(RESUMO!C137+RESUMO!D137)*2+(RESUMO!E137+RESUMO!F137)</f>
        <v>3</v>
      </c>
      <c r="E139" s="346" t="n">
        <f aca="false">C139*D139</f>
        <v>11.4</v>
      </c>
      <c r="F139" s="338"/>
      <c r="G139" s="338"/>
      <c r="H139" s="338"/>
    </row>
    <row r="140" customFormat="false" ht="14.25" hidden="false" customHeight="true" outlineLevel="0" collapsed="false">
      <c r="A140" s="351" t="n">
        <v>50</v>
      </c>
      <c r="B140" s="351" t="s">
        <v>155</v>
      </c>
      <c r="C140" s="353" t="n">
        <v>5</v>
      </c>
      <c r="D140" s="346" t="n">
        <f aca="false">(RESUMO!C138+RESUMO!D138)*2+(RESUMO!E138+RESUMO!F138)</f>
        <v>4</v>
      </c>
      <c r="E140" s="346" t="n">
        <f aca="false">C140*D140</f>
        <v>20</v>
      </c>
      <c r="F140" s="338"/>
      <c r="G140" s="338"/>
      <c r="H140" s="338"/>
    </row>
    <row r="141" customFormat="false" ht="14.25" hidden="false" customHeight="true" outlineLevel="0" collapsed="false">
      <c r="A141" s="351" t="n">
        <v>51</v>
      </c>
      <c r="B141" s="351" t="s">
        <v>156</v>
      </c>
      <c r="C141" s="352" t="n">
        <v>2.75</v>
      </c>
      <c r="D141" s="346" t="n">
        <f aca="false">(RESUMO!C139+RESUMO!D139)*2+(RESUMO!E139+RESUMO!F139)</f>
        <v>2</v>
      </c>
      <c r="E141" s="346" t="n">
        <f aca="false">C141*D141</f>
        <v>5.5</v>
      </c>
      <c r="F141" s="338"/>
      <c r="G141" s="338"/>
      <c r="H141" s="338"/>
    </row>
    <row r="142" customFormat="false" ht="14.25" hidden="false" customHeight="true" outlineLevel="0" collapsed="false">
      <c r="A142" s="351" t="n">
        <v>52</v>
      </c>
      <c r="B142" s="351" t="s">
        <v>157</v>
      </c>
      <c r="C142" s="353" t="n">
        <v>3.9</v>
      </c>
      <c r="D142" s="346" t="n">
        <f aca="false">(RESUMO!C140+RESUMO!D140)*2+(RESUMO!E140+RESUMO!F140)</f>
        <v>5</v>
      </c>
      <c r="E142" s="346" t="n">
        <f aca="false">C142*D142</f>
        <v>19.5</v>
      </c>
      <c r="F142" s="338"/>
      <c r="G142" s="338"/>
      <c r="H142" s="338"/>
    </row>
    <row r="143" customFormat="false" ht="14.25" hidden="false" customHeight="true" outlineLevel="0" collapsed="false">
      <c r="A143" s="351" t="n">
        <v>53</v>
      </c>
      <c r="B143" s="351" t="s">
        <v>158</v>
      </c>
      <c r="C143" s="352" t="n">
        <v>3.95</v>
      </c>
      <c r="D143" s="346" t="n">
        <f aca="false">(RESUMO!C141+RESUMO!D141)*2+(RESUMO!E141+RESUMO!F141)</f>
        <v>4</v>
      </c>
      <c r="E143" s="346" t="n">
        <f aca="false">C143*D143</f>
        <v>15.8</v>
      </c>
      <c r="F143" s="338"/>
      <c r="G143" s="338"/>
      <c r="H143" s="338"/>
    </row>
    <row r="144" customFormat="false" ht="14.25" hidden="false" customHeight="true" outlineLevel="0" collapsed="false">
      <c r="A144" s="351" t="n">
        <v>54</v>
      </c>
      <c r="B144" s="351" t="s">
        <v>159</v>
      </c>
      <c r="C144" s="353" t="n">
        <v>3.85</v>
      </c>
      <c r="D144" s="346" t="n">
        <f aca="false">(RESUMO!C142+RESUMO!D142)*2+(RESUMO!E142+RESUMO!F142)</f>
        <v>5</v>
      </c>
      <c r="E144" s="346" t="n">
        <f aca="false">C144*D144</f>
        <v>19.25</v>
      </c>
      <c r="F144" s="338"/>
      <c r="G144" s="338"/>
      <c r="H144" s="338"/>
    </row>
    <row r="145" customFormat="false" ht="14.25" hidden="false" customHeight="true" outlineLevel="0" collapsed="false">
      <c r="A145" s="351" t="n">
        <v>55</v>
      </c>
      <c r="B145" s="351" t="s">
        <v>160</v>
      </c>
      <c r="C145" s="352" t="n">
        <v>4.3</v>
      </c>
      <c r="D145" s="346" t="n">
        <f aca="false">(RESUMO!C143+RESUMO!D143)*2+(RESUMO!E143+RESUMO!F143)</f>
        <v>6</v>
      </c>
      <c r="E145" s="346" t="n">
        <f aca="false">C145*D145</f>
        <v>25.8</v>
      </c>
      <c r="F145" s="338"/>
      <c r="G145" s="338"/>
      <c r="H145" s="338"/>
    </row>
    <row r="146" customFormat="false" ht="14.25" hidden="false" customHeight="true" outlineLevel="0" collapsed="false">
      <c r="A146" s="351" t="n">
        <v>56</v>
      </c>
      <c r="B146" s="351" t="s">
        <v>161</v>
      </c>
      <c r="C146" s="353" t="n">
        <v>3.9</v>
      </c>
      <c r="D146" s="346" t="n">
        <f aca="false">(RESUMO!C144+RESUMO!D144)*2+(RESUMO!E144+RESUMO!F144)</f>
        <v>3</v>
      </c>
      <c r="E146" s="346" t="n">
        <f aca="false">C146*D146</f>
        <v>11.7</v>
      </c>
      <c r="F146" s="338"/>
      <c r="G146" s="338"/>
      <c r="H146" s="338"/>
    </row>
    <row r="147" customFormat="false" ht="14.25" hidden="false" customHeight="true" outlineLevel="0" collapsed="false">
      <c r="A147" s="351" t="n">
        <v>57</v>
      </c>
      <c r="B147" s="351" t="s">
        <v>162</v>
      </c>
      <c r="C147" s="352" t="n">
        <v>4</v>
      </c>
      <c r="D147" s="346" t="n">
        <f aca="false">(RESUMO!C145+RESUMO!D145)*2+(RESUMO!E145+RESUMO!F145)</f>
        <v>3</v>
      </c>
      <c r="E147" s="346" t="n">
        <f aca="false">C147*D147</f>
        <v>12</v>
      </c>
      <c r="F147" s="338"/>
      <c r="G147" s="338"/>
      <c r="H147" s="338"/>
    </row>
    <row r="148" customFormat="false" ht="14.25" hidden="false" customHeight="true" outlineLevel="0" collapsed="false">
      <c r="A148" s="351" t="n">
        <v>58</v>
      </c>
      <c r="B148" s="351" t="s">
        <v>163</v>
      </c>
      <c r="C148" s="353" t="n">
        <v>3.95</v>
      </c>
      <c r="D148" s="346" t="n">
        <f aca="false">(RESUMO!C146+RESUMO!D146)*2+(RESUMO!E146+RESUMO!F146)</f>
        <v>5</v>
      </c>
      <c r="E148" s="346" t="n">
        <f aca="false">C148*D148</f>
        <v>19.75</v>
      </c>
      <c r="F148" s="338"/>
      <c r="G148" s="338"/>
      <c r="H148" s="338"/>
    </row>
    <row r="149" customFormat="false" ht="14.25" hidden="false" customHeight="true" outlineLevel="0" collapsed="false">
      <c r="A149" s="351" t="n">
        <v>59</v>
      </c>
      <c r="B149" s="351" t="s">
        <v>164</v>
      </c>
      <c r="C149" s="352" t="n">
        <v>2.85</v>
      </c>
      <c r="D149" s="346" t="n">
        <f aca="false">(RESUMO!C147+RESUMO!D147)*2+(RESUMO!E147+RESUMO!F147)</f>
        <v>2</v>
      </c>
      <c r="E149" s="346" t="n">
        <f aca="false">C149*D149</f>
        <v>5.7</v>
      </c>
      <c r="F149" s="338"/>
      <c r="G149" s="338"/>
      <c r="H149" s="338"/>
    </row>
    <row r="150" customFormat="false" ht="14.25" hidden="false" customHeight="true" outlineLevel="0" collapsed="false">
      <c r="A150" s="351" t="n">
        <v>60</v>
      </c>
      <c r="B150" s="351" t="s">
        <v>165</v>
      </c>
      <c r="C150" s="353" t="n">
        <v>3.8</v>
      </c>
      <c r="D150" s="346" t="n">
        <f aca="false">(RESUMO!C148+RESUMO!D148)*2+(RESUMO!E148+RESUMO!F148)</f>
        <v>3</v>
      </c>
      <c r="E150" s="346" t="n">
        <f aca="false">C150*D150</f>
        <v>11.4</v>
      </c>
      <c r="F150" s="338"/>
      <c r="G150" s="338"/>
      <c r="H150" s="338"/>
    </row>
    <row r="151" customFormat="false" ht="14.25" hidden="false" customHeight="true" outlineLevel="0" collapsed="false">
      <c r="A151" s="351" t="n">
        <v>61</v>
      </c>
      <c r="B151" s="351" t="s">
        <v>166</v>
      </c>
      <c r="C151" s="352" t="n">
        <v>4.5</v>
      </c>
      <c r="D151" s="346" t="n">
        <f aca="false">(RESUMO!C149+RESUMO!D149)*2+(RESUMO!E149+RESUMO!F149)</f>
        <v>1</v>
      </c>
      <c r="E151" s="346" t="n">
        <f aca="false">C151*D151</f>
        <v>4.5</v>
      </c>
      <c r="F151" s="338"/>
      <c r="G151" s="338"/>
      <c r="H151" s="338"/>
    </row>
    <row r="152" customFormat="false" ht="14.25" hidden="false" customHeight="true" outlineLevel="0" collapsed="false">
      <c r="A152" s="351" t="n">
        <v>62</v>
      </c>
      <c r="B152" s="351" t="s">
        <v>167</v>
      </c>
      <c r="C152" s="353" t="n">
        <v>4.8</v>
      </c>
      <c r="D152" s="346" t="n">
        <f aca="false">(RESUMO!C150+RESUMO!D150)*2+(RESUMO!E150+RESUMO!F150)</f>
        <v>1</v>
      </c>
      <c r="E152" s="346" t="n">
        <f aca="false">C152*D152</f>
        <v>4.8</v>
      </c>
      <c r="F152" s="338"/>
      <c r="G152" s="338"/>
      <c r="H152" s="338"/>
    </row>
    <row r="153" customFormat="false" ht="14.25" hidden="false" customHeight="true" outlineLevel="0" collapsed="false">
      <c r="A153" s="351" t="n">
        <v>63</v>
      </c>
      <c r="B153" s="351" t="s">
        <v>168</v>
      </c>
      <c r="C153" s="352" t="n">
        <v>5.2</v>
      </c>
      <c r="D153" s="346" t="n">
        <f aca="false">(RESUMO!C151+RESUMO!D151)*2+(RESUMO!E151+RESUMO!F151)</f>
        <v>1</v>
      </c>
      <c r="E153" s="346" t="n">
        <f aca="false">C153*D153</f>
        <v>5.2</v>
      </c>
      <c r="F153" s="338"/>
      <c r="G153" s="338"/>
      <c r="H153" s="338"/>
    </row>
    <row r="154" customFormat="false" ht="14.25" hidden="false" customHeight="true" outlineLevel="0" collapsed="false">
      <c r="A154" s="351"/>
      <c r="B154" s="351"/>
      <c r="C154" s="354"/>
      <c r="D154" s="355" t="n">
        <f aca="false">SUM(D91:D153)</f>
        <v>218</v>
      </c>
      <c r="E154" s="355" t="n">
        <f aca="false">SUM(E91:E153)</f>
        <v>874.63</v>
      </c>
      <c r="F154" s="338"/>
      <c r="G154" s="338"/>
      <c r="H154" s="338"/>
    </row>
    <row r="155" customFormat="false" ht="14.25" hidden="false" customHeight="true" outlineLevel="0" collapsed="false">
      <c r="A155" s="342"/>
      <c r="B155" s="343" t="s">
        <v>493</v>
      </c>
      <c r="C155" s="344" t="n">
        <f aca="false">AVERAGE(C156:C208)</f>
        <v>3.57744186046512</v>
      </c>
      <c r="D155" s="342"/>
      <c r="E155" s="344" t="n">
        <f aca="false">E209/D209</f>
        <v>3.6238679245283</v>
      </c>
      <c r="F155" s="338"/>
      <c r="G155" s="338"/>
      <c r="H155" s="338"/>
    </row>
    <row r="156" customFormat="false" ht="14.25" hidden="false" customHeight="true" outlineLevel="0" collapsed="false">
      <c r="A156" s="338" t="n">
        <v>1</v>
      </c>
      <c r="B156" s="338" t="s">
        <v>170</v>
      </c>
      <c r="C156" s="349" t="n">
        <v>4.3</v>
      </c>
      <c r="D156" s="346" t="n">
        <f aca="false">(RESUMO!C153+RESUMO!D153)*2+(RESUMO!E153+RESUMO!F153)</f>
        <v>2</v>
      </c>
      <c r="E156" s="346" t="n">
        <f aca="false">C156*D156</f>
        <v>8.6</v>
      </c>
      <c r="F156" s="338"/>
      <c r="G156" s="338"/>
      <c r="H156" s="338"/>
    </row>
    <row r="157" customFormat="false" ht="14.25" hidden="false" customHeight="true" outlineLevel="0" collapsed="false">
      <c r="A157" s="356" t="n">
        <v>2</v>
      </c>
      <c r="B157" s="356" t="s">
        <v>171</v>
      </c>
      <c r="C157" s="345" t="n">
        <v>3.4</v>
      </c>
      <c r="D157" s="346" t="n">
        <f aca="false">(RESUMO!C154+RESUMO!D154)*2+(RESUMO!E154+RESUMO!F154)</f>
        <v>3</v>
      </c>
      <c r="E157" s="346" t="n">
        <f aca="false">C157*D157</f>
        <v>10.2</v>
      </c>
      <c r="G157" s="338"/>
      <c r="H157" s="338"/>
    </row>
    <row r="158" customFormat="false" ht="14.25" hidden="false" customHeight="true" outlineLevel="0" collapsed="false">
      <c r="A158" s="356" t="n">
        <v>3</v>
      </c>
      <c r="B158" s="356" t="s">
        <v>172</v>
      </c>
      <c r="C158" s="349" t="n">
        <v>4</v>
      </c>
      <c r="D158" s="346" t="n">
        <f aca="false">(RESUMO!C155+RESUMO!D155)*2+(RESUMO!E155+RESUMO!F155)</f>
        <v>3</v>
      </c>
      <c r="E158" s="346" t="n">
        <f aca="false">C158*D158</f>
        <v>12</v>
      </c>
      <c r="F158" s="338"/>
      <c r="G158" s="338"/>
      <c r="H158" s="338"/>
    </row>
    <row r="159" customFormat="false" ht="14.25" hidden="false" customHeight="true" outlineLevel="0" collapsed="false">
      <c r="A159" s="356" t="n">
        <v>4</v>
      </c>
      <c r="B159" s="356" t="s">
        <v>173</v>
      </c>
      <c r="C159" s="345" t="n">
        <v>2.4</v>
      </c>
      <c r="D159" s="346" t="n">
        <f aca="false">(RESUMO!C156+RESUMO!D156)*2+(RESUMO!E156+RESUMO!F156)</f>
        <v>2</v>
      </c>
      <c r="E159" s="346" t="n">
        <f aca="false">C159*D159</f>
        <v>4.8</v>
      </c>
      <c r="F159" s="338"/>
      <c r="G159" s="338"/>
      <c r="H159" s="338"/>
    </row>
    <row r="160" customFormat="false" ht="14.25" hidden="false" customHeight="true" outlineLevel="0" collapsed="false">
      <c r="A160" s="356" t="n">
        <v>5</v>
      </c>
      <c r="B160" s="356" t="s">
        <v>174</v>
      </c>
      <c r="C160" s="349" t="s">
        <v>491</v>
      </c>
      <c r="D160" s="346"/>
      <c r="E160" s="346"/>
      <c r="F160" s="338"/>
      <c r="G160" s="338"/>
      <c r="H160" s="338"/>
    </row>
    <row r="161" customFormat="false" ht="14.25" hidden="false" customHeight="true" outlineLevel="0" collapsed="false">
      <c r="A161" s="356" t="n">
        <v>6</v>
      </c>
      <c r="B161" s="356" t="s">
        <v>175</v>
      </c>
      <c r="C161" s="345" t="n">
        <v>4.3</v>
      </c>
      <c r="D161" s="346" t="n">
        <f aca="false">(RESUMO!C158+RESUMO!D158)*2+(RESUMO!E158+RESUMO!F158)</f>
        <v>5</v>
      </c>
      <c r="E161" s="346" t="n">
        <f aca="false">C161*D161</f>
        <v>21.5</v>
      </c>
      <c r="F161" s="338"/>
      <c r="G161" s="338"/>
      <c r="H161" s="338"/>
    </row>
    <row r="162" customFormat="false" ht="14.25" hidden="false" customHeight="true" outlineLevel="0" collapsed="false">
      <c r="A162" s="356" t="n">
        <v>7</v>
      </c>
      <c r="B162" s="356" t="s">
        <v>176</v>
      </c>
      <c r="C162" s="349" t="n">
        <v>3.3</v>
      </c>
      <c r="D162" s="346" t="n">
        <f aca="false">(RESUMO!C159+RESUMO!D159)*2+(RESUMO!E159+RESUMO!F159)</f>
        <v>3</v>
      </c>
      <c r="E162" s="346" t="n">
        <f aca="false">C162*D162</f>
        <v>9.9</v>
      </c>
      <c r="F162" s="338"/>
      <c r="G162" s="338"/>
      <c r="H162" s="338"/>
    </row>
    <row r="163" customFormat="false" ht="14.25" hidden="false" customHeight="true" outlineLevel="0" collapsed="false">
      <c r="A163" s="356" t="n">
        <v>8</v>
      </c>
      <c r="B163" s="356" t="s">
        <v>177</v>
      </c>
      <c r="C163" s="345" t="s">
        <v>491</v>
      </c>
      <c r="D163" s="346"/>
      <c r="E163" s="346"/>
      <c r="F163" s="338"/>
      <c r="G163" s="338"/>
      <c r="H163" s="338"/>
    </row>
    <row r="164" customFormat="false" ht="14.25" hidden="false" customHeight="true" outlineLevel="0" collapsed="false">
      <c r="A164" s="356" t="n">
        <v>9</v>
      </c>
      <c r="B164" s="356" t="s">
        <v>178</v>
      </c>
      <c r="C164" s="349" t="s">
        <v>491</v>
      </c>
      <c r="D164" s="346"/>
      <c r="E164" s="346"/>
      <c r="F164" s="338"/>
      <c r="G164" s="338"/>
      <c r="H164" s="338"/>
    </row>
    <row r="165" customFormat="false" ht="14.25" hidden="false" customHeight="true" outlineLevel="0" collapsed="false">
      <c r="A165" s="356" t="n">
        <v>10</v>
      </c>
      <c r="B165" s="356" t="s">
        <v>179</v>
      </c>
      <c r="C165" s="345" t="n">
        <v>4.2</v>
      </c>
      <c r="D165" s="346" t="n">
        <f aca="false">(RESUMO!C162+RESUMO!D162)*2+(RESUMO!E162+RESUMO!F162)</f>
        <v>2</v>
      </c>
      <c r="E165" s="346" t="n">
        <f aca="false">C165*D165</f>
        <v>8.4</v>
      </c>
      <c r="F165" s="338"/>
      <c r="G165" s="338"/>
      <c r="H165" s="338"/>
    </row>
    <row r="166" customFormat="false" ht="14.25" hidden="false" customHeight="true" outlineLevel="0" collapsed="false">
      <c r="A166" s="356" t="n">
        <v>11</v>
      </c>
      <c r="B166" s="356" t="s">
        <v>180</v>
      </c>
      <c r="C166" s="349" t="s">
        <v>491</v>
      </c>
      <c r="D166" s="346"/>
      <c r="E166" s="346"/>
      <c r="F166" s="338"/>
      <c r="G166" s="338"/>
      <c r="H166" s="338"/>
    </row>
    <row r="167" customFormat="false" ht="14.25" hidden="false" customHeight="true" outlineLevel="0" collapsed="false">
      <c r="A167" s="356" t="n">
        <v>12</v>
      </c>
      <c r="B167" s="356" t="s">
        <v>181</v>
      </c>
      <c r="C167" s="345" t="n">
        <v>3.5</v>
      </c>
      <c r="D167" s="346" t="n">
        <f aca="false">(RESUMO!C164+RESUMO!D164)*2+(RESUMO!E164+RESUMO!F164)</f>
        <v>2</v>
      </c>
      <c r="E167" s="346" t="n">
        <f aca="false">C167*D167</f>
        <v>7</v>
      </c>
      <c r="F167" s="338"/>
      <c r="G167" s="338"/>
      <c r="H167" s="338"/>
    </row>
    <row r="168" customFormat="false" ht="14.25" hidden="false" customHeight="true" outlineLevel="0" collapsed="false">
      <c r="A168" s="356" t="n">
        <v>13</v>
      </c>
      <c r="B168" s="356" t="s">
        <v>182</v>
      </c>
      <c r="C168" s="349" t="s">
        <v>491</v>
      </c>
      <c r="D168" s="346"/>
      <c r="E168" s="346"/>
      <c r="F168" s="338"/>
      <c r="G168" s="338"/>
      <c r="H168" s="338"/>
    </row>
    <row r="169" customFormat="false" ht="14.25" hidden="false" customHeight="true" outlineLevel="0" collapsed="false">
      <c r="A169" s="338" t="n">
        <v>14</v>
      </c>
      <c r="B169" s="338" t="s">
        <v>183</v>
      </c>
      <c r="C169" s="349" t="n">
        <v>3.5</v>
      </c>
      <c r="D169" s="346" t="n">
        <f aca="false">(RESUMO!C166+RESUMO!D166)*2+(RESUMO!E166+RESUMO!F166)</f>
        <v>2</v>
      </c>
      <c r="E169" s="346" t="n">
        <f aca="false">C169*D169</f>
        <v>7</v>
      </c>
      <c r="F169" s="338"/>
      <c r="G169" s="338"/>
      <c r="H169" s="338"/>
    </row>
    <row r="170" customFormat="false" ht="14.25" hidden="false" customHeight="true" outlineLevel="0" collapsed="false">
      <c r="A170" s="356" t="n">
        <v>15</v>
      </c>
      <c r="B170" s="356" t="s">
        <v>184</v>
      </c>
      <c r="C170" s="345" t="s">
        <v>491</v>
      </c>
      <c r="D170" s="346"/>
      <c r="E170" s="346"/>
      <c r="F170" s="338"/>
      <c r="G170" s="338"/>
      <c r="H170" s="338"/>
    </row>
    <row r="171" customFormat="false" ht="14.25" hidden="false" customHeight="true" outlineLevel="0" collapsed="false">
      <c r="A171" s="356" t="n">
        <v>16</v>
      </c>
      <c r="B171" s="356" t="s">
        <v>185</v>
      </c>
      <c r="C171" s="349" t="n">
        <v>3.6</v>
      </c>
      <c r="D171" s="346" t="n">
        <f aca="false">(RESUMO!C168+RESUMO!D168)*2+(RESUMO!E168+RESUMO!F168)</f>
        <v>2</v>
      </c>
      <c r="E171" s="346" t="n">
        <f aca="false">C171*D171</f>
        <v>7.2</v>
      </c>
      <c r="F171" s="338"/>
      <c r="G171" s="338"/>
      <c r="H171" s="338"/>
    </row>
    <row r="172" customFormat="false" ht="14.25" hidden="false" customHeight="true" outlineLevel="0" collapsed="false">
      <c r="A172" s="356" t="n">
        <v>17</v>
      </c>
      <c r="B172" s="356" t="s">
        <v>186</v>
      </c>
      <c r="C172" s="345" t="s">
        <v>491</v>
      </c>
      <c r="D172" s="346"/>
      <c r="E172" s="346"/>
      <c r="F172" s="338"/>
      <c r="G172" s="338"/>
      <c r="H172" s="338"/>
    </row>
    <row r="173" customFormat="false" ht="14.25" hidden="false" customHeight="true" outlineLevel="0" collapsed="false">
      <c r="A173" s="356" t="n">
        <v>18</v>
      </c>
      <c r="B173" s="356" t="s">
        <v>187</v>
      </c>
      <c r="C173" s="349" t="n">
        <v>3.5</v>
      </c>
      <c r="D173" s="346" t="n">
        <f aca="false">(RESUMO!C170+RESUMO!D170)*2+(RESUMO!E170+RESUMO!F170)</f>
        <v>3</v>
      </c>
      <c r="E173" s="346" t="n">
        <f aca="false">C173*D173</f>
        <v>10.5</v>
      </c>
      <c r="F173" s="338"/>
      <c r="G173" s="338"/>
      <c r="H173" s="338"/>
    </row>
    <row r="174" customFormat="false" ht="14.25" hidden="false" customHeight="true" outlineLevel="0" collapsed="false">
      <c r="A174" s="356" t="n">
        <v>19</v>
      </c>
      <c r="B174" s="356" t="s">
        <v>188</v>
      </c>
      <c r="C174" s="345" t="n">
        <v>3</v>
      </c>
      <c r="D174" s="346" t="n">
        <f aca="false">(RESUMO!C171+RESUMO!D171)*2+(RESUMO!E171+RESUMO!F171)</f>
        <v>3</v>
      </c>
      <c r="E174" s="346" t="n">
        <f aca="false">C174*D174</f>
        <v>9</v>
      </c>
      <c r="F174" s="338"/>
      <c r="G174" s="338"/>
      <c r="H174" s="338"/>
    </row>
    <row r="175" customFormat="false" ht="14.25" hidden="false" customHeight="true" outlineLevel="0" collapsed="false">
      <c r="A175" s="356" t="n">
        <v>20</v>
      </c>
      <c r="B175" s="356" t="s">
        <v>189</v>
      </c>
      <c r="C175" s="349" t="n">
        <v>4.25</v>
      </c>
      <c r="D175" s="346" t="n">
        <f aca="false">(RESUMO!C172+RESUMO!D172)*2+(RESUMO!E172+RESUMO!F172)</f>
        <v>3</v>
      </c>
      <c r="E175" s="346" t="n">
        <f aca="false">C175*D175</f>
        <v>12.75</v>
      </c>
      <c r="F175" s="338"/>
      <c r="G175" s="338"/>
      <c r="H175" s="338"/>
    </row>
    <row r="176" customFormat="false" ht="14.25" hidden="false" customHeight="true" outlineLevel="0" collapsed="false">
      <c r="A176" s="356" t="n">
        <v>21</v>
      </c>
      <c r="B176" s="356" t="s">
        <v>190</v>
      </c>
      <c r="C176" s="345" t="n">
        <v>3.5</v>
      </c>
      <c r="D176" s="346" t="n">
        <f aca="false">(RESUMO!C173+RESUMO!D173)*2+(RESUMO!E173+RESUMO!F173)</f>
        <v>5</v>
      </c>
      <c r="E176" s="346" t="n">
        <f aca="false">C176*D176</f>
        <v>17.5</v>
      </c>
      <c r="F176" s="338"/>
      <c r="G176" s="338"/>
      <c r="H176" s="338"/>
    </row>
    <row r="177" customFormat="false" ht="14.25" hidden="false" customHeight="true" outlineLevel="0" collapsed="false">
      <c r="A177" s="356" t="n">
        <v>22</v>
      </c>
      <c r="B177" s="356" t="s">
        <v>191</v>
      </c>
      <c r="C177" s="349" t="n">
        <v>3.75</v>
      </c>
      <c r="D177" s="346" t="n">
        <f aca="false">(RESUMO!C174+RESUMO!D174)*2+(RESUMO!E174+RESUMO!F174)</f>
        <v>3</v>
      </c>
      <c r="E177" s="346" t="n">
        <f aca="false">C177*D177</f>
        <v>11.25</v>
      </c>
      <c r="F177" s="338"/>
      <c r="G177" s="338"/>
      <c r="H177" s="338"/>
    </row>
    <row r="178" customFormat="false" ht="14.25" hidden="false" customHeight="true" outlineLevel="0" collapsed="false">
      <c r="A178" s="356" t="n">
        <v>23</v>
      </c>
      <c r="B178" s="356" t="s">
        <v>192</v>
      </c>
      <c r="C178" s="345" t="n">
        <v>3.75</v>
      </c>
      <c r="D178" s="346" t="n">
        <f aca="false">(RESUMO!C175+RESUMO!D175)*2+(RESUMO!E175+RESUMO!F175)</f>
        <v>3</v>
      </c>
      <c r="E178" s="346" t="n">
        <f aca="false">C178*D178</f>
        <v>11.25</v>
      </c>
      <c r="F178" s="338"/>
      <c r="G178" s="338"/>
      <c r="H178" s="338"/>
    </row>
    <row r="179" customFormat="false" ht="14.25" hidden="false" customHeight="true" outlineLevel="0" collapsed="false">
      <c r="A179" s="356" t="n">
        <v>24</v>
      </c>
      <c r="B179" s="356" t="s">
        <v>193</v>
      </c>
      <c r="C179" s="349" t="s">
        <v>491</v>
      </c>
      <c r="D179" s="346"/>
      <c r="E179" s="346"/>
      <c r="F179" s="338"/>
      <c r="G179" s="338"/>
      <c r="H179" s="338"/>
    </row>
    <row r="180" customFormat="false" ht="14.25" hidden="false" customHeight="true" outlineLevel="0" collapsed="false">
      <c r="A180" s="356" t="n">
        <v>25</v>
      </c>
      <c r="B180" s="356" t="s">
        <v>194</v>
      </c>
      <c r="C180" s="345" t="n">
        <v>4</v>
      </c>
      <c r="D180" s="346" t="n">
        <f aca="false">(RESUMO!C177+RESUMO!D177)*2+(RESUMO!E177+RESUMO!F177)</f>
        <v>3</v>
      </c>
      <c r="E180" s="346" t="n">
        <f aca="false">C180*D180</f>
        <v>12</v>
      </c>
      <c r="F180" s="338"/>
      <c r="G180" s="338"/>
      <c r="H180" s="338"/>
    </row>
    <row r="181" customFormat="false" ht="14.25" hidden="false" customHeight="true" outlineLevel="0" collapsed="false">
      <c r="A181" s="356" t="n">
        <v>26</v>
      </c>
      <c r="B181" s="356" t="s">
        <v>195</v>
      </c>
      <c r="C181" s="349" t="s">
        <v>491</v>
      </c>
      <c r="D181" s="346"/>
      <c r="E181" s="346"/>
      <c r="F181" s="338"/>
      <c r="G181" s="338"/>
      <c r="H181" s="338"/>
    </row>
    <row r="182" customFormat="false" ht="14.25" hidden="false" customHeight="true" outlineLevel="0" collapsed="false">
      <c r="A182" s="356" t="n">
        <v>27</v>
      </c>
      <c r="B182" s="356" t="s">
        <v>196</v>
      </c>
      <c r="C182" s="345" t="n">
        <v>2.85</v>
      </c>
      <c r="D182" s="346" t="n">
        <f aca="false">(RESUMO!C179+RESUMO!D179)*2+(RESUMO!E179+RESUMO!F179)</f>
        <v>1</v>
      </c>
      <c r="E182" s="346" t="n">
        <f aca="false">C182*D182</f>
        <v>2.85</v>
      </c>
      <c r="F182" s="338"/>
      <c r="G182" s="338"/>
      <c r="H182" s="338"/>
    </row>
    <row r="183" customFormat="false" ht="14.25" hidden="false" customHeight="true" outlineLevel="0" collapsed="false">
      <c r="A183" s="356" t="n">
        <v>28</v>
      </c>
      <c r="B183" s="356" t="s">
        <v>197</v>
      </c>
      <c r="C183" s="349" t="n">
        <v>3.18</v>
      </c>
      <c r="D183" s="346" t="n">
        <f aca="false">(RESUMO!C180+RESUMO!D180)*2+(RESUMO!E180+RESUMO!F180)</f>
        <v>1</v>
      </c>
      <c r="E183" s="346" t="n">
        <f aca="false">C183*D183</f>
        <v>3.18</v>
      </c>
      <c r="F183" s="338"/>
      <c r="G183" s="338"/>
      <c r="H183" s="338"/>
    </row>
    <row r="184" customFormat="false" ht="14.25" hidden="false" customHeight="true" outlineLevel="0" collapsed="false">
      <c r="A184" s="356" t="n">
        <v>29</v>
      </c>
      <c r="B184" s="356" t="s">
        <v>198</v>
      </c>
      <c r="C184" s="345" t="s">
        <v>491</v>
      </c>
      <c r="D184" s="346"/>
      <c r="E184" s="346"/>
      <c r="F184" s="338"/>
      <c r="G184" s="338"/>
      <c r="H184" s="338"/>
    </row>
    <row r="185" customFormat="false" ht="14.25" hidden="false" customHeight="true" outlineLevel="0" collapsed="false">
      <c r="A185" s="338" t="n">
        <v>30</v>
      </c>
      <c r="B185" s="338" t="s">
        <v>199</v>
      </c>
      <c r="C185" s="349" t="n">
        <v>4.2</v>
      </c>
      <c r="D185" s="346" t="n">
        <f aca="false">(RESUMO!C182+RESUMO!D182)*2+(RESUMO!E182+RESUMO!F182)</f>
        <v>2</v>
      </c>
      <c r="E185" s="346" t="n">
        <f aca="false">C185*D185</f>
        <v>8.4</v>
      </c>
      <c r="F185" s="338"/>
      <c r="G185" s="338"/>
      <c r="H185" s="338"/>
    </row>
    <row r="186" customFormat="false" ht="14.25" hidden="false" customHeight="true" outlineLevel="0" collapsed="false">
      <c r="A186" s="356" t="n">
        <v>31</v>
      </c>
      <c r="B186" s="356" t="s">
        <v>200</v>
      </c>
      <c r="C186" s="345" t="n">
        <v>3.45</v>
      </c>
      <c r="D186" s="346" t="n">
        <f aca="false">(RESUMO!C183+RESUMO!D183)*2+(RESUMO!E183+RESUMO!F183)</f>
        <v>1</v>
      </c>
      <c r="E186" s="346" t="n">
        <f aca="false">C186*D186</f>
        <v>3.45</v>
      </c>
      <c r="F186" s="338"/>
      <c r="G186" s="338"/>
      <c r="H186" s="338"/>
    </row>
    <row r="187" customFormat="false" ht="14.25" hidden="false" customHeight="true" outlineLevel="0" collapsed="false">
      <c r="A187" s="356" t="n">
        <v>32</v>
      </c>
      <c r="B187" s="356" t="s">
        <v>201</v>
      </c>
      <c r="C187" s="349" t="n">
        <v>3.7</v>
      </c>
      <c r="D187" s="346" t="n">
        <f aca="false">(RESUMO!C184+RESUMO!D184)*2+(RESUMO!E184+RESUMO!F184)</f>
        <v>2</v>
      </c>
      <c r="E187" s="346" t="n">
        <f aca="false">C187*D187</f>
        <v>7.4</v>
      </c>
      <c r="F187" s="338"/>
      <c r="G187" s="338"/>
      <c r="H187" s="338"/>
    </row>
    <row r="188" customFormat="false" ht="14.25" hidden="false" customHeight="true" outlineLevel="0" collapsed="false">
      <c r="A188" s="356" t="n">
        <v>33</v>
      </c>
      <c r="B188" s="356" t="s">
        <v>202</v>
      </c>
      <c r="C188" s="345" t="n">
        <v>3.2</v>
      </c>
      <c r="D188" s="346" t="n">
        <f aca="false">(RESUMO!C185+RESUMO!D185)*2+(RESUMO!E185+RESUMO!F185)</f>
        <v>1</v>
      </c>
      <c r="E188" s="346" t="n">
        <f aca="false">C188*D188</f>
        <v>3.2</v>
      </c>
      <c r="F188" s="338"/>
      <c r="G188" s="338"/>
      <c r="H188" s="338"/>
    </row>
    <row r="189" customFormat="false" ht="14.25" hidden="false" customHeight="true" outlineLevel="0" collapsed="false">
      <c r="A189" s="356" t="n">
        <v>34</v>
      </c>
      <c r="B189" s="356" t="s">
        <v>203</v>
      </c>
      <c r="C189" s="349" t="n">
        <v>2.75</v>
      </c>
      <c r="D189" s="346" t="n">
        <f aca="false">(RESUMO!C186+RESUMO!D186)*2+(RESUMO!E186+RESUMO!F186)</f>
        <v>2</v>
      </c>
      <c r="E189" s="346" t="n">
        <f aca="false">C189*D189</f>
        <v>5.5</v>
      </c>
      <c r="F189" s="338"/>
      <c r="G189" s="338"/>
      <c r="H189" s="338"/>
    </row>
    <row r="190" customFormat="false" ht="14.25" hidden="false" customHeight="true" outlineLevel="0" collapsed="false">
      <c r="A190" s="356" t="n">
        <v>35</v>
      </c>
      <c r="B190" s="356" t="s">
        <v>204</v>
      </c>
      <c r="C190" s="345" t="n">
        <v>4.45</v>
      </c>
      <c r="D190" s="346" t="n">
        <f aca="false">(RESUMO!C187+RESUMO!D187)*2+(RESUMO!E187+RESUMO!F187)</f>
        <v>3</v>
      </c>
      <c r="E190" s="346" t="n">
        <f aca="false">C190*D190</f>
        <v>13.35</v>
      </c>
      <c r="F190" s="338"/>
      <c r="G190" s="338"/>
      <c r="H190" s="338"/>
    </row>
    <row r="191" customFormat="false" ht="14.25" hidden="false" customHeight="true" outlineLevel="0" collapsed="false">
      <c r="A191" s="356" t="n">
        <v>36</v>
      </c>
      <c r="B191" s="356" t="s">
        <v>205</v>
      </c>
      <c r="C191" s="349" t="n">
        <v>4.2</v>
      </c>
      <c r="D191" s="346" t="n">
        <f aca="false">(RESUMO!C188+RESUMO!D188)*2+(RESUMO!E188+RESUMO!F188)</f>
        <v>3</v>
      </c>
      <c r="E191" s="346" t="n">
        <f aca="false">C191*D191</f>
        <v>12.6</v>
      </c>
      <c r="F191" s="338"/>
      <c r="G191" s="338"/>
      <c r="H191" s="338"/>
    </row>
    <row r="192" customFormat="false" ht="14.25" hidden="false" customHeight="true" outlineLevel="0" collapsed="false">
      <c r="A192" s="356" t="n">
        <v>37</v>
      </c>
      <c r="B192" s="356" t="s">
        <v>206</v>
      </c>
      <c r="C192" s="345" t="n">
        <v>3.45</v>
      </c>
      <c r="D192" s="346" t="n">
        <f aca="false">(RESUMO!C189+RESUMO!D189)*2+(RESUMO!E189+RESUMO!F189)</f>
        <v>2</v>
      </c>
      <c r="E192" s="346" t="n">
        <f aca="false">C192*D192</f>
        <v>6.9</v>
      </c>
      <c r="F192" s="338"/>
      <c r="G192" s="338"/>
      <c r="H192" s="338"/>
    </row>
    <row r="193" customFormat="false" ht="14.25" hidden="false" customHeight="true" outlineLevel="0" collapsed="false">
      <c r="A193" s="356" t="n">
        <v>38</v>
      </c>
      <c r="B193" s="356" t="s">
        <v>207</v>
      </c>
      <c r="C193" s="349" t="n">
        <v>4.4</v>
      </c>
      <c r="D193" s="346" t="n">
        <f aca="false">(RESUMO!C190+RESUMO!D190)*2+(RESUMO!E190+RESUMO!F190)</f>
        <v>2</v>
      </c>
      <c r="E193" s="346" t="n">
        <f aca="false">C193*D193</f>
        <v>8.8</v>
      </c>
      <c r="F193" s="338"/>
      <c r="G193" s="338"/>
      <c r="H193" s="338"/>
    </row>
    <row r="194" customFormat="false" ht="14.25" hidden="false" customHeight="true" outlineLevel="0" collapsed="false">
      <c r="A194" s="356" t="n">
        <v>39</v>
      </c>
      <c r="B194" s="356" t="s">
        <v>208</v>
      </c>
      <c r="C194" s="345" t="n">
        <v>4</v>
      </c>
      <c r="D194" s="346" t="n">
        <f aca="false">(RESUMO!C191+RESUMO!D191)*2+(RESUMO!E191+RESUMO!F191)</f>
        <v>1</v>
      </c>
      <c r="E194" s="346" t="n">
        <f aca="false">C194*D194</f>
        <v>4</v>
      </c>
      <c r="F194" s="338"/>
      <c r="G194" s="338"/>
      <c r="H194" s="338"/>
    </row>
    <row r="195" customFormat="false" ht="14.25" hidden="false" customHeight="true" outlineLevel="0" collapsed="false">
      <c r="A195" s="356" t="n">
        <v>40</v>
      </c>
      <c r="B195" s="356" t="s">
        <v>209</v>
      </c>
      <c r="C195" s="349" t="n">
        <v>3.2</v>
      </c>
      <c r="D195" s="346" t="n">
        <f aca="false">(RESUMO!C192+RESUMO!D192)*2+(RESUMO!E192+RESUMO!F192)</f>
        <v>1</v>
      </c>
      <c r="E195" s="346" t="n">
        <f aca="false">C195*D195</f>
        <v>3.2</v>
      </c>
      <c r="F195" s="338"/>
      <c r="G195" s="338"/>
      <c r="H195" s="338"/>
    </row>
    <row r="196" customFormat="false" ht="14.25" hidden="false" customHeight="true" outlineLevel="0" collapsed="false">
      <c r="A196" s="356" t="n">
        <v>41</v>
      </c>
      <c r="B196" s="356" t="s">
        <v>210</v>
      </c>
      <c r="C196" s="345" t="n">
        <v>3.4</v>
      </c>
      <c r="D196" s="346" t="n">
        <f aca="false">(RESUMO!C193+RESUMO!D193)*2+(RESUMO!E193+RESUMO!F193)</f>
        <v>2</v>
      </c>
      <c r="E196" s="346" t="n">
        <f aca="false">C196*D196</f>
        <v>6.8</v>
      </c>
      <c r="F196" s="338"/>
      <c r="G196" s="338"/>
      <c r="H196" s="338"/>
    </row>
    <row r="197" customFormat="false" ht="14.25" hidden="false" customHeight="true" outlineLevel="0" collapsed="false">
      <c r="A197" s="356" t="n">
        <v>42</v>
      </c>
      <c r="B197" s="356" t="s">
        <v>211</v>
      </c>
      <c r="C197" s="349" t="n">
        <v>3.9</v>
      </c>
      <c r="D197" s="346" t="n">
        <f aca="false">(RESUMO!C194+RESUMO!D194)*2+(RESUMO!E194+RESUMO!F194)</f>
        <v>2</v>
      </c>
      <c r="E197" s="346" t="n">
        <f aca="false">C197*D197</f>
        <v>7.8</v>
      </c>
      <c r="F197" s="338"/>
      <c r="G197" s="338"/>
      <c r="H197" s="338"/>
    </row>
    <row r="198" customFormat="false" ht="14.25" hidden="false" customHeight="true" outlineLevel="0" collapsed="false">
      <c r="A198" s="356" t="n">
        <v>43</v>
      </c>
      <c r="B198" s="356" t="s">
        <v>212</v>
      </c>
      <c r="C198" s="345" t="n">
        <v>2.95</v>
      </c>
      <c r="D198" s="346" t="n">
        <f aca="false">(RESUMO!C195+RESUMO!D195)*2+(RESUMO!E195+RESUMO!F195)</f>
        <v>1</v>
      </c>
      <c r="E198" s="346" t="n">
        <f aca="false">C198*D198</f>
        <v>2.95</v>
      </c>
      <c r="F198" s="338"/>
      <c r="G198" s="338"/>
      <c r="H198" s="338"/>
    </row>
    <row r="199" customFormat="false" ht="14.25" hidden="false" customHeight="true" outlineLevel="0" collapsed="false">
      <c r="A199" s="338" t="n">
        <v>44</v>
      </c>
      <c r="B199" s="338" t="s">
        <v>213</v>
      </c>
      <c r="C199" s="345" t="n">
        <v>3.75</v>
      </c>
      <c r="D199" s="346" t="n">
        <f aca="false">(RESUMO!C196+RESUMO!D196)*2+(RESUMO!E196+RESUMO!F196)</f>
        <v>2</v>
      </c>
      <c r="E199" s="346" t="n">
        <f aca="false">C199*D199</f>
        <v>7.5</v>
      </c>
      <c r="F199" s="338"/>
      <c r="G199" s="338"/>
      <c r="H199" s="338"/>
    </row>
    <row r="200" customFormat="false" ht="14.25" hidden="false" customHeight="true" outlineLevel="0" collapsed="false">
      <c r="A200" s="356" t="n">
        <v>45</v>
      </c>
      <c r="B200" s="356" t="s">
        <v>214</v>
      </c>
      <c r="C200" s="349" t="n">
        <v>3.75</v>
      </c>
      <c r="D200" s="346" t="n">
        <f aca="false">(RESUMO!C197+RESUMO!D197)*2+(RESUMO!E197+RESUMO!F197)</f>
        <v>4</v>
      </c>
      <c r="E200" s="346" t="n">
        <f aca="false">C200*D200</f>
        <v>15</v>
      </c>
      <c r="F200" s="338"/>
      <c r="G200" s="338"/>
      <c r="H200" s="338"/>
    </row>
    <row r="201" customFormat="false" ht="14.25" hidden="false" customHeight="true" outlineLevel="0" collapsed="false">
      <c r="A201" s="356" t="n">
        <v>46</v>
      </c>
      <c r="B201" s="356" t="s">
        <v>215</v>
      </c>
      <c r="C201" s="345" t="n">
        <v>3</v>
      </c>
      <c r="D201" s="346" t="n">
        <f aca="false">(RESUMO!C198+RESUMO!D198)*2+(RESUMO!E198+RESUMO!F198)</f>
        <v>3</v>
      </c>
      <c r="E201" s="346" t="n">
        <f aca="false">C201*D201</f>
        <v>9</v>
      </c>
      <c r="F201" s="338"/>
      <c r="G201" s="338"/>
      <c r="H201" s="338"/>
    </row>
    <row r="202" customFormat="false" ht="14.25" hidden="false" customHeight="true" outlineLevel="0" collapsed="false">
      <c r="A202" s="356" t="n">
        <v>47</v>
      </c>
      <c r="B202" s="356" t="s">
        <v>216</v>
      </c>
      <c r="C202" s="349" t="n">
        <v>3</v>
      </c>
      <c r="D202" s="346" t="n">
        <f aca="false">(RESUMO!C199+RESUMO!D199)*2+(RESUMO!E199+RESUMO!F199)</f>
        <v>3</v>
      </c>
      <c r="E202" s="346" t="n">
        <f aca="false">C202*D202</f>
        <v>9</v>
      </c>
      <c r="F202" s="338"/>
      <c r="G202" s="338"/>
      <c r="H202" s="338"/>
    </row>
    <row r="203" customFormat="false" ht="14.25" hidden="false" customHeight="true" outlineLevel="0" collapsed="false">
      <c r="A203" s="356" t="n">
        <v>48</v>
      </c>
      <c r="B203" s="356" t="s">
        <v>217</v>
      </c>
      <c r="C203" s="345" t="n">
        <v>3.5</v>
      </c>
      <c r="D203" s="346" t="n">
        <f aca="false">(RESUMO!C200+RESUMO!D200)*2+(RESUMO!E200+RESUMO!F200)</f>
        <v>3</v>
      </c>
      <c r="E203" s="346" t="n">
        <f aca="false">C203*D203</f>
        <v>10.5</v>
      </c>
      <c r="F203" s="338"/>
      <c r="G203" s="338"/>
      <c r="H203" s="338"/>
    </row>
    <row r="204" customFormat="false" ht="14.25" hidden="false" customHeight="true" outlineLevel="0" collapsed="false">
      <c r="A204" s="356" t="n">
        <v>49</v>
      </c>
      <c r="B204" s="356" t="s">
        <v>218</v>
      </c>
      <c r="C204" s="349" t="n">
        <v>3.1</v>
      </c>
      <c r="D204" s="346" t="n">
        <f aca="false">(RESUMO!C201+RESUMO!D201)*2+(RESUMO!E201+RESUMO!F201)</f>
        <v>3</v>
      </c>
      <c r="E204" s="346" t="n">
        <f aca="false">C204*D204</f>
        <v>9.3</v>
      </c>
      <c r="F204" s="338"/>
      <c r="G204" s="338"/>
      <c r="H204" s="338"/>
    </row>
    <row r="205" customFormat="false" ht="14.25" hidden="false" customHeight="true" outlineLevel="0" collapsed="false">
      <c r="A205" s="356" t="n">
        <v>50</v>
      </c>
      <c r="B205" s="356" t="s">
        <v>219</v>
      </c>
      <c r="C205" s="345" t="n">
        <v>3.2</v>
      </c>
      <c r="D205" s="346" t="n">
        <f aca="false">(RESUMO!C202+RESUMO!D202)*2+(RESUMO!E202+RESUMO!F202)</f>
        <v>3</v>
      </c>
      <c r="E205" s="346" t="n">
        <f aca="false">C205*D205</f>
        <v>9.6</v>
      </c>
      <c r="F205" s="338"/>
      <c r="G205" s="338"/>
      <c r="H205" s="338"/>
    </row>
    <row r="206" customFormat="false" ht="14.25" hidden="false" customHeight="true" outlineLevel="0" collapsed="false">
      <c r="A206" s="356" t="n">
        <v>51</v>
      </c>
      <c r="B206" s="356" t="s">
        <v>220</v>
      </c>
      <c r="C206" s="349" t="n">
        <v>3.9</v>
      </c>
      <c r="D206" s="346" t="n">
        <f aca="false">(RESUMO!C203+RESUMO!D203)*2+(RESUMO!E203+RESUMO!F203)</f>
        <v>3</v>
      </c>
      <c r="E206" s="346" t="n">
        <f aca="false">C206*D206</f>
        <v>11.7</v>
      </c>
      <c r="F206" s="338"/>
      <c r="G206" s="338"/>
      <c r="H206" s="338"/>
    </row>
    <row r="207" customFormat="false" ht="14.25" hidden="false" customHeight="true" outlineLevel="0" collapsed="false">
      <c r="A207" s="356" t="n">
        <v>52</v>
      </c>
      <c r="B207" s="356" t="s">
        <v>221</v>
      </c>
      <c r="C207" s="345" t="n">
        <v>3.8</v>
      </c>
      <c r="D207" s="346" t="n">
        <f aca="false">(RESUMO!C204+RESUMO!D204)*2+(RESUMO!E204+RESUMO!F204)</f>
        <v>3</v>
      </c>
      <c r="E207" s="346" t="n">
        <f aca="false">C207*D207</f>
        <v>11.4</v>
      </c>
      <c r="F207" s="338"/>
      <c r="G207" s="338"/>
      <c r="H207" s="338"/>
    </row>
    <row r="208" customFormat="false" ht="14.25" hidden="false" customHeight="true" outlineLevel="0" collapsed="false">
      <c r="A208" s="356" t="n">
        <v>53</v>
      </c>
      <c r="B208" s="356" t="s">
        <v>222</v>
      </c>
      <c r="C208" s="349" t="n">
        <v>3.3</v>
      </c>
      <c r="D208" s="346" t="n">
        <f aca="false">(RESUMO!C205+RESUMO!D205)*2+(RESUMO!E205+RESUMO!F205)</f>
        <v>3</v>
      </c>
      <c r="E208" s="346" t="n">
        <f aca="false">C208*D208</f>
        <v>9.9</v>
      </c>
      <c r="F208" s="338"/>
      <c r="G208" s="338"/>
      <c r="H208" s="338"/>
    </row>
    <row r="209" customFormat="false" ht="14.25" hidden="false" customHeight="true" outlineLevel="0" collapsed="false">
      <c r="A209" s="356"/>
      <c r="B209" s="356"/>
      <c r="C209" s="357"/>
      <c r="D209" s="358" t="n">
        <f aca="false">SUM(D156:D208)</f>
        <v>106</v>
      </c>
      <c r="E209" s="359" t="n">
        <f aca="false">SUM(E156:E208)</f>
        <v>384.13</v>
      </c>
      <c r="F209" s="338"/>
      <c r="G209" s="338"/>
      <c r="H209" s="338"/>
    </row>
    <row r="210" customFormat="false" ht="14.25" hidden="false" customHeight="true" outlineLevel="0" collapsed="false">
      <c r="A210" s="342"/>
      <c r="B210" s="343" t="s">
        <v>494</v>
      </c>
      <c r="C210" s="344" t="n">
        <f aca="false">AVERAGE(C211:C276)</f>
        <v>4.213125</v>
      </c>
      <c r="D210" s="342"/>
      <c r="E210" s="344" t="n">
        <f aca="false">E277/D277</f>
        <v>4.22788461538462</v>
      </c>
      <c r="F210" s="338"/>
      <c r="G210" s="338"/>
      <c r="H210" s="338"/>
    </row>
    <row r="211" customFormat="false" ht="14.25" hidden="false" customHeight="true" outlineLevel="0" collapsed="false">
      <c r="A211" s="338" t="n">
        <v>1</v>
      </c>
      <c r="B211" s="338" t="s">
        <v>224</v>
      </c>
      <c r="C211" s="349" t="n">
        <v>4.5</v>
      </c>
      <c r="D211" s="346" t="n">
        <f aca="false">(RESUMO!C207+RESUMO!D207)*2+(RESUMO!E207+RESUMO!F207)</f>
        <v>4</v>
      </c>
      <c r="E211" s="347" t="n">
        <f aca="false">C211*D211</f>
        <v>18</v>
      </c>
      <c r="F211" s="338"/>
      <c r="G211" s="338"/>
      <c r="H211" s="338"/>
    </row>
    <row r="212" customFormat="false" ht="14.25" hidden="false" customHeight="true" outlineLevel="0" collapsed="false">
      <c r="A212" s="360" t="n">
        <v>2</v>
      </c>
      <c r="B212" s="360" t="s">
        <v>225</v>
      </c>
      <c r="C212" s="345" t="n">
        <v>6.65</v>
      </c>
      <c r="D212" s="346" t="n">
        <f aca="false">(RESUMO!C208+RESUMO!D208)*2+(RESUMO!E208+RESUMO!F208)</f>
        <v>4</v>
      </c>
      <c r="E212" s="347" t="n">
        <f aca="false">C212*D212</f>
        <v>26.6</v>
      </c>
      <c r="F212" s="338"/>
      <c r="G212" s="338"/>
      <c r="H212" s="338"/>
    </row>
    <row r="213" customFormat="false" ht="14.25" hidden="false" customHeight="true" outlineLevel="0" collapsed="false">
      <c r="A213" s="360" t="n">
        <v>3</v>
      </c>
      <c r="B213" s="360" t="s">
        <v>226</v>
      </c>
      <c r="C213" s="349" t="n">
        <v>4</v>
      </c>
      <c r="D213" s="346" t="n">
        <f aca="false">(RESUMO!C209+RESUMO!D209)*2+(RESUMO!E209+RESUMO!F209)</f>
        <v>2</v>
      </c>
      <c r="E213" s="347" t="n">
        <f aca="false">C213*D213</f>
        <v>8</v>
      </c>
      <c r="F213" s="338"/>
      <c r="G213" s="338"/>
      <c r="H213" s="338"/>
    </row>
    <row r="214" customFormat="false" ht="14.25" hidden="false" customHeight="true" outlineLevel="0" collapsed="false">
      <c r="A214" s="360" t="n">
        <v>4</v>
      </c>
      <c r="B214" s="360" t="s">
        <v>227</v>
      </c>
      <c r="C214" s="345" t="n">
        <v>4.5</v>
      </c>
      <c r="D214" s="346" t="n">
        <f aca="false">(RESUMO!C210+RESUMO!D210)*2+(RESUMO!E210+RESUMO!F210)</f>
        <v>12</v>
      </c>
      <c r="E214" s="347" t="n">
        <f aca="false">C214*D214</f>
        <v>54</v>
      </c>
      <c r="F214" s="338"/>
      <c r="G214" s="338"/>
      <c r="H214" s="338"/>
    </row>
    <row r="215" customFormat="false" ht="14.25" hidden="false" customHeight="true" outlineLevel="0" collapsed="false">
      <c r="A215" s="360" t="n">
        <v>5</v>
      </c>
      <c r="B215" s="360" t="s">
        <v>228</v>
      </c>
      <c r="C215" s="349" t="n">
        <v>4.5</v>
      </c>
      <c r="D215" s="346" t="n">
        <f aca="false">(RESUMO!C211+RESUMO!D211)*2+(RESUMO!E211+RESUMO!F211)</f>
        <v>4</v>
      </c>
      <c r="E215" s="347" t="n">
        <f aca="false">C215*D215</f>
        <v>18</v>
      </c>
      <c r="F215" s="338"/>
      <c r="G215" s="338"/>
      <c r="H215" s="338"/>
    </row>
    <row r="216" customFormat="false" ht="14.25" hidden="false" customHeight="true" outlineLevel="0" collapsed="false">
      <c r="A216" s="360" t="n">
        <v>6</v>
      </c>
      <c r="B216" s="360" t="s">
        <v>229</v>
      </c>
      <c r="C216" s="345" t="n">
        <v>4.5</v>
      </c>
      <c r="D216" s="346" t="n">
        <f aca="false">(RESUMO!C212+RESUMO!D212)*2+(RESUMO!E212+RESUMO!F212)</f>
        <v>4</v>
      </c>
      <c r="E216" s="347" t="n">
        <f aca="false">C216*D216</f>
        <v>18</v>
      </c>
      <c r="F216" s="338"/>
      <c r="G216" s="338"/>
      <c r="H216" s="338"/>
    </row>
    <row r="217" customFormat="false" ht="14.25" hidden="false" customHeight="true" outlineLevel="0" collapsed="false">
      <c r="A217" s="360" t="n">
        <v>7</v>
      </c>
      <c r="B217" s="360" t="s">
        <v>230</v>
      </c>
      <c r="C217" s="349" t="n">
        <v>4.5</v>
      </c>
      <c r="D217" s="346" t="n">
        <f aca="false">(RESUMO!C213+RESUMO!D213)*2+(RESUMO!E213+RESUMO!F213)</f>
        <v>5</v>
      </c>
      <c r="E217" s="347" t="n">
        <f aca="false">C217*D217</f>
        <v>22.5</v>
      </c>
      <c r="F217" s="338"/>
      <c r="G217" s="338"/>
      <c r="H217" s="338"/>
    </row>
    <row r="218" customFormat="false" ht="14.25" hidden="false" customHeight="true" outlineLevel="0" collapsed="false">
      <c r="A218" s="360" t="n">
        <v>8</v>
      </c>
      <c r="B218" s="360" t="s">
        <v>231</v>
      </c>
      <c r="C218" s="345" t="n">
        <v>4.6</v>
      </c>
      <c r="D218" s="346" t="n">
        <f aca="false">(RESUMO!C214+RESUMO!D214)*2+(RESUMO!E214+RESUMO!F214)</f>
        <v>6</v>
      </c>
      <c r="E218" s="347" t="n">
        <f aca="false">C218*D218</f>
        <v>27.6</v>
      </c>
      <c r="F218" s="338"/>
      <c r="G218" s="338"/>
      <c r="H218" s="338"/>
    </row>
    <row r="219" customFormat="false" ht="14.25" hidden="false" customHeight="true" outlineLevel="0" collapsed="false">
      <c r="A219" s="360" t="n">
        <v>9</v>
      </c>
      <c r="B219" s="360" t="s">
        <v>232</v>
      </c>
      <c r="C219" s="349" t="n">
        <v>4.6</v>
      </c>
      <c r="D219" s="346" t="n">
        <f aca="false">(RESUMO!C215+RESUMO!D215)*2+(RESUMO!E215+RESUMO!F215)</f>
        <v>1</v>
      </c>
      <c r="E219" s="347" t="n">
        <f aca="false">C219*D219</f>
        <v>4.6</v>
      </c>
      <c r="F219" s="338"/>
      <c r="G219" s="338"/>
      <c r="H219" s="338"/>
    </row>
    <row r="220" customFormat="false" ht="14.25" hidden="false" customHeight="true" outlineLevel="0" collapsed="false">
      <c r="A220" s="360" t="n">
        <v>10</v>
      </c>
      <c r="B220" s="360" t="s">
        <v>233</v>
      </c>
      <c r="C220" s="345" t="n">
        <v>4.5</v>
      </c>
      <c r="D220" s="346" t="n">
        <f aca="false">(RESUMO!C216+RESUMO!D216)*2+(RESUMO!E216+RESUMO!F216)</f>
        <v>6</v>
      </c>
      <c r="E220" s="347" t="n">
        <f aca="false">C220*D220</f>
        <v>27</v>
      </c>
      <c r="F220" s="338"/>
      <c r="G220" s="338"/>
      <c r="H220" s="338"/>
    </row>
    <row r="221" customFormat="false" ht="14.25" hidden="false" customHeight="true" outlineLevel="0" collapsed="false">
      <c r="A221" s="360" t="n">
        <v>11</v>
      </c>
      <c r="B221" s="360" t="s">
        <v>234</v>
      </c>
      <c r="C221" s="349" t="n">
        <v>3.99</v>
      </c>
      <c r="D221" s="346" t="n">
        <f aca="false">(RESUMO!C217+RESUMO!D217)*2+(RESUMO!E217+RESUMO!F217)</f>
        <v>3</v>
      </c>
      <c r="E221" s="347" t="n">
        <f aca="false">C221*D221</f>
        <v>11.97</v>
      </c>
      <c r="F221" s="338"/>
      <c r="G221" s="338"/>
      <c r="H221" s="338"/>
    </row>
    <row r="222" customFormat="false" ht="14.25" hidden="false" customHeight="true" outlineLevel="0" collapsed="false">
      <c r="A222" s="360" t="n">
        <v>12</v>
      </c>
      <c r="B222" s="360" t="s">
        <v>235</v>
      </c>
      <c r="C222" s="345" t="n">
        <v>3.99</v>
      </c>
      <c r="D222" s="346" t="n">
        <f aca="false">(RESUMO!C218+RESUMO!D218)*2+(RESUMO!E218+RESUMO!F218)</f>
        <v>2</v>
      </c>
      <c r="E222" s="347" t="n">
        <f aca="false">C222*D222</f>
        <v>7.98</v>
      </c>
      <c r="F222" s="338"/>
      <c r="G222" s="338"/>
      <c r="H222" s="338"/>
    </row>
    <row r="223" customFormat="false" ht="14.25" hidden="false" customHeight="true" outlineLevel="0" collapsed="false">
      <c r="A223" s="360" t="n">
        <v>13</v>
      </c>
      <c r="B223" s="360" t="s">
        <v>236</v>
      </c>
      <c r="C223" s="349" t="n">
        <v>3.99</v>
      </c>
      <c r="D223" s="346" t="n">
        <f aca="false">(RESUMO!C219+RESUMO!D219)*2+(RESUMO!E219+RESUMO!F219)</f>
        <v>3</v>
      </c>
      <c r="E223" s="347" t="n">
        <f aca="false">C223*D223</f>
        <v>11.97</v>
      </c>
      <c r="F223" s="338"/>
      <c r="G223" s="338"/>
      <c r="H223" s="338"/>
    </row>
    <row r="224" customFormat="false" ht="14.25" hidden="false" customHeight="true" outlineLevel="0" collapsed="false">
      <c r="A224" s="360" t="n">
        <v>14</v>
      </c>
      <c r="B224" s="360" t="s">
        <v>237</v>
      </c>
      <c r="C224" s="345" t="n">
        <v>4</v>
      </c>
      <c r="D224" s="346" t="n">
        <f aca="false">(RESUMO!C220+RESUMO!D220)*2+(RESUMO!E220+RESUMO!F220)</f>
        <v>3</v>
      </c>
      <c r="E224" s="347" t="n">
        <f aca="false">C224*D224</f>
        <v>12</v>
      </c>
      <c r="F224" s="338"/>
      <c r="G224" s="338"/>
      <c r="H224" s="338"/>
    </row>
    <row r="225" customFormat="false" ht="14.25" hidden="false" customHeight="true" outlineLevel="0" collapsed="false">
      <c r="A225" s="360" t="n">
        <v>15</v>
      </c>
      <c r="B225" s="360" t="s">
        <v>238</v>
      </c>
      <c r="C225" s="349" t="n">
        <v>4.5</v>
      </c>
      <c r="D225" s="346" t="n">
        <f aca="false">(RESUMO!C221+RESUMO!D221)*2+(RESUMO!E221+RESUMO!F221)</f>
        <v>4</v>
      </c>
      <c r="E225" s="347" t="n">
        <f aca="false">C225*D225</f>
        <v>18</v>
      </c>
      <c r="F225" s="338"/>
      <c r="G225" s="338"/>
      <c r="H225" s="338"/>
    </row>
    <row r="226" customFormat="false" ht="14.25" hidden="false" customHeight="true" outlineLevel="0" collapsed="false">
      <c r="A226" s="338" t="n">
        <v>16</v>
      </c>
      <c r="B226" s="338" t="s">
        <v>239</v>
      </c>
      <c r="C226" s="349" t="n">
        <v>4.3</v>
      </c>
      <c r="D226" s="346" t="n">
        <f aca="false">(RESUMO!C222+RESUMO!D222)*2+(RESUMO!E222+RESUMO!F222)</f>
        <v>2</v>
      </c>
      <c r="E226" s="347" t="n">
        <f aca="false">C226*D226</f>
        <v>8.6</v>
      </c>
      <c r="F226" s="338"/>
      <c r="G226" s="338"/>
      <c r="H226" s="338"/>
    </row>
    <row r="227" customFormat="false" ht="14.25" hidden="false" customHeight="true" outlineLevel="0" collapsed="false">
      <c r="A227" s="360" t="n">
        <v>17</v>
      </c>
      <c r="B227" s="360" t="s">
        <v>240</v>
      </c>
      <c r="C227" s="345" t="n">
        <v>4.3</v>
      </c>
      <c r="D227" s="346" t="n">
        <f aca="false">(RESUMO!C223+RESUMO!D223)*2+(RESUMO!E223+RESUMO!F223)</f>
        <v>4</v>
      </c>
      <c r="E227" s="347" t="n">
        <f aca="false">C227*D227</f>
        <v>17.2</v>
      </c>
      <c r="F227" s="338"/>
      <c r="G227" s="338"/>
      <c r="H227" s="338"/>
    </row>
    <row r="228" customFormat="false" ht="14.25" hidden="false" customHeight="true" outlineLevel="0" collapsed="false">
      <c r="A228" s="360" t="n">
        <v>18</v>
      </c>
      <c r="B228" s="360" t="s">
        <v>241</v>
      </c>
      <c r="C228" s="349" t="n">
        <v>4.3</v>
      </c>
      <c r="D228" s="346" t="n">
        <f aca="false">(RESUMO!C224+RESUMO!D224)*2+(RESUMO!E224+RESUMO!F224)</f>
        <v>8</v>
      </c>
      <c r="E228" s="347" t="n">
        <f aca="false">C228*D228</f>
        <v>34.4</v>
      </c>
      <c r="F228" s="338"/>
      <c r="G228" s="338"/>
      <c r="H228" s="338"/>
    </row>
    <row r="229" customFormat="false" ht="14.25" hidden="false" customHeight="true" outlineLevel="0" collapsed="false">
      <c r="A229" s="360" t="n">
        <v>19</v>
      </c>
      <c r="B229" s="360" t="s">
        <v>242</v>
      </c>
      <c r="C229" s="345" t="n">
        <v>4.5</v>
      </c>
      <c r="D229" s="346" t="n">
        <f aca="false">(RESUMO!C225+RESUMO!D225)*2+(RESUMO!E225+RESUMO!F225)</f>
        <v>4</v>
      </c>
      <c r="E229" s="347" t="n">
        <f aca="false">C229*D229</f>
        <v>18</v>
      </c>
      <c r="F229" s="338"/>
      <c r="G229" s="338"/>
      <c r="H229" s="338"/>
    </row>
    <row r="230" customFormat="false" ht="14.25" hidden="false" customHeight="true" outlineLevel="0" collapsed="false">
      <c r="A230" s="360" t="n">
        <v>20</v>
      </c>
      <c r="B230" s="360" t="s">
        <v>243</v>
      </c>
      <c r="C230" s="349" t="n">
        <v>4.41</v>
      </c>
      <c r="D230" s="346" t="n">
        <f aca="false">(RESUMO!C226+RESUMO!D226)*2+(RESUMO!E226+RESUMO!F226)</f>
        <v>1</v>
      </c>
      <c r="E230" s="347" t="n">
        <f aca="false">C230*D230</f>
        <v>4.41</v>
      </c>
      <c r="F230" s="338"/>
      <c r="G230" s="338"/>
      <c r="H230" s="338"/>
    </row>
    <row r="231" customFormat="false" ht="14.25" hidden="false" customHeight="true" outlineLevel="0" collapsed="false">
      <c r="A231" s="360" t="n">
        <v>21</v>
      </c>
      <c r="B231" s="360" t="s">
        <v>244</v>
      </c>
      <c r="C231" s="345" t="n">
        <v>3.5</v>
      </c>
      <c r="D231" s="346" t="n">
        <f aca="false">(RESUMO!C227+RESUMO!D227)*2+(RESUMO!E227+RESUMO!F227)</f>
        <v>2</v>
      </c>
      <c r="E231" s="347" t="n">
        <f aca="false">C231*D231</f>
        <v>7</v>
      </c>
      <c r="F231" s="338"/>
      <c r="G231" s="338"/>
      <c r="H231" s="338"/>
    </row>
    <row r="232" customFormat="false" ht="14.25" hidden="false" customHeight="true" outlineLevel="0" collapsed="false">
      <c r="A232" s="360" t="n">
        <v>22</v>
      </c>
      <c r="B232" s="360" t="s">
        <v>245</v>
      </c>
      <c r="C232" s="349" t="n">
        <v>3.63</v>
      </c>
      <c r="D232" s="346" t="n">
        <f aca="false">(RESUMO!C228+RESUMO!D228)*2+(RESUMO!E228+RESUMO!F228)</f>
        <v>6</v>
      </c>
      <c r="E232" s="347" t="n">
        <f aca="false">C232*D232</f>
        <v>21.78</v>
      </c>
      <c r="F232" s="338"/>
      <c r="G232" s="338"/>
      <c r="H232" s="338"/>
    </row>
    <row r="233" customFormat="false" ht="14.25" hidden="false" customHeight="true" outlineLevel="0" collapsed="false">
      <c r="A233" s="360" t="n">
        <v>23</v>
      </c>
      <c r="B233" s="360" t="s">
        <v>246</v>
      </c>
      <c r="C233" s="345" t="n">
        <v>4.5</v>
      </c>
      <c r="D233" s="346" t="n">
        <f aca="false">(RESUMO!C229+RESUMO!D229)*2+(RESUMO!E229+RESUMO!F229)</f>
        <v>3</v>
      </c>
      <c r="E233" s="347" t="n">
        <f aca="false">C233*D233</f>
        <v>13.5</v>
      </c>
      <c r="F233" s="338"/>
      <c r="G233" s="338"/>
      <c r="H233" s="338"/>
    </row>
    <row r="234" customFormat="false" ht="14.25" hidden="false" customHeight="true" outlineLevel="0" collapsed="false">
      <c r="A234" s="360" t="n">
        <v>24</v>
      </c>
      <c r="B234" s="360" t="s">
        <v>247</v>
      </c>
      <c r="C234" s="349" t="n">
        <v>3.6</v>
      </c>
      <c r="D234" s="346" t="n">
        <f aca="false">(RESUMO!C230+RESUMO!D230)*2+(RESUMO!E230+RESUMO!F230)</f>
        <v>3</v>
      </c>
      <c r="E234" s="347" t="n">
        <f aca="false">C234*D234</f>
        <v>10.8</v>
      </c>
      <c r="F234" s="338"/>
      <c r="G234" s="338"/>
      <c r="H234" s="338"/>
    </row>
    <row r="235" customFormat="false" ht="14.25" hidden="false" customHeight="true" outlineLevel="0" collapsed="false">
      <c r="A235" s="360" t="n">
        <v>25</v>
      </c>
      <c r="B235" s="360" t="s">
        <v>248</v>
      </c>
      <c r="C235" s="345" t="n">
        <v>4.5</v>
      </c>
      <c r="D235" s="346" t="n">
        <f aca="false">(RESUMO!C231+RESUMO!D231)*2+(RESUMO!E231+RESUMO!F231)</f>
        <v>4</v>
      </c>
      <c r="E235" s="347" t="n">
        <f aca="false">C235*D235</f>
        <v>18</v>
      </c>
      <c r="F235" s="338"/>
      <c r="G235" s="338"/>
      <c r="H235" s="338"/>
    </row>
    <row r="236" customFormat="false" ht="14.25" hidden="false" customHeight="true" outlineLevel="0" collapsed="false">
      <c r="A236" s="360" t="n">
        <v>26</v>
      </c>
      <c r="B236" s="360" t="s">
        <v>249</v>
      </c>
      <c r="C236" s="349" t="n">
        <v>3.4</v>
      </c>
      <c r="D236" s="346" t="n">
        <f aca="false">(RESUMO!C232+RESUMO!D232)*2+(RESUMO!E232+RESUMO!F232)</f>
        <v>2</v>
      </c>
      <c r="E236" s="347" t="n">
        <f aca="false">C236*D236</f>
        <v>6.8</v>
      </c>
      <c r="F236" s="338"/>
      <c r="G236" s="338"/>
      <c r="H236" s="338"/>
    </row>
    <row r="237" customFormat="false" ht="14.25" hidden="false" customHeight="true" outlineLevel="0" collapsed="false">
      <c r="A237" s="360" t="n">
        <v>27</v>
      </c>
      <c r="B237" s="360" t="s">
        <v>250</v>
      </c>
      <c r="C237" s="345" t="n">
        <v>4.5</v>
      </c>
      <c r="D237" s="346" t="n">
        <f aca="false">(RESUMO!C233+RESUMO!D233)*2+(RESUMO!E233+RESUMO!F233)</f>
        <v>2</v>
      </c>
      <c r="E237" s="347" t="n">
        <f aca="false">C237*D237</f>
        <v>9</v>
      </c>
      <c r="F237" s="338"/>
      <c r="G237" s="338"/>
      <c r="H237" s="338"/>
    </row>
    <row r="238" customFormat="false" ht="14.25" hidden="false" customHeight="true" outlineLevel="0" collapsed="false">
      <c r="A238" s="338" t="n">
        <v>28</v>
      </c>
      <c r="B238" s="338" t="s">
        <v>251</v>
      </c>
      <c r="C238" s="345" t="n">
        <v>3.05</v>
      </c>
      <c r="D238" s="346" t="n">
        <f aca="false">(RESUMO!C234+RESUMO!D234)*2+(RESUMO!E234+RESUMO!F234)</f>
        <v>2</v>
      </c>
      <c r="E238" s="347" t="n">
        <f aca="false">C238*D238</f>
        <v>6.1</v>
      </c>
      <c r="F238" s="338"/>
      <c r="G238" s="338"/>
      <c r="H238" s="338"/>
    </row>
    <row r="239" customFormat="false" ht="14.25" hidden="false" customHeight="true" outlineLevel="0" collapsed="false">
      <c r="A239" s="360" t="n">
        <v>29</v>
      </c>
      <c r="B239" s="360" t="s">
        <v>252</v>
      </c>
      <c r="C239" s="349" t="n">
        <v>3.5</v>
      </c>
      <c r="D239" s="346" t="n">
        <f aca="false">(RESUMO!C235+RESUMO!D235)*2+(RESUMO!E235+RESUMO!F235)</f>
        <v>2</v>
      </c>
      <c r="E239" s="347" t="n">
        <f aca="false">C239*D239</f>
        <v>7</v>
      </c>
      <c r="F239" s="338"/>
      <c r="G239" s="338"/>
      <c r="H239" s="338"/>
    </row>
    <row r="240" customFormat="false" ht="14.25" hidden="false" customHeight="true" outlineLevel="0" collapsed="false">
      <c r="A240" s="360" t="n">
        <v>30</v>
      </c>
      <c r="B240" s="360" t="s">
        <v>253</v>
      </c>
      <c r="C240" s="345" t="n">
        <v>3.05</v>
      </c>
      <c r="D240" s="346" t="n">
        <f aca="false">(RESUMO!C236+RESUMO!D236)*2+(RESUMO!E236+RESUMO!F236)</f>
        <v>6</v>
      </c>
      <c r="E240" s="347" t="n">
        <f aca="false">C240*D240</f>
        <v>18.3</v>
      </c>
      <c r="F240" s="338"/>
      <c r="G240" s="338"/>
      <c r="H240" s="338"/>
    </row>
    <row r="241" customFormat="false" ht="14.25" hidden="false" customHeight="true" outlineLevel="0" collapsed="false">
      <c r="A241" s="360" t="n">
        <v>31</v>
      </c>
      <c r="B241" s="360" t="s">
        <v>254</v>
      </c>
      <c r="C241" s="349" t="n">
        <v>4.5</v>
      </c>
      <c r="D241" s="346" t="n">
        <f aca="false">(RESUMO!C237+RESUMO!D237)*2+(RESUMO!E237+RESUMO!F237)</f>
        <v>4</v>
      </c>
      <c r="E241" s="347" t="n">
        <f aca="false">C241*D241</f>
        <v>18</v>
      </c>
      <c r="F241" s="338"/>
      <c r="G241" s="338"/>
      <c r="H241" s="338"/>
    </row>
    <row r="242" customFormat="false" ht="14.25" hidden="false" customHeight="true" outlineLevel="0" collapsed="false">
      <c r="A242" s="360" t="n">
        <v>32</v>
      </c>
      <c r="B242" s="360" t="s">
        <v>255</v>
      </c>
      <c r="C242" s="345" t="n">
        <v>4.75</v>
      </c>
      <c r="D242" s="346" t="n">
        <f aca="false">(RESUMO!C238+RESUMO!D238)*2+(RESUMO!E238+RESUMO!F238)</f>
        <v>4</v>
      </c>
      <c r="E242" s="347" t="n">
        <f aca="false">C242*D242</f>
        <v>19</v>
      </c>
      <c r="F242" s="338"/>
      <c r="G242" s="338"/>
      <c r="H242" s="338"/>
    </row>
    <row r="243" customFormat="false" ht="14.25" hidden="false" customHeight="true" outlineLevel="0" collapsed="false">
      <c r="A243" s="360" t="n">
        <v>33</v>
      </c>
      <c r="B243" s="360" t="s">
        <v>256</v>
      </c>
      <c r="C243" s="349" t="n">
        <v>3.73</v>
      </c>
      <c r="D243" s="346" t="n">
        <f aca="false">(RESUMO!C239+RESUMO!D239)*2+(RESUMO!E239+RESUMO!F239)</f>
        <v>3</v>
      </c>
      <c r="E243" s="347" t="n">
        <f aca="false">C243*D243</f>
        <v>11.19</v>
      </c>
      <c r="F243" s="338"/>
      <c r="G243" s="338"/>
      <c r="H243" s="338"/>
    </row>
    <row r="244" customFormat="false" ht="14.25" hidden="false" customHeight="true" outlineLevel="0" collapsed="false">
      <c r="A244" s="360" t="n">
        <v>34</v>
      </c>
      <c r="B244" s="360" t="s">
        <v>257</v>
      </c>
      <c r="C244" s="345" t="n">
        <v>5</v>
      </c>
      <c r="D244" s="346" t="n">
        <f aca="false">(RESUMO!C240+RESUMO!D240)*2+(RESUMO!E240+RESUMO!F240)</f>
        <v>2</v>
      </c>
      <c r="E244" s="347" t="n">
        <f aca="false">C244*D244</f>
        <v>10</v>
      </c>
      <c r="F244" s="338"/>
      <c r="G244" s="338"/>
      <c r="H244" s="338"/>
    </row>
    <row r="245" customFormat="false" ht="14.25" hidden="false" customHeight="true" outlineLevel="0" collapsed="false">
      <c r="A245" s="360" t="n">
        <v>35</v>
      </c>
      <c r="B245" s="360" t="s">
        <v>258</v>
      </c>
      <c r="C245" s="349" t="n">
        <v>4</v>
      </c>
      <c r="D245" s="346" t="n">
        <f aca="false">(RESUMO!C241+RESUMO!D241)*2+(RESUMO!E241+RESUMO!F241)</f>
        <v>3</v>
      </c>
      <c r="E245" s="347" t="n">
        <f aca="false">C245*D245</f>
        <v>12</v>
      </c>
      <c r="F245" s="338"/>
      <c r="G245" s="338"/>
      <c r="H245" s="338"/>
    </row>
    <row r="246" customFormat="false" ht="14.25" hidden="false" customHeight="true" outlineLevel="0" collapsed="false">
      <c r="A246" s="360" t="n">
        <v>36</v>
      </c>
      <c r="B246" s="360" t="s">
        <v>259</v>
      </c>
      <c r="C246" s="345" t="n">
        <v>3.6</v>
      </c>
      <c r="D246" s="346" t="n">
        <f aca="false">(RESUMO!C242+RESUMO!D242)*2+(RESUMO!E242+RESUMO!F242)</f>
        <v>3</v>
      </c>
      <c r="E246" s="347" t="n">
        <f aca="false">C246*D246</f>
        <v>10.8</v>
      </c>
      <c r="F246" s="338"/>
      <c r="G246" s="338"/>
      <c r="H246" s="338"/>
    </row>
    <row r="247" customFormat="false" ht="14.25" hidden="false" customHeight="true" outlineLevel="0" collapsed="false">
      <c r="A247" s="360" t="n">
        <v>37</v>
      </c>
      <c r="B247" s="360" t="s">
        <v>260</v>
      </c>
      <c r="C247" s="349" t="n">
        <v>3.9</v>
      </c>
      <c r="D247" s="346" t="n">
        <f aca="false">(RESUMO!C243+RESUMO!D243)*2+(RESUMO!E243+RESUMO!F243)</f>
        <v>4</v>
      </c>
      <c r="E247" s="347" t="n">
        <f aca="false">C247*D247</f>
        <v>15.6</v>
      </c>
      <c r="F247" s="338"/>
      <c r="G247" s="338"/>
      <c r="H247" s="338"/>
    </row>
    <row r="248" customFormat="false" ht="14.25" hidden="false" customHeight="true" outlineLevel="0" collapsed="false">
      <c r="A248" s="360" t="n">
        <v>38</v>
      </c>
      <c r="B248" s="360" t="s">
        <v>261</v>
      </c>
      <c r="C248" s="345" t="n">
        <v>2.6</v>
      </c>
      <c r="D248" s="346" t="n">
        <f aca="false">(RESUMO!C244+RESUMO!D244)*2+(RESUMO!E244+RESUMO!F244)</f>
        <v>3</v>
      </c>
      <c r="E248" s="347" t="n">
        <f aca="false">C248*D248</f>
        <v>7.8</v>
      </c>
      <c r="F248" s="338"/>
      <c r="G248" s="338"/>
      <c r="H248" s="338"/>
    </row>
    <row r="249" customFormat="false" ht="14.25" hidden="false" customHeight="true" outlineLevel="0" collapsed="false">
      <c r="A249" s="360" t="n">
        <v>39</v>
      </c>
      <c r="B249" s="360" t="s">
        <v>262</v>
      </c>
      <c r="C249" s="349" t="n">
        <v>3</v>
      </c>
      <c r="D249" s="346" t="n">
        <f aca="false">(RESUMO!C245+RESUMO!D245)*2+(RESUMO!E245+RESUMO!F245)</f>
        <v>3</v>
      </c>
      <c r="E249" s="347" t="n">
        <f aca="false">C249*D249</f>
        <v>9</v>
      </c>
      <c r="F249" s="338"/>
      <c r="G249" s="338"/>
      <c r="H249" s="338"/>
    </row>
    <row r="250" customFormat="false" ht="14.25" hidden="false" customHeight="true" outlineLevel="0" collapsed="false">
      <c r="A250" s="360" t="n">
        <v>40</v>
      </c>
      <c r="B250" s="360" t="s">
        <v>263</v>
      </c>
      <c r="C250" s="345" t="n">
        <v>3.7</v>
      </c>
      <c r="D250" s="346" t="n">
        <f aca="false">(RESUMO!C246+RESUMO!D246)*2+(RESUMO!E246+RESUMO!F246)</f>
        <v>4</v>
      </c>
      <c r="E250" s="347" t="n">
        <f aca="false">C250*D250</f>
        <v>14.8</v>
      </c>
      <c r="F250" s="338"/>
      <c r="G250" s="338"/>
      <c r="H250" s="338"/>
    </row>
    <row r="251" customFormat="false" ht="14.25" hidden="false" customHeight="true" outlineLevel="0" collapsed="false">
      <c r="A251" s="360" t="n">
        <v>41</v>
      </c>
      <c r="B251" s="360" t="s">
        <v>264</v>
      </c>
      <c r="C251" s="349" t="n">
        <v>2.75</v>
      </c>
      <c r="D251" s="346" t="n">
        <f aca="false">(RESUMO!C247+RESUMO!D247)*2+(RESUMO!E247+RESUMO!F247)</f>
        <v>3</v>
      </c>
      <c r="E251" s="347" t="n">
        <f aca="false">C251*D251</f>
        <v>8.25</v>
      </c>
      <c r="F251" s="338"/>
      <c r="G251" s="338"/>
      <c r="H251" s="338"/>
    </row>
    <row r="252" customFormat="false" ht="14.25" hidden="false" customHeight="true" outlineLevel="0" collapsed="false">
      <c r="A252" s="360" t="n">
        <v>42</v>
      </c>
      <c r="B252" s="360" t="s">
        <v>265</v>
      </c>
      <c r="C252" s="345" t="n">
        <v>3.7</v>
      </c>
      <c r="D252" s="346" t="n">
        <f aca="false">(RESUMO!C248+RESUMO!D248)*2+(RESUMO!E248+RESUMO!F248)</f>
        <v>3</v>
      </c>
      <c r="E252" s="347" t="n">
        <f aca="false">C252*D252</f>
        <v>11.1</v>
      </c>
      <c r="F252" s="338"/>
      <c r="G252" s="338"/>
      <c r="H252" s="338"/>
    </row>
    <row r="253" customFormat="false" ht="14.25" hidden="false" customHeight="true" outlineLevel="0" collapsed="false">
      <c r="A253" s="360" t="n">
        <v>43</v>
      </c>
      <c r="B253" s="360" t="s">
        <v>266</v>
      </c>
      <c r="C253" s="349" t="n">
        <v>2.9</v>
      </c>
      <c r="D253" s="346" t="n">
        <f aca="false">(RESUMO!C249+RESUMO!D249)*2+(RESUMO!E249+RESUMO!F249)</f>
        <v>2</v>
      </c>
      <c r="E253" s="347" t="n">
        <f aca="false">C253*D253</f>
        <v>5.8</v>
      </c>
      <c r="F253" s="338"/>
      <c r="G253" s="338"/>
      <c r="H253" s="338"/>
    </row>
    <row r="254" customFormat="false" ht="14.25" hidden="false" customHeight="true" outlineLevel="0" collapsed="false">
      <c r="A254" s="360" t="n">
        <v>44</v>
      </c>
      <c r="B254" s="360" t="s">
        <v>267</v>
      </c>
      <c r="C254" s="345" t="n">
        <v>4.5</v>
      </c>
      <c r="D254" s="346" t="n">
        <f aca="false">(RESUMO!C250+RESUMO!D250)*2+(RESUMO!E250+RESUMO!F250)</f>
        <v>2</v>
      </c>
      <c r="E254" s="347" t="n">
        <f aca="false">C254*D254</f>
        <v>9</v>
      </c>
      <c r="F254" s="338"/>
      <c r="G254" s="338"/>
      <c r="H254" s="338"/>
    </row>
    <row r="255" customFormat="false" ht="14.25" hidden="false" customHeight="true" outlineLevel="0" collapsed="false">
      <c r="A255" s="338" t="n">
        <v>45</v>
      </c>
      <c r="B255" s="338" t="s">
        <v>268</v>
      </c>
      <c r="C255" s="345" t="n">
        <v>4.25</v>
      </c>
      <c r="D255" s="346" t="n">
        <f aca="false">(RESUMO!C251+RESUMO!D251)*2+(RESUMO!E251+RESUMO!F251)</f>
        <v>2</v>
      </c>
      <c r="E255" s="347" t="n">
        <f aca="false">C255*D255</f>
        <v>8.5</v>
      </c>
      <c r="F255" s="338"/>
      <c r="G255" s="338"/>
      <c r="H255" s="338"/>
    </row>
    <row r="256" customFormat="false" ht="14.25" hidden="false" customHeight="true" outlineLevel="0" collapsed="false">
      <c r="A256" s="360" t="n">
        <v>46</v>
      </c>
      <c r="B256" s="360" t="s">
        <v>22</v>
      </c>
      <c r="C256" s="349" t="n">
        <v>5</v>
      </c>
      <c r="D256" s="346" t="n">
        <f aca="false">(RESUMO!C252+RESUMO!D252)*2+(RESUMO!E252+RESUMO!F252)</f>
        <v>0</v>
      </c>
      <c r="E256" s="347" t="n">
        <f aca="false">C256*D256</f>
        <v>0</v>
      </c>
      <c r="F256" s="338"/>
      <c r="G256" s="338"/>
      <c r="H256" s="338"/>
    </row>
    <row r="257" customFormat="false" ht="14.25" hidden="false" customHeight="true" outlineLevel="0" collapsed="false">
      <c r="A257" s="360" t="n">
        <v>47</v>
      </c>
      <c r="B257" s="360" t="s">
        <v>269</v>
      </c>
      <c r="C257" s="345" t="n">
        <v>4.2</v>
      </c>
      <c r="D257" s="346" t="n">
        <f aca="false">(RESUMO!C253+RESUMO!D253)*2+(RESUMO!E253+RESUMO!F253)</f>
        <v>3</v>
      </c>
      <c r="E257" s="347" t="n">
        <f aca="false">C257*D257</f>
        <v>12.6</v>
      </c>
      <c r="F257" s="338"/>
      <c r="G257" s="338"/>
      <c r="H257" s="338"/>
    </row>
    <row r="258" customFormat="false" ht="14.25" hidden="false" customHeight="true" outlineLevel="0" collapsed="false">
      <c r="A258" s="360" t="n">
        <v>48</v>
      </c>
      <c r="B258" s="360" t="s">
        <v>270</v>
      </c>
      <c r="C258" s="349" t="n">
        <v>4.6</v>
      </c>
      <c r="D258" s="346" t="n">
        <f aca="false">(RESUMO!C254+RESUMO!D254)*2+(RESUMO!E254+RESUMO!F254)</f>
        <v>3</v>
      </c>
      <c r="E258" s="347" t="n">
        <f aca="false">C258*D258</f>
        <v>13.8</v>
      </c>
      <c r="F258" s="338"/>
      <c r="G258" s="338"/>
      <c r="H258" s="338"/>
    </row>
    <row r="259" customFormat="false" ht="14.25" hidden="false" customHeight="true" outlineLevel="0" collapsed="false">
      <c r="A259" s="360" t="n">
        <v>49</v>
      </c>
      <c r="B259" s="360" t="s">
        <v>271</v>
      </c>
      <c r="C259" s="345" t="n">
        <v>4.25</v>
      </c>
      <c r="D259" s="346" t="n">
        <f aca="false">(RESUMO!C255+RESUMO!D255)*2+(RESUMO!E255+RESUMO!F255)</f>
        <v>4</v>
      </c>
      <c r="E259" s="347" t="n">
        <f aca="false">C259*D259</f>
        <v>17</v>
      </c>
      <c r="F259" s="338"/>
      <c r="G259" s="338"/>
      <c r="H259" s="338"/>
    </row>
    <row r="260" customFormat="false" ht="14.25" hidden="false" customHeight="true" outlineLevel="0" collapsed="false">
      <c r="A260" s="360" t="n">
        <v>50</v>
      </c>
      <c r="B260" s="360" t="s">
        <v>272</v>
      </c>
      <c r="C260" s="349" t="n">
        <v>4.5</v>
      </c>
      <c r="D260" s="346" t="n">
        <f aca="false">(RESUMO!C256+RESUMO!D256)*2+(RESUMO!E256+RESUMO!F256)</f>
        <v>2</v>
      </c>
      <c r="E260" s="347" t="n">
        <f aca="false">C260*D260</f>
        <v>9</v>
      </c>
      <c r="F260" s="338"/>
      <c r="G260" s="338"/>
      <c r="H260" s="338"/>
    </row>
    <row r="261" customFormat="false" ht="14.25" hidden="false" customHeight="true" outlineLevel="0" collapsed="false">
      <c r="A261" s="360" t="n">
        <v>51</v>
      </c>
      <c r="B261" s="360" t="s">
        <v>273</v>
      </c>
      <c r="C261" s="345" t="s">
        <v>491</v>
      </c>
      <c r="D261" s="346"/>
      <c r="E261" s="347"/>
      <c r="F261" s="338"/>
      <c r="G261" s="338"/>
      <c r="H261" s="338"/>
    </row>
    <row r="262" customFormat="false" ht="14.25" hidden="false" customHeight="true" outlineLevel="0" collapsed="false">
      <c r="A262" s="360" t="n">
        <v>52</v>
      </c>
      <c r="B262" s="360" t="s">
        <v>274</v>
      </c>
      <c r="C262" s="349" t="n">
        <v>4.5</v>
      </c>
      <c r="D262" s="346" t="n">
        <f aca="false">(RESUMO!C258+RESUMO!D258)*2+(RESUMO!E258+RESUMO!F258)</f>
        <v>4</v>
      </c>
      <c r="E262" s="347" t="n">
        <f aca="false">C262*D262</f>
        <v>18</v>
      </c>
      <c r="F262" s="338"/>
      <c r="G262" s="338"/>
      <c r="H262" s="338"/>
    </row>
    <row r="263" customFormat="false" ht="14.25" hidden="false" customHeight="true" outlineLevel="0" collapsed="false">
      <c r="A263" s="360" t="n">
        <v>53</v>
      </c>
      <c r="B263" s="360" t="s">
        <v>275</v>
      </c>
      <c r="C263" s="345" t="n">
        <v>5</v>
      </c>
      <c r="D263" s="346" t="n">
        <f aca="false">(RESUMO!C259+RESUMO!D259)*2+(RESUMO!E259+RESUMO!F259)</f>
        <v>2</v>
      </c>
      <c r="E263" s="347" t="n">
        <f aca="false">C263*D263</f>
        <v>10</v>
      </c>
      <c r="F263" s="338"/>
      <c r="G263" s="338"/>
      <c r="H263" s="338"/>
    </row>
    <row r="264" customFormat="false" ht="14.25" hidden="false" customHeight="true" outlineLevel="0" collapsed="false">
      <c r="A264" s="360" t="n">
        <v>54</v>
      </c>
      <c r="B264" s="360" t="s">
        <v>276</v>
      </c>
      <c r="C264" s="349" t="n">
        <v>4.5</v>
      </c>
      <c r="D264" s="346" t="n">
        <f aca="false">(RESUMO!C260+RESUMO!D260)*2+(RESUMO!E260+RESUMO!F260)</f>
        <v>2</v>
      </c>
      <c r="E264" s="347" t="n">
        <f aca="false">C264*D264</f>
        <v>9</v>
      </c>
      <c r="F264" s="338"/>
      <c r="G264" s="338"/>
      <c r="H264" s="338"/>
    </row>
    <row r="265" customFormat="false" ht="14.25" hidden="false" customHeight="true" outlineLevel="0" collapsed="false">
      <c r="A265" s="360" t="n">
        <v>55</v>
      </c>
      <c r="B265" s="360" t="s">
        <v>277</v>
      </c>
      <c r="C265" s="345" t="n">
        <v>5</v>
      </c>
      <c r="D265" s="346" t="n">
        <f aca="false">(RESUMO!C261+RESUMO!D261)*2+(RESUMO!E261+RESUMO!F261)</f>
        <v>1</v>
      </c>
      <c r="E265" s="347" t="n">
        <f aca="false">C265*D265</f>
        <v>5</v>
      </c>
      <c r="F265" s="338"/>
      <c r="G265" s="338"/>
      <c r="H265" s="338"/>
    </row>
    <row r="266" customFormat="false" ht="14.25" hidden="false" customHeight="true" outlineLevel="0" collapsed="false">
      <c r="A266" s="360" t="n">
        <v>56</v>
      </c>
      <c r="B266" s="360" t="s">
        <v>278</v>
      </c>
      <c r="C266" s="349" t="n">
        <v>5</v>
      </c>
      <c r="D266" s="346" t="n">
        <f aca="false">(RESUMO!C262+RESUMO!D262)*2+(RESUMO!E262+RESUMO!F262)</f>
        <v>3</v>
      </c>
      <c r="E266" s="347" t="n">
        <f aca="false">C266*D266</f>
        <v>15</v>
      </c>
      <c r="F266" s="338"/>
      <c r="G266" s="338"/>
      <c r="H266" s="338"/>
    </row>
    <row r="267" customFormat="false" ht="14.25" hidden="false" customHeight="true" outlineLevel="0" collapsed="false">
      <c r="A267" s="360" t="n">
        <v>57</v>
      </c>
      <c r="B267" s="360" t="s">
        <v>279</v>
      </c>
      <c r="C267" s="345" t="n">
        <v>5</v>
      </c>
      <c r="D267" s="346" t="n">
        <f aca="false">(RESUMO!C263+RESUMO!D263)*2+(RESUMO!E263+RESUMO!F263)</f>
        <v>3</v>
      </c>
      <c r="E267" s="347" t="n">
        <f aca="false">C267*D267</f>
        <v>15</v>
      </c>
      <c r="F267" s="338"/>
      <c r="G267" s="338"/>
      <c r="H267" s="338"/>
    </row>
    <row r="268" customFormat="false" ht="14.25" hidden="false" customHeight="true" outlineLevel="0" collapsed="false">
      <c r="A268" s="360" t="n">
        <v>58</v>
      </c>
      <c r="B268" s="360" t="s">
        <v>280</v>
      </c>
      <c r="C268" s="349" t="s">
        <v>491</v>
      </c>
      <c r="D268" s="346"/>
      <c r="E268" s="347"/>
      <c r="F268" s="338"/>
      <c r="G268" s="338"/>
      <c r="H268" s="338"/>
    </row>
    <row r="269" customFormat="false" ht="14.25" hidden="false" customHeight="true" outlineLevel="0" collapsed="false">
      <c r="A269" s="338" t="n">
        <v>59</v>
      </c>
      <c r="B269" s="338" t="s">
        <v>102</v>
      </c>
      <c r="C269" s="349" t="n">
        <v>4.75</v>
      </c>
      <c r="D269" s="346" t="n">
        <f aca="false">(RESUMO!C265+RESUMO!D265)*2+(RESUMO!E265+RESUMO!F265)</f>
        <v>3</v>
      </c>
      <c r="E269" s="347" t="n">
        <f aca="false">C269*D269</f>
        <v>14.25</v>
      </c>
      <c r="F269" s="338"/>
      <c r="G269" s="338"/>
      <c r="H269" s="338"/>
    </row>
    <row r="270" customFormat="false" ht="14.25" hidden="false" customHeight="true" outlineLevel="0" collapsed="false">
      <c r="A270" s="360" t="n">
        <v>60</v>
      </c>
      <c r="B270" s="360" t="s">
        <v>281</v>
      </c>
      <c r="C270" s="345" t="n">
        <v>2.9</v>
      </c>
      <c r="D270" s="346" t="n">
        <f aca="false">(RESUMO!C266+RESUMO!D266)*2+(RESUMO!E266+RESUMO!F266)</f>
        <v>2</v>
      </c>
      <c r="E270" s="347" t="n">
        <f aca="false">C270*D270</f>
        <v>5.8</v>
      </c>
      <c r="F270" s="338"/>
      <c r="G270" s="338"/>
      <c r="H270" s="338"/>
    </row>
    <row r="271" customFormat="false" ht="14.25" hidden="false" customHeight="true" outlineLevel="0" collapsed="false">
      <c r="A271" s="360" t="n">
        <v>61</v>
      </c>
      <c r="B271" s="360" t="s">
        <v>282</v>
      </c>
      <c r="C271" s="349" t="n">
        <v>4.6</v>
      </c>
      <c r="D271" s="346" t="n">
        <f aca="false">(RESUMO!C267+RESUMO!D267)*2+(RESUMO!E267+RESUMO!F267)</f>
        <v>4</v>
      </c>
      <c r="E271" s="347" t="n">
        <f aca="false">C271*D271</f>
        <v>18.4</v>
      </c>
      <c r="F271" s="338"/>
      <c r="G271" s="338"/>
      <c r="H271" s="338"/>
    </row>
    <row r="272" customFormat="false" ht="14.25" hidden="false" customHeight="true" outlineLevel="0" collapsed="false">
      <c r="A272" s="360" t="n">
        <v>62</v>
      </c>
      <c r="B272" s="360" t="s">
        <v>283</v>
      </c>
      <c r="C272" s="345" t="n">
        <v>4.75</v>
      </c>
      <c r="D272" s="346" t="n">
        <f aca="false">(RESUMO!C268+RESUMO!D268)*2+(RESUMO!E268+RESUMO!F268)</f>
        <v>5</v>
      </c>
      <c r="E272" s="347" t="n">
        <f aca="false">C272*D272</f>
        <v>23.75</v>
      </c>
      <c r="F272" s="338"/>
      <c r="G272" s="338"/>
      <c r="H272" s="338"/>
    </row>
    <row r="273" customFormat="false" ht="14.25" hidden="false" customHeight="true" outlineLevel="0" collapsed="false">
      <c r="A273" s="360" t="n">
        <v>63</v>
      </c>
      <c r="B273" s="360" t="s">
        <v>284</v>
      </c>
      <c r="C273" s="349" t="n">
        <v>3.75</v>
      </c>
      <c r="D273" s="346" t="n">
        <f aca="false">(RESUMO!C269+RESUMO!D269)*2+(RESUMO!E269+RESUMO!F269)</f>
        <v>3</v>
      </c>
      <c r="E273" s="347" t="n">
        <f aca="false">C273*D273</f>
        <v>11.25</v>
      </c>
      <c r="F273" s="338"/>
      <c r="G273" s="338"/>
      <c r="H273" s="338"/>
    </row>
    <row r="274" customFormat="false" ht="14.25" hidden="false" customHeight="true" outlineLevel="0" collapsed="false">
      <c r="A274" s="360" t="n">
        <v>64</v>
      </c>
      <c r="B274" s="360" t="s">
        <v>285</v>
      </c>
      <c r="C274" s="345" t="n">
        <v>4.75</v>
      </c>
      <c r="D274" s="346" t="n">
        <f aca="false">(RESUMO!C270+RESUMO!D270)*2+(RESUMO!E270+RESUMO!F270)</f>
        <v>3</v>
      </c>
      <c r="E274" s="347" t="n">
        <f aca="false">C274*D274</f>
        <v>14.25</v>
      </c>
      <c r="F274" s="338"/>
      <c r="G274" s="338"/>
      <c r="H274" s="338"/>
    </row>
    <row r="275" customFormat="false" ht="14.25" hidden="false" customHeight="true" outlineLevel="0" collapsed="false">
      <c r="A275" s="360" t="n">
        <v>65</v>
      </c>
      <c r="B275" s="360" t="s">
        <v>286</v>
      </c>
      <c r="C275" s="349" t="n">
        <v>4.75</v>
      </c>
      <c r="D275" s="346" t="n">
        <f aca="false">(RESUMO!C271+RESUMO!D271)*2+(RESUMO!E271+RESUMO!F271)</f>
        <v>1</v>
      </c>
      <c r="E275" s="347" t="n">
        <f aca="false">C275*D275</f>
        <v>4.75</v>
      </c>
      <c r="F275" s="338"/>
      <c r="G275" s="338"/>
      <c r="H275" s="338"/>
    </row>
    <row r="276" customFormat="false" ht="14.25" hidden="false" customHeight="true" outlineLevel="0" collapsed="false">
      <c r="A276" s="360" t="n">
        <v>66</v>
      </c>
      <c r="B276" s="360" t="s">
        <v>287</v>
      </c>
      <c r="C276" s="345" t="n">
        <v>4.6</v>
      </c>
      <c r="D276" s="346" t="n">
        <f aca="false">(RESUMO!C272+RESUMO!D272)*2+(RESUMO!E272+RESUMO!F272)</f>
        <v>1</v>
      </c>
      <c r="E276" s="347" t="n">
        <f aca="false">C276*D276</f>
        <v>4.6</v>
      </c>
      <c r="F276" s="338"/>
      <c r="G276" s="338"/>
      <c r="H276" s="338"/>
    </row>
    <row r="277" customFormat="false" ht="14.25" hidden="false" customHeight="true" outlineLevel="0" collapsed="false">
      <c r="A277" s="338"/>
      <c r="B277" s="338"/>
      <c r="C277" s="338"/>
      <c r="D277" s="346" t="n">
        <f aca="false">SUM(D211:D276)</f>
        <v>208</v>
      </c>
      <c r="E277" s="347" t="n">
        <f aca="false">SUM(E211:E276)</f>
        <v>879.4</v>
      </c>
      <c r="F277" s="338"/>
      <c r="G277" s="338"/>
      <c r="H277" s="338"/>
    </row>
    <row r="279" customFormat="false" ht="14.9" hidden="false" customHeight="false" outlineLevel="0" collapsed="false">
      <c r="A279" s="0" t="s">
        <v>294</v>
      </c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LibreOffice/4.2.6.2$Windows_x86 LibreOffice_project/185f2ce4dcc34af9bd97dec29e6d42c39557298f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2021-02-09T19:12:40Z</dcterms:created>
  <dc:language>pt-BR</dc:language>
  <dcterms:modified xsi:type="dcterms:W3CDTF">2021-06-17T12:16:49Z</dcterms:modified>
  <cp:revision>0</cp:revision>
</cp:coreProperties>
</file>