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13740" tabRatio="803"/>
  </bookViews>
  <sheets>
    <sheet name="ROSTO" sheetId="1" r:id="rId1"/>
    <sheet name="LISTA DE ENSAIOS" sheetId="2" r:id="rId2"/>
    <sheet name="PLACA" sheetId="3" r:id="rId3"/>
    <sheet name="RESISTÊNCIA" sheetId="23" r:id="rId4"/>
    <sheet name="PERDAS EM VAZIO" sheetId="8" r:id="rId5"/>
    <sheet name="PERDAS TOTAL TAP NOMINAL" sheetId="10" r:id="rId6"/>
    <sheet name="PERDA TOTAL TAP CRITICO" sheetId="24" r:id="rId7"/>
    <sheet name="ELEVAÇÃO DE TEMP. DO ÓLEO" sheetId="13" r:id="rId8"/>
    <sheet name="ELEVAÇÃO DE TEMP. NO ENR. DE AT" sheetId="14" r:id="rId9"/>
    <sheet name="ELEVAÇÃO DE TEMP. NO ENR. DE BT" sheetId="22" r:id="rId10"/>
    <sheet name="RESULTADO DOS ENSAIOS" sheetId="15" r:id="rId11"/>
    <sheet name="INSTRUMENTAÇÃO" sheetId="16" r:id="rId12"/>
    <sheet name="CALC. CARGA " sheetId="19" r:id="rId13"/>
    <sheet name="ENTRADA" sheetId="17" r:id="rId14"/>
  </sheets>
  <definedNames>
    <definedName name="_xlnm.Print_Area" localSheetId="7">'ELEVAÇÃO DE TEMP. DO ÓLEO'!$A$1:$J$51</definedName>
    <definedName name="_xlnm.Print_Area" localSheetId="11">INSTRUMENTAÇÃO!$A$1:$J$41</definedName>
    <definedName name="_xlnm.Print_Area" localSheetId="1">'LISTA DE ENSAIOS'!$A$1:$K$48</definedName>
    <definedName name="_xlnm.Print_Area" localSheetId="10">'RESULTADO DOS ENSAIOS'!$A$2:$K$42</definedName>
    <definedName name="_xlnm.Print_Area" localSheetId="0">ROSTO!$A$1:$L$50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3"/>
  <c r="L30"/>
  <c r="K30"/>
  <c r="J30"/>
  <c r="I30"/>
  <c r="F11" i="13"/>
  <c r="F12"/>
  <c r="F13"/>
  <c r="F14"/>
  <c r="F15"/>
  <c r="F16"/>
  <c r="F17"/>
  <c r="F18"/>
  <c r="F19"/>
  <c r="F20"/>
  <c r="F21"/>
  <c r="F22"/>
  <c r="F23"/>
  <c r="F24"/>
  <c r="F25"/>
  <c r="F10"/>
  <c r="D25"/>
  <c r="D11"/>
  <c r="D12"/>
  <c r="D13"/>
  <c r="D14"/>
  <c r="D15"/>
  <c r="D16"/>
  <c r="D17"/>
  <c r="D18"/>
  <c r="D19"/>
  <c r="D20"/>
  <c r="D21"/>
  <c r="D22"/>
  <c r="D23"/>
  <c r="D24"/>
  <c r="D10"/>
  <c r="C4" i="19"/>
  <c r="F30" i="23"/>
  <c r="F31"/>
  <c r="F29"/>
  <c r="I33"/>
  <c r="E33"/>
  <c r="E30"/>
  <c r="E31"/>
  <c r="E29"/>
  <c r="E24"/>
  <c r="I24"/>
  <c r="F21"/>
  <c r="F22"/>
  <c r="F20"/>
  <c r="E21"/>
  <c r="E22"/>
  <c r="E20"/>
  <c r="I15"/>
  <c r="F12"/>
  <c r="F13"/>
  <c r="F11"/>
  <c r="E15"/>
  <c r="E12"/>
  <c r="E13"/>
  <c r="E11"/>
  <c r="C32" i="19"/>
  <c r="D22" i="24"/>
  <c r="C39" i="19"/>
  <c r="D25" i="24" s="1"/>
  <c r="C11" i="19"/>
  <c r="D14" i="24"/>
  <c r="C10" i="19"/>
  <c r="D13" i="24" s="1"/>
  <c r="C8" i="19"/>
  <c r="C9"/>
  <c r="G3"/>
  <c r="H13" i="24" s="1"/>
  <c r="F3" i="19"/>
  <c r="G2"/>
  <c r="H12" i="24" s="1"/>
  <c r="F21" i="19"/>
  <c r="M41" i="17"/>
  <c r="M40"/>
  <c r="M39"/>
  <c r="M38"/>
  <c r="M37"/>
  <c r="M36"/>
  <c r="M35"/>
  <c r="M34"/>
  <c r="M33"/>
  <c r="P41"/>
  <c r="G14" i="19"/>
  <c r="H24" i="24" s="1"/>
  <c r="P40" i="17"/>
  <c r="G13" i="19"/>
  <c r="H23" i="24"/>
  <c r="P39" i="17"/>
  <c r="G12" i="19"/>
  <c r="H22" i="24" s="1"/>
  <c r="P38" i="17"/>
  <c r="G10" i="19"/>
  <c r="H20" i="24" s="1"/>
  <c r="P37" i="17"/>
  <c r="G9" i="19"/>
  <c r="H19" i="24"/>
  <c r="P36" i="17"/>
  <c r="G8" i="19"/>
  <c r="H18" i="24"/>
  <c r="P34" i="17"/>
  <c r="G5" i="19"/>
  <c r="H15" i="24" s="1"/>
  <c r="P35" i="17"/>
  <c r="G6" i="19"/>
  <c r="H16" i="24" s="1"/>
  <c r="P33" i="17"/>
  <c r="G4" i="19"/>
  <c r="H14" i="24"/>
  <c r="P30" i="17"/>
  <c r="G16" i="19"/>
  <c r="E23" i="23"/>
  <c r="G21" i="19"/>
  <c r="D24" i="15"/>
  <c r="I23" i="23"/>
  <c r="I32"/>
  <c r="E24" i="15"/>
  <c r="D18"/>
  <c r="E21"/>
  <c r="E18"/>
  <c r="D21"/>
  <c r="G17" i="14"/>
  <c r="I14" i="23"/>
  <c r="E32"/>
  <c r="E14"/>
  <c r="G15" i="19"/>
  <c r="H25" i="24"/>
  <c r="G7" i="19"/>
  <c r="G11"/>
  <c r="H21" i="24" s="1"/>
  <c r="J29" i="19"/>
  <c r="F12"/>
  <c r="H22" i="10"/>
  <c r="H38" i="17"/>
  <c r="G16" i="22"/>
  <c r="H37" i="17"/>
  <c r="C21" i="19"/>
  <c r="F6"/>
  <c r="H16" i="10"/>
  <c r="F4" i="19"/>
  <c r="H14" i="10"/>
  <c r="M30" i="17"/>
  <c r="H26" i="24"/>
  <c r="B22" i="13"/>
  <c r="B23"/>
  <c r="B24"/>
  <c r="B25"/>
  <c r="B10"/>
  <c r="B11"/>
  <c r="B12"/>
  <c r="B13"/>
  <c r="B14"/>
  <c r="B15"/>
  <c r="B16"/>
  <c r="B17"/>
  <c r="B18"/>
  <c r="B19"/>
  <c r="B20"/>
  <c r="B21"/>
  <c r="A12" i="16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I12"/>
  <c r="G12"/>
  <c r="E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I11"/>
  <c r="G11"/>
  <c r="E11"/>
  <c r="D11"/>
  <c r="C11"/>
  <c r="B11"/>
  <c r="E16" i="3"/>
  <c r="L13" i="15"/>
  <c r="C38" i="19"/>
  <c r="D25" i="10"/>
  <c r="C5" i="19"/>
  <c r="C30"/>
  <c r="D22" i="10" s="1"/>
  <c r="G18" i="14"/>
  <c r="F5" i="19"/>
  <c r="H15" i="10" s="1"/>
  <c r="F14" i="19"/>
  <c r="H24" i="10"/>
  <c r="F13" i="19"/>
  <c r="H23" i="10" s="1"/>
  <c r="F10" i="19"/>
  <c r="F8"/>
  <c r="H18" i="10" s="1"/>
  <c r="F9" i="19"/>
  <c r="F2"/>
  <c r="H12" i="10"/>
  <c r="H13"/>
  <c r="C10" i="13"/>
  <c r="E10"/>
  <c r="G10"/>
  <c r="H10" s="1"/>
  <c r="I11" s="1"/>
  <c r="I10"/>
  <c r="C11"/>
  <c r="E11"/>
  <c r="G11"/>
  <c r="H11" s="1"/>
  <c r="C12"/>
  <c r="E12"/>
  <c r="G12"/>
  <c r="H12" s="1"/>
  <c r="I12" s="1"/>
  <c r="C13"/>
  <c r="E13"/>
  <c r="G13"/>
  <c r="H13" s="1"/>
  <c r="I13" s="1"/>
  <c r="C14"/>
  <c r="E14"/>
  <c r="G14"/>
  <c r="H14" s="1"/>
  <c r="I14" s="1"/>
  <c r="C15"/>
  <c r="E15"/>
  <c r="G15"/>
  <c r="H15" s="1"/>
  <c r="I15" s="1"/>
  <c r="C16"/>
  <c r="E16"/>
  <c r="G16"/>
  <c r="H16" s="1"/>
  <c r="I16" s="1"/>
  <c r="C17"/>
  <c r="E17"/>
  <c r="G17"/>
  <c r="H17" s="1"/>
  <c r="I17" s="1"/>
  <c r="C18"/>
  <c r="E18"/>
  <c r="G18"/>
  <c r="H18" s="1"/>
  <c r="I18" s="1"/>
  <c r="C19"/>
  <c r="E19"/>
  <c r="G19"/>
  <c r="H19" s="1"/>
  <c r="I19" s="1"/>
  <c r="C20"/>
  <c r="E20"/>
  <c r="G20"/>
  <c r="H20" s="1"/>
  <c r="I20" s="1"/>
  <c r="C21"/>
  <c r="E21"/>
  <c r="G21"/>
  <c r="H21" s="1"/>
  <c r="I21" s="1"/>
  <c r="H26" s="1"/>
  <c r="C22"/>
  <c r="E22"/>
  <c r="G22"/>
  <c r="H22" s="1"/>
  <c r="I22" s="1"/>
  <c r="C23"/>
  <c r="E23"/>
  <c r="G23"/>
  <c r="H23" s="1"/>
  <c r="I23" s="1"/>
  <c r="C24"/>
  <c r="E24"/>
  <c r="G24"/>
  <c r="H24" s="1"/>
  <c r="I24" s="1"/>
  <c r="C25"/>
  <c r="E25"/>
  <c r="G25"/>
  <c r="H25" s="1"/>
  <c r="I25" s="1"/>
  <c r="B16" i="14"/>
  <c r="E16"/>
  <c r="B17"/>
  <c r="E17"/>
  <c r="B18"/>
  <c r="E18"/>
  <c r="B19"/>
  <c r="E19"/>
  <c r="B20"/>
  <c r="E20"/>
  <c r="G20"/>
  <c r="B21"/>
  <c r="E21"/>
  <c r="B22"/>
  <c r="E22"/>
  <c r="B23"/>
  <c r="E23"/>
  <c r="B24"/>
  <c r="E24"/>
  <c r="B25"/>
  <c r="E25"/>
  <c r="B26"/>
  <c r="E26"/>
  <c r="B27"/>
  <c r="E27"/>
  <c r="B28"/>
  <c r="E28"/>
  <c r="B16" i="22"/>
  <c r="E16"/>
  <c r="B17"/>
  <c r="E17"/>
  <c r="B18"/>
  <c r="E18"/>
  <c r="B19"/>
  <c r="E19"/>
  <c r="B20"/>
  <c r="E20"/>
  <c r="G20"/>
  <c r="B21"/>
  <c r="E21"/>
  <c r="B22"/>
  <c r="E22"/>
  <c r="B23"/>
  <c r="E23"/>
  <c r="B24"/>
  <c r="E24"/>
  <c r="B25"/>
  <c r="E25"/>
  <c r="B26"/>
  <c r="E26"/>
  <c r="B27"/>
  <c r="E27"/>
  <c r="B28"/>
  <c r="E28"/>
  <c r="G16" i="14"/>
  <c r="D14" i="10"/>
  <c r="H19"/>
  <c r="C10" i="8"/>
  <c r="C11"/>
  <c r="C12"/>
  <c r="C14"/>
  <c r="C17" s="1"/>
  <c r="C40" s="1"/>
  <c r="G12" i="15" s="1"/>
  <c r="C15" i="8"/>
  <c r="C16"/>
  <c r="C18"/>
  <c r="C19"/>
  <c r="C20"/>
  <c r="C26"/>
  <c r="C27"/>
  <c r="C28"/>
  <c r="C30"/>
  <c r="C33" s="1"/>
  <c r="C31"/>
  <c r="C32"/>
  <c r="E9" i="3"/>
  <c r="E10"/>
  <c r="I45" i="2" s="1"/>
  <c r="E11" i="3"/>
  <c r="E12"/>
  <c r="E13"/>
  <c r="E14"/>
  <c r="E15"/>
  <c r="E17"/>
  <c r="E18"/>
  <c r="E19"/>
  <c r="E22"/>
  <c r="E23"/>
  <c r="E24"/>
  <c r="E25"/>
  <c r="E26"/>
  <c r="E28"/>
  <c r="E30"/>
  <c r="F30"/>
  <c r="G30"/>
  <c r="H30"/>
  <c r="E31"/>
  <c r="G31"/>
  <c r="D11" i="24"/>
  <c r="C34" i="8"/>
  <c r="C36"/>
  <c r="C35"/>
  <c r="C22"/>
  <c r="C24"/>
  <c r="C23"/>
  <c r="C25" s="1"/>
  <c r="C41" s="1"/>
  <c r="G13" i="15" s="1"/>
  <c r="D12" i="10"/>
  <c r="R13" i="15"/>
  <c r="F16" i="19"/>
  <c r="H26" i="10" s="1"/>
  <c r="R14" i="15"/>
  <c r="G18" i="22"/>
  <c r="D12" i="24"/>
  <c r="G33" i="19"/>
  <c r="H17" i="24"/>
  <c r="G29" i="19"/>
  <c r="G30"/>
  <c r="C33"/>
  <c r="D23" i="24" s="1"/>
  <c r="D27" s="1"/>
  <c r="G17" i="19"/>
  <c r="G22"/>
  <c r="G32"/>
  <c r="G34" s="1"/>
  <c r="H32" i="24" s="1"/>
  <c r="G19" i="22"/>
  <c r="G21" s="1"/>
  <c r="G24" i="15" s="1"/>
  <c r="H24" s="1"/>
  <c r="C29" i="8"/>
  <c r="C13"/>
  <c r="P16" i="15"/>
  <c r="R16"/>
  <c r="C37" i="8"/>
  <c r="C21"/>
  <c r="F11" i="19"/>
  <c r="F32"/>
  <c r="F34" s="1"/>
  <c r="H32" i="10" s="1"/>
  <c r="G19" i="14"/>
  <c r="H20" i="10"/>
  <c r="G22" i="22"/>
  <c r="G22" i="14"/>
  <c r="F7" i="19"/>
  <c r="F33" s="1"/>
  <c r="G17" i="22"/>
  <c r="C17" i="19"/>
  <c r="D11" i="10"/>
  <c r="C20" i="19"/>
  <c r="D13" i="10"/>
  <c r="F15" i="19"/>
  <c r="H25" i="10" s="1"/>
  <c r="G31" i="19"/>
  <c r="H29" i="24" s="1"/>
  <c r="G19" i="19"/>
  <c r="H21" i="10"/>
  <c r="H17"/>
  <c r="C31" i="19"/>
  <c r="D23" i="10" s="1"/>
  <c r="D27" s="1"/>
  <c r="F17" i="19"/>
  <c r="F29"/>
  <c r="C38" i="8" l="1"/>
  <c r="G18" i="15"/>
  <c r="H18" s="1"/>
  <c r="G21" i="14"/>
  <c r="G21" i="15" s="1"/>
  <c r="H21" s="1"/>
  <c r="N16"/>
  <c r="O13"/>
  <c r="D14" s="1"/>
  <c r="E14" s="1"/>
  <c r="O14"/>
  <c r="N13"/>
  <c r="N14"/>
  <c r="O16"/>
  <c r="D16"/>
  <c r="D12"/>
  <c r="E12" s="1"/>
  <c r="H12" s="1"/>
  <c r="P14"/>
  <c r="F19" i="19"/>
  <c r="F22"/>
  <c r="C27"/>
  <c r="F30"/>
  <c r="F31" s="1"/>
  <c r="H29" i="10" s="1"/>
  <c r="P13" i="15"/>
  <c r="D13" s="1"/>
  <c r="E13" s="1"/>
  <c r="H13" s="1"/>
  <c r="E16" l="1"/>
  <c r="F16"/>
  <c r="J28" i="19"/>
  <c r="J31" s="1"/>
  <c r="D15" i="15" s="1"/>
  <c r="E15" s="1"/>
  <c r="F24" i="19"/>
  <c r="F26"/>
  <c r="D19" i="24"/>
  <c r="D19" i="10"/>
  <c r="C28" i="19"/>
  <c r="G18"/>
  <c r="G23" s="1"/>
  <c r="F18"/>
  <c r="F23" s="1"/>
  <c r="F25" l="1"/>
  <c r="G24"/>
  <c r="G26"/>
  <c r="G27" s="1"/>
  <c r="D20" i="10"/>
  <c r="G20" i="19"/>
  <c r="G25" s="1"/>
  <c r="F20"/>
  <c r="D20" i="24"/>
  <c r="F27" i="19"/>
  <c r="F28" s="1"/>
  <c r="G28" l="1"/>
  <c r="H27" i="10"/>
  <c r="D33" s="1"/>
  <c r="G14" i="15" s="1"/>
  <c r="H14" s="1"/>
  <c r="F35" i="19"/>
  <c r="F36"/>
  <c r="J30"/>
  <c r="H28" i="10" l="1"/>
  <c r="F37" i="19"/>
  <c r="H30" i="10" s="1"/>
  <c r="H31"/>
  <c r="F38" i="19"/>
  <c r="H33" i="10" s="1"/>
  <c r="G16" i="15" s="1"/>
  <c r="H16" s="1"/>
  <c r="G36" i="19"/>
  <c r="H27" i="24"/>
  <c r="D33" s="1"/>
  <c r="H7" i="13" s="1"/>
  <c r="G35" i="19"/>
  <c r="G15" i="15"/>
  <c r="H15" s="1"/>
  <c r="G37" i="19" l="1"/>
  <c r="H30" i="24" s="1"/>
  <c r="H28"/>
  <c r="G38" i="19"/>
  <c r="H33" i="24" s="1"/>
  <c r="H31"/>
</calcChain>
</file>

<file path=xl/comments1.xml><?xml version="1.0" encoding="utf-8"?>
<comments xmlns="http://schemas.openxmlformats.org/spreadsheetml/2006/main">
  <authors>
    <author>carlos azevedo sanguedo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 xml:space="preserve">Inserir aqui o valor da Inserir a temperatura de referência, 75 oC, 85 oC ou 95 oC. </t>
        </r>
      </text>
    </comment>
    <comment ref="AG56" authorId="0">
      <text>
        <r>
          <rPr>
            <b/>
            <sz val="9"/>
            <color indexed="81"/>
            <rFont val="Tahoma"/>
            <family val="2"/>
          </rPr>
          <t>sanguedo:
Medição de temperatura do topo do óleo estabilizada pelo critério de DT&lt;1,0 K nas últimas 3 horas, registrar dados elétricos e reduzir a corrente de ensaio para Inominal, registrar os valores na próxima 1/2 hora.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<sst xmlns="http://schemas.openxmlformats.org/spreadsheetml/2006/main" count="871" uniqueCount="426">
  <si>
    <t>RELATÓRIO</t>
  </si>
  <si>
    <t>CLIENTE:</t>
  </si>
  <si>
    <t>FABRICANTE:</t>
  </si>
  <si>
    <t>OBJETO SOB ENSAIO:</t>
  </si>
  <si>
    <t>CARACTERÍSTICAS DO OBJETO SOB ENSAIO:</t>
  </si>
  <si>
    <t>Responsável pelo Ensaio</t>
  </si>
  <si>
    <t>Este relatório não é um certificado de conformidade.</t>
  </si>
  <si>
    <t>Os resultados apresentados referem-se somente às amostras ensaiadas.</t>
  </si>
  <si>
    <t>Somente reprodução integral do relatório pode ser feita sem autorização</t>
  </si>
  <si>
    <t>ÍNDICE</t>
  </si>
  <si>
    <t>Folha</t>
  </si>
  <si>
    <t>PARTICIPANTES DOS ENSAIOS:</t>
  </si>
  <si>
    <t>1. DADOS DE PLACA DO TRANSFORMADOR SOB ENSAIO:</t>
  </si>
  <si>
    <t>TIPO DE EQUIPAMENTO:</t>
  </si>
  <si>
    <t xml:space="preserve">FABRICANTE: </t>
  </si>
  <si>
    <t xml:space="preserve">N° DE SÉRIE: </t>
  </si>
  <si>
    <t>ANO DE FABRICAÇÃO:</t>
  </si>
  <si>
    <t>NORMA DE ESPECIFICAÇÃO:</t>
  </si>
  <si>
    <t>CLASSIFICAÇÃO DO FAB.:</t>
  </si>
  <si>
    <t>NÚMERO DE FASES:</t>
  </si>
  <si>
    <t xml:space="preserve">POTÊNCIA (kVA): </t>
  </si>
  <si>
    <t>MÉTODO DE RESFRIAMENTO:</t>
  </si>
  <si>
    <t>DIAGRAMA DE LIGAÇÕES:</t>
  </si>
  <si>
    <t>FREQÜÊNCIA (Hz):</t>
  </si>
  <si>
    <t>POLARIDADE:</t>
  </si>
  <si>
    <t>TIPO / VOLUME DE ÓLEO (l):</t>
  </si>
  <si>
    <t>MASSA TOTAL (kg):</t>
  </si>
  <si>
    <t>NÍVEIS DE ISOLAMENTO:</t>
  </si>
  <si>
    <t xml:space="preserve">NÚMERO  DO LIVRO DE </t>
  </si>
  <si>
    <t>INSTRUÇÕES:</t>
  </si>
  <si>
    <t>TENSÕES PRIMÁRIAS (V):</t>
  </si>
  <si>
    <t>Der. 1</t>
  </si>
  <si>
    <t>Der. 2</t>
  </si>
  <si>
    <t>Der. 3</t>
  </si>
  <si>
    <t>Der. 4</t>
  </si>
  <si>
    <t>Der. 5</t>
  </si>
  <si>
    <t>Der. 6</t>
  </si>
  <si>
    <t>Der. 7</t>
  </si>
  <si>
    <t xml:space="preserve">TENSÕES SECUNDÁRIAS (V): </t>
  </si>
  <si>
    <t>/</t>
  </si>
  <si>
    <t xml:space="preserve"> OBSERVAÇÃO :</t>
  </si>
  <si>
    <t>Resistência</t>
  </si>
  <si>
    <t>Terminais medidos</t>
  </si>
  <si>
    <r>
      <t>(</t>
    </r>
    <r>
      <rPr>
        <sz val="10"/>
        <rFont val="Symbol"/>
        <family val="1"/>
        <charset val="2"/>
      </rPr>
      <t>W)</t>
    </r>
  </si>
  <si>
    <t>H3 - H1</t>
  </si>
  <si>
    <t>Grandezas medidas</t>
  </si>
  <si>
    <t>Valores encontrados</t>
  </si>
  <si>
    <t>Tensão média V(r-s) (V)</t>
  </si>
  <si>
    <t>Tensão média V(s-t) (V)</t>
  </si>
  <si>
    <t>Tensão média V(t-r) (V)</t>
  </si>
  <si>
    <t>Média da tensão média (V)</t>
  </si>
  <si>
    <r>
      <t>Tensão eficaz V</t>
    </r>
    <r>
      <rPr>
        <sz val="10"/>
        <rFont val="Arial"/>
        <family val="2"/>
      </rPr>
      <t>(r-s) (V)</t>
    </r>
  </si>
  <si>
    <r>
      <t xml:space="preserve">Tensão eficaz V(s-t) </t>
    </r>
    <r>
      <rPr>
        <sz val="10"/>
        <rFont val="Arial"/>
        <family val="2"/>
      </rPr>
      <t>(V)</t>
    </r>
  </si>
  <si>
    <r>
      <t>Tensão eficaz V(t-r)</t>
    </r>
    <r>
      <rPr>
        <sz val="10"/>
        <rFont val="Arial"/>
        <family val="2"/>
      </rPr>
      <t xml:space="preserve"> (V)</t>
    </r>
  </si>
  <si>
    <t>Média da tensão eficaz (V)</t>
  </si>
  <si>
    <r>
      <t>Potência ativa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(W)</t>
    </r>
  </si>
  <si>
    <r>
      <t>Potência ativa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(W)</t>
    </r>
  </si>
  <si>
    <r>
      <t>Potência ativa P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(W)</t>
    </r>
  </si>
  <si>
    <t>Potência ativa total   (W)</t>
  </si>
  <si>
    <t>Corrente eficaz Ir (A)</t>
  </si>
  <si>
    <t>Corrente eficaz Is (A)</t>
  </si>
  <si>
    <t>Corrente eficaz It (A)</t>
  </si>
  <si>
    <t>Média da corrente eficaz (A)</t>
  </si>
  <si>
    <t>Diferença entre os valores de tensão média e tensão eficaz (%)</t>
  </si>
  <si>
    <t>Perdas do circuito de medição</t>
  </si>
  <si>
    <t>PERDAS EM VAZIO CORRIGIDAS  (W)</t>
  </si>
  <si>
    <t>CORRENTE DE EXCITAÇÃO (%) DE In</t>
  </si>
  <si>
    <r>
      <t xml:space="preserve"> OBSERVAÇÃO: </t>
    </r>
    <r>
      <rPr>
        <sz val="10"/>
        <rFont val="Arial"/>
        <family val="2"/>
      </rPr>
      <t/>
    </r>
  </si>
  <si>
    <t>- Utilizado o método dos três wattímetros;</t>
  </si>
  <si>
    <t xml:space="preserve">- Tensão média é a tensão medida em um voltímetro de valor médio multiplicada pelo fator  </t>
  </si>
  <si>
    <t>1,11 (fator de forma para onda senoidal);</t>
  </si>
  <si>
    <t>- Todas as medições de valor eficaz foram realizadas com instrumentos que medem o va-</t>
  </si>
  <si>
    <t>lor eficaz verdadeiro.</t>
  </si>
  <si>
    <t xml:space="preserve">  Resistência do enrolamento medida a frio </t>
  </si>
  <si>
    <t xml:space="preserve">Grandezas  medidas </t>
  </si>
  <si>
    <t>Unida-</t>
  </si>
  <si>
    <t>Valores</t>
  </si>
  <si>
    <t xml:space="preserve"> e calculadas</t>
  </si>
  <si>
    <t>des</t>
  </si>
  <si>
    <t>medidos</t>
  </si>
  <si>
    <t>Temperatura no topo do óleo  (°C)</t>
  </si>
  <si>
    <t>Potência aparente nominal</t>
  </si>
  <si>
    <t>VA</t>
  </si>
  <si>
    <t>Tensão nominal primária</t>
  </si>
  <si>
    <t>V</t>
  </si>
  <si>
    <r>
      <t>Potência ativa  P</t>
    </r>
    <r>
      <rPr>
        <vertAlign val="subscript"/>
        <sz val="10"/>
        <rFont val="Arial"/>
        <family val="2"/>
      </rPr>
      <t>1</t>
    </r>
  </si>
  <si>
    <t>W</t>
  </si>
  <si>
    <r>
      <t>Potência ativa  P</t>
    </r>
    <r>
      <rPr>
        <vertAlign val="subscript"/>
        <sz val="10"/>
        <rFont val="Arial"/>
        <family val="2"/>
      </rPr>
      <t>2</t>
    </r>
  </si>
  <si>
    <r>
      <t>Potência ativa  P</t>
    </r>
    <r>
      <rPr>
        <vertAlign val="subscript"/>
        <sz val="10"/>
        <rFont val="Arial"/>
        <family val="2"/>
      </rPr>
      <t>3</t>
    </r>
  </si>
  <si>
    <t xml:space="preserve">  Resistência do enrolamento após o ensaio</t>
  </si>
  <si>
    <t>Potência ativa total   (We)</t>
  </si>
  <si>
    <t xml:space="preserve">            Enrolamento de baixa tensão</t>
  </si>
  <si>
    <r>
      <t>Tensão eficaz V</t>
    </r>
    <r>
      <rPr>
        <sz val="10"/>
        <rFont val="Arial"/>
        <family val="2"/>
      </rPr>
      <t xml:space="preserve">(r-s) </t>
    </r>
  </si>
  <si>
    <t xml:space="preserve">Tensão eficaz V(s-t) </t>
  </si>
  <si>
    <t>Temperatura nos enrolamentos (°C)</t>
  </si>
  <si>
    <r>
      <t>Tensão eficaz V(t-r)</t>
    </r>
    <r>
      <rPr>
        <sz val="10"/>
        <rFont val="Arial"/>
        <family val="2"/>
      </rPr>
      <t xml:space="preserve"> </t>
    </r>
  </si>
  <si>
    <t xml:space="preserve">            Enrolamento de alta tensão</t>
  </si>
  <si>
    <r>
      <t>Tensão média primária  (e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</t>
    </r>
  </si>
  <si>
    <t xml:space="preserve">Corrente eficaz Ir </t>
  </si>
  <si>
    <t>A</t>
  </si>
  <si>
    <t xml:space="preserve">Corrente eficaz Is </t>
  </si>
  <si>
    <t xml:space="preserve">Corrente eficaz It </t>
  </si>
  <si>
    <t xml:space="preserve">  Temperatura antes do ensaio (°C)</t>
  </si>
  <si>
    <r>
      <t>Corrente média primária  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</t>
    </r>
  </si>
  <si>
    <t xml:space="preserve">Corrente secundária  Ir </t>
  </si>
  <si>
    <t xml:space="preserve">  Temperatura do ensaio (°C)</t>
  </si>
  <si>
    <r>
      <t>X</t>
    </r>
    <r>
      <rPr>
        <vertAlign val="subscript"/>
        <sz val="10"/>
        <rFont val="Arial"/>
        <family val="2"/>
      </rPr>
      <t>cc</t>
    </r>
  </si>
  <si>
    <t>Perdas do circuito de medição (W)</t>
  </si>
  <si>
    <t>%</t>
  </si>
  <si>
    <r>
      <t>X</t>
    </r>
    <r>
      <rPr>
        <vertAlign val="subscript"/>
        <sz val="10"/>
        <rFont val="Arial"/>
        <family val="2"/>
      </rPr>
      <t>cc</t>
    </r>
  </si>
  <si>
    <t>PERDAS TOTAIS (W)</t>
  </si>
  <si>
    <r>
      <t xml:space="preserve">OBSERVAÇÃO: </t>
    </r>
    <r>
      <rPr>
        <sz val="10"/>
        <rFont val="Arial"/>
        <family val="2"/>
      </rPr>
      <t/>
    </r>
  </si>
  <si>
    <t>-</t>
  </si>
  <si>
    <t>Carga aplicada (referente as Perdas Totais) em W:</t>
  </si>
  <si>
    <t>Intervalo da medição (h:mm)</t>
  </si>
  <si>
    <t>Temp. ambiente  (°C)</t>
  </si>
  <si>
    <t>Temp. média ambiente (°C)</t>
  </si>
  <si>
    <t>Temp. do topo do óleo (°C)</t>
  </si>
  <si>
    <r>
      <t>D</t>
    </r>
    <r>
      <rPr>
        <sz val="8"/>
        <rFont val="Arial"/>
        <family val="2"/>
      </rPr>
      <t>T do topo do óleo  (K)</t>
    </r>
  </si>
  <si>
    <t xml:space="preserve"> Elevação de temperatura final do topo do óleo (K)</t>
  </si>
  <si>
    <t>Fator de correlação (R)</t>
  </si>
  <si>
    <t xml:space="preserve">Tempo de   </t>
  </si>
  <si>
    <t>Corrente</t>
  </si>
  <si>
    <t>Tensão</t>
  </si>
  <si>
    <t>medição</t>
  </si>
  <si>
    <t xml:space="preserve"> (mA)</t>
  </si>
  <si>
    <t>(V)</t>
  </si>
  <si>
    <t>Características</t>
  </si>
  <si>
    <t>Constante do material</t>
  </si>
  <si>
    <r>
      <t>Resistência inicial   (</t>
    </r>
    <r>
      <rPr>
        <sz val="10"/>
        <rFont val="Symbol"/>
        <family val="1"/>
        <charset val="2"/>
      </rPr>
      <t>W)</t>
    </r>
  </si>
  <si>
    <t>Temperatura inicial  (°C)</t>
  </si>
  <si>
    <r>
      <t>Resistência final   (</t>
    </r>
    <r>
      <rPr>
        <sz val="10"/>
        <rFont val="Symbol"/>
        <family val="1"/>
        <charset val="2"/>
      </rPr>
      <t>W)</t>
    </r>
  </si>
  <si>
    <t>Temperatura ambiente (°C)</t>
  </si>
  <si>
    <t>Elevação de temperatura  (K)</t>
  </si>
  <si>
    <r>
      <t xml:space="preserve"> OBSERVAÇÃO: </t>
    </r>
    <r>
      <rPr>
        <sz val="10"/>
        <rFont val="Arial"/>
        <family val="2"/>
      </rPr>
      <t>Nenhuma.</t>
    </r>
  </si>
  <si>
    <t xml:space="preserve"> 3. RESUMO DOS RESULTADOS OBTIDOS NOS ENSAIOS:</t>
  </si>
  <si>
    <t xml:space="preserve">          RESULTADOS DE NORMA</t>
  </si>
  <si>
    <t>VALORES DE ENSAIO</t>
  </si>
  <si>
    <t>Valor nominal</t>
  </si>
  <si>
    <t>Tolerância máxima admitida</t>
  </si>
  <si>
    <t>Tolerância mínima admitida</t>
  </si>
  <si>
    <t>Perdas em vazio (W)</t>
  </si>
  <si>
    <t>Corrente de excitação (%)</t>
  </si>
  <si>
    <t>DADOS DE PLACA DO TRANSFORMADOR</t>
  </si>
  <si>
    <t xml:space="preserve"> ENSAIO DE RELAÇÃO DE TENSÃO </t>
  </si>
  <si>
    <r>
      <t>PROCEDÊNCIA</t>
    </r>
    <r>
      <rPr>
        <vertAlign val="superscript"/>
        <sz val="10"/>
        <rFont val="Arial"/>
        <family val="2"/>
      </rP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 xml:space="preserve">: </t>
    </r>
  </si>
  <si>
    <t>X1-X0</t>
  </si>
  <si>
    <t>H3-H1</t>
  </si>
  <si>
    <t>X2-X0</t>
  </si>
  <si>
    <t>H1-H2</t>
  </si>
  <si>
    <t>X3-X0</t>
  </si>
  <si>
    <t>H2-H3</t>
  </si>
  <si>
    <t>Grandeza</t>
  </si>
  <si>
    <t>Valor medido</t>
  </si>
  <si>
    <t>Multiplicador</t>
  </si>
  <si>
    <t>TAP1</t>
  </si>
  <si>
    <t>Potência</t>
  </si>
  <si>
    <t>TAP2</t>
  </si>
  <si>
    <t>ANO DE FABRICAÇÃ0:</t>
  </si>
  <si>
    <t>(W)</t>
  </si>
  <si>
    <t xml:space="preserve">Tensão </t>
  </si>
  <si>
    <t>TAP3</t>
  </si>
  <si>
    <t>averege-rms</t>
  </si>
  <si>
    <t>TAP4</t>
  </si>
  <si>
    <t>rms</t>
  </si>
  <si>
    <t>TAP5</t>
  </si>
  <si>
    <t>FREQUÊNCIA:</t>
  </si>
  <si>
    <t>TAP6</t>
  </si>
  <si>
    <t>(A)</t>
  </si>
  <si>
    <t>TAP7</t>
  </si>
  <si>
    <t>TAP8</t>
  </si>
  <si>
    <t>Tap 1</t>
  </si>
  <si>
    <t>Tap 2</t>
  </si>
  <si>
    <t>Tap 3</t>
  </si>
  <si>
    <t>Tap 4</t>
  </si>
  <si>
    <t>Tap 5</t>
  </si>
  <si>
    <t>Tap 6</t>
  </si>
  <si>
    <t>Tap 7</t>
  </si>
  <si>
    <t>Tap 8</t>
  </si>
  <si>
    <t>Medição feita na Alta-tensão</t>
  </si>
  <si>
    <t>ENSAIO DE RESISTÊNCIA</t>
  </si>
  <si>
    <t>P1 (W)</t>
  </si>
  <si>
    <t>BT</t>
  </si>
  <si>
    <t>P2 (W)</t>
  </si>
  <si>
    <t>X1-X2</t>
  </si>
  <si>
    <t>P3 (W)</t>
  </si>
  <si>
    <t>X2-X3</t>
  </si>
  <si>
    <t>Vrs (V)</t>
  </si>
  <si>
    <t>X3-X1</t>
  </si>
  <si>
    <t>Vst (V)</t>
  </si>
  <si>
    <t>AT</t>
  </si>
  <si>
    <t>Vtr (V)</t>
  </si>
  <si>
    <t>Ir (A)</t>
  </si>
  <si>
    <t>ENSAIO DE ELEVAÇÃO DE TEMP. NO TOPO DO ÓLEO</t>
  </si>
  <si>
    <t>Is (A)</t>
  </si>
  <si>
    <t>T. amb. 1</t>
  </si>
  <si>
    <t>T. amb. 2</t>
  </si>
  <si>
    <t>It (A)</t>
  </si>
  <si>
    <t>(mV)</t>
  </si>
  <si>
    <t>T top-óleo(°C)</t>
  </si>
  <si>
    <t>Medição da Resistência após ao ensaio</t>
  </si>
  <si>
    <r>
      <t>shunt  (m</t>
    </r>
    <r>
      <rPr>
        <sz val="8"/>
        <rFont val="Symbol"/>
        <family val="1"/>
        <charset val="2"/>
      </rPr>
      <t>W</t>
    </r>
    <r>
      <rPr>
        <sz val="8"/>
        <rFont val="Arial"/>
        <family val="2"/>
      </rPr>
      <t>W)</t>
    </r>
  </si>
  <si>
    <t>[alta] - [baixa]</t>
  </si>
  <si>
    <t>[baixa] - [alta]</t>
  </si>
  <si>
    <t>ENSAIO DE DESLOCAMENTO</t>
  </si>
  <si>
    <t>[alta+baixa] - [terra]</t>
  </si>
  <si>
    <t xml:space="preserve"> ANGULAR</t>
  </si>
  <si>
    <t>[alta]-[terra](baixa&gt;guard)</t>
  </si>
  <si>
    <t xml:space="preserve">ENSAIO DE SEQUÊNCIA DE FASES </t>
  </si>
  <si>
    <t>[baixa]-[terra](alta&gt;guard)</t>
  </si>
  <si>
    <t>H2-X2</t>
  </si>
  <si>
    <t>(H -&gt; HORÁRIO / A -&gt; ANTI-HORÁRIO)</t>
  </si>
  <si>
    <t>[baixa]-[alta](terra&gt;guard)</t>
  </si>
  <si>
    <t>H3-X3</t>
  </si>
  <si>
    <t>PRIMÁRIO:</t>
  </si>
  <si>
    <t>Temperatura do topo do óleo</t>
  </si>
  <si>
    <t>H2-X3</t>
  </si>
  <si>
    <t>SECUNDÁRIO:</t>
  </si>
  <si>
    <t>H3-X2</t>
  </si>
  <si>
    <t>H1-H3</t>
  </si>
  <si>
    <t>1.8.1 ) Resistência do enrolamento medida a frio</t>
  </si>
  <si>
    <t>Potência nominal   VA</t>
  </si>
  <si>
    <r>
      <t>Resistência (m</t>
    </r>
    <r>
      <rPr>
        <b/>
        <sz val="8"/>
        <rFont val="Symbol"/>
        <family val="1"/>
        <charset val="2"/>
      </rPr>
      <t>W</t>
    </r>
    <r>
      <rPr>
        <b/>
        <sz val="8"/>
        <rFont val="Arial"/>
        <family val="2"/>
      </rPr>
      <t>)</t>
    </r>
  </si>
  <si>
    <t>Potência ativa (P1)   W</t>
  </si>
  <si>
    <t>Potência ativa (P2)   W</t>
  </si>
  <si>
    <t>Potência ativa (P3)   W</t>
  </si>
  <si>
    <r>
      <t>Resistência (</t>
    </r>
    <r>
      <rPr>
        <b/>
        <sz val="8"/>
        <rFont val="Symbol"/>
        <family val="1"/>
        <charset val="2"/>
      </rPr>
      <t>W</t>
    </r>
    <r>
      <rPr>
        <b/>
        <sz val="8"/>
        <rFont val="Arial"/>
        <family val="2"/>
      </rPr>
      <t>)</t>
    </r>
  </si>
  <si>
    <t>Perdas em carga  (We)    W</t>
  </si>
  <si>
    <t>Tensão de ensaio (Vrs)  V</t>
  </si>
  <si>
    <t>Tensão de ensaio (Vst)  V</t>
  </si>
  <si>
    <t>Tensão de ensaio (Vtr)  V</t>
  </si>
  <si>
    <t>Tensão de ensaio médio (ez)     V</t>
  </si>
  <si>
    <t>Corrente primária    (Ir)  A</t>
  </si>
  <si>
    <t>1.8.2 ) Resistência do enrolamento corrigida para tem-</t>
  </si>
  <si>
    <t>Corrente primária    (Is)  A</t>
  </si>
  <si>
    <t xml:space="preserve">            peratura no topo do óleo  (item 1.8.4)</t>
  </si>
  <si>
    <t>Corrente primária    (It)  A</t>
  </si>
  <si>
    <t>Corrente média primária          A</t>
  </si>
  <si>
    <t xml:space="preserve">Corrente secundária  A            </t>
  </si>
  <si>
    <t>Temperatura de ensaio de alta tensão °C</t>
  </si>
  <si>
    <t>Temperatura de ensaio de baixa tensão °C</t>
  </si>
  <si>
    <t>Temperatura de referência  °C</t>
  </si>
  <si>
    <t>Perdas ôhmicas no enr. de alta  (Wr)  W</t>
  </si>
  <si>
    <t>Perdas ôhmicas no enr. de baixa  (Wr)  W</t>
  </si>
  <si>
    <t>1.8.3 ) Resistência do enrolamento após o ensaio</t>
  </si>
  <si>
    <t>Perdas ôhmicas   (Wr)  W</t>
  </si>
  <si>
    <t>Perdas adicionais (Wa)  W</t>
  </si>
  <si>
    <t>Temperatura do enrolamento (°C)</t>
  </si>
  <si>
    <r>
      <t xml:space="preserve">Impedância de curto circuito (Z)   </t>
    </r>
    <r>
      <rPr>
        <sz val="8"/>
        <rFont val="Symbol"/>
        <family val="1"/>
        <charset val="2"/>
      </rPr>
      <t>W</t>
    </r>
  </si>
  <si>
    <r>
      <t xml:space="preserve">Componente resistiva (R)   </t>
    </r>
    <r>
      <rPr>
        <sz val="8"/>
        <rFont val="Symbol"/>
        <family val="1"/>
        <charset val="2"/>
      </rPr>
      <t>W</t>
    </r>
  </si>
  <si>
    <r>
      <t xml:space="preserve">Componente reativa (X)   </t>
    </r>
    <r>
      <rPr>
        <sz val="8"/>
        <rFont val="Symbol"/>
        <family val="1"/>
        <charset val="2"/>
      </rPr>
      <t>W</t>
    </r>
  </si>
  <si>
    <t>Impedância percentual (Z%)      %</t>
  </si>
  <si>
    <t>Componente resistiva  (R%)    %</t>
  </si>
  <si>
    <t>Componente reativa     (X%)     %</t>
  </si>
  <si>
    <t>1.8.4) Temperatura medida antes do ensaio</t>
  </si>
  <si>
    <t>°C</t>
  </si>
  <si>
    <t xml:space="preserve"> </t>
  </si>
  <si>
    <r>
      <t>(m</t>
    </r>
    <r>
      <rPr>
        <sz val="10"/>
        <rFont val="Symbol"/>
        <family val="1"/>
        <charset val="2"/>
      </rPr>
      <t>W)</t>
    </r>
  </si>
  <si>
    <r>
      <t>Resistência inicial   (m</t>
    </r>
    <r>
      <rPr>
        <sz val="10"/>
        <rFont val="Symbol"/>
        <family val="1"/>
        <charset val="2"/>
      </rPr>
      <t>W)</t>
    </r>
  </si>
  <si>
    <r>
      <t>Resistência final   (m</t>
    </r>
    <r>
      <rPr>
        <sz val="10"/>
        <rFont val="Symbol"/>
        <family val="1"/>
        <charset val="2"/>
      </rPr>
      <t>W)</t>
    </r>
  </si>
  <si>
    <t xml:space="preserve"> 2.1  PERDAS EM VAZIO E CORRENTE DE EXCITAÇÃO</t>
  </si>
  <si>
    <t xml:space="preserve"> 2.3  ELEVAÇÃO DE TEMPERATURA NO TOPO DO ÓLEO:</t>
  </si>
  <si>
    <t xml:space="preserve"> 2.4  ELEVAÇÃO DE TEMPERATURA NOS ENROLAMENTOS DE ALTA TENSÃO:</t>
  </si>
  <si>
    <t xml:space="preserve"> 2.5  ELEVAÇÃO DE TEMPERATURA NOS ENROLAMENTOS DE BAIXA TENSÃO:</t>
  </si>
  <si>
    <t>NENHUMA.</t>
  </si>
  <si>
    <t>Elevação de temperatura nos  enrolamentos de baixa tensão (K)</t>
  </si>
  <si>
    <t>Elevação de temperatura nos  enrolamentos de alta tensão (K)</t>
  </si>
  <si>
    <t>Elevação de temperatura no topo do óleo (K)</t>
  </si>
  <si>
    <t>ENSAIOS REALIZADOS</t>
  </si>
  <si>
    <t xml:space="preserve">   2  ENSAIOS REALIZADOS :</t>
  </si>
  <si>
    <t xml:space="preserve">   2.1  PERDAS EM VAZIO E CORRENTE DE EXCITAÇÃO:</t>
  </si>
  <si>
    <t xml:space="preserve"> 2 ENSAIOS REALIZADOS</t>
  </si>
  <si>
    <t xml:space="preserve"> 1 DADOS DE PLACA DO TRANSFORMADOR SOB ENSAIO</t>
  </si>
  <si>
    <t xml:space="preserve"> 3 RESUMO DOS RESULTADOS OBTIDOS NOS ENSAIOS</t>
  </si>
  <si>
    <t xml:space="preserve"> 4 INSTRUMENTOS USADOS NOS ENSAIOS</t>
  </si>
  <si>
    <r>
      <t xml:space="preserve"> OBSERVAÇÃO: </t>
    </r>
    <r>
      <rPr>
        <sz val="10"/>
        <rFont val="Arial"/>
        <family val="2"/>
      </rPr>
      <t>O método de carga utilizado foi o de curto-circuito.</t>
    </r>
  </si>
  <si>
    <r>
      <t>ENSAIO DE RESISTÊNCIA DE ISOLAMENTO (M</t>
    </r>
    <r>
      <rPr>
        <b/>
        <sz val="10"/>
        <rFont val="Symbol"/>
        <family val="1"/>
        <charset val="2"/>
      </rPr>
      <t>W</t>
    </r>
    <r>
      <rPr>
        <b/>
        <sz val="10"/>
        <rFont val="Arial"/>
        <family val="2"/>
      </rPr>
      <t>)</t>
    </r>
  </si>
  <si>
    <t xml:space="preserve">TENSÕES PRIMÁRIAS (V): </t>
  </si>
  <si>
    <t>tempo (min)</t>
  </si>
  <si>
    <r>
      <t>ENSAIO DE ELEVAÇÃO DE TEMPERATURA NOS ENROLAMENTOS (</t>
    </r>
    <r>
      <rPr>
        <b/>
        <sz val="10"/>
        <rFont val="Symbol"/>
        <family val="1"/>
        <charset val="2"/>
      </rPr>
      <t xml:space="preserve">W / </t>
    </r>
    <r>
      <rPr>
        <b/>
        <sz val="10"/>
        <rFont val="Arial"/>
        <family val="2"/>
      </rPr>
      <t>m</t>
    </r>
    <r>
      <rPr>
        <b/>
        <sz val="10"/>
        <rFont val="Symbol"/>
        <family val="1"/>
        <charset val="2"/>
      </rPr>
      <t>W)</t>
    </r>
  </si>
  <si>
    <t>Tamb (oC)</t>
  </si>
  <si>
    <t>RESULTADO SATISFATÓRIO</t>
  </si>
  <si>
    <t>Pleno Reduz.</t>
  </si>
  <si>
    <t>Pleno Espec.</t>
  </si>
  <si>
    <t>ENSAIO DE TENSÃO SUPORTAVEL DE IMPULSO ATMOSFÉRICO (kV crista)</t>
  </si>
  <si>
    <t>Cortado Espec.</t>
  </si>
  <si>
    <t>Cortado Reduz.</t>
  </si>
  <si>
    <t>Aplicação</t>
  </si>
  <si>
    <t>Tensão (kV)</t>
  </si>
  <si>
    <t>Resultado</t>
  </si>
  <si>
    <t xml:space="preserve">Nome: </t>
  </si>
  <si>
    <t>Nome:</t>
  </si>
  <si>
    <t xml:space="preserve"> 2. ENSAIOS REALIZADOS:</t>
  </si>
  <si>
    <t xml:space="preserve"> 2.1  RESISTÊNCIA ELÉTRICA DOS ENROLAMENTOS:</t>
  </si>
  <si>
    <t>H1 - H2</t>
  </si>
  <si>
    <t>X1 - X2</t>
  </si>
  <si>
    <t>H2 - H3</t>
  </si>
  <si>
    <t>X2 - X3</t>
  </si>
  <si>
    <t>X3 - X1</t>
  </si>
  <si>
    <t>Resistência média de AT</t>
  </si>
  <si>
    <t>Resistência média de BT</t>
  </si>
  <si>
    <t>(mΩ)</t>
  </si>
  <si>
    <r>
      <t>(Ω</t>
    </r>
    <r>
      <rPr>
        <sz val="8"/>
        <rFont val="Arial"/>
        <family val="2"/>
      </rPr>
      <t>)</t>
    </r>
  </si>
  <si>
    <t>Corrente secundária calculada/medida (A)</t>
  </si>
  <si>
    <t>NBR 5440</t>
  </si>
  <si>
    <t>(ss)</t>
  </si>
  <si>
    <t>tempo (sec)</t>
  </si>
  <si>
    <t>Resistência X Tempo após desenergização do enrolamento primário (H2-H3)</t>
  </si>
  <si>
    <t xml:space="preserve">Cálculo da elevação da temperatura do enrolamento primário (H2-H3) </t>
  </si>
  <si>
    <t>Resistência X Tempo após desenergização do enrolamento primário (X2-X3)</t>
  </si>
  <si>
    <t xml:space="preserve">Cálculo da elevação da temperatura do enrolamento primário (X2-X3) </t>
  </si>
  <si>
    <t>Valor de X2 - X3</t>
  </si>
  <si>
    <r>
      <t xml:space="preserve">Resistência de alta tensão  (H2 - H3)    </t>
    </r>
    <r>
      <rPr>
        <sz val="8"/>
        <rFont val="Symbol"/>
        <family val="1"/>
        <charset val="2"/>
      </rPr>
      <t>W</t>
    </r>
  </si>
  <si>
    <r>
      <t>Resistência de baixa tensão (X2 - X3) m</t>
    </r>
    <r>
      <rPr>
        <sz val="8"/>
        <rFont val="Symbol"/>
        <family val="1"/>
        <charset val="2"/>
      </rPr>
      <t>W</t>
    </r>
  </si>
  <si>
    <t xml:space="preserve">DE ENSAIO </t>
  </si>
  <si>
    <t>Chefe do Laboratório</t>
  </si>
  <si>
    <t xml:space="preserve">Telefone: (xxx) </t>
  </si>
  <si>
    <t xml:space="preserve">Fax: (0xx) </t>
  </si>
  <si>
    <t>MATERIAL DOS ENROLAMENTOS</t>
  </si>
  <si>
    <t>COBRE = 2</t>
  </si>
  <si>
    <t>ALUMINIO = 1</t>
  </si>
  <si>
    <t>AT Código aplicável =</t>
  </si>
  <si>
    <t>BT Código aplicável =</t>
  </si>
  <si>
    <t>Fabricante</t>
  </si>
  <si>
    <t>DATA DE APROVAÇÃO:</t>
  </si>
  <si>
    <t>por escrito.</t>
  </si>
  <si>
    <t>Classe de Tensão (kV)</t>
  </si>
  <si>
    <t>BT (X2-X3)</t>
  </si>
  <si>
    <t>AT (H2-H3)</t>
  </si>
  <si>
    <t>CLASSE DE TENSÃO (kV)</t>
  </si>
  <si>
    <t xml:space="preserve">Para informações adicionais entre em contato com o laboratório </t>
  </si>
  <si>
    <t>No de Identificação</t>
  </si>
  <si>
    <t>Instrumento</t>
  </si>
  <si>
    <t>Modelo</t>
  </si>
  <si>
    <t>Certificado de calibração</t>
  </si>
  <si>
    <t>Data de Validade calibração</t>
  </si>
  <si>
    <t>Exatidão instrumento</t>
  </si>
  <si>
    <t>4. INSTRUMENTOS USADOS NOS ENSAIOS:</t>
  </si>
  <si>
    <t>Potência (W)</t>
  </si>
  <si>
    <t>Tensão (V)</t>
  </si>
  <si>
    <r>
      <t>Iensaio</t>
    </r>
    <r>
      <rPr>
        <sz val="10"/>
        <rFont val="Times New Roman"/>
        <family val="1"/>
      </rPr>
      <t xml:space="preserve"> (A)</t>
    </r>
  </si>
  <si>
    <t>ENSAIOS REALIZADOS (Normas utilizadas e dados do laboratório de ensaio):</t>
  </si>
  <si>
    <r>
      <t xml:space="preserve">Incremento de </t>
    </r>
    <r>
      <rPr>
        <sz val="8"/>
        <rFont val="Symbol"/>
        <family val="1"/>
        <charset val="2"/>
      </rPr>
      <t>D</t>
    </r>
    <r>
      <rPr>
        <sz val="8"/>
        <rFont val="Arial"/>
        <family val="2"/>
      </rPr>
      <t>T nas últimas 3 horas (K)</t>
    </r>
  </si>
  <si>
    <t>Valor de BT (X2- X3 frio)</t>
  </si>
  <si>
    <t>Kc =</t>
  </si>
  <si>
    <t>Pat nom.=</t>
  </si>
  <si>
    <t>Ptotal crit=</t>
  </si>
  <si>
    <t>Perdas totais (W) no tap crítico (cálculo)</t>
  </si>
  <si>
    <t>Aditv crit</t>
  </si>
  <si>
    <r>
      <t>(</t>
    </r>
    <r>
      <rPr>
        <sz val="8"/>
        <rFont val="Arial"/>
        <family val="2"/>
      </rPr>
      <t>Ω</t>
    </r>
    <r>
      <rPr>
        <sz val="8"/>
        <rFont val="Arial"/>
        <family val="2"/>
      </rPr>
      <t>)</t>
    </r>
  </si>
  <si>
    <r>
      <t xml:space="preserve">4. INSTRUMENTOS USADOS NOS ENSAIOS: </t>
    </r>
    <r>
      <rPr>
        <sz val="10"/>
        <rFont val="Arial"/>
        <family val="2"/>
      </rPr>
      <t>(Preencher)</t>
    </r>
  </si>
  <si>
    <t>(+/- 0,5% do valor de leitura)</t>
  </si>
  <si>
    <t xml:space="preserve"> PERDAS A VAZIO TAP NOMINAL</t>
  </si>
  <si>
    <t xml:space="preserve"> PERDAS A VAZIO TAP CRÍTICO</t>
  </si>
  <si>
    <t>PERDAS EM CARGA TAP NOMINAL</t>
  </si>
  <si>
    <t>PERDAS EM CARGA TAP CRÍTICO</t>
  </si>
  <si>
    <t>Fase A</t>
  </si>
  <si>
    <t>Fase B</t>
  </si>
  <si>
    <t>Fase C</t>
  </si>
  <si>
    <t>AT Nominal</t>
  </si>
  <si>
    <t>AT Crítico</t>
  </si>
  <si>
    <t>Tap Crítico</t>
  </si>
  <si>
    <t>Temp. est. (s)</t>
  </si>
  <si>
    <t>Tamb (°C)</t>
  </si>
  <si>
    <t xml:space="preserve"> TEMPERATURA DE REFERÊNCIA, LIMITE DOS ENROLAMENTOS  (°C)</t>
  </si>
  <si>
    <t xml:space="preserve">Tensão  primária  V </t>
  </si>
  <si>
    <t xml:space="preserve"> TAP NOMINAL</t>
  </si>
  <si>
    <t>TAP CRÍTICO</t>
  </si>
  <si>
    <t>Valor de H2 - H3 Tap Nominal</t>
  </si>
  <si>
    <t>Valor de H2 - H3 Tap critico</t>
  </si>
  <si>
    <t>Valor de AT Nominal (H2-H3 frio)</t>
  </si>
  <si>
    <t>Valor de AT critico (H2-H3 frio)</t>
  </si>
  <si>
    <t>Temperatura no topo do óleo (°C) tap nominal</t>
  </si>
  <si>
    <t>Temperatura no topo do óleo (°C) tap crítico</t>
  </si>
  <si>
    <t>Valor de H2 - H3 Tap crítico</t>
  </si>
  <si>
    <t>Perdas ohmicas corrigida p/Tref. (Wr')  W</t>
  </si>
  <si>
    <t>Perdas adicionais corrigida p/Tref.  (Wa')   W</t>
  </si>
  <si>
    <t>Perdas em carga corrigida p/Tref. (We')   W</t>
  </si>
  <si>
    <r>
      <t xml:space="preserve">Comp. resistiva corrigida p/Tref. </t>
    </r>
    <r>
      <rPr>
        <sz val="8"/>
        <rFont val="Arial"/>
        <family val="2"/>
      </rPr>
      <t xml:space="preserve">  (R')     </t>
    </r>
    <r>
      <rPr>
        <sz val="8"/>
        <rFont val="Symbol"/>
        <family val="1"/>
        <charset val="2"/>
      </rPr>
      <t xml:space="preserve"> W</t>
    </r>
  </si>
  <si>
    <r>
      <t xml:space="preserve">Comp. resistiva corrigida p/Tref. </t>
    </r>
    <r>
      <rPr>
        <sz val="8"/>
        <rFont val="Arial"/>
        <family val="2"/>
      </rPr>
      <t xml:space="preserve"> (R'%)</t>
    </r>
  </si>
  <si>
    <r>
      <t xml:space="preserve">Imped.de curto circ. corrigida p/Tref. (Z')   </t>
    </r>
    <r>
      <rPr>
        <sz val="8"/>
        <rFont val="Symbol"/>
        <family val="1"/>
        <charset val="2"/>
      </rPr>
      <t>W</t>
    </r>
  </si>
  <si>
    <t>Imped. de curto circ. corrigida p/Tref.  (Z'%)  %</t>
  </si>
  <si>
    <t>RELATÓRIO DE ENSAIO</t>
  </si>
  <si>
    <t>2.2  PERDAS TOTAIS E IMPEDÂNCIA DE CURTO-CIRCUITO PARA TAP NOMINAL:</t>
  </si>
  <si>
    <t>2.2  PERDAS TOTAIS E IMPEDÂNCIA DE CURTO-CIRCUITO PARA TAP CRÍTICO</t>
  </si>
  <si>
    <t>Terminais AT Tap Nominal</t>
  </si>
  <si>
    <t>Tempo de estabilização da leitura (s)</t>
  </si>
  <si>
    <t>Temperatura  topo do óleo (°C)</t>
  </si>
  <si>
    <t>Tempo médio estabilização (s)</t>
  </si>
  <si>
    <t>Terminais AT Tap Crítico</t>
  </si>
  <si>
    <t xml:space="preserve">Terminais BT </t>
  </si>
  <si>
    <t>Corrente de medição deve ser inferior a 15% do valor nominal de corrente no enrolamento.</t>
  </si>
  <si>
    <r>
      <t>Valor de X2 - X3  (m</t>
    </r>
    <r>
      <rPr>
        <sz val="10"/>
        <rFont val="Symbol"/>
        <family val="1"/>
        <charset val="2"/>
      </rPr>
      <t>W)</t>
    </r>
  </si>
  <si>
    <r>
      <t>Valor de H2 - H3  (</t>
    </r>
    <r>
      <rPr>
        <sz val="10"/>
        <rFont val="Symbol"/>
        <family val="1"/>
        <charset val="2"/>
      </rPr>
      <t>W)</t>
    </r>
  </si>
  <si>
    <r>
      <t>Valor da resistência X2 - X3  (m</t>
    </r>
    <r>
      <rPr>
        <sz val="10"/>
        <rFont val="Symbol"/>
        <family val="1"/>
        <charset val="2"/>
      </rPr>
      <t>W)</t>
    </r>
  </si>
  <si>
    <r>
      <t>Valor da resistência H2 - H3  (</t>
    </r>
    <r>
      <rPr>
        <sz val="10"/>
        <rFont val="Symbol"/>
        <family val="1"/>
        <charset val="2"/>
      </rPr>
      <t>W)</t>
    </r>
  </si>
  <si>
    <t>Perdas  carga corrigida p/Tref. (W'e)</t>
  </si>
  <si>
    <r>
      <t>R</t>
    </r>
    <r>
      <rPr>
        <vertAlign val="subscript"/>
        <sz val="10"/>
        <rFont val="Arial"/>
        <family val="2"/>
      </rPr>
      <t xml:space="preserve">cc  </t>
    </r>
    <r>
      <rPr>
        <sz val="10"/>
        <rFont val="Arial"/>
        <family val="2"/>
      </rPr>
      <t>Ccorrigida p/Tref.</t>
    </r>
  </si>
  <si>
    <r>
      <t>Z</t>
    </r>
    <r>
      <rPr>
        <vertAlign val="subscript"/>
        <sz val="10"/>
        <rFont val="Arial"/>
        <family val="2"/>
      </rPr>
      <t xml:space="preserve">cc  </t>
    </r>
    <r>
      <rPr>
        <sz val="10"/>
        <rFont val="Arial"/>
        <family val="2"/>
      </rPr>
      <t>corrigida p/Tref.</t>
    </r>
  </si>
  <si>
    <r>
      <t>R</t>
    </r>
    <r>
      <rPr>
        <vertAlign val="subscript"/>
        <sz val="10"/>
        <rFont val="Arial"/>
        <family val="2"/>
      </rPr>
      <t xml:space="preserve">cc  </t>
    </r>
    <r>
      <rPr>
        <sz val="10"/>
        <rFont val="Arial"/>
        <family val="2"/>
      </rPr>
      <t>corrigida p/Tref.</t>
    </r>
  </si>
  <si>
    <t>Perdas  em carga corrigida p/Tref. (W'e)</t>
  </si>
  <si>
    <t xml:space="preserve"> 2.2  PERDAS TOTAIS TAP NOMINAL E IMPEDÂNCIA DE CURTO-CIRCUITO</t>
  </si>
  <si>
    <t>2.3  PERDAS TOTAIS TAP CRÍTICO E IMPEDÂNCIA DE CURTO-CIRCUITO</t>
  </si>
  <si>
    <t xml:space="preserve"> 2.4  ELEVAÇÃO DE TEMPERATURA NO TOPO DO ÓLEO</t>
  </si>
  <si>
    <t xml:space="preserve"> 2.5  ELEVAÇÃO DE TEMPERATURA NOS ENROLAMENTOS DE ALTA TENSÃO</t>
  </si>
  <si>
    <t xml:space="preserve"> 2.6  ELEVAÇÃO DE TEMPERATURA NOS ENROLAMENTOS DE BAIXA TENSÃO</t>
  </si>
  <si>
    <t>3  DE 12</t>
  </si>
  <si>
    <t>5  DE 12</t>
  </si>
  <si>
    <t>8  DE 12</t>
  </si>
  <si>
    <t>9  DE 12</t>
  </si>
  <si>
    <t>10  DE 12</t>
  </si>
  <si>
    <t>11  DE 12</t>
  </si>
  <si>
    <t>6  DE 12</t>
  </si>
  <si>
    <t>7 DE 12</t>
  </si>
  <si>
    <t>12  DE 12</t>
  </si>
  <si>
    <t xml:space="preserve">IMPEDÂNCIA NA Tref. (%): </t>
  </si>
  <si>
    <t>Impedância de curto-circuito a Temp. de Ref. (%)</t>
  </si>
  <si>
    <t xml:space="preserve">Impedância a Temperatura de Ref. (%): </t>
  </si>
  <si>
    <t>T. amb. 3</t>
  </si>
  <si>
    <t>T. top. Óleo</t>
  </si>
  <si>
    <t>Tap Critc.</t>
  </si>
  <si>
    <t>'LIMITE DE ELEV. DE TEMP.</t>
  </si>
  <si>
    <t>DOS ENROLAMENTOS (K)</t>
  </si>
  <si>
    <t>SITUAÇÃO DO TRAFO</t>
  </si>
  <si>
    <t>RECONDICIONADO</t>
  </si>
  <si>
    <t>Perdas totais (W) no tap nominal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</si>
</sst>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Symbol"/>
      <family val="1"/>
      <charset val="2"/>
    </font>
    <font>
      <b/>
      <sz val="8"/>
      <name val="Arial"/>
      <family val="2"/>
    </font>
    <font>
      <sz val="8"/>
      <name val="Symbol"/>
      <family val="1"/>
      <charset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Symbol"/>
      <family val="1"/>
      <charset val="2"/>
    </font>
    <font>
      <sz val="10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65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1" fontId="3" fillId="0" borderId="0" xfId="0" quotePrefix="1" applyNumberFormat="1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0" fillId="0" borderId="3" xfId="0" applyBorder="1" applyAlignment="1">
      <alignment horizontal="centerContinuous" vertical="center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quotePrefix="1" applyBorder="1" applyAlignment="1" applyProtection="1">
      <alignment horizontal="left"/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Protection="1">
      <protection hidden="1"/>
    </xf>
    <xf numFmtId="0" fontId="1" fillId="2" borderId="4" xfId="0" quotePrefix="1" applyFont="1" applyFill="1" applyBorder="1" applyAlignment="1" applyProtection="1">
      <alignment horizontal="left"/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centerContinuous" vertical="center"/>
      <protection hidden="1"/>
    </xf>
    <xf numFmtId="0" fontId="0" fillId="3" borderId="7" xfId="0" applyFill="1" applyBorder="1" applyAlignment="1" applyProtection="1">
      <alignment horizontal="centerContinuous" vertical="center"/>
      <protection hidden="1"/>
    </xf>
    <xf numFmtId="0" fontId="0" fillId="3" borderId="8" xfId="0" applyFill="1" applyBorder="1" applyAlignment="1" applyProtection="1">
      <alignment horizontal="centerContinuous" vertical="center"/>
      <protection hidden="1"/>
    </xf>
    <xf numFmtId="0" fontId="1" fillId="2" borderId="5" xfId="0" quotePrefix="1" applyFont="1" applyFill="1" applyBorder="1" applyAlignment="1" applyProtection="1">
      <alignment horizontal="left"/>
      <protection hidden="1"/>
    </xf>
    <xf numFmtId="0" fontId="0" fillId="2" borderId="6" xfId="0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1" fillId="2" borderId="9" xfId="0" quotePrefix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1" fillId="2" borderId="11" xfId="0" quotePrefix="1" applyFont="1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righ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1" fillId="2" borderId="14" xfId="0" applyFont="1" applyFill="1" applyBorder="1" applyProtection="1"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1" fillId="2" borderId="16" xfId="0" quotePrefix="1" applyFont="1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left" vertical="center"/>
      <protection hidden="1"/>
    </xf>
    <xf numFmtId="0" fontId="1" fillId="0" borderId="0" xfId="0" quotePrefix="1" applyFont="1" applyBorder="1" applyAlignment="1" applyProtection="1">
      <alignment horizontal="left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" fontId="3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1" fillId="0" borderId="0" xfId="0" quotePrefix="1" applyFont="1" applyBorder="1" applyAlignment="1" applyProtection="1">
      <alignment horizontal="left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0" fillId="2" borderId="21" xfId="0" quotePrefix="1" applyFill="1" applyBorder="1" applyAlignment="1" applyProtection="1">
      <alignment horizontal="left" vertical="center" wrapText="1"/>
      <protection hidden="1"/>
    </xf>
    <xf numFmtId="0" fontId="1" fillId="2" borderId="21" xfId="0" applyFont="1" applyFill="1" applyBorder="1" applyAlignment="1" applyProtection="1">
      <alignment horizontal="left" vertical="center" wrapText="1"/>
      <protection hidden="1"/>
    </xf>
    <xf numFmtId="0" fontId="1" fillId="2" borderId="21" xfId="0" quotePrefix="1" applyFont="1" applyFill="1" applyBorder="1" applyAlignment="1" applyProtection="1">
      <alignment horizontal="left" vertical="center" wrapText="1"/>
      <protection hidden="1"/>
    </xf>
    <xf numFmtId="0" fontId="1" fillId="2" borderId="22" xfId="0" quotePrefix="1" applyFont="1" applyFill="1" applyBorder="1" applyAlignment="1" applyProtection="1">
      <alignment horizontal="left" vertical="center" wrapText="1"/>
      <protection hidden="1"/>
    </xf>
    <xf numFmtId="2" fontId="0" fillId="3" borderId="23" xfId="0" applyNumberFormat="1" applyFill="1" applyBorder="1" applyAlignment="1" applyProtection="1">
      <alignment horizontal="center" vertical="center" wrapText="1"/>
      <protection hidden="1"/>
    </xf>
    <xf numFmtId="2" fontId="0" fillId="3" borderId="24" xfId="0" applyNumberFormat="1" applyFill="1" applyBorder="1" applyAlignment="1" applyProtection="1">
      <alignment horizontal="center" vertical="center" wrapText="1"/>
      <protection hidden="1"/>
    </xf>
    <xf numFmtId="2" fontId="2" fillId="3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quotePrefix="1" applyFont="1" applyFill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4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2" fontId="10" fillId="4" borderId="23" xfId="0" applyNumberFormat="1" applyFont="1" applyFill="1" applyBorder="1" applyAlignment="1">
      <alignment horizontal="center" vertical="center"/>
    </xf>
    <xf numFmtId="0" fontId="10" fillId="4" borderId="21" xfId="0" quotePrefix="1" applyFont="1" applyFill="1" applyBorder="1" applyAlignment="1">
      <alignment horizontal="left" vertical="center" wrapText="1"/>
    </xf>
    <xf numFmtId="2" fontId="9" fillId="4" borderId="23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2" fontId="10" fillId="4" borderId="24" xfId="0" applyNumberFormat="1" applyFont="1" applyFill="1" applyBorder="1" applyAlignment="1">
      <alignment horizontal="center" vertical="center"/>
    </xf>
    <xf numFmtId="2" fontId="9" fillId="4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0" xfId="0" quotePrefix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2" fontId="8" fillId="4" borderId="7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Protection="1"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quotePrefix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 applyProtection="1">
      <alignment horizontal="left"/>
      <protection hidden="1"/>
    </xf>
    <xf numFmtId="0" fontId="8" fillId="0" borderId="0" xfId="0" quotePrefix="1" applyFont="1" applyFill="1" applyBorder="1" applyAlignment="1" applyProtection="1">
      <alignment horizontal="center" vertical="center" wrapText="1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0" fontId="3" fillId="2" borderId="25" xfId="0" quotePrefix="1" applyFont="1" applyFill="1" applyBorder="1" applyAlignment="1" applyProtection="1">
      <alignment horizontal="left" vertical="center"/>
      <protection hidden="1"/>
    </xf>
    <xf numFmtId="0" fontId="3" fillId="2" borderId="26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left" vertical="center"/>
      <protection hidden="1"/>
    </xf>
    <xf numFmtId="0" fontId="8" fillId="2" borderId="29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left" vertical="center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left" vertical="center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164" fontId="8" fillId="2" borderId="33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Protection="1">
      <protection hidden="1"/>
    </xf>
    <xf numFmtId="0" fontId="8" fillId="2" borderId="30" xfId="0" applyFont="1" applyFill="1" applyBorder="1" applyProtection="1">
      <protection hidden="1"/>
    </xf>
    <xf numFmtId="0" fontId="8" fillId="2" borderId="32" xfId="0" applyFont="1" applyFill="1" applyBorder="1" applyProtection="1">
      <protection hidden="1"/>
    </xf>
    <xf numFmtId="0" fontId="8" fillId="2" borderId="33" xfId="0" applyFont="1" applyFill="1" applyBorder="1" applyProtection="1"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8" fillId="2" borderId="35" xfId="0" applyFont="1" applyFill="1" applyBorder="1" applyAlignment="1" applyProtection="1">
      <alignment horizontal="center" vertical="center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8" fillId="2" borderId="38" xfId="0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2" fontId="8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1" xfId="0" quotePrefix="1" applyFont="1" applyFill="1" applyBorder="1" applyAlignment="1" applyProtection="1">
      <alignment horizontal="center" vertical="center" wrapText="1"/>
      <protection hidden="1"/>
    </xf>
    <xf numFmtId="2" fontId="5" fillId="2" borderId="40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41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3" xfId="0" applyFont="1" applyFill="1" applyBorder="1" applyAlignment="1" applyProtection="1">
      <alignment horizontal="center" vertical="center" wrapText="1"/>
      <protection hidden="1"/>
    </xf>
    <xf numFmtId="0" fontId="9" fillId="2" borderId="43" xfId="0" quotePrefix="1" applyFont="1" applyFill="1" applyBorder="1" applyAlignment="1" applyProtection="1">
      <alignment horizontal="center" vertical="center" wrapText="1"/>
      <protection hidden="1"/>
    </xf>
    <xf numFmtId="0" fontId="4" fillId="2" borderId="44" xfId="0" quotePrefix="1" applyFont="1" applyFill="1" applyBorder="1" applyAlignment="1" applyProtection="1">
      <alignment horizontal="left" vertical="center"/>
      <protection hidden="1"/>
    </xf>
    <xf numFmtId="0" fontId="4" fillId="2" borderId="45" xfId="0" applyFont="1" applyFill="1" applyBorder="1" applyAlignment="1" applyProtection="1">
      <alignment horizontal="left" vertical="center"/>
      <protection hidden="1"/>
    </xf>
    <xf numFmtId="0" fontId="1" fillId="0" borderId="2" xfId="0" quotePrefix="1" applyFont="1" applyBorder="1" applyAlignment="1" applyProtection="1">
      <alignment horizontal="left" vertical="center"/>
      <protection hidden="1"/>
    </xf>
    <xf numFmtId="164" fontId="3" fillId="2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locked="0"/>
    </xf>
    <xf numFmtId="2" fontId="9" fillId="0" borderId="23" xfId="0" applyNumberFormat="1" applyFont="1" applyFill="1" applyBorder="1" applyAlignment="1" applyProtection="1">
      <alignment horizontal="center" vertical="center"/>
      <protection locked="0"/>
    </xf>
    <xf numFmtId="2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vertical="center"/>
      <protection hidden="1"/>
    </xf>
    <xf numFmtId="0" fontId="2" fillId="3" borderId="32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centerContinuous"/>
      <protection hidden="1"/>
    </xf>
    <xf numFmtId="0" fontId="2" fillId="3" borderId="4" xfId="0" quotePrefix="1" applyFont="1" applyFill="1" applyBorder="1" applyAlignment="1" applyProtection="1">
      <alignment horizontal="left"/>
      <protection hidden="1"/>
    </xf>
    <xf numFmtId="0" fontId="2" fillId="3" borderId="6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centerContinuous" vertical="center"/>
      <protection hidden="1"/>
    </xf>
    <xf numFmtId="0" fontId="2" fillId="3" borderId="6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right" vertical="center"/>
      <protection hidden="1"/>
    </xf>
    <xf numFmtId="0" fontId="2" fillId="3" borderId="11" xfId="0" quotePrefix="1" applyFont="1" applyFill="1" applyBorder="1" applyAlignment="1" applyProtection="1">
      <alignment horizontal="left"/>
      <protection hidden="1"/>
    </xf>
    <xf numFmtId="0" fontId="2" fillId="3" borderId="12" xfId="0" applyFont="1" applyFill="1" applyBorder="1" applyAlignment="1" applyProtection="1">
      <alignment horizontal="right" vertical="center"/>
      <protection hidden="1"/>
    </xf>
    <xf numFmtId="0" fontId="2" fillId="3" borderId="40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47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left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3" borderId="28" xfId="0" quotePrefix="1" applyFont="1" applyFill="1" applyBorder="1" applyAlignment="1" applyProtection="1">
      <alignment horizontal="left"/>
      <protection hidden="1"/>
    </xf>
    <xf numFmtId="0" fontId="2" fillId="3" borderId="29" xfId="0" applyFont="1" applyFill="1" applyBorder="1" applyAlignment="1" applyProtection="1">
      <alignment horizontal="left"/>
      <protection hidden="1"/>
    </xf>
    <xf numFmtId="0" fontId="2" fillId="3" borderId="26" xfId="0" applyFont="1" applyFill="1" applyBorder="1" applyAlignment="1" applyProtection="1">
      <alignment horizontal="centerContinuous"/>
      <protection hidden="1"/>
    </xf>
    <xf numFmtId="0" fontId="2" fillId="3" borderId="27" xfId="0" applyFont="1" applyFill="1" applyBorder="1" applyAlignment="1" applyProtection="1">
      <alignment horizontal="centerContinuous"/>
      <protection hidden="1"/>
    </xf>
    <xf numFmtId="0" fontId="2" fillId="3" borderId="10" xfId="0" applyFont="1" applyFill="1" applyBorder="1" applyAlignment="1" applyProtection="1">
      <alignment horizontal="centerContinuous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centerContinuous" vertical="center"/>
      <protection hidden="1"/>
    </xf>
    <xf numFmtId="0" fontId="2" fillId="3" borderId="4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" fillId="5" borderId="44" xfId="0" applyFont="1" applyFill="1" applyBorder="1" applyAlignment="1" applyProtection="1">
      <alignment horizontal="centerContinuous" vertical="center"/>
      <protection hidden="1"/>
    </xf>
    <xf numFmtId="0" fontId="0" fillId="3" borderId="31" xfId="0" quotePrefix="1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centerContinuous" vertical="center"/>
      <protection hidden="1"/>
    </xf>
    <xf numFmtId="0" fontId="0" fillId="3" borderId="10" xfId="0" applyFill="1" applyBorder="1" applyAlignment="1" applyProtection="1">
      <alignment horizontal="centerContinuous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2" borderId="42" xfId="0" quotePrefix="1" applyFill="1" applyBorder="1" applyAlignment="1" applyProtection="1">
      <alignment horizontal="left" vertical="center" wrapText="1"/>
      <protection hidden="1"/>
    </xf>
    <xf numFmtId="0" fontId="0" fillId="2" borderId="21" xfId="0" quotePrefix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Protection="1">
      <protection hidden="1"/>
    </xf>
    <xf numFmtId="0" fontId="2" fillId="2" borderId="4" xfId="0" quotePrefix="1" applyFont="1" applyFill="1" applyBorder="1" applyAlignment="1" applyProtection="1">
      <alignment horizontal="left" vertical="center"/>
      <protection hidden="1"/>
    </xf>
    <xf numFmtId="2" fontId="8" fillId="4" borderId="23" xfId="0" applyNumberFormat="1" applyFont="1" applyFill="1" applyBorder="1" applyAlignment="1" applyProtection="1">
      <alignment horizontal="center"/>
      <protection hidden="1"/>
    </xf>
    <xf numFmtId="0" fontId="8" fillId="2" borderId="31" xfId="0" applyFont="1" applyFill="1" applyBorder="1" applyProtection="1">
      <protection hidden="1"/>
    </xf>
    <xf numFmtId="0" fontId="5" fillId="2" borderId="43" xfId="0" quotePrefix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0" fontId="1" fillId="2" borderId="21" xfId="0" quotePrefix="1" applyFont="1" applyFill="1" applyBorder="1" applyAlignment="1" applyProtection="1">
      <alignment horizontal="center" vertical="center"/>
      <protection hidden="1"/>
    </xf>
    <xf numFmtId="0" fontId="1" fillId="2" borderId="40" xfId="0" quotePrefix="1" applyFont="1" applyFill="1" applyBorder="1" applyAlignment="1" applyProtection="1">
      <alignment horizontal="center" vertical="center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quotePrefix="1" applyFont="1" applyBorder="1" applyAlignment="1">
      <alignment horizontal="left"/>
    </xf>
    <xf numFmtId="1" fontId="1" fillId="0" borderId="0" xfId="0" quotePrefix="1" applyNumberFormat="1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left"/>
      <protection hidden="1"/>
    </xf>
    <xf numFmtId="1" fontId="4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quotePrefix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3" fillId="0" borderId="0" xfId="0" quotePrefix="1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Continuous" vertic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/>
    <xf numFmtId="0" fontId="8" fillId="2" borderId="17" xfId="0" quotePrefix="1" applyFont="1" applyFill="1" applyBorder="1" applyAlignment="1" applyProtection="1">
      <alignment horizontal="left" vertical="center"/>
      <protection hidden="1"/>
    </xf>
    <xf numFmtId="2" fontId="10" fillId="4" borderId="23" xfId="0" applyNumberFormat="1" applyFont="1" applyFill="1" applyBorder="1" applyAlignment="1">
      <alignment horizontal="center" vertical="center" wrapText="1"/>
    </xf>
    <xf numFmtId="0" fontId="0" fillId="2" borderId="3" xfId="0" applyFill="1" applyBorder="1" applyProtection="1">
      <protection hidden="1"/>
    </xf>
    <xf numFmtId="0" fontId="0" fillId="2" borderId="2" xfId="0" quotePrefix="1" applyFill="1" applyBorder="1" applyAlignment="1" applyProtection="1">
      <alignment horizontal="left"/>
      <protection hidden="1"/>
    </xf>
    <xf numFmtId="164" fontId="1" fillId="0" borderId="0" xfId="0" quotePrefix="1" applyNumberFormat="1" applyFont="1" applyBorder="1" applyAlignment="1" applyProtection="1">
      <alignment horizontal="left"/>
      <protection hidden="1"/>
    </xf>
    <xf numFmtId="0" fontId="12" fillId="0" borderId="4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2" fontId="8" fillId="3" borderId="49" xfId="0" applyNumberFormat="1" applyFont="1" applyFill="1" applyBorder="1" applyAlignment="1" applyProtection="1">
      <alignment horizontal="center" vertical="center"/>
      <protection hidden="1"/>
    </xf>
    <xf numFmtId="2" fontId="8" fillId="4" borderId="49" xfId="0" applyNumberFormat="1" applyFont="1" applyFill="1" applyBorder="1" applyAlignment="1" applyProtection="1">
      <alignment horizontal="center" vertical="center"/>
      <protection hidden="1"/>
    </xf>
    <xf numFmtId="2" fontId="8" fillId="3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Continuous" vertical="center"/>
      <protection hidden="1"/>
    </xf>
    <xf numFmtId="0" fontId="8" fillId="2" borderId="44" xfId="0" applyFont="1" applyFill="1" applyBorder="1" applyAlignment="1" applyProtection="1">
      <alignment horizontal="centerContinuous" vertical="center"/>
      <protection hidden="1"/>
    </xf>
    <xf numFmtId="0" fontId="8" fillId="2" borderId="45" xfId="0" applyFont="1" applyFill="1" applyBorder="1" applyAlignment="1" applyProtection="1">
      <alignment horizontal="centerContinuous" vertical="center"/>
      <protection hidden="1"/>
    </xf>
    <xf numFmtId="164" fontId="8" fillId="4" borderId="20" xfId="0" applyNumberFormat="1" applyFont="1" applyFill="1" applyBorder="1" applyAlignment="1" applyProtection="1">
      <alignment horizontal="center" vertical="center"/>
      <protection hidden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9" fillId="0" borderId="0" xfId="0" quotePrefix="1" applyFont="1" applyBorder="1" applyAlignment="1">
      <alignment horizontal="justify" vertical="top" wrapText="1"/>
    </xf>
    <xf numFmtId="0" fontId="3" fillId="0" borderId="0" xfId="0" quotePrefix="1" applyFont="1" applyBorder="1" applyAlignment="1">
      <alignment horizontal="left" vertical="top" wrapText="1"/>
    </xf>
    <xf numFmtId="0" fontId="1" fillId="2" borderId="28" xfId="0" quotePrefix="1" applyFont="1" applyFill="1" applyBorder="1" applyAlignment="1" applyProtection="1">
      <alignment horizontal="left"/>
      <protection hidden="1"/>
    </xf>
    <xf numFmtId="0" fontId="0" fillId="2" borderId="43" xfId="0" applyFill="1" applyBorder="1" applyAlignment="1" applyProtection="1">
      <alignment horizontal="left"/>
      <protection hidden="1"/>
    </xf>
    <xf numFmtId="0" fontId="0" fillId="2" borderId="49" xfId="0" applyFill="1" applyBorder="1" applyAlignment="1" applyProtection="1">
      <alignment horizontal="left"/>
      <protection hidden="1"/>
    </xf>
    <xf numFmtId="0" fontId="0" fillId="3" borderId="32" xfId="0" applyFill="1" applyBorder="1" applyAlignment="1" applyProtection="1">
      <alignment horizontal="centerContinuous"/>
      <protection hidden="1"/>
    </xf>
    <xf numFmtId="0" fontId="0" fillId="3" borderId="33" xfId="0" applyFill="1" applyBorder="1" applyAlignment="1" applyProtection="1">
      <alignment horizontal="centerContinuous"/>
      <protection hidden="1"/>
    </xf>
    <xf numFmtId="0" fontId="24" fillId="0" borderId="0" xfId="0" applyFont="1" applyProtection="1">
      <protection locked="0"/>
    </xf>
    <xf numFmtId="0" fontId="24" fillId="0" borderId="0" xfId="0" quotePrefix="1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50" xfId="0" quotePrefix="1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2" fillId="3" borderId="4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quotePrefix="1" applyNumberFormat="1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0" xfId="0" quotePrefix="1" applyBorder="1"/>
    <xf numFmtId="0" fontId="1" fillId="0" borderId="0" xfId="0" quotePrefix="1" applyFont="1" applyBorder="1" applyAlignment="1" applyProtection="1">
      <alignment horizontal="right" vertical="top"/>
      <protection hidden="1"/>
    </xf>
    <xf numFmtId="0" fontId="1" fillId="0" borderId="0" xfId="0" quotePrefix="1" applyFont="1" applyBorder="1" applyAlignment="1">
      <alignment horizontal="left" vertical="center"/>
    </xf>
    <xf numFmtId="164" fontId="8" fillId="3" borderId="24" xfId="0" applyNumberFormat="1" applyFont="1" applyFill="1" applyBorder="1" applyAlignment="1" applyProtection="1">
      <alignment horizontal="center" vertical="center"/>
      <protection hidden="1"/>
    </xf>
    <xf numFmtId="164" fontId="8" fillId="4" borderId="24" xfId="0" applyNumberFormat="1" applyFont="1" applyFill="1" applyBorder="1" applyAlignment="1" applyProtection="1">
      <alignment horizontal="center" vertical="center"/>
      <protection hidden="1"/>
    </xf>
    <xf numFmtId="164" fontId="8" fillId="4" borderId="7" xfId="0" applyNumberFormat="1" applyFont="1" applyFill="1" applyBorder="1" applyAlignment="1" applyProtection="1">
      <alignment horizontal="center"/>
      <protection hidden="1"/>
    </xf>
    <xf numFmtId="164" fontId="8" fillId="4" borderId="24" xfId="0" applyNumberFormat="1" applyFont="1" applyFill="1" applyBorder="1" applyAlignment="1" applyProtection="1">
      <alignment horizontal="center"/>
      <protection hidden="1"/>
    </xf>
    <xf numFmtId="0" fontId="9" fillId="0" borderId="0" xfId="0" quotePrefix="1" applyFont="1" applyBorder="1" applyAlignment="1">
      <alignment horizontal="left" vertical="top" wrapText="1"/>
    </xf>
    <xf numFmtId="0" fontId="2" fillId="0" borderId="40" xfId="0" applyFont="1" applyFill="1" applyBorder="1" applyAlignment="1" applyProtection="1">
      <alignment horizontal="left"/>
      <protection locked="0"/>
    </xf>
    <xf numFmtId="0" fontId="4" fillId="0" borderId="0" xfId="0" quotePrefix="1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top"/>
      <protection hidden="1"/>
    </xf>
    <xf numFmtId="164" fontId="0" fillId="2" borderId="40" xfId="0" applyNumberFormat="1" applyFill="1" applyBorder="1" applyAlignment="1" applyProtection="1">
      <alignment horizontal="center" vertical="center" wrapText="1"/>
      <protection hidden="1"/>
    </xf>
    <xf numFmtId="2" fontId="2" fillId="3" borderId="48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6" xfId="0" applyNumberFormat="1" applyFont="1" applyFill="1" applyBorder="1" applyAlignment="1" applyProtection="1">
      <alignment horizontal="center" vertical="center"/>
      <protection hidden="1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164" fontId="1" fillId="3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hidden="1"/>
    </xf>
    <xf numFmtId="0" fontId="2" fillId="3" borderId="9" xfId="0" quotePrefix="1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43" xfId="0" applyFont="1" applyFill="1" applyBorder="1" applyAlignment="1" applyProtection="1">
      <alignment horizontal="center" vertical="center"/>
      <protection hidden="1"/>
    </xf>
    <xf numFmtId="0" fontId="2" fillId="3" borderId="49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46" xfId="0" quotePrefix="1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vertical="center"/>
      <protection hidden="1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1" fontId="3" fillId="0" borderId="0" xfId="0" applyNumberFormat="1" applyFont="1" applyBorder="1" applyAlignment="1" applyProtection="1">
      <alignment horizontal="left" vertical="center"/>
    </xf>
    <xf numFmtId="1" fontId="3" fillId="0" borderId="0" xfId="0" quotePrefix="1" applyNumberFormat="1" applyFont="1" applyBorder="1" applyAlignment="1" applyProtection="1">
      <alignment horizontal="left" vertical="center"/>
    </xf>
    <xf numFmtId="0" fontId="0" fillId="0" borderId="0" xfId="0" applyBorder="1" applyProtection="1"/>
    <xf numFmtId="1" fontId="3" fillId="0" borderId="0" xfId="0" quotePrefix="1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1" fontId="1" fillId="0" borderId="0" xfId="0" quotePrefix="1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left" vertical="center"/>
    </xf>
    <xf numFmtId="0" fontId="0" fillId="0" borderId="0" xfId="0" applyProtection="1"/>
    <xf numFmtId="0" fontId="0" fillId="0" borderId="0" xfId="0" quotePrefix="1" applyBorder="1" applyProtection="1"/>
    <xf numFmtId="0" fontId="0" fillId="2" borderId="34" xfId="0" quotePrefix="1" applyFill="1" applyBorder="1" applyAlignment="1" applyProtection="1">
      <alignment horizontal="center" vertical="center"/>
    </xf>
    <xf numFmtId="0" fontId="0" fillId="2" borderId="35" xfId="0" quotePrefix="1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2" borderId="55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2" fontId="0" fillId="3" borderId="49" xfId="0" applyNumberFormat="1" applyFill="1" applyBorder="1" applyAlignment="1" applyProtection="1">
      <alignment horizontal="center"/>
    </xf>
    <xf numFmtId="0" fontId="0" fillId="2" borderId="29" xfId="0" quotePrefix="1" applyFill="1" applyBorder="1" applyAlignment="1" applyProtection="1">
      <alignment horizontal="left" vertical="center"/>
    </xf>
    <xf numFmtId="164" fontId="0" fillId="3" borderId="49" xfId="0" applyNumberFormat="1" applyFill="1" applyBorder="1" applyAlignment="1" applyProtection="1">
      <alignment horizontal="center" vertical="center"/>
    </xf>
    <xf numFmtId="2" fontId="0" fillId="3" borderId="23" xfId="0" applyNumberFormat="1" applyFill="1" applyBorder="1" applyAlignment="1" applyProtection="1">
      <alignment horizontal="center"/>
    </xf>
    <xf numFmtId="0" fontId="0" fillId="2" borderId="3" xfId="0" quotePrefix="1" applyFill="1" applyBorder="1" applyAlignment="1" applyProtection="1">
      <alignment horizontal="left" vertical="center"/>
    </xf>
    <xf numFmtId="2" fontId="0" fillId="3" borderId="23" xfId="0" applyNumberFormat="1" applyFill="1" applyBorder="1" applyAlignment="1" applyProtection="1">
      <alignment horizontal="center" vertical="center"/>
    </xf>
    <xf numFmtId="164" fontId="0" fillId="3" borderId="23" xfId="0" applyNumberForma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Border="1" applyProtection="1"/>
    <xf numFmtId="164" fontId="1" fillId="3" borderId="23" xfId="0" applyNumberFormat="1" applyFont="1" applyFill="1" applyBorder="1" applyAlignment="1" applyProtection="1">
      <alignment horizontal="center" vertical="center"/>
    </xf>
    <xf numFmtId="0" fontId="0" fillId="2" borderId="30" xfId="0" quotePrefix="1" applyFill="1" applyBorder="1" applyAlignment="1" applyProtection="1">
      <alignment horizontal="left" vertical="center"/>
    </xf>
    <xf numFmtId="2" fontId="0" fillId="0" borderId="24" xfId="0" applyNumberFormat="1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2" fontId="0" fillId="3" borderId="57" xfId="0" applyNumberFormat="1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Continuous" vertical="center"/>
      <protection hidden="1"/>
    </xf>
    <xf numFmtId="0" fontId="0" fillId="3" borderId="4" xfId="0" applyFill="1" applyBorder="1" applyAlignment="1" applyProtection="1">
      <alignment horizontal="centerContinuous" vertical="center"/>
      <protection hidden="1"/>
    </xf>
    <xf numFmtId="17" fontId="0" fillId="3" borderId="4" xfId="0" applyNumberFormat="1" applyFill="1" applyBorder="1" applyAlignment="1" applyProtection="1">
      <alignment horizontal="centerContinuous" vertical="center"/>
      <protection hidden="1"/>
    </xf>
    <xf numFmtId="0" fontId="0" fillId="3" borderId="9" xfId="0" applyFill="1" applyBorder="1" applyAlignment="1" applyProtection="1">
      <alignment horizontal="centerContinuous"/>
      <protection hidden="1"/>
    </xf>
    <xf numFmtId="0" fontId="0" fillId="3" borderId="9" xfId="0" applyFill="1" applyBorder="1" applyAlignment="1" applyProtection="1">
      <alignment horizontal="centerContinuous" vertical="top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right"/>
      <protection locked="0"/>
    </xf>
    <xf numFmtId="0" fontId="22" fillId="0" borderId="0" xfId="0" quotePrefix="1" applyFont="1" applyAlignment="1" applyProtection="1">
      <alignment horizontal="left"/>
    </xf>
    <xf numFmtId="0" fontId="21" fillId="0" borderId="15" xfId="0" applyFont="1" applyBorder="1" applyProtection="1"/>
    <xf numFmtId="0" fontId="0" fillId="0" borderId="15" xfId="0" applyBorder="1" applyProtection="1"/>
    <xf numFmtId="0" fontId="21" fillId="0" borderId="0" xfId="0" quotePrefix="1" applyFont="1" applyAlignment="1" applyProtection="1">
      <alignment horizontal="left"/>
    </xf>
    <xf numFmtId="0" fontId="23" fillId="0" borderId="0" xfId="0" quotePrefix="1" applyFont="1" applyAlignment="1" applyProtection="1">
      <alignment horizontal="left"/>
    </xf>
    <xf numFmtId="0" fontId="24" fillId="0" borderId="0" xfId="0" applyFont="1" applyProtection="1"/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0" fontId="9" fillId="0" borderId="15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Continuous"/>
    </xf>
    <xf numFmtId="0" fontId="9" fillId="0" borderId="0" xfId="0" quotePrefix="1" applyFont="1" applyAlignment="1" applyProtection="1">
      <alignment horizontal="left"/>
    </xf>
    <xf numFmtId="0" fontId="9" fillId="0" borderId="0" xfId="0" applyFont="1" applyBorder="1" applyProtection="1"/>
    <xf numFmtId="0" fontId="9" fillId="0" borderId="0" xfId="0" quotePrefix="1" applyFont="1" applyBorder="1" applyAlignment="1" applyProtection="1">
      <alignment horizontal="left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Border="1" applyAlignment="1" applyProtection="1">
      <alignment horizontal="center"/>
    </xf>
    <xf numFmtId="2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quotePrefix="1" applyFont="1" applyFill="1" applyBorder="1" applyAlignment="1" applyProtection="1">
      <alignment horizontal="left"/>
      <protection hidden="1"/>
    </xf>
    <xf numFmtId="0" fontId="17" fillId="2" borderId="19" xfId="0" quotePrefix="1" applyFont="1" applyFill="1" applyBorder="1" applyAlignment="1" applyProtection="1">
      <alignment horizontal="left"/>
      <protection hidden="1"/>
    </xf>
    <xf numFmtId="0" fontId="16" fillId="0" borderId="0" xfId="0" quotePrefix="1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quotePrefix="1" applyFont="1" applyFill="1" applyBorder="1" applyAlignment="1" applyProtection="1">
      <alignment horizontal="left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40" xfId="0" applyNumberFormat="1" applyFont="1" applyFill="1" applyBorder="1" applyAlignment="1" applyProtection="1">
      <alignment horizontal="center" vertical="center"/>
      <protection hidden="1"/>
    </xf>
    <xf numFmtId="2" fontId="10" fillId="4" borderId="49" xfId="0" applyNumberFormat="1" applyFont="1" applyFill="1" applyBorder="1" applyAlignment="1" applyProtection="1">
      <alignment horizontal="center" vertical="center"/>
      <protection locked="0"/>
    </xf>
    <xf numFmtId="2" fontId="10" fillId="4" borderId="24" xfId="0" applyNumberFormat="1" applyFont="1" applyFill="1" applyBorder="1" applyAlignment="1" applyProtection="1">
      <alignment horizontal="center" vertical="center"/>
      <protection locked="0"/>
    </xf>
    <xf numFmtId="2" fontId="9" fillId="4" borderId="49" xfId="0" applyNumberFormat="1" applyFont="1" applyFill="1" applyBorder="1" applyAlignment="1" applyProtection="1">
      <alignment horizontal="center" vertical="center"/>
      <protection locked="0"/>
    </xf>
    <xf numFmtId="2" fontId="9" fillId="4" borderId="24" xfId="0" applyNumberFormat="1" applyFont="1" applyFill="1" applyBorder="1" applyAlignment="1" applyProtection="1">
      <alignment horizontal="center" vertical="center"/>
      <protection locked="0"/>
    </xf>
    <xf numFmtId="2" fontId="9" fillId="5" borderId="45" xfId="0" applyNumberFormat="1" applyFont="1" applyFill="1" applyBorder="1" applyAlignment="1" applyProtection="1">
      <alignment horizontal="centerContinuous"/>
      <protection hidden="1"/>
    </xf>
    <xf numFmtId="2" fontId="9" fillId="5" borderId="54" xfId="0" applyNumberFormat="1" applyFont="1" applyFill="1" applyBorder="1" applyAlignment="1" applyProtection="1">
      <alignment horizontal="centerContinuous"/>
      <protection hidden="1"/>
    </xf>
    <xf numFmtId="2" fontId="4" fillId="0" borderId="0" xfId="0" applyNumberFormat="1" applyFont="1" applyFill="1" applyBorder="1" applyAlignment="1" applyProtection="1">
      <alignment horizontal="centerContinuous"/>
      <protection hidden="1"/>
    </xf>
    <xf numFmtId="2" fontId="9" fillId="0" borderId="0" xfId="0" applyNumberFormat="1" applyFont="1" applyFill="1" applyBorder="1" applyAlignment="1" applyProtection="1">
      <alignment horizontal="centerContinuous"/>
      <protection hidden="1"/>
    </xf>
    <xf numFmtId="2" fontId="4" fillId="5" borderId="25" xfId="0" applyNumberFormat="1" applyFont="1" applyFill="1" applyBorder="1" applyAlignment="1" applyProtection="1">
      <alignment horizontal="centerContinuous"/>
      <protection hidden="1"/>
    </xf>
    <xf numFmtId="2" fontId="9" fillId="5" borderId="26" xfId="0" applyNumberFormat="1" applyFont="1" applyFill="1" applyBorder="1" applyAlignment="1" applyProtection="1">
      <alignment horizontal="centerContinuous"/>
      <protection hidden="1"/>
    </xf>
    <xf numFmtId="2" fontId="9" fillId="5" borderId="27" xfId="0" applyNumberFormat="1" applyFont="1" applyFill="1" applyBorder="1" applyAlignment="1" applyProtection="1">
      <alignment horizontal="centerContinuous"/>
      <protection hidden="1"/>
    </xf>
    <xf numFmtId="2" fontId="9" fillId="0" borderId="0" xfId="0" applyNumberFormat="1" applyFont="1" applyFill="1" applyBorder="1" applyProtection="1">
      <protection hidden="1"/>
    </xf>
    <xf numFmtId="2" fontId="9" fillId="3" borderId="34" xfId="0" quotePrefix="1" applyNumberFormat="1" applyFont="1" applyFill="1" applyBorder="1" applyAlignment="1" applyProtection="1">
      <alignment horizontal="center"/>
      <protection hidden="1"/>
    </xf>
    <xf numFmtId="2" fontId="9" fillId="3" borderId="36" xfId="0" applyNumberFormat="1" applyFont="1" applyFill="1" applyBorder="1" applyAlignment="1" applyProtection="1">
      <alignment horizontal="center"/>
      <protection hidden="1"/>
    </xf>
    <xf numFmtId="2" fontId="9" fillId="3" borderId="35" xfId="0" quotePrefix="1" applyNumberFormat="1" applyFont="1" applyFill="1" applyBorder="1" applyAlignment="1" applyProtection="1">
      <alignment horizontal="center"/>
      <protection hidden="1"/>
    </xf>
    <xf numFmtId="2" fontId="9" fillId="3" borderId="60" xfId="0" applyNumberFormat="1" applyFont="1" applyFill="1" applyBorder="1" applyAlignment="1" applyProtection="1">
      <alignment horizontal="center"/>
      <protection hidden="1"/>
    </xf>
    <xf numFmtId="2" fontId="9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9" fillId="4" borderId="43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26" xfId="0" applyNumberFormat="1" applyFont="1" applyFill="1" applyBorder="1" applyAlignment="1" applyProtection="1">
      <alignment horizontal="center"/>
      <protection hidden="1"/>
    </xf>
    <xf numFmtId="2" fontId="9" fillId="4" borderId="63" xfId="0" applyNumberFormat="1" applyFont="1" applyFill="1" applyBorder="1" applyAlignment="1" applyProtection="1">
      <alignment horizontal="center" vertical="center"/>
      <protection hidden="1"/>
    </xf>
    <xf numFmtId="2" fontId="0" fillId="3" borderId="58" xfId="0" applyNumberFormat="1" applyFill="1" applyBorder="1" applyProtection="1">
      <protection hidden="1"/>
    </xf>
    <xf numFmtId="2" fontId="9" fillId="4" borderId="55" xfId="0" applyNumberFormat="1" applyFont="1" applyFill="1" applyBorder="1" applyAlignment="1" applyProtection="1">
      <alignment horizontal="center" vertical="center"/>
      <protection hidden="1"/>
    </xf>
    <xf numFmtId="2" fontId="9" fillId="4" borderId="37" xfId="0" applyNumberFormat="1" applyFont="1" applyFill="1" applyBorder="1" applyAlignment="1" applyProtection="1">
      <alignment horizontal="center" vertical="center"/>
      <protection hidden="1"/>
    </xf>
    <xf numFmtId="2" fontId="9" fillId="3" borderId="58" xfId="0" applyNumberFormat="1" applyFont="1" applyFill="1" applyBorder="1" applyProtection="1">
      <protection hidden="1"/>
    </xf>
    <xf numFmtId="2" fontId="9" fillId="4" borderId="63" xfId="0" quotePrefix="1" applyNumberFormat="1" applyFont="1" applyFill="1" applyBorder="1" applyAlignment="1" applyProtection="1">
      <alignment horizontal="center" vertical="center"/>
      <protection hidden="1"/>
    </xf>
    <xf numFmtId="2" fontId="9" fillId="3" borderId="25" xfId="0" applyNumberFormat="1" applyFont="1" applyFill="1" applyBorder="1" applyAlignment="1" applyProtection="1">
      <alignment horizontal="center"/>
      <protection hidden="1"/>
    </xf>
    <xf numFmtId="2" fontId="9" fillId="3" borderId="65" xfId="0" applyNumberFormat="1" applyFont="1" applyFill="1" applyBorder="1" applyProtection="1">
      <protection hidden="1"/>
    </xf>
    <xf numFmtId="2" fontId="9" fillId="4" borderId="9" xfId="0" applyNumberFormat="1" applyFont="1" applyFill="1" applyBorder="1" applyAlignment="1" applyProtection="1">
      <alignment horizontal="center" vertical="center"/>
      <protection hidden="1"/>
    </xf>
    <xf numFmtId="2" fontId="9" fillId="4" borderId="11" xfId="0" quotePrefix="1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2" fontId="9" fillId="4" borderId="14" xfId="0" applyNumberFormat="1" applyFont="1" applyFill="1" applyBorder="1" applyAlignment="1" applyProtection="1">
      <alignment horizontal="center" vertical="center"/>
      <protection hidden="1"/>
    </xf>
    <xf numFmtId="2" fontId="9" fillId="4" borderId="66" xfId="0" applyNumberFormat="1" applyFont="1" applyFill="1" applyBorder="1" applyAlignment="1" applyProtection="1">
      <alignment horizontal="center" vertical="center"/>
      <protection hidden="1"/>
    </xf>
    <xf numFmtId="2" fontId="9" fillId="3" borderId="6" xfId="0" applyNumberFormat="1" applyFont="1" applyFill="1" applyBorder="1" applyAlignment="1" applyProtection="1">
      <alignment horizontal="centerContinuous"/>
      <protection hidden="1"/>
    </xf>
    <xf numFmtId="2" fontId="9" fillId="4" borderId="21" xfId="0" applyNumberFormat="1" applyFont="1" applyFill="1" applyBorder="1" applyAlignment="1" applyProtection="1">
      <alignment horizontal="center" vertical="center" wrapText="1"/>
      <protection hidden="1"/>
    </xf>
    <xf numFmtId="2" fontId="9" fillId="4" borderId="40" xfId="0" applyNumberFormat="1" applyFont="1" applyFill="1" applyBorder="1" applyAlignment="1" applyProtection="1">
      <alignment horizontal="center" vertical="center" wrapText="1"/>
      <protection hidden="1"/>
    </xf>
    <xf numFmtId="2" fontId="9" fillId="4" borderId="23" xfId="0" quotePrefix="1" applyNumberFormat="1" applyFont="1" applyFill="1" applyBorder="1" applyAlignment="1" applyProtection="1">
      <alignment horizontal="center" vertical="center" wrapText="1"/>
      <protection hidden="1"/>
    </xf>
    <xf numFmtId="2" fontId="9" fillId="4" borderId="21" xfId="0" applyNumberFormat="1" applyFont="1" applyFill="1" applyBorder="1" applyAlignment="1" applyProtection="1">
      <alignment horizontal="center" vertical="center"/>
      <protection hidden="1"/>
    </xf>
    <xf numFmtId="2" fontId="9" fillId="3" borderId="42" xfId="0" applyNumberFormat="1" applyFont="1" applyFill="1" applyBorder="1" applyAlignment="1" applyProtection="1">
      <alignment horizontal="center" vertical="center"/>
      <protection hidden="1"/>
    </xf>
    <xf numFmtId="2" fontId="9" fillId="3" borderId="21" xfId="0" applyNumberFormat="1" applyFont="1" applyFill="1" applyBorder="1" applyAlignment="1" applyProtection="1">
      <alignment horizontal="center"/>
      <protection hidden="1"/>
    </xf>
    <xf numFmtId="2" fontId="9" fillId="4" borderId="21" xfId="0" quotePrefix="1" applyNumberFormat="1" applyFont="1" applyFill="1" applyBorder="1" applyAlignment="1" applyProtection="1">
      <alignment horizontal="center" vertical="center"/>
      <protection hidden="1"/>
    </xf>
    <xf numFmtId="2" fontId="9" fillId="3" borderId="21" xfId="0" applyNumberFormat="1" applyFont="1" applyFill="1" applyBorder="1" applyAlignment="1" applyProtection="1">
      <alignment horizontal="center" vertical="center"/>
      <protection hidden="1"/>
    </xf>
    <xf numFmtId="2" fontId="9" fillId="3" borderId="23" xfId="0" quotePrefix="1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9" fillId="3" borderId="21" xfId="0" quotePrefix="1" applyNumberFormat="1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Protection="1">
      <protection hidden="1"/>
    </xf>
    <xf numFmtId="2" fontId="9" fillId="3" borderId="22" xfId="0" quotePrefix="1" applyNumberFormat="1" applyFont="1" applyFill="1" applyBorder="1" applyAlignment="1" applyProtection="1">
      <alignment horizontal="left"/>
      <protection hidden="1"/>
    </xf>
    <xf numFmtId="2" fontId="9" fillId="3" borderId="67" xfId="0" applyNumberFormat="1" applyFont="1" applyFill="1" applyBorder="1" applyProtection="1">
      <protection hidden="1"/>
    </xf>
    <xf numFmtId="2" fontId="9" fillId="4" borderId="23" xfId="0" quotePrefix="1" applyNumberFormat="1" applyFont="1" applyFill="1" applyBorder="1" applyAlignment="1" applyProtection="1">
      <alignment horizontal="center" vertical="center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2" fontId="9" fillId="3" borderId="67" xfId="0" applyNumberFormat="1" applyFont="1" applyFill="1" applyBorder="1" applyAlignment="1" applyProtection="1">
      <alignment horizontal="center"/>
      <protection hidden="1"/>
    </xf>
    <xf numFmtId="2" fontId="0" fillId="3" borderId="28" xfId="0" quotePrefix="1" applyNumberFormat="1" applyFill="1" applyBorder="1" applyAlignment="1" applyProtection="1">
      <alignment horizontal="left"/>
      <protection hidden="1"/>
    </xf>
    <xf numFmtId="2" fontId="0" fillId="3" borderId="32" xfId="0" applyNumberFormat="1" applyFill="1" applyBorder="1" applyProtection="1">
      <protection hidden="1"/>
    </xf>
    <xf numFmtId="2" fontId="0" fillId="3" borderId="4" xfId="0" quotePrefix="1" applyNumberFormat="1" applyFill="1" applyBorder="1" applyAlignment="1" applyProtection="1">
      <alignment horizontal="left"/>
      <protection hidden="1"/>
    </xf>
    <xf numFmtId="2" fontId="0" fillId="3" borderId="6" xfId="0" applyNumberFormat="1" applyFill="1" applyBorder="1" applyProtection="1">
      <protection hidden="1"/>
    </xf>
    <xf numFmtId="2" fontId="9" fillId="4" borderId="49" xfId="0" quotePrefix="1" applyNumberFormat="1" applyFont="1" applyFill="1" applyBorder="1" applyAlignment="1" applyProtection="1">
      <alignment horizontal="center" vertical="center" wrapText="1"/>
      <protection hidden="1"/>
    </xf>
    <xf numFmtId="0" fontId="4" fillId="5" borderId="44" xfId="0" quotePrefix="1" applyFont="1" applyFill="1" applyBorder="1" applyAlignment="1" applyProtection="1">
      <alignment horizontal="centerContinuous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2" fontId="20" fillId="3" borderId="25" xfId="0" quotePrefix="1" applyNumberFormat="1" applyFont="1" applyFill="1" applyBorder="1" applyAlignment="1" applyProtection="1">
      <alignment horizontal="centerContinuous"/>
      <protection hidden="1"/>
    </xf>
    <xf numFmtId="0" fontId="9" fillId="3" borderId="4" xfId="0" applyFont="1" applyFill="1" applyBorder="1" applyAlignment="1" applyProtection="1">
      <alignment horizontal="centerContinuous"/>
      <protection hidden="1"/>
    </xf>
    <xf numFmtId="2" fontId="9" fillId="3" borderId="17" xfId="0" quotePrefix="1" applyNumberFormat="1" applyFont="1" applyFill="1" applyBorder="1" applyAlignment="1" applyProtection="1">
      <alignment horizontal="left"/>
      <protection hidden="1"/>
    </xf>
    <xf numFmtId="2" fontId="0" fillId="3" borderId="31" xfId="0" applyNumberFormat="1" applyFill="1" applyBorder="1" applyProtection="1">
      <protection hidden="1"/>
    </xf>
    <xf numFmtId="0" fontId="9" fillId="3" borderId="17" xfId="0" applyFont="1" applyFill="1" applyBorder="1" applyAlignment="1" applyProtection="1">
      <alignment horizontal="centerContinuous"/>
      <protection hidden="1"/>
    </xf>
    <xf numFmtId="2" fontId="9" fillId="3" borderId="31" xfId="0" applyNumberFormat="1" applyFont="1" applyFill="1" applyBorder="1" applyAlignment="1" applyProtection="1">
      <alignment horizontal="centerContinuous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2" fontId="9" fillId="0" borderId="44" xfId="0" applyNumberFormat="1" applyFont="1" applyFill="1" applyBorder="1" applyProtection="1">
      <protection hidden="1"/>
    </xf>
    <xf numFmtId="0" fontId="2" fillId="0" borderId="43" xfId="0" applyFont="1" applyFill="1" applyBorder="1" applyAlignment="1" applyProtection="1">
      <alignment horizontal="left"/>
      <protection locked="0"/>
    </xf>
    <xf numFmtId="0" fontId="2" fillId="3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2" fontId="9" fillId="0" borderId="43" xfId="0" applyNumberFormat="1" applyFont="1" applyFill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9" xfId="0" applyBorder="1" applyProtection="1">
      <protection locked="0"/>
    </xf>
    <xf numFmtId="2" fontId="9" fillId="0" borderId="40" xfId="0" applyNumberFormat="1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4" xfId="0" applyBorder="1" applyProtection="1">
      <protection locked="0"/>
    </xf>
    <xf numFmtId="2" fontId="9" fillId="0" borderId="68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Fill="1" applyBorder="1" applyAlignment="1" applyProtection="1">
      <alignment horizontal="center"/>
      <protection locked="0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2" fontId="9" fillId="0" borderId="41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0" borderId="24" xfId="0" applyNumberFormat="1" applyFont="1" applyFill="1" applyBorder="1" applyAlignment="1" applyProtection="1">
      <alignment horizontal="center"/>
      <protection locked="0"/>
    </xf>
    <xf numFmtId="165" fontId="9" fillId="0" borderId="41" xfId="0" applyNumberFormat="1" applyFon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</xf>
    <xf numFmtId="0" fontId="1" fillId="0" borderId="0" xfId="0" applyFont="1" applyBorder="1" applyProtection="1">
      <protection hidden="1"/>
    </xf>
    <xf numFmtId="1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quotePrefix="1" applyFont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Continuous" vertical="center" wrapText="1"/>
      <protection hidden="1"/>
    </xf>
    <xf numFmtId="2" fontId="2" fillId="2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 applyProtection="1">
      <alignment horizontal="centerContinuous" vertical="center" wrapText="1"/>
      <protection hidden="1"/>
    </xf>
    <xf numFmtId="2" fontId="2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28" fillId="0" borderId="0" xfId="0" applyFont="1" applyFill="1" applyAlignment="1" applyProtection="1">
      <alignment horizontal="left" vertical="center"/>
      <protection hidden="1"/>
    </xf>
    <xf numFmtId="0" fontId="1" fillId="2" borderId="44" xfId="0" applyFont="1" applyFill="1" applyBorder="1" applyAlignment="1" applyProtection="1">
      <alignment horizontal="centerContinuous" vertical="center"/>
      <protection hidden="1"/>
    </xf>
    <xf numFmtId="0" fontId="0" fillId="2" borderId="45" xfId="0" applyFill="1" applyBorder="1" applyAlignment="1" applyProtection="1">
      <alignment horizontal="centerContinuous" vertical="center" wrapText="1"/>
      <protection hidden="1"/>
    </xf>
    <xf numFmtId="0" fontId="0" fillId="0" borderId="0" xfId="0" quotePrefix="1" applyFill="1" applyBorder="1" applyAlignment="1" applyProtection="1">
      <alignment horizontal="center" vertical="center" wrapText="1"/>
      <protection hidden="1"/>
    </xf>
    <xf numFmtId="0" fontId="1" fillId="0" borderId="0" xfId="0" quotePrefix="1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2" borderId="65" xfId="0" applyFont="1" applyFill="1" applyBorder="1" applyAlignment="1" applyProtection="1">
      <alignment horizontal="centerContinuous" vertical="center"/>
      <protection hidden="1"/>
    </xf>
    <xf numFmtId="0" fontId="0" fillId="2" borderId="58" xfId="0" applyFill="1" applyBorder="1" applyAlignment="1" applyProtection="1">
      <alignment horizontal="centerContinuous" vertical="center" wrapText="1"/>
      <protection hidden="1"/>
    </xf>
    <xf numFmtId="0" fontId="2" fillId="2" borderId="11" xfId="0" applyFont="1" applyFill="1" applyBorder="1" applyAlignment="1" applyProtection="1">
      <alignment horizontal="centerContinuous" vertical="center" wrapText="1"/>
      <protection hidden="1"/>
    </xf>
    <xf numFmtId="2" fontId="2" fillId="2" borderId="12" xfId="0" applyNumberFormat="1" applyFont="1" applyFill="1" applyBorder="1" applyAlignment="1" applyProtection="1">
      <alignment horizontal="centerContinuous" vertical="center" wrapText="1"/>
      <protection locked="0"/>
    </xf>
    <xf numFmtId="2" fontId="9" fillId="4" borderId="40" xfId="0" applyNumberFormat="1" applyFont="1" applyFill="1" applyBorder="1" applyAlignment="1" applyProtection="1">
      <alignment horizontal="center" vertical="center"/>
      <protection hidden="1"/>
    </xf>
    <xf numFmtId="1" fontId="0" fillId="3" borderId="42" xfId="0" applyNumberFormat="1" applyFill="1" applyBorder="1" applyAlignment="1" applyProtection="1">
      <alignment horizontal="center"/>
    </xf>
    <xf numFmtId="1" fontId="0" fillId="3" borderId="21" xfId="0" applyNumberFormat="1" applyFill="1" applyBorder="1" applyAlignment="1" applyProtection="1">
      <alignment horizontal="center"/>
    </xf>
    <xf numFmtId="1" fontId="0" fillId="3" borderId="22" xfId="0" applyNumberFormat="1" applyFill="1" applyBorder="1" applyAlignment="1" applyProtection="1">
      <alignment horizontal="center"/>
    </xf>
    <xf numFmtId="0" fontId="9" fillId="3" borderId="35" xfId="0" quotePrefix="1" applyFont="1" applyFill="1" applyBorder="1" applyAlignment="1" applyProtection="1">
      <alignment horizontal="center" vertical="center" wrapText="1"/>
      <protection hidden="1"/>
    </xf>
    <xf numFmtId="2" fontId="9" fillId="0" borderId="59" xfId="0" applyNumberFormat="1" applyFont="1" applyFill="1" applyBorder="1" applyProtection="1">
      <protection hidden="1"/>
    </xf>
    <xf numFmtId="2" fontId="0" fillId="2" borderId="23" xfId="0" applyNumberFormat="1" applyFill="1" applyBorder="1" applyAlignment="1" applyProtection="1">
      <alignment horizontal="center"/>
      <protection hidden="1"/>
    </xf>
    <xf numFmtId="20" fontId="3" fillId="7" borderId="21" xfId="0" applyNumberFormat="1" applyFont="1" applyFill="1" applyBorder="1" applyAlignment="1" applyProtection="1">
      <alignment horizontal="center" vertical="center"/>
      <protection hidden="1"/>
    </xf>
    <xf numFmtId="164" fontId="3" fillId="7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0" xfId="0" applyBorder="1" applyProtection="1">
      <protection hidden="1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3" borderId="45" xfId="0" quotePrefix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Continuous"/>
    </xf>
    <xf numFmtId="17" fontId="2" fillId="0" borderId="40" xfId="0" applyNumberFormat="1" applyFont="1" applyFill="1" applyBorder="1" applyAlignment="1" applyProtection="1">
      <alignment horizontal="center" vertical="center"/>
      <protection locked="0"/>
    </xf>
    <xf numFmtId="164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 applyProtection="1">
      <alignment horizontal="center" vertical="top" wrapText="1"/>
      <protection locked="0"/>
    </xf>
    <xf numFmtId="0" fontId="9" fillId="3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quotePrefix="1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9" fillId="3" borderId="19" xfId="0" quotePrefix="1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center" vertical="center" wrapText="1"/>
      <protection hidden="1"/>
    </xf>
    <xf numFmtId="2" fontId="0" fillId="3" borderId="37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9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3" borderId="46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20" xfId="0" applyNumberFormat="1" applyFont="1" applyFill="1" applyBorder="1" applyAlignment="1" applyProtection="1">
      <alignment horizontal="center" vertical="center"/>
      <protection hidden="1"/>
    </xf>
    <xf numFmtId="0" fontId="9" fillId="2" borderId="49" xfId="0" quotePrefix="1" applyFont="1" applyFill="1" applyBorder="1" applyAlignment="1" applyProtection="1">
      <alignment horizontal="center" vertical="center" wrapText="1"/>
      <protection hidden="1"/>
    </xf>
    <xf numFmtId="2" fontId="0" fillId="2" borderId="76" xfId="0" applyNumberFormat="1" applyFill="1" applyBorder="1" applyAlignment="1" applyProtection="1">
      <alignment horizontal="center"/>
      <protection hidden="1"/>
    </xf>
    <xf numFmtId="0" fontId="9" fillId="4" borderId="42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>
      <alignment vertical="center"/>
    </xf>
    <xf numFmtId="2" fontId="19" fillId="3" borderId="44" xfId="0" applyNumberFormat="1" applyFont="1" applyFill="1" applyBorder="1" applyAlignment="1" applyProtection="1">
      <alignment horizontal="left"/>
      <protection hidden="1"/>
    </xf>
    <xf numFmtId="2" fontId="2" fillId="0" borderId="61" xfId="0" applyNumberFormat="1" applyFont="1" applyFill="1" applyBorder="1" applyAlignment="1" applyProtection="1">
      <alignment horizontal="center"/>
      <protection hidden="1"/>
    </xf>
    <xf numFmtId="2" fontId="2" fillId="0" borderId="20" xfId="0" applyNumberFormat="1" applyFont="1" applyFill="1" applyBorder="1" applyAlignment="1" applyProtection="1">
      <alignment horizontal="center"/>
      <protection hidden="1"/>
    </xf>
    <xf numFmtId="2" fontId="2" fillId="0" borderId="29" xfId="0" applyNumberFormat="1" applyFont="1" applyFill="1" applyBorder="1" applyProtection="1">
      <protection hidden="1"/>
    </xf>
    <xf numFmtId="2" fontId="9" fillId="3" borderId="43" xfId="0" applyNumberFormat="1" applyFont="1" applyFill="1" applyBorder="1" applyAlignment="1" applyProtection="1">
      <alignment horizontal="center" vertical="center"/>
      <protection hidden="1"/>
    </xf>
    <xf numFmtId="165" fontId="9" fillId="0" borderId="40" xfId="0" applyNumberFormat="1" applyFont="1" applyFill="1" applyBorder="1" applyAlignment="1" applyProtection="1">
      <alignment horizontal="center"/>
      <protection locked="0"/>
    </xf>
    <xf numFmtId="2" fontId="9" fillId="3" borderId="40" xfId="0" applyNumberFormat="1" applyFont="1" applyFill="1" applyBorder="1" applyAlignment="1" applyProtection="1">
      <alignment horizontal="center" vertical="center"/>
      <protection hidden="1"/>
    </xf>
    <xf numFmtId="20" fontId="2" fillId="3" borderId="74" xfId="0" applyNumberFormat="1" applyFont="1" applyFill="1" applyBorder="1" applyAlignment="1" applyProtection="1">
      <alignment horizontal="center" vertical="center"/>
      <protection locked="0"/>
    </xf>
    <xf numFmtId="20" fontId="2" fillId="3" borderId="5" xfId="0" applyNumberFormat="1" applyFont="1" applyFill="1" applyBorder="1" applyAlignment="1" applyProtection="1">
      <alignment horizontal="center" vertical="center"/>
      <protection locked="0"/>
    </xf>
    <xf numFmtId="2" fontId="9" fillId="3" borderId="26" xfId="0" applyNumberFormat="1" applyFont="1" applyFill="1" applyBorder="1" applyAlignment="1" applyProtection="1">
      <alignment horizontal="centerContinuous"/>
      <protection hidden="1"/>
    </xf>
    <xf numFmtId="2" fontId="9" fillId="3" borderId="27" xfId="0" applyNumberFormat="1" applyFont="1" applyFill="1" applyBorder="1" applyAlignment="1" applyProtection="1">
      <alignment horizontal="centerContinuous"/>
      <protection hidden="1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2" fillId="0" borderId="69" xfId="0" applyNumberFormat="1" applyFont="1" applyFill="1" applyBorder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center"/>
      <protection locked="0"/>
    </xf>
    <xf numFmtId="20" fontId="2" fillId="11" borderId="5" xfId="0" applyNumberFormat="1" applyFont="1" applyFill="1" applyBorder="1" applyAlignment="1" applyProtection="1">
      <alignment horizontal="center" vertical="center"/>
      <protection locked="0"/>
    </xf>
    <xf numFmtId="20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Border="1" applyAlignment="1" applyProtection="1">
      <alignment horizontal="left" vertical="center"/>
      <protection hidden="1"/>
    </xf>
    <xf numFmtId="0" fontId="1" fillId="0" borderId="6" xfId="0" quotePrefix="1" applyFont="1" applyBorder="1" applyAlignment="1" applyProtection="1">
      <alignment horizontal="left" vertical="center"/>
      <protection hidden="1"/>
    </xf>
    <xf numFmtId="2" fontId="9" fillId="0" borderId="41" xfId="0" applyNumberFormat="1" applyFont="1" applyFill="1" applyBorder="1" applyAlignment="1" applyProtection="1">
      <alignment horizontal="center"/>
      <protection locked="0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Continuous"/>
      <protection hidden="1"/>
    </xf>
    <xf numFmtId="2" fontId="9" fillId="0" borderId="0" xfId="0" quotePrefix="1" applyNumberFormat="1" applyFont="1" applyFill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1" fillId="10" borderId="40" xfId="0" applyFont="1" applyFill="1" applyBorder="1" applyAlignment="1" applyProtection="1">
      <alignment horizontal="center" vertical="center"/>
      <protection hidden="1"/>
    </xf>
    <xf numFmtId="2" fontId="9" fillId="3" borderId="49" xfId="0" applyNumberFormat="1" applyFont="1" applyFill="1" applyBorder="1" applyAlignment="1" applyProtection="1">
      <alignment horizontal="center" vertical="center"/>
      <protection hidden="1"/>
    </xf>
    <xf numFmtId="2" fontId="9" fillId="3" borderId="22" xfId="0" applyNumberFormat="1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Continuous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quotePrefix="1" applyNumberFormat="1" applyFont="1" applyFill="1" applyBorder="1" applyAlignment="1" applyProtection="1">
      <alignment horizontal="center" vertical="center"/>
      <protection hidden="1"/>
    </xf>
    <xf numFmtId="2" fontId="9" fillId="0" borderId="0" xfId="0" quotePrefix="1" applyNumberFormat="1" applyFont="1" applyFill="1" applyBorder="1" applyAlignment="1" applyProtection="1">
      <alignment horizontal="centerContinuous" vertical="center"/>
      <protection hidden="1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quotePrefix="1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quotePrefix="1" applyNumberFormat="1" applyFont="1" applyFill="1" applyBorder="1" applyAlignment="1" applyProtection="1">
      <alignment horizontal="left"/>
      <protection hidden="1"/>
    </xf>
    <xf numFmtId="0" fontId="9" fillId="0" borderId="19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" fontId="8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top" wrapText="1"/>
    </xf>
    <xf numFmtId="165" fontId="0" fillId="3" borderId="59" xfId="0" applyNumberForma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2" fontId="2" fillId="2" borderId="33" xfId="0" applyNumberFormat="1" applyFont="1" applyFill="1" applyBorder="1" applyAlignment="1" applyProtection="1">
      <alignment horizontal="centerContinuous" vertical="center" wrapText="1"/>
      <protection locked="0"/>
    </xf>
    <xf numFmtId="2" fontId="2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0" fillId="2" borderId="67" xfId="0" applyFill="1" applyBorder="1" applyAlignment="1" applyProtection="1">
      <alignment horizontal="centerContinuous" vertical="center" wrapText="1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Fill="1" applyBorder="1" applyAlignment="1" applyProtection="1">
      <alignment horizontal="centerContinuous" vertical="center" wrapText="1"/>
      <protection hidden="1"/>
    </xf>
    <xf numFmtId="165" fontId="0" fillId="0" borderId="0" xfId="0" applyNumberForma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165" fontId="2" fillId="3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Continuous" vertical="center" wrapText="1"/>
      <protection hidden="1"/>
    </xf>
    <xf numFmtId="2" fontId="2" fillId="2" borderId="31" xfId="0" applyNumberFormat="1" applyFont="1" applyFill="1" applyBorder="1" applyAlignment="1" applyProtection="1">
      <alignment horizontal="centerContinuous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2" fillId="2" borderId="60" xfId="0" applyFont="1" applyFill="1" applyBorder="1" applyAlignment="1" applyProtection="1">
      <alignment horizontal="center" vertical="center" wrapText="1"/>
      <protection hidden="1"/>
    </xf>
    <xf numFmtId="165" fontId="2" fillId="3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69" xfId="0" applyFont="1" applyFill="1" applyBorder="1" applyAlignment="1" applyProtection="1">
      <alignment horizontal="center" vertical="center" wrapText="1"/>
      <protection hidden="1"/>
    </xf>
    <xf numFmtId="165" fontId="2" fillId="3" borderId="28" xfId="0" applyNumberFormat="1" applyFont="1" applyFill="1" applyBorder="1" applyAlignment="1" applyProtection="1">
      <alignment horizontal="center" vertical="center"/>
      <protection hidden="1"/>
    </xf>
    <xf numFmtId="165" fontId="2" fillId="3" borderId="4" xfId="0" applyNumberFormat="1" applyFont="1" applyFill="1" applyBorder="1" applyAlignment="1" applyProtection="1">
      <alignment horizontal="center" vertical="center"/>
      <protection hidden="1"/>
    </xf>
    <xf numFmtId="165" fontId="2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1" xfId="0" quotePrefix="1" applyFont="1" applyFill="1" applyBorder="1" applyAlignment="1" applyProtection="1">
      <alignment horizontal="center" vertical="center" wrapText="1"/>
      <protection hidden="1"/>
    </xf>
    <xf numFmtId="0" fontId="2" fillId="2" borderId="22" xfId="0" quotePrefix="1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/>
      <protection hidden="1"/>
    </xf>
    <xf numFmtId="164" fontId="2" fillId="2" borderId="40" xfId="0" quotePrefix="1" applyNumberFormat="1" applyFont="1" applyFill="1" applyBorder="1" applyAlignment="1" applyProtection="1">
      <alignment horizontal="center" vertical="center" wrapText="1"/>
      <protection hidden="1"/>
    </xf>
    <xf numFmtId="2" fontId="2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164" fontId="9" fillId="11" borderId="21" xfId="0" applyNumberFormat="1" applyFont="1" applyFill="1" applyBorder="1" applyAlignment="1" applyProtection="1">
      <alignment horizontal="center" vertical="center"/>
      <protection locked="0"/>
    </xf>
    <xf numFmtId="164" fontId="9" fillId="11" borderId="40" xfId="0" applyNumberFormat="1" applyFont="1" applyFill="1" applyBorder="1" applyAlignment="1" applyProtection="1">
      <alignment horizontal="center" vertical="center"/>
      <protection locked="0"/>
    </xf>
    <xf numFmtId="165" fontId="0" fillId="0" borderId="39" xfId="0" applyNumberForma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Protection="1">
      <protection hidden="1"/>
    </xf>
    <xf numFmtId="2" fontId="9" fillId="0" borderId="23" xfId="0" applyNumberFormat="1" applyFont="1" applyFill="1" applyBorder="1" applyAlignment="1" applyProtection="1">
      <alignment horizontal="center" vertical="center"/>
    </xf>
    <xf numFmtId="0" fontId="0" fillId="12" borderId="9" xfId="0" applyFill="1" applyBorder="1" applyAlignment="1" applyProtection="1">
      <alignment horizontal="centerContinuous"/>
      <protection hidden="1"/>
    </xf>
    <xf numFmtId="0" fontId="0" fillId="12" borderId="0" xfId="0" applyFill="1" applyBorder="1" applyAlignment="1" applyProtection="1">
      <alignment horizontal="centerContinuous" vertical="center"/>
      <protection hidden="1"/>
    </xf>
    <xf numFmtId="0" fontId="0" fillId="12" borderId="10" xfId="0" applyFill="1" applyBorder="1" applyAlignment="1" applyProtection="1">
      <alignment horizontal="centerContinuous" vertical="center"/>
      <protection hidden="1"/>
    </xf>
    <xf numFmtId="0" fontId="0" fillId="12" borderId="9" xfId="0" applyFill="1" applyBorder="1" applyAlignment="1" applyProtection="1">
      <alignment horizontal="centerContinuous" vertical="top"/>
      <protection hidden="1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0" fontId="9" fillId="3" borderId="53" xfId="0" quotePrefix="1" applyFont="1" applyFill="1" applyBorder="1" applyAlignment="1" applyProtection="1">
      <alignment horizontal="center" vertical="center" wrapText="1"/>
      <protection hidden="1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11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9" fillId="0" borderId="41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quotePrefix="1" applyFont="1" applyFill="1" applyBorder="1" applyAlignment="1" applyProtection="1">
      <alignment horizontal="center" vertical="center" wrapText="1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11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3" borderId="27" xfId="0" quotePrefix="1" applyFont="1" applyFill="1" applyBorder="1" applyAlignment="1" applyProtection="1">
      <alignment horizontal="center" vertical="center" wrapText="1"/>
      <protection hidden="1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11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18" xfId="0" applyNumberFormat="1" applyFont="1" applyFill="1" applyBorder="1" applyAlignment="1" applyProtection="1">
      <alignment horizontal="center" vertical="center"/>
      <protection locked="0"/>
    </xf>
    <xf numFmtId="2" fontId="9" fillId="0" borderId="74" xfId="0" applyNumberFormat="1" applyFont="1" applyFill="1" applyBorder="1" applyAlignment="1" applyProtection="1">
      <alignment horizontal="center"/>
      <protection locked="0"/>
    </xf>
    <xf numFmtId="2" fontId="9" fillId="3" borderId="59" xfId="0" applyNumberFormat="1" applyFont="1" applyFill="1" applyBorder="1" applyProtection="1">
      <protection hidden="1"/>
    </xf>
    <xf numFmtId="2" fontId="9" fillId="3" borderId="28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17" xfId="0" quotePrefix="1" applyNumberFormat="1" applyFont="1" applyFill="1" applyBorder="1" applyAlignment="1" applyProtection="1">
      <alignment horizontal="center" vertical="center" wrapText="1"/>
      <protection hidden="1"/>
    </xf>
    <xf numFmtId="2" fontId="9" fillId="0" borderId="16" xfId="0" applyNumberFormat="1" applyFont="1" applyFill="1" applyBorder="1" applyAlignment="1" applyProtection="1">
      <alignment horizontal="center" vertical="center"/>
      <protection locked="0"/>
    </xf>
    <xf numFmtId="2" fontId="9" fillId="0" borderId="69" xfId="0" applyNumberFormat="1" applyFont="1" applyFill="1" applyBorder="1" applyAlignment="1" applyProtection="1">
      <alignment horizontal="center"/>
      <protection locked="0"/>
    </xf>
    <xf numFmtId="2" fontId="9" fillId="3" borderId="49" xfId="0" quotePrefix="1" applyNumberFormat="1" applyFont="1" applyFill="1" applyBorder="1" applyAlignment="1" applyProtection="1">
      <alignment horizontal="center" vertical="center"/>
      <protection hidden="1"/>
    </xf>
    <xf numFmtId="2" fontId="9" fillId="3" borderId="59" xfId="0" applyNumberFormat="1" applyFont="1" applyFill="1" applyBorder="1" applyAlignment="1" applyProtection="1">
      <alignment horizontal="center" vertical="center"/>
      <protection hidden="1"/>
    </xf>
    <xf numFmtId="165" fontId="2" fillId="3" borderId="68" xfId="0" applyNumberFormat="1" applyFont="1" applyFill="1" applyBorder="1" applyAlignment="1" applyProtection="1">
      <alignment horizontal="center" vertical="center"/>
      <protection hidden="1"/>
    </xf>
    <xf numFmtId="2" fontId="10" fillId="2" borderId="53" xfId="0" applyNumberFormat="1" applyFont="1" applyFill="1" applyBorder="1" applyAlignment="1" applyProtection="1">
      <alignment horizontal="center" vertical="center"/>
      <protection hidden="1"/>
    </xf>
    <xf numFmtId="2" fontId="3" fillId="3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Protection="1">
      <protection hidden="1"/>
    </xf>
    <xf numFmtId="0" fontId="19" fillId="0" borderId="26" xfId="0" applyFont="1" applyBorder="1" applyAlignment="1" applyProtection="1">
      <alignment horizontal="left"/>
    </xf>
    <xf numFmtId="0" fontId="25" fillId="0" borderId="2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quotePrefix="1" applyFont="1" applyBorder="1" applyAlignment="1" applyProtection="1">
      <alignment horizontal="left" vertical="center"/>
      <protection hidden="1"/>
    </xf>
    <xf numFmtId="0" fontId="1" fillId="0" borderId="6" xfId="0" quotePrefix="1" applyFont="1" applyBorder="1" applyAlignment="1" applyProtection="1">
      <alignment horizontal="left" vertical="center"/>
      <protection hidden="1"/>
    </xf>
    <xf numFmtId="0" fontId="1" fillId="0" borderId="2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left" vertical="center"/>
      <protection hidden="1"/>
    </xf>
    <xf numFmtId="1" fontId="1" fillId="0" borderId="6" xfId="0" applyNumberFormat="1" applyFont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54" xfId="0" applyFont="1" applyFill="1" applyBorder="1" applyAlignment="1" applyProtection="1">
      <alignment horizontal="center" vertical="center"/>
      <protection hidden="1"/>
    </xf>
    <xf numFmtId="165" fontId="0" fillId="3" borderId="44" xfId="0" applyNumberFormat="1" applyFill="1" applyBorder="1" applyAlignment="1" applyProtection="1">
      <alignment horizontal="center" vertical="center" wrapText="1"/>
      <protection hidden="1"/>
    </xf>
    <xf numFmtId="165" fontId="0" fillId="3" borderId="54" xfId="0" applyNumberForma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25" xfId="0" quotePrefix="1" applyFont="1" applyFill="1" applyBorder="1" applyAlignment="1" applyProtection="1">
      <alignment horizontal="center" vertical="center"/>
      <protection hidden="1"/>
    </xf>
    <xf numFmtId="0" fontId="2" fillId="2" borderId="26" xfId="0" quotePrefix="1" applyFont="1" applyFill="1" applyBorder="1" applyAlignment="1" applyProtection="1">
      <alignment horizontal="center" vertical="center"/>
      <protection hidden="1"/>
    </xf>
    <xf numFmtId="0" fontId="2" fillId="2" borderId="65" xfId="0" quotePrefix="1" applyFont="1" applyFill="1" applyBorder="1" applyAlignment="1" applyProtection="1">
      <alignment horizontal="center" vertical="center"/>
      <protection hidden="1"/>
    </xf>
    <xf numFmtId="0" fontId="2" fillId="2" borderId="58" xfId="0" quotePrefix="1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 vertical="center" wrapText="1"/>
      <protection hidden="1"/>
    </xf>
    <xf numFmtId="0" fontId="2" fillId="2" borderId="58" xfId="0" applyFont="1" applyFill="1" applyBorder="1" applyAlignment="1" applyProtection="1">
      <alignment horizontal="center" vertical="center" wrapText="1"/>
      <protection hidden="1"/>
    </xf>
    <xf numFmtId="0" fontId="2" fillId="2" borderId="67" xfId="0" applyFont="1" applyFill="1" applyBorder="1" applyAlignment="1" applyProtection="1">
      <alignment horizontal="center" vertical="center" wrapText="1"/>
      <protection hidden="1"/>
    </xf>
    <xf numFmtId="165" fontId="2" fillId="3" borderId="44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25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2" fontId="2" fillId="2" borderId="6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4" fillId="0" borderId="44" xfId="0" applyNumberFormat="1" applyFont="1" applyFill="1" applyBorder="1" applyAlignment="1" applyProtection="1">
      <alignment horizontal="center" vertical="center"/>
      <protection hidden="1"/>
    </xf>
    <xf numFmtId="164" fontId="4" fillId="0" borderId="54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quotePrefix="1" applyFont="1" applyFill="1" applyBorder="1" applyAlignment="1" applyProtection="1">
      <alignment horizontal="center" vertical="center" wrapText="1"/>
    </xf>
    <xf numFmtId="0" fontId="1" fillId="2" borderId="27" xfId="0" quotePrefix="1" applyFont="1" applyFill="1" applyBorder="1" applyAlignment="1" applyProtection="1">
      <alignment horizontal="center" vertical="center" wrapText="1"/>
    </xf>
    <xf numFmtId="0" fontId="1" fillId="2" borderId="9" xfId="0" quotePrefix="1" applyFont="1" applyFill="1" applyBorder="1" applyAlignment="1" applyProtection="1">
      <alignment horizontal="center" vertical="center" wrapText="1"/>
    </xf>
    <xf numFmtId="0" fontId="1" fillId="2" borderId="10" xfId="0" quotePrefix="1" applyFont="1" applyFill="1" applyBorder="1" applyAlignment="1" applyProtection="1">
      <alignment horizontal="center" vertical="center" wrapText="1"/>
    </xf>
    <xf numFmtId="0" fontId="1" fillId="2" borderId="65" xfId="0" quotePrefix="1" applyFont="1" applyFill="1" applyBorder="1" applyAlignment="1" applyProtection="1">
      <alignment horizontal="center" vertical="center" wrapText="1"/>
    </xf>
    <xf numFmtId="0" fontId="1" fillId="2" borderId="67" xfId="0" quotePrefix="1" applyFont="1" applyFill="1" applyBorder="1" applyAlignment="1" applyProtection="1">
      <alignment horizontal="center" vertical="center" wrapText="1"/>
    </xf>
    <xf numFmtId="0" fontId="1" fillId="2" borderId="26" xfId="0" quotePrefix="1" applyFont="1" applyFill="1" applyBorder="1" applyAlignment="1" applyProtection="1">
      <alignment horizontal="center" vertical="center" wrapText="1"/>
    </xf>
    <xf numFmtId="0" fontId="1" fillId="2" borderId="0" xfId="0" quotePrefix="1" applyFont="1" applyFill="1" applyBorder="1" applyAlignment="1" applyProtection="1">
      <alignment horizontal="center" vertical="center" wrapText="1"/>
    </xf>
    <xf numFmtId="0" fontId="1" fillId="2" borderId="58" xfId="0" quotePrefix="1" applyFont="1" applyFill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164" fontId="1" fillId="2" borderId="43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" fontId="1" fillId="2" borderId="40" xfId="0" applyNumberFormat="1" applyFont="1" applyFill="1" applyBorder="1" applyAlignment="1" applyProtection="1">
      <alignment horizontal="center" vertical="center"/>
      <protection hidden="1"/>
    </xf>
    <xf numFmtId="1" fontId="1" fillId="2" borderId="23" xfId="0" applyNumberFormat="1" applyFont="1" applyFill="1" applyBorder="1" applyAlignment="1" applyProtection="1">
      <alignment horizontal="center" vertical="center"/>
      <protection hidden="1"/>
    </xf>
    <xf numFmtId="164" fontId="1" fillId="2" borderId="43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hidden="1"/>
    </xf>
    <xf numFmtId="164" fontId="2" fillId="2" borderId="49" xfId="0" quotePrefix="1" applyNumberFormat="1" applyFont="1" applyFill="1" applyBorder="1" applyAlignment="1" applyProtection="1">
      <alignment horizontal="center" vertical="center"/>
      <protection hidden="1"/>
    </xf>
    <xf numFmtId="164" fontId="2" fillId="2" borderId="40" xfId="0" quotePrefix="1" applyNumberFormat="1" applyFont="1" applyFill="1" applyBorder="1" applyAlignment="1" applyProtection="1">
      <alignment horizontal="center" vertical="center"/>
      <protection hidden="1"/>
    </xf>
    <xf numFmtId="164" fontId="2" fillId="2" borderId="23" xfId="0" quotePrefix="1" applyNumberFormat="1" applyFont="1" applyFill="1" applyBorder="1" applyAlignment="1" applyProtection="1">
      <alignment horizontal="center" vertical="center"/>
      <protection hidden="1"/>
    </xf>
    <xf numFmtId="2" fontId="2" fillId="3" borderId="12" xfId="0" applyNumberFormat="1" applyFont="1" applyFill="1" applyBorder="1" applyAlignment="1" applyProtection="1">
      <alignment horizontal="center" vertical="center"/>
      <protection hidden="1"/>
    </xf>
    <xf numFmtId="2" fontId="2" fillId="3" borderId="15" xfId="0" applyNumberFormat="1" applyFont="1" applyFill="1" applyBorder="1" applyAlignment="1" applyProtection="1">
      <alignment horizontal="center" vertical="center"/>
      <protection hidden="1"/>
    </xf>
    <xf numFmtId="1" fontId="1" fillId="2" borderId="73" xfId="0" applyNumberFormat="1" applyFont="1" applyFill="1" applyBorder="1" applyAlignment="1" applyProtection="1">
      <alignment horizontal="center" vertical="center"/>
      <protection hidden="1"/>
    </xf>
    <xf numFmtId="1" fontId="1" fillId="2" borderId="13" xfId="0" applyNumberFormat="1" applyFont="1" applyFill="1" applyBorder="1" applyAlignment="1" applyProtection="1">
      <alignment horizontal="center" vertical="center"/>
      <protection hidden="1"/>
    </xf>
    <xf numFmtId="1" fontId="1" fillId="2" borderId="75" xfId="0" applyNumberFormat="1" applyFont="1" applyFill="1" applyBorder="1" applyAlignment="1" applyProtection="1">
      <alignment horizontal="center" vertical="center"/>
      <protection hidden="1"/>
    </xf>
    <xf numFmtId="1" fontId="1" fillId="2" borderId="8" xfId="0" applyNumberFormat="1" applyFont="1" applyFill="1" applyBorder="1" applyAlignment="1" applyProtection="1">
      <alignment horizontal="center" vertical="center"/>
      <protection hidden="1"/>
    </xf>
    <xf numFmtId="164" fontId="2" fillId="8" borderId="51" xfId="0" applyNumberFormat="1" applyFont="1" applyFill="1" applyBorder="1" applyAlignment="1" applyProtection="1">
      <alignment horizontal="center" vertical="center"/>
      <protection hidden="1"/>
    </xf>
    <xf numFmtId="164" fontId="2" fillId="8" borderId="52" xfId="0" applyNumberFormat="1" applyFont="1" applyFill="1" applyBorder="1" applyAlignment="1" applyProtection="1">
      <alignment horizontal="center" vertical="center"/>
      <protection hidden="1"/>
    </xf>
    <xf numFmtId="164" fontId="2" fillId="8" borderId="38" xfId="0" applyNumberFormat="1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2" borderId="40" xfId="0" applyFill="1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0" fillId="2" borderId="41" xfId="0" applyFill="1" applyBorder="1" applyAlignment="1" applyProtection="1">
      <alignment horizontal="center" vertical="center" wrapText="1"/>
      <protection hidden="1"/>
    </xf>
    <xf numFmtId="2" fontId="2" fillId="3" borderId="51" xfId="0" applyNumberFormat="1" applyFont="1" applyFill="1" applyBorder="1" applyAlignment="1" applyProtection="1">
      <alignment horizontal="center" vertical="center" wrapText="1"/>
      <protection hidden="1"/>
    </xf>
    <xf numFmtId="2" fontId="2" fillId="3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51" xfId="0" applyNumberFormat="1" applyFont="1" applyFill="1" applyBorder="1" applyAlignment="1" applyProtection="1">
      <alignment horizontal="center" vertical="center"/>
      <protection hidden="1"/>
    </xf>
    <xf numFmtId="164" fontId="2" fillId="3" borderId="52" xfId="0" applyNumberFormat="1" applyFont="1" applyFill="1" applyBorder="1" applyAlignment="1" applyProtection="1">
      <alignment horizontal="center" vertical="center"/>
      <protection hidden="1"/>
    </xf>
    <xf numFmtId="164" fontId="2" fillId="3" borderId="38" xfId="0" applyNumberFormat="1" applyFont="1" applyFill="1" applyBorder="1" applyAlignment="1" applyProtection="1">
      <alignment horizontal="center" vertical="center"/>
      <protection hidden="1"/>
    </xf>
    <xf numFmtId="164" fontId="2" fillId="3" borderId="77" xfId="0" applyNumberFormat="1" applyFont="1" applyFill="1" applyBorder="1" applyAlignment="1" applyProtection="1">
      <alignment horizontal="center" vertical="center"/>
      <protection hidden="1"/>
    </xf>
    <xf numFmtId="2" fontId="0" fillId="3" borderId="51" xfId="0" applyNumberFormat="1" applyFill="1" applyBorder="1" applyAlignment="1" applyProtection="1">
      <alignment horizontal="center" vertical="top"/>
      <protection hidden="1"/>
    </xf>
    <xf numFmtId="2" fontId="0" fillId="3" borderId="52" xfId="0" applyNumberFormat="1" applyFill="1" applyBorder="1" applyAlignment="1" applyProtection="1">
      <alignment horizontal="center" vertical="top"/>
      <protection hidden="1"/>
    </xf>
    <xf numFmtId="2" fontId="0" fillId="3" borderId="38" xfId="0" applyNumberFormat="1" applyFill="1" applyBorder="1" applyAlignment="1" applyProtection="1">
      <alignment horizontal="center" vertical="top"/>
      <protection hidden="1"/>
    </xf>
    <xf numFmtId="164" fontId="0" fillId="3" borderId="51" xfId="0" applyNumberFormat="1" applyFill="1" applyBorder="1" applyAlignment="1" applyProtection="1">
      <alignment horizontal="center"/>
      <protection hidden="1"/>
    </xf>
    <xf numFmtId="164" fontId="0" fillId="3" borderId="52" xfId="0" applyNumberFormat="1" applyFill="1" applyBorder="1" applyAlignment="1" applyProtection="1">
      <alignment horizontal="center"/>
      <protection hidden="1"/>
    </xf>
    <xf numFmtId="164" fontId="0" fillId="3" borderId="38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1" fontId="1" fillId="3" borderId="0" xfId="0" applyNumberFormat="1" applyFont="1" applyFill="1" applyBorder="1" applyAlignment="1" applyProtection="1">
      <alignment horizontal="center" vertical="center"/>
      <protection hidden="1"/>
    </xf>
    <xf numFmtId="164" fontId="2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2" fontId="0" fillId="3" borderId="51" xfId="0" applyNumberFormat="1" applyFill="1" applyBorder="1" applyAlignment="1" applyProtection="1">
      <alignment horizontal="center" vertical="center"/>
      <protection hidden="1"/>
    </xf>
    <xf numFmtId="2" fontId="0" fillId="3" borderId="38" xfId="0" applyNumberFormat="1" applyFill="1" applyBorder="1" applyAlignment="1" applyProtection="1">
      <alignment horizontal="center" vertical="center"/>
      <protection hidden="1"/>
    </xf>
    <xf numFmtId="1" fontId="1" fillId="2" borderId="50" xfId="0" applyNumberFormat="1" applyFont="1" applyFill="1" applyBorder="1" applyAlignment="1" applyProtection="1">
      <alignment horizontal="center" vertical="center"/>
      <protection hidden="1"/>
    </xf>
    <xf numFmtId="1" fontId="1" fillId="2" borderId="10" xfId="0" applyNumberFormat="1" applyFont="1" applyFill="1" applyBorder="1" applyAlignment="1" applyProtection="1">
      <alignment horizontal="center" vertical="center"/>
      <protection hidden="1"/>
    </xf>
    <xf numFmtId="1" fontId="1" fillId="2" borderId="72" xfId="0" applyNumberFormat="1" applyFont="1" applyFill="1" applyBorder="1" applyAlignment="1" applyProtection="1">
      <alignment horizontal="center" vertical="center"/>
      <protection hidden="1"/>
    </xf>
    <xf numFmtId="1" fontId="1" fillId="2" borderId="67" xfId="0" applyNumberFormat="1" applyFont="1" applyFill="1" applyBorder="1" applyAlignment="1" applyProtection="1">
      <alignment horizontal="center" vertical="center"/>
      <protection hidden="1"/>
    </xf>
    <xf numFmtId="164" fontId="1" fillId="3" borderId="51" xfId="0" applyNumberFormat="1" applyFont="1" applyFill="1" applyBorder="1" applyAlignment="1" applyProtection="1">
      <alignment horizontal="center" vertical="center"/>
      <protection hidden="1"/>
    </xf>
    <xf numFmtId="164" fontId="1" fillId="3" borderId="52" xfId="0" applyNumberFormat="1" applyFont="1" applyFill="1" applyBorder="1" applyAlignment="1" applyProtection="1">
      <alignment horizontal="center" vertical="center"/>
      <protection hidden="1"/>
    </xf>
    <xf numFmtId="164" fontId="1" fillId="3" borderId="77" xfId="0" applyNumberFormat="1" applyFont="1" applyFill="1" applyBorder="1" applyAlignment="1" applyProtection="1">
      <alignment horizontal="center" vertical="center"/>
      <protection hidden="1"/>
    </xf>
    <xf numFmtId="164" fontId="2" fillId="8" borderId="77" xfId="0" applyNumberFormat="1" applyFont="1" applyFill="1" applyBorder="1" applyAlignment="1" applyProtection="1">
      <alignment horizontal="center" vertical="center"/>
      <protection hidden="1"/>
    </xf>
    <xf numFmtId="164" fontId="1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21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2" borderId="40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2" borderId="21" xfId="0" quotePrefix="1" applyNumberFormat="1" applyFont="1" applyFill="1" applyBorder="1" applyAlignment="1" applyProtection="1">
      <alignment horizontal="center" vertical="center"/>
      <protection hidden="1"/>
    </xf>
    <xf numFmtId="164" fontId="2" fillId="2" borderId="21" xfId="0" quotePrefix="1" applyNumberFormat="1" applyFont="1" applyFill="1" applyBorder="1" applyAlignment="1" applyProtection="1">
      <alignment horizontal="center" vertical="justify"/>
      <protection hidden="1"/>
    </xf>
    <xf numFmtId="164" fontId="2" fillId="2" borderId="40" xfId="0" quotePrefix="1" applyNumberFormat="1" applyFont="1" applyFill="1" applyBorder="1" applyAlignment="1" applyProtection="1">
      <alignment horizontal="center" vertical="justify"/>
      <protection hidden="1"/>
    </xf>
    <xf numFmtId="164" fontId="2" fillId="2" borderId="4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2" borderId="3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0" quotePrefix="1" applyNumberFormat="1" applyFont="1" applyFill="1" applyBorder="1" applyAlignment="1" applyProtection="1">
      <alignment horizontal="justify" vertical="center"/>
      <protection hidden="1"/>
    </xf>
    <xf numFmtId="164" fontId="2" fillId="2" borderId="3" xfId="0" quotePrefix="1" applyNumberFormat="1" applyFont="1" applyFill="1" applyBorder="1" applyAlignment="1" applyProtection="1">
      <alignment horizontal="justify" vertical="center"/>
      <protection hidden="1"/>
    </xf>
    <xf numFmtId="0" fontId="0" fillId="0" borderId="0" xfId="0" applyBorder="1" applyAlignment="1">
      <alignment horizontal="center" vertical="top" wrapText="1"/>
    </xf>
    <xf numFmtId="0" fontId="19" fillId="0" borderId="5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" fillId="6" borderId="25" xfId="0" applyFont="1" applyFill="1" applyBorder="1" applyAlignment="1" applyProtection="1">
      <alignment horizontal="center"/>
      <protection hidden="1"/>
    </xf>
    <xf numFmtId="0" fontId="4" fillId="6" borderId="26" xfId="0" applyFont="1" applyFill="1" applyBorder="1" applyAlignment="1" applyProtection="1">
      <alignment horizontal="center"/>
      <protection hidden="1"/>
    </xf>
    <xf numFmtId="0" fontId="4" fillId="6" borderId="27" xfId="0" applyFont="1" applyFill="1" applyBorder="1" applyAlignment="1" applyProtection="1">
      <alignment horizontal="center"/>
      <protection hidden="1"/>
    </xf>
    <xf numFmtId="2" fontId="1" fillId="5" borderId="44" xfId="0" applyNumberFormat="1" applyFont="1" applyFill="1" applyBorder="1" applyAlignment="1" applyProtection="1">
      <alignment horizontal="center"/>
      <protection hidden="1"/>
    </xf>
    <xf numFmtId="2" fontId="4" fillId="5" borderId="45" xfId="0" applyNumberFormat="1" applyFont="1" applyFill="1" applyBorder="1" applyAlignment="1" applyProtection="1">
      <alignment horizontal="center"/>
      <protection hidden="1"/>
    </xf>
    <xf numFmtId="2" fontId="4" fillId="5" borderId="54" xfId="0" applyNumberFormat="1" applyFont="1" applyFill="1" applyBorder="1" applyAlignment="1" applyProtection="1">
      <alignment horizontal="center"/>
      <protection hidden="1"/>
    </xf>
    <xf numFmtId="2" fontId="19" fillId="3" borderId="44" xfId="0" applyNumberFormat="1" applyFont="1" applyFill="1" applyBorder="1" applyAlignment="1" applyProtection="1">
      <alignment horizontal="center" vertical="justify"/>
      <protection hidden="1"/>
    </xf>
    <xf numFmtId="2" fontId="19" fillId="3" borderId="54" xfId="0" applyNumberFormat="1" applyFont="1" applyFill="1" applyBorder="1" applyAlignment="1" applyProtection="1">
      <alignment horizontal="center" vertical="justify"/>
      <protection hidden="1"/>
    </xf>
    <xf numFmtId="0" fontId="4" fillId="5" borderId="44" xfId="0" applyFont="1" applyFill="1" applyBorder="1" applyAlignment="1" applyProtection="1">
      <alignment horizontal="center" vertical="center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2" fillId="5" borderId="54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 vertical="justify"/>
      <protection hidden="1"/>
    </xf>
    <xf numFmtId="2" fontId="19" fillId="3" borderId="44" xfId="0" applyNumberFormat="1" applyFont="1" applyFill="1" applyBorder="1" applyAlignment="1" applyProtection="1">
      <alignment horizontal="center"/>
      <protection hidden="1"/>
    </xf>
    <xf numFmtId="2" fontId="19" fillId="3" borderId="45" xfId="0" applyNumberFormat="1" applyFont="1" applyFill="1" applyBorder="1" applyAlignment="1" applyProtection="1">
      <alignment horizontal="center"/>
      <protection hidden="1"/>
    </xf>
    <xf numFmtId="2" fontId="19" fillId="3" borderId="54" xfId="0" applyNumberFormat="1" applyFont="1" applyFill="1" applyBorder="1" applyAlignment="1" applyProtection="1">
      <alignment horizontal="center"/>
      <protection hidden="1"/>
    </xf>
    <xf numFmtId="2" fontId="9" fillId="3" borderId="28" xfId="0" applyNumberFormat="1" applyFont="1" applyFill="1" applyBorder="1" applyAlignment="1" applyProtection="1">
      <alignment horizontal="center" vertical="center"/>
      <protection hidden="1"/>
    </xf>
    <xf numFmtId="2" fontId="9" fillId="3" borderId="32" xfId="0" applyNumberFormat="1" applyFont="1" applyFill="1" applyBorder="1" applyAlignment="1" applyProtection="1">
      <alignment horizontal="center" vertical="center"/>
      <protection hidden="1"/>
    </xf>
    <xf numFmtId="2" fontId="9" fillId="3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wrapText="1"/>
      <protection hidden="1"/>
    </xf>
    <xf numFmtId="0" fontId="1" fillId="5" borderId="44" xfId="0" quotePrefix="1" applyFont="1" applyFill="1" applyBorder="1" applyAlignment="1" applyProtection="1">
      <alignment horizontal="center" vertical="center"/>
      <protection hidden="1"/>
    </xf>
    <xf numFmtId="0" fontId="1" fillId="5" borderId="45" xfId="0" quotePrefix="1" applyFont="1" applyFill="1" applyBorder="1" applyAlignment="1" applyProtection="1">
      <alignment horizontal="center" vertical="center"/>
      <protection hidden="1"/>
    </xf>
    <xf numFmtId="0" fontId="1" fillId="5" borderId="54" xfId="0" quotePrefix="1" applyFont="1" applyFill="1" applyBorder="1" applyAlignment="1" applyProtection="1">
      <alignment horizontal="center" vertical="center"/>
      <protection hidden="1"/>
    </xf>
    <xf numFmtId="2" fontId="9" fillId="0" borderId="22" xfId="0" applyNumberFormat="1" applyFont="1" applyFill="1" applyBorder="1" applyAlignment="1" applyProtection="1">
      <alignment horizontal="center"/>
      <protection locked="0"/>
    </xf>
    <xf numFmtId="2" fontId="9" fillId="0" borderId="41" xfId="0" applyNumberFormat="1" applyFont="1" applyFill="1" applyBorder="1" applyAlignment="1" applyProtection="1">
      <alignment horizontal="center"/>
      <protection locked="0"/>
    </xf>
    <xf numFmtId="2" fontId="9" fillId="0" borderId="24" xfId="0" applyNumberFormat="1" applyFont="1" applyFill="1" applyBorder="1" applyAlignment="1" applyProtection="1">
      <alignment horizontal="center"/>
      <protection locked="0"/>
    </xf>
    <xf numFmtId="2" fontId="4" fillId="5" borderId="44" xfId="0" quotePrefix="1" applyNumberFormat="1" applyFont="1" applyFill="1" applyBorder="1" applyAlignment="1" applyProtection="1">
      <alignment horizontal="center"/>
      <protection hidden="1"/>
    </xf>
    <xf numFmtId="2" fontId="4" fillId="5" borderId="45" xfId="0" quotePrefix="1" applyNumberFormat="1" applyFont="1" applyFill="1" applyBorder="1" applyAlignment="1" applyProtection="1">
      <alignment horizontal="center"/>
      <protection hidden="1"/>
    </xf>
    <xf numFmtId="2" fontId="4" fillId="5" borderId="54" xfId="0" quotePrefix="1" applyNumberFormat="1" applyFont="1" applyFill="1" applyBorder="1" applyAlignment="1" applyProtection="1">
      <alignment horizontal="center"/>
      <protection hidden="1"/>
    </xf>
    <xf numFmtId="2" fontId="9" fillId="0" borderId="42" xfId="0" applyNumberFormat="1" applyFont="1" applyFill="1" applyBorder="1" applyAlignment="1" applyProtection="1">
      <alignment horizontal="center"/>
      <protection locked="0"/>
    </xf>
    <xf numFmtId="2" fontId="9" fillId="0" borderId="43" xfId="0" applyNumberFormat="1" applyFont="1" applyFill="1" applyBorder="1" applyAlignment="1" applyProtection="1">
      <alignment horizontal="center"/>
      <protection locked="0"/>
    </xf>
    <xf numFmtId="2" fontId="9" fillId="0" borderId="49" xfId="0" applyNumberFormat="1" applyFont="1" applyFill="1" applyBorder="1" applyAlignment="1" applyProtection="1">
      <alignment horizontal="center"/>
      <protection locked="0"/>
    </xf>
    <xf numFmtId="2" fontId="9" fillId="0" borderId="21" xfId="0" applyNumberFormat="1" applyFont="1" applyFill="1" applyBorder="1" applyAlignment="1" applyProtection="1">
      <alignment horizontal="center"/>
      <protection locked="0"/>
    </xf>
    <xf numFmtId="2" fontId="9" fillId="0" borderId="40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3" borderId="4" xfId="0" applyNumberFormat="1" applyFont="1" applyFill="1" applyBorder="1" applyAlignment="1" applyProtection="1">
      <alignment horizontal="center" vertical="center"/>
      <protection hidden="1"/>
    </xf>
    <xf numFmtId="2" fontId="9" fillId="3" borderId="6" xfId="0" applyNumberFormat="1" applyFont="1" applyFill="1" applyBorder="1" applyAlignment="1" applyProtection="1">
      <alignment horizontal="center" vertical="center"/>
      <protection hidden="1"/>
    </xf>
    <xf numFmtId="2" fontId="9" fillId="3" borderId="7" xfId="0" applyNumberFormat="1" applyFont="1" applyFill="1" applyBorder="1" applyAlignment="1" applyProtection="1">
      <alignment horizontal="center" vertical="center"/>
      <protection hidden="1"/>
    </xf>
    <xf numFmtId="0" fontId="4" fillId="5" borderId="25" xfId="0" quotePrefix="1" applyFont="1" applyFill="1" applyBorder="1" applyAlignment="1" applyProtection="1">
      <alignment horizontal="center"/>
      <protection hidden="1"/>
    </xf>
    <xf numFmtId="0" fontId="4" fillId="5" borderId="26" xfId="0" quotePrefix="1" applyFont="1" applyFill="1" applyBorder="1" applyAlignment="1" applyProtection="1">
      <alignment horizontal="center"/>
      <protection hidden="1"/>
    </xf>
    <xf numFmtId="0" fontId="4" fillId="5" borderId="27" xfId="0" quotePrefix="1" applyFont="1" applyFill="1" applyBorder="1" applyAlignment="1" applyProtection="1">
      <alignment horizontal="center"/>
      <protection hidden="1"/>
    </xf>
    <xf numFmtId="0" fontId="1" fillId="5" borderId="65" xfId="0" quotePrefix="1" applyFont="1" applyFill="1" applyBorder="1" applyAlignment="1" applyProtection="1">
      <alignment horizontal="center"/>
      <protection hidden="1"/>
    </xf>
    <xf numFmtId="0" fontId="1" fillId="5" borderId="58" xfId="0" quotePrefix="1" applyFont="1" applyFill="1" applyBorder="1" applyAlignment="1" applyProtection="1">
      <alignment horizontal="center"/>
      <protection hidden="1"/>
    </xf>
    <xf numFmtId="0" fontId="1" fillId="5" borderId="67" xfId="0" quotePrefix="1" applyFont="1" applyFill="1" applyBorder="1" applyAlignment="1" applyProtection="1">
      <alignment horizontal="center"/>
      <protection hidden="1"/>
    </xf>
    <xf numFmtId="2" fontId="1" fillId="5" borderId="25" xfId="0" quotePrefix="1" applyNumberFormat="1" applyFont="1" applyFill="1" applyBorder="1" applyAlignment="1" applyProtection="1">
      <alignment horizontal="center" vertical="center" wrapText="1"/>
      <protection hidden="1"/>
    </xf>
    <xf numFmtId="2" fontId="1" fillId="5" borderId="26" xfId="0" quotePrefix="1" applyNumberFormat="1" applyFont="1" applyFill="1" applyBorder="1" applyAlignment="1" applyProtection="1">
      <alignment horizontal="center" vertical="center" wrapText="1"/>
      <protection hidden="1"/>
    </xf>
    <xf numFmtId="2" fontId="1" fillId="5" borderId="27" xfId="0" quotePrefix="1" applyNumberFormat="1" applyFont="1" applyFill="1" applyBorder="1" applyAlignment="1" applyProtection="1">
      <alignment horizontal="center" vertical="center" wrapText="1"/>
      <protection hidden="1"/>
    </xf>
    <xf numFmtId="2" fontId="1" fillId="5" borderId="65" xfId="0" quotePrefix="1" applyNumberFormat="1" applyFont="1" applyFill="1" applyBorder="1" applyAlignment="1" applyProtection="1">
      <alignment horizontal="center" vertical="center" wrapText="1"/>
      <protection hidden="1"/>
    </xf>
    <xf numFmtId="2" fontId="1" fillId="5" borderId="58" xfId="0" quotePrefix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62" xfId="0" applyFont="1" applyBorder="1" applyAlignment="1" applyProtection="1">
      <alignment horizontal="center" vertical="top" wrapText="1"/>
      <protection locked="0"/>
    </xf>
    <xf numFmtId="0" fontId="9" fillId="0" borderId="29" xfId="0" applyFont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left" wrapText="1"/>
      <protection hidden="1"/>
    </xf>
    <xf numFmtId="0" fontId="2" fillId="3" borderId="12" xfId="0" quotePrefix="1" applyFont="1" applyFill="1" applyBorder="1" applyAlignment="1" applyProtection="1">
      <alignment horizontal="left" wrapText="1"/>
      <protection hidden="1"/>
    </xf>
    <xf numFmtId="0" fontId="2" fillId="3" borderId="47" xfId="0" quotePrefix="1" applyFont="1" applyFill="1" applyBorder="1" applyAlignment="1" applyProtection="1">
      <alignment horizontal="left" wrapText="1"/>
      <protection hidden="1"/>
    </xf>
    <xf numFmtId="0" fontId="2" fillId="3" borderId="14" xfId="0" quotePrefix="1" applyFont="1" applyFill="1" applyBorder="1" applyAlignment="1" applyProtection="1">
      <alignment horizontal="left" wrapText="1"/>
      <protection hidden="1"/>
    </xf>
    <xf numFmtId="0" fontId="2" fillId="3" borderId="15" xfId="0" quotePrefix="1" applyFont="1" applyFill="1" applyBorder="1" applyAlignment="1" applyProtection="1">
      <alignment horizontal="left" wrapText="1"/>
      <protection hidden="1"/>
    </xf>
    <xf numFmtId="0" fontId="2" fillId="3" borderId="48" xfId="0" quotePrefix="1" applyFont="1" applyFill="1" applyBorder="1" applyAlignment="1" applyProtection="1">
      <alignment horizontal="left" wrapText="1"/>
      <protection hidden="1"/>
    </xf>
    <xf numFmtId="14" fontId="9" fillId="0" borderId="62" xfId="0" applyNumberFormat="1" applyFont="1" applyBorder="1" applyAlignment="1" applyProtection="1">
      <alignment horizontal="center" vertical="top" wrapText="1"/>
      <protection locked="0"/>
    </xf>
    <xf numFmtId="14" fontId="9" fillId="0" borderId="29" xfId="0" applyNumberFormat="1" applyFont="1" applyBorder="1" applyAlignment="1" applyProtection="1">
      <alignment horizontal="center" vertical="top" wrapText="1"/>
      <protection locked="0"/>
    </xf>
    <xf numFmtId="14" fontId="9" fillId="0" borderId="2" xfId="0" applyNumberFormat="1" applyFont="1" applyBorder="1" applyAlignment="1" applyProtection="1">
      <alignment horizontal="center" vertical="top" wrapText="1"/>
      <protection locked="0"/>
    </xf>
    <xf numFmtId="14" fontId="9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/>
      <protection hidden="1"/>
    </xf>
    <xf numFmtId="0" fontId="2" fillId="3" borderId="25" xfId="0" quotePrefix="1" applyFont="1" applyFill="1" applyBorder="1" applyAlignment="1" applyProtection="1">
      <alignment horizontal="left" vertical="center" wrapText="1"/>
      <protection hidden="1"/>
    </xf>
    <xf numFmtId="0" fontId="2" fillId="3" borderId="26" xfId="0" quotePrefix="1" applyFont="1" applyFill="1" applyBorder="1" applyAlignment="1" applyProtection="1">
      <alignment horizontal="left" vertical="center" wrapText="1"/>
      <protection hidden="1"/>
    </xf>
    <xf numFmtId="0" fontId="2" fillId="3" borderId="70" xfId="0" quotePrefix="1" applyFont="1" applyFill="1" applyBorder="1" applyAlignment="1" applyProtection="1">
      <alignment horizontal="left" vertical="center" wrapText="1"/>
      <protection hidden="1"/>
    </xf>
    <xf numFmtId="0" fontId="2" fillId="3" borderId="9" xfId="0" quotePrefix="1" applyFont="1" applyFill="1" applyBorder="1" applyAlignment="1" applyProtection="1">
      <alignment horizontal="left" vertical="center" wrapText="1"/>
      <protection hidden="1"/>
    </xf>
    <xf numFmtId="0" fontId="2" fillId="3" borderId="0" xfId="0" quotePrefix="1" applyFont="1" applyFill="1" applyBorder="1" applyAlignment="1" applyProtection="1">
      <alignment horizontal="left" vertical="center" wrapText="1"/>
      <protection hidden="1"/>
    </xf>
    <xf numFmtId="0" fontId="2" fillId="3" borderId="1" xfId="0" quotePrefix="1" applyFont="1" applyFill="1" applyBorder="1" applyAlignment="1" applyProtection="1">
      <alignment horizontal="left" vertical="center" wrapText="1"/>
      <protection hidden="1"/>
    </xf>
    <xf numFmtId="0" fontId="2" fillId="3" borderId="14" xfId="0" quotePrefix="1" applyFont="1" applyFill="1" applyBorder="1" applyAlignment="1" applyProtection="1">
      <alignment horizontal="left" vertical="center" wrapText="1"/>
      <protection hidden="1"/>
    </xf>
    <xf numFmtId="0" fontId="2" fillId="3" borderId="15" xfId="0" quotePrefix="1" applyFont="1" applyFill="1" applyBorder="1" applyAlignment="1" applyProtection="1">
      <alignment horizontal="left" vertical="center" wrapText="1"/>
      <protection hidden="1"/>
    </xf>
    <xf numFmtId="0" fontId="2" fillId="3" borderId="48" xfId="0" quotePrefix="1" applyFont="1" applyFill="1" applyBorder="1" applyAlignment="1" applyProtection="1">
      <alignment horizontal="left" vertical="center" wrapText="1"/>
      <protection hidden="1"/>
    </xf>
    <xf numFmtId="0" fontId="0" fillId="9" borderId="28" xfId="0" applyFill="1" applyBorder="1" applyAlignment="1" applyProtection="1">
      <alignment horizontal="left"/>
      <protection hidden="1"/>
    </xf>
    <xf numFmtId="0" fontId="0" fillId="9" borderId="29" xfId="0" applyFill="1" applyBorder="1" applyAlignment="1" applyProtection="1">
      <alignment horizontal="left"/>
      <protection hidden="1"/>
    </xf>
    <xf numFmtId="0" fontId="0" fillId="9" borderId="65" xfId="0" applyFill="1" applyBorder="1" applyAlignment="1" applyProtection="1">
      <alignment horizontal="left"/>
      <protection hidden="1"/>
    </xf>
    <xf numFmtId="0" fontId="0" fillId="9" borderId="58" xfId="0" applyFill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left"/>
      <protection hidden="1"/>
    </xf>
    <xf numFmtId="2" fontId="1" fillId="5" borderId="44" xfId="0" applyNumberFormat="1" applyFont="1" applyFill="1" applyBorder="1" applyAlignment="1" applyProtection="1">
      <alignment horizontal="center" vertical="center"/>
      <protection hidden="1"/>
    </xf>
    <xf numFmtId="2" fontId="1" fillId="5" borderId="45" xfId="0" applyNumberFormat="1" applyFont="1" applyFill="1" applyBorder="1" applyAlignment="1" applyProtection="1">
      <alignment horizontal="center" vertical="center"/>
      <protection hidden="1"/>
    </xf>
    <xf numFmtId="2" fontId="1" fillId="5" borderId="54" xfId="0" applyNumberFormat="1" applyFont="1" applyFill="1" applyBorder="1" applyAlignment="1" applyProtection="1">
      <alignment horizontal="center" vertical="center"/>
      <protection hidden="1"/>
    </xf>
    <xf numFmtId="0" fontId="2" fillId="3" borderId="44" xfId="0" quotePrefix="1" applyFont="1" applyFill="1" applyBorder="1" applyAlignment="1" applyProtection="1">
      <alignment horizontal="left" vertical="center" wrapText="1"/>
      <protection hidden="1"/>
    </xf>
    <xf numFmtId="0" fontId="2" fillId="3" borderId="45" xfId="0" quotePrefix="1" applyFont="1" applyFill="1" applyBorder="1" applyAlignment="1" applyProtection="1">
      <alignment horizontal="left" vertical="center" wrapText="1"/>
      <protection hidden="1"/>
    </xf>
    <xf numFmtId="0" fontId="2" fillId="3" borderId="46" xfId="0" quotePrefix="1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4F6"/>
      <rgbColor rgb="00F2DBCE"/>
      <rgbColor rgb="00D5D0D2"/>
      <rgbColor rgb="00D5D9E1"/>
      <rgbColor rgb="00D7D7FF"/>
      <rgbColor rgb="00FFFFD7"/>
      <rgbColor rgb="00FFD7FF"/>
      <rgbColor rgb="00D7FFFF"/>
      <rgbColor rgb="00FFD7D7"/>
      <rgbColor rgb="00D7FFD7"/>
      <rgbColor rgb="00D7D7FF"/>
      <rgbColor rgb="00FFFFD7"/>
      <rgbColor rgb="00FFD7FF"/>
      <rgbColor rgb="00D7FFFF"/>
      <rgbColor rgb="00C0C0C0"/>
      <rgbColor rgb="00808080"/>
      <rgbColor rgb="00D7D7FF"/>
      <rgbColor rgb="00F7DFEF"/>
      <rgbColor rgb="00FFFFD7"/>
      <rgbColor rgb="00E0F5F5"/>
      <rgbColor rgb="00F5D7FF"/>
      <rgbColor rgb="00FFD7D7"/>
      <rgbColor rgb="00D7F2FF"/>
      <rgbColor rgb="00D7D7FF"/>
      <rgbColor rgb="00D7D7FF"/>
      <rgbColor rgb="00FFD7FF"/>
      <rgbColor rgb="00FFFFE6"/>
      <rgbColor rgb="00D7FFFF"/>
      <rgbColor rgb="00FFD7FF"/>
      <rgbColor rgb="00FFD7D7"/>
      <rgbColor rgb="00D7FFFF"/>
      <rgbColor rgb="00D7D7FF"/>
      <rgbColor rgb="00D7F7FF"/>
      <rgbColor rgb="00D7FFFF"/>
      <rgbColor rgb="00E0FFE0"/>
      <rgbColor rgb="00FFFFD7"/>
      <rgbColor rgb="00DCEAFA"/>
      <rgbColor rgb="00F4E1E8"/>
      <rgbColor rgb="00E8DCFA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Elevação de temperatura do enrolamento de baixa tensão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v>"Tempo de ensaio" versus "Resistência"</c:v>
          </c:tx>
          <c:spPr>
            <a:ln w="12700">
              <a:solidFill>
                <a:srgbClr val="D7D7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7D7FF"/>
              </a:solidFill>
              <a:ln>
                <a:solidFill>
                  <a:srgbClr val="D7D7FF"/>
                </a:solidFill>
                <a:prstDash val="solid"/>
              </a:ln>
            </c:spPr>
          </c:marker>
          <c:trendline>
            <c:name>Regressão linear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</c:trendlineLbl>
          </c:trendline>
          <c:xVal>
            <c:numRef>
              <c:f>'ELEVAÇÃO DE TEMP. DO ÓLEO'!#REF!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'ELEVAÇÃO DE TEMP. DO ÓLEO'!#REF!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39763968"/>
        <c:axId val="39765888"/>
      </c:scatterChart>
      <c:valAx>
        <c:axId val="39763968"/>
        <c:scaling>
          <c:orientation val="minMax"/>
          <c:max val="9.0000000000000024E-2"/>
          <c:min val="0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ensaio (m:ss)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765888"/>
        <c:crosses val="autoZero"/>
        <c:crossBetween val="midCat"/>
        <c:majorUnit val="1.0416666666666703E-2"/>
        <c:minorUnit val="1.0416666666666703E-2"/>
      </c:valAx>
      <c:valAx>
        <c:axId val="39765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Resistência (m</a:t>
                </a:r>
                <a:r>
                  <a:rPr lang="pt-BR" sz="1000" b="0" i="0" strike="noStrike">
                    <a:solidFill>
                      <a:srgbClr val="000000"/>
                    </a:solidFill>
                    <a:latin typeface="Symbol"/>
                  </a:rPr>
                  <a:t>W</a:t>
                </a:r>
                <a:r>
                  <a:rPr lang="pt-BR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763968"/>
        <c:crossesAt val="0"/>
        <c:crossBetween val="midCat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Elevação de temperatura do enrolamento de baixa tensão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v>"Tempo de ensaio" versus "Resistência"</c:v>
          </c:tx>
          <c:spPr>
            <a:ln w="12700">
              <a:solidFill>
                <a:srgbClr val="D7D7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7D7FF"/>
              </a:solidFill>
              <a:ln>
                <a:solidFill>
                  <a:srgbClr val="D7D7FF"/>
                </a:solidFill>
                <a:prstDash val="solid"/>
              </a:ln>
            </c:spPr>
          </c:marker>
          <c:trendline>
            <c:name>Regressão linear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</c:trendlineLbl>
          </c:trendline>
          <c:xVal>
            <c:numRef>
              <c:f>'[1]ELEVAÇÃO DE TEMP. DO ÓLEO'!#REF!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'[1]ELEVAÇÃO DE TEMP. DO ÓLEO'!#REF!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40163584"/>
        <c:axId val="40042880"/>
      </c:scatterChart>
      <c:valAx>
        <c:axId val="40163584"/>
        <c:scaling>
          <c:orientation val="minMax"/>
          <c:max val="9.0000000000000024E-2"/>
          <c:min val="0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ensaio (m:ss)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042880"/>
        <c:crosses val="autoZero"/>
        <c:crossBetween val="midCat"/>
        <c:majorUnit val="1.0416666666666703E-2"/>
        <c:minorUnit val="1.0416666666666703E-2"/>
      </c:valAx>
      <c:valAx>
        <c:axId val="400428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Resistência (m</a:t>
                </a:r>
                <a:r>
                  <a:rPr lang="pt-BR" sz="1000" b="0" i="0" strike="noStrike">
                    <a:solidFill>
                      <a:srgbClr val="000000"/>
                    </a:solidFill>
                    <a:latin typeface="Symbol"/>
                  </a:rPr>
                  <a:t>W</a:t>
                </a:r>
                <a:r>
                  <a:rPr lang="pt-BR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163584"/>
        <c:crossesAt val="0"/>
        <c:crossBetween val="midCat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ELEVAÇÃO DE TEMPERATURA DO ÓLEO</a:t>
            </a:r>
          </a:p>
        </c:rich>
      </c:tx>
      <c:layout>
        <c:manualLayout>
          <c:xMode val="edge"/>
          <c:yMode val="edge"/>
          <c:x val="0.231183191835657"/>
          <c:y val="3.34262782853704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8519087630212"/>
          <c:y val="0.192200557103064"/>
          <c:w val="0.80645302428634658"/>
          <c:h val="0.59052924791086359"/>
        </c:manualLayout>
      </c:layout>
      <c:scatterChart>
        <c:scatterStyle val="smoothMarker"/>
        <c:ser>
          <c:idx val="0"/>
          <c:order val="0"/>
          <c:tx>
            <c:v>ELEVAÇÃO DE TEMPERATURA DO ÓLEO</c:v>
          </c:tx>
          <c:spPr>
            <a:ln w="12700">
              <a:solidFill>
                <a:srgbClr val="A0627A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7D7FF"/>
              </a:solidFill>
              <a:ln>
                <a:solidFill>
                  <a:srgbClr val="85396A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</c:trendline>
          <c:xVal>
            <c:strRef>
              <c:f>'ELEVAÇÃO DE TEMP. DO ÓLEO'!$I$16:$I$21</c:f>
              <c:strCache>
                <c:ptCount val="6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</c:strCache>
            </c:strRef>
          </c:xVal>
          <c:yVal>
            <c:numRef>
              <c:f>'ELEVAÇÃO DE TEMP. DO ÓLEO'!$H$16:$H$21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0072320"/>
        <c:axId val="40074240"/>
      </c:scatterChart>
      <c:valAx>
        <c:axId val="4007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Incremento de DT na última hora (k)</a:t>
                </a:r>
              </a:p>
            </c:rich>
          </c:tx>
          <c:layout>
            <c:manualLayout>
              <c:xMode val="edge"/>
              <c:yMode val="edge"/>
              <c:x val="0.31362061760436688"/>
              <c:y val="0.8802228925170549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074240"/>
        <c:crosses val="autoZero"/>
        <c:crossBetween val="midCat"/>
      </c:valAx>
      <c:valAx>
        <c:axId val="4007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Temp. média do topo óleo(°C)</a:t>
                </a:r>
              </a:p>
            </c:rich>
          </c:tx>
          <c:layout>
            <c:manualLayout>
              <c:xMode val="edge"/>
              <c:yMode val="edge"/>
              <c:x val="2.8673807533835027E-2"/>
              <c:y val="0.189415089817561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072320"/>
        <c:crosses val="autoZero"/>
        <c:crossBetween val="midCat"/>
      </c:valAx>
      <c:spPr>
        <a:solidFill>
          <a:srgbClr val="D7FFFF"/>
        </a:solidFill>
        <a:ln w="12700">
          <a:solidFill>
            <a:srgbClr val="D7D7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76" footer="0.4921259850000037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Determinação da elevação de temperatura do enrolamento de alta tensão
Gráfico de Resistência X Tempo após  a desenergização
</a:t>
            </a:r>
          </a:p>
        </c:rich>
      </c:tx>
      <c:layout>
        <c:manualLayout>
          <c:xMode val="edge"/>
          <c:yMode val="edge"/>
          <c:x val="0.10983631042283402"/>
          <c:y val="3.1862671995546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73782958010282"/>
          <c:y val="0.48039330670119679"/>
          <c:w val="0.44918068742050432"/>
          <c:h val="0.375000897577979"/>
        </c:manualLayout>
      </c:layout>
      <c:scatterChart>
        <c:scatterStyle val="lineMarker"/>
        <c:ser>
          <c:idx val="0"/>
          <c:order val="0"/>
          <c:tx>
            <c:v>Valor medido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trendline>
            <c:name>Regressão linear</c:name>
            <c:spPr>
              <a:ln w="25400">
                <a:solidFill>
                  <a:srgbClr val="424242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06027222329368"/>
                  <c:y val="-0.2487260066730360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</c:trendlineLbl>
          </c:trendline>
          <c:xVal>
            <c:numRef>
              <c:f>'ELEVAÇÃO DE TEMP. NO ENR. DE AT'!$B$16:$B$24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'ELEVAÇÃO DE TEMP. NO ENR. DE AT'!$E$16:$E$24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</c:ser>
        <c:axId val="40206336"/>
        <c:axId val="40208256"/>
      </c:scatterChart>
      <c:valAx>
        <c:axId val="40206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após desenergização (m:ss)</a:t>
                </a:r>
              </a:p>
            </c:rich>
          </c:tx>
          <c:layout>
            <c:manualLayout>
              <c:xMode val="edge"/>
              <c:yMode val="edge"/>
              <c:x val="0.21475421390740573"/>
              <c:y val="0.92157102521275758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208256"/>
        <c:crosses val="autoZero"/>
        <c:crossBetween val="midCat"/>
      </c:valAx>
      <c:valAx>
        <c:axId val="402082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Resistência do enrolamento (</a:t>
                </a:r>
                <a:r>
                  <a:rPr lang="pt-BR" sz="800" b="1" i="0" strike="noStrike">
                    <a:solidFill>
                      <a:srgbClr val="000000"/>
                    </a:solidFill>
                    <a:latin typeface="Symbol"/>
                  </a:rPr>
                  <a:t>W</a:t>
                </a:r>
                <a:r>
                  <a:rPr lang="pt-BR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7.049174000308793E-2"/>
              <c:y val="0.4460793963254611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2063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902156363799"/>
          <c:y val="0.53186401813346962"/>
          <c:w val="0.19672146894328588"/>
          <c:h val="9.80394503471837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Determinação da elevação de temperatura do enrolamento de baixa tensão
 Gráfico de Resistência X Tempo após a desenergização
</a:t>
            </a:r>
          </a:p>
        </c:rich>
      </c:tx>
      <c:layout>
        <c:manualLayout>
          <c:xMode val="edge"/>
          <c:yMode val="edge"/>
          <c:x val="9.7913402251502024E-2"/>
          <c:y val="8.0882645351149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09309791332373"/>
          <c:y val="0.45098147159704588"/>
          <c:w val="0.45425361155698174"/>
          <c:h val="0.40441273268213002"/>
        </c:manualLayout>
      </c:layout>
      <c:scatterChart>
        <c:scatterStyle val="lineMarker"/>
        <c:ser>
          <c:idx val="0"/>
          <c:order val="0"/>
          <c:tx>
            <c:v>Valor medido</c:v>
          </c:tx>
          <c:spPr>
            <a:ln w="12700">
              <a:solidFill>
                <a:srgbClr val="28667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286676"/>
              </a:solidFill>
              <a:ln>
                <a:solidFill>
                  <a:srgbClr val="28667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8227718726170531"/>
                  <c:y val="1.107827942622320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</c:trendlineLbl>
          </c:trendline>
          <c:xVal>
            <c:numRef>
              <c:f>'ELEVAÇÃO DE TEMP. NO ENR. DE BT'!$B$16:$B$25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'ELEVAÇÃO DE TEMP. NO ENR. DE BT'!$E$16:$E$25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axId val="41659392"/>
        <c:axId val="42280064"/>
      </c:scatterChart>
      <c:valAx>
        <c:axId val="41659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após desenergização (m:ss)</a:t>
                </a:r>
              </a:p>
            </c:rich>
          </c:tx>
          <c:layout>
            <c:manualLayout>
              <c:xMode val="edge"/>
              <c:yMode val="edge"/>
              <c:x val="0.21829862787802468"/>
              <c:y val="0.92157102521275758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280064"/>
        <c:crosses val="autoZero"/>
        <c:crossBetween val="midCat"/>
      </c:valAx>
      <c:valAx>
        <c:axId val="422800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Resistência do enrolamento (</a:t>
                </a:r>
                <a:r>
                  <a:rPr lang="pt-BR" sz="800" b="1" i="0" strike="noStrike">
                    <a:solidFill>
                      <a:srgbClr val="000000"/>
                    </a:solidFill>
                    <a:latin typeface="Symbol"/>
                  </a:rPr>
                  <a:t>W</a:t>
                </a:r>
                <a:r>
                  <a:rPr lang="pt-BR" sz="8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7.0626012174010211E-2"/>
              <c:y val="0.4313735285930173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593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3884430176555"/>
          <c:y val="0.56127585323762463"/>
          <c:w val="0.22953451043338688"/>
          <c:h val="9.80394503471837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orientation="landscape" horizontalDpi="180" verticalDpi="180"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38100</xdr:rowOff>
    </xdr:from>
    <xdr:to>
      <xdr:col>12</xdr:col>
      <xdr:colOff>0</xdr:colOff>
      <xdr:row>10</xdr:row>
      <xdr:rowOff>171450</xdr:rowOff>
    </xdr:to>
    <xdr:sp macro="" textlink="">
      <xdr:nvSpPr>
        <xdr:cNvPr id="1341" name="Text Box 14"/>
        <xdr:cNvSpPr txBox="1">
          <a:spLocks noChangeArrowheads="1"/>
        </xdr:cNvSpPr>
      </xdr:nvSpPr>
      <xdr:spPr bwMode="auto">
        <a:xfrm>
          <a:off x="28575" y="1638300"/>
          <a:ext cx="6496050" cy="51435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14</xdr:row>
      <xdr:rowOff>38100</xdr:rowOff>
    </xdr:from>
    <xdr:to>
      <xdr:col>12</xdr:col>
      <xdr:colOff>0</xdr:colOff>
      <xdr:row>16</xdr:row>
      <xdr:rowOff>171450</xdr:rowOff>
    </xdr:to>
    <xdr:sp macro="" textlink="">
      <xdr:nvSpPr>
        <xdr:cNvPr id="1342" name="Text Box 15"/>
        <xdr:cNvSpPr txBox="1">
          <a:spLocks noChangeArrowheads="1"/>
        </xdr:cNvSpPr>
      </xdr:nvSpPr>
      <xdr:spPr bwMode="auto">
        <a:xfrm>
          <a:off x="28575" y="2790825"/>
          <a:ext cx="6496050" cy="51435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19</xdr:row>
      <xdr:rowOff>38100</xdr:rowOff>
    </xdr:from>
    <xdr:to>
      <xdr:col>12</xdr:col>
      <xdr:colOff>0</xdr:colOff>
      <xdr:row>21</xdr:row>
      <xdr:rowOff>171450</xdr:rowOff>
    </xdr:to>
    <xdr:sp macro="" textlink="">
      <xdr:nvSpPr>
        <xdr:cNvPr id="1343" name="Text Box 16"/>
        <xdr:cNvSpPr txBox="1">
          <a:spLocks noChangeArrowheads="1"/>
        </xdr:cNvSpPr>
      </xdr:nvSpPr>
      <xdr:spPr bwMode="auto">
        <a:xfrm>
          <a:off x="28575" y="3752850"/>
          <a:ext cx="6496050" cy="51435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24</xdr:row>
      <xdr:rowOff>38100</xdr:rowOff>
    </xdr:from>
    <xdr:to>
      <xdr:col>12</xdr:col>
      <xdr:colOff>0</xdr:colOff>
      <xdr:row>26</xdr:row>
      <xdr:rowOff>171450</xdr:rowOff>
    </xdr:to>
    <xdr:sp macro="" textlink="">
      <xdr:nvSpPr>
        <xdr:cNvPr id="1344" name="Text Box 17"/>
        <xdr:cNvSpPr txBox="1">
          <a:spLocks noChangeArrowheads="1"/>
        </xdr:cNvSpPr>
      </xdr:nvSpPr>
      <xdr:spPr bwMode="auto">
        <a:xfrm>
          <a:off x="28575" y="4714875"/>
          <a:ext cx="6496050" cy="51435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29</xdr:row>
      <xdr:rowOff>38100</xdr:rowOff>
    </xdr:from>
    <xdr:to>
      <xdr:col>12</xdr:col>
      <xdr:colOff>0</xdr:colOff>
      <xdr:row>33</xdr:row>
      <xdr:rowOff>0</xdr:rowOff>
    </xdr:to>
    <xdr:sp macro="" textlink="">
      <xdr:nvSpPr>
        <xdr:cNvPr id="1345" name="Text Box 19"/>
        <xdr:cNvSpPr txBox="1">
          <a:spLocks noChangeArrowheads="1"/>
        </xdr:cNvSpPr>
      </xdr:nvSpPr>
      <xdr:spPr bwMode="auto">
        <a:xfrm>
          <a:off x="28575" y="5676900"/>
          <a:ext cx="6496050" cy="72390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546735</xdr:colOff>
      <xdr:row>40</xdr:row>
      <xdr:rowOff>9525</xdr:rowOff>
    </xdr:from>
    <xdr:to>
      <xdr:col>4</xdr:col>
      <xdr:colOff>104696</xdr:colOff>
      <xdr:row>41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762125" y="7629525"/>
          <a:ext cx="990600" cy="15240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    /        /</a:t>
          </a:r>
        </a:p>
      </xdr:txBody>
    </xdr:sp>
    <xdr:clientData/>
  </xdr:twoCellAnchor>
  <xdr:twoCellAnchor>
    <xdr:from>
      <xdr:col>2</xdr:col>
      <xdr:colOff>520065</xdr:colOff>
      <xdr:row>5</xdr:row>
      <xdr:rowOff>28575</xdr:rowOff>
    </xdr:from>
    <xdr:to>
      <xdr:col>5</xdr:col>
      <xdr:colOff>548640</xdr:colOff>
      <xdr:row>6</xdr:row>
      <xdr:rowOff>19050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743075" y="971550"/>
          <a:ext cx="1828800" cy="285750"/>
        </a:xfrm>
        <a:prstGeom prst="rect">
          <a:avLst/>
        </a:prstGeom>
        <a:solidFill>
          <a:srgbClr val="F2DBCE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4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XXX/AA - FAB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28</xdr:row>
      <xdr:rowOff>123825</xdr:rowOff>
    </xdr:from>
    <xdr:to>
      <xdr:col>8</xdr:col>
      <xdr:colOff>381000</xdr:colOff>
      <xdr:row>52</xdr:row>
      <xdr:rowOff>123825</xdr:rowOff>
    </xdr:to>
    <xdr:graphicFrame macro="">
      <xdr:nvGraphicFramePr>
        <xdr:cNvPr id="187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514350</xdr:colOff>
      <xdr:row>56</xdr:row>
      <xdr:rowOff>95250</xdr:rowOff>
    </xdr:to>
    <xdr:sp macro="" textlink="">
      <xdr:nvSpPr>
        <xdr:cNvPr id="18730" name="Rectangle 2"/>
        <xdr:cNvSpPr>
          <a:spLocks noChangeArrowheads="1"/>
        </xdr:cNvSpPr>
      </xdr:nvSpPr>
      <xdr:spPr bwMode="auto">
        <a:xfrm>
          <a:off x="19050" y="0"/>
          <a:ext cx="6105525" cy="9925050"/>
        </a:xfrm>
        <a:prstGeom prst="rect">
          <a:avLst/>
        </a:prstGeom>
        <a:noFill/>
        <a:ln w="17145">
          <a:solidFill>
            <a:srgbClr val="424242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28575</xdr:rowOff>
    </xdr:from>
    <xdr:to>
      <xdr:col>8</xdr:col>
      <xdr:colOff>504825</xdr:colOff>
      <xdr:row>3</xdr:row>
      <xdr:rowOff>38100</xdr:rowOff>
    </xdr:to>
    <xdr:sp macro="" textlink="">
      <xdr:nvSpPr>
        <xdr:cNvPr id="18731" name="Line 3"/>
        <xdr:cNvSpPr>
          <a:spLocks noChangeShapeType="1"/>
        </xdr:cNvSpPr>
      </xdr:nvSpPr>
      <xdr:spPr bwMode="auto">
        <a:xfrm>
          <a:off x="19050" y="542925"/>
          <a:ext cx="6096000" cy="9525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3</xdr:row>
      <xdr:rowOff>38100</xdr:rowOff>
    </xdr:to>
    <xdr:sp macro="" textlink="">
      <xdr:nvSpPr>
        <xdr:cNvPr id="18732" name="Line 4"/>
        <xdr:cNvSpPr>
          <a:spLocks noChangeShapeType="1"/>
        </xdr:cNvSpPr>
      </xdr:nvSpPr>
      <xdr:spPr bwMode="auto">
        <a:xfrm flipV="1">
          <a:off x="1438275" y="0"/>
          <a:ext cx="0" cy="55245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3</xdr:row>
      <xdr:rowOff>38100</xdr:rowOff>
    </xdr:to>
    <xdr:sp macro="" textlink="">
      <xdr:nvSpPr>
        <xdr:cNvPr id="18733" name="Line 5"/>
        <xdr:cNvSpPr>
          <a:spLocks noChangeShapeType="1"/>
        </xdr:cNvSpPr>
      </xdr:nvSpPr>
      <xdr:spPr bwMode="auto">
        <a:xfrm flipV="1">
          <a:off x="4800600" y="0"/>
          <a:ext cx="0" cy="55245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1828800</xdr:colOff>
      <xdr:row>1</xdr:row>
      <xdr:rowOff>0</xdr:rowOff>
    </xdr:from>
    <xdr:to>
      <xdr:col>37</xdr:col>
      <xdr:colOff>333375</xdr:colOff>
      <xdr:row>41</xdr:row>
      <xdr:rowOff>28575</xdr:rowOff>
    </xdr:to>
    <xdr:sp macro="" textlink="">
      <xdr:nvSpPr>
        <xdr:cNvPr id="15611" name="Rectangle 9"/>
        <xdr:cNvSpPr>
          <a:spLocks noChangeArrowheads="1"/>
        </xdr:cNvSpPr>
      </xdr:nvSpPr>
      <xdr:spPr bwMode="auto">
        <a:xfrm>
          <a:off x="17421225" y="0"/>
          <a:ext cx="6162675" cy="10039350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4</xdr:row>
      <xdr:rowOff>28575</xdr:rowOff>
    </xdr:from>
    <xdr:to>
      <xdr:col>10</xdr:col>
      <xdr:colOff>19050</xdr:colOff>
      <xdr:row>4</xdr:row>
      <xdr:rowOff>38100</xdr:rowOff>
    </xdr:to>
    <xdr:sp macro="" textlink="">
      <xdr:nvSpPr>
        <xdr:cNvPr id="15612" name="Line 10"/>
        <xdr:cNvSpPr>
          <a:spLocks noChangeShapeType="1"/>
        </xdr:cNvSpPr>
      </xdr:nvSpPr>
      <xdr:spPr bwMode="auto">
        <a:xfrm>
          <a:off x="19050" y="542925"/>
          <a:ext cx="6115050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3</xdr:col>
      <xdr:colOff>85724</xdr:colOff>
      <xdr:row>1</xdr:row>
      <xdr:rowOff>0</xdr:rowOff>
    </xdr:from>
    <xdr:to>
      <xdr:col>3</xdr:col>
      <xdr:colOff>95249</xdr:colOff>
      <xdr:row>4</xdr:row>
      <xdr:rowOff>38100</xdr:rowOff>
    </xdr:to>
    <xdr:sp macro="" textlink="">
      <xdr:nvSpPr>
        <xdr:cNvPr id="15613" name="Line 11"/>
        <xdr:cNvSpPr>
          <a:spLocks noChangeShapeType="1"/>
        </xdr:cNvSpPr>
      </xdr:nvSpPr>
      <xdr:spPr bwMode="auto">
        <a:xfrm flipV="1">
          <a:off x="1485899" y="161925"/>
          <a:ext cx="9525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7</xdr:col>
      <xdr:colOff>552450</xdr:colOff>
      <xdr:row>1</xdr:row>
      <xdr:rowOff>0</xdr:rowOff>
    </xdr:from>
    <xdr:to>
      <xdr:col>7</xdr:col>
      <xdr:colOff>552450</xdr:colOff>
      <xdr:row>4</xdr:row>
      <xdr:rowOff>38100</xdr:rowOff>
    </xdr:to>
    <xdr:sp macro="" textlink="">
      <xdr:nvSpPr>
        <xdr:cNvPr id="15614" name="Line 12"/>
        <xdr:cNvSpPr>
          <a:spLocks noChangeShapeType="1"/>
        </xdr:cNvSpPr>
      </xdr:nvSpPr>
      <xdr:spPr bwMode="auto">
        <a:xfrm flipV="1">
          <a:off x="4953000" y="161925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</xdr:row>
      <xdr:rowOff>0</xdr:rowOff>
    </xdr:from>
    <xdr:to>
      <xdr:col>10</xdr:col>
      <xdr:colOff>47625</xdr:colOff>
      <xdr:row>40</xdr:row>
      <xdr:rowOff>171450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 flipH="1" flipV="1">
          <a:off x="6143625" y="0"/>
          <a:ext cx="19050" cy="90106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152400</xdr:rowOff>
    </xdr:from>
    <xdr:to>
      <xdr:col>10</xdr:col>
      <xdr:colOff>38100</xdr:colOff>
      <xdr:row>40</xdr:row>
      <xdr:rowOff>161925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0" y="8991600"/>
          <a:ext cx="6153150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95250</xdr:colOff>
      <xdr:row>0</xdr:row>
      <xdr:rowOff>0</xdr:rowOff>
    </xdr:to>
    <xdr:sp macro="" textlink="">
      <xdr:nvSpPr>
        <xdr:cNvPr id="17046" name="Rectangle 6"/>
        <xdr:cNvSpPr>
          <a:spLocks noChangeArrowheads="1"/>
        </xdr:cNvSpPr>
      </xdr:nvSpPr>
      <xdr:spPr bwMode="auto">
        <a:xfrm>
          <a:off x="19050" y="0"/>
          <a:ext cx="2381250" cy="0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9525</xdr:colOff>
      <xdr:row>0</xdr:row>
      <xdr:rowOff>19050</xdr:rowOff>
    </xdr:to>
    <xdr:sp macro="" textlink="">
      <xdr:nvSpPr>
        <xdr:cNvPr id="17047" name="Line 7"/>
        <xdr:cNvSpPr>
          <a:spLocks noChangeShapeType="1"/>
        </xdr:cNvSpPr>
      </xdr:nvSpPr>
      <xdr:spPr bwMode="auto">
        <a:xfrm>
          <a:off x="19050" y="504825"/>
          <a:ext cx="6429375" cy="190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904875</xdr:colOff>
      <xdr:row>0</xdr:row>
      <xdr:rowOff>0</xdr:rowOff>
    </xdr:from>
    <xdr:to>
      <xdr:col>2</xdr:col>
      <xdr:colOff>609600</xdr:colOff>
      <xdr:row>0</xdr:row>
      <xdr:rowOff>0</xdr:rowOff>
    </xdr:to>
    <xdr:sp macro="" textlink="">
      <xdr:nvSpPr>
        <xdr:cNvPr id="17048" name="Line 8"/>
        <xdr:cNvSpPr>
          <a:spLocks noChangeShapeType="1"/>
        </xdr:cNvSpPr>
      </xdr:nvSpPr>
      <xdr:spPr bwMode="auto">
        <a:xfrm flipV="1">
          <a:off x="2305050" y="0"/>
          <a:ext cx="0" cy="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4562475</xdr:colOff>
      <xdr:row>0</xdr:row>
      <xdr:rowOff>0</xdr:rowOff>
    </xdr:from>
    <xdr:to>
      <xdr:col>2</xdr:col>
      <xdr:colOff>609600</xdr:colOff>
      <xdr:row>0</xdr:row>
      <xdr:rowOff>0</xdr:rowOff>
    </xdr:to>
    <xdr:sp macro="" textlink="">
      <xdr:nvSpPr>
        <xdr:cNvPr id="17049" name="Line 9"/>
        <xdr:cNvSpPr>
          <a:spLocks noChangeShapeType="1"/>
        </xdr:cNvSpPr>
      </xdr:nvSpPr>
      <xdr:spPr bwMode="auto">
        <a:xfrm flipV="1">
          <a:off x="2305050" y="0"/>
          <a:ext cx="0" cy="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7050" name="Rectangle 10"/>
        <xdr:cNvSpPr>
          <a:spLocks noChangeArrowheads="1"/>
        </xdr:cNvSpPr>
      </xdr:nvSpPr>
      <xdr:spPr bwMode="auto">
        <a:xfrm>
          <a:off x="3600450" y="0"/>
          <a:ext cx="0" cy="0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7051" name="Line 11"/>
        <xdr:cNvSpPr>
          <a:spLocks noChangeShapeType="1"/>
        </xdr:cNvSpPr>
      </xdr:nvSpPr>
      <xdr:spPr bwMode="auto">
        <a:xfrm flipV="1">
          <a:off x="3600450" y="0"/>
          <a:ext cx="0" cy="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7052" name="Line 12"/>
        <xdr:cNvSpPr>
          <a:spLocks noChangeShapeType="1"/>
        </xdr:cNvSpPr>
      </xdr:nvSpPr>
      <xdr:spPr bwMode="auto">
        <a:xfrm flipV="1">
          <a:off x="3600450" y="0"/>
          <a:ext cx="0" cy="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7053" name="Line 13"/>
        <xdr:cNvSpPr>
          <a:spLocks noChangeShapeType="1"/>
        </xdr:cNvSpPr>
      </xdr:nvSpPr>
      <xdr:spPr bwMode="auto">
        <a:xfrm flipV="1">
          <a:off x="3600450" y="0"/>
          <a:ext cx="0" cy="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4</xdr:row>
      <xdr:rowOff>19050</xdr:rowOff>
    </xdr:to>
    <xdr:sp macro="" textlink="">
      <xdr:nvSpPr>
        <xdr:cNvPr id="17054" name="Line 190"/>
        <xdr:cNvSpPr>
          <a:spLocks noChangeShapeType="1"/>
        </xdr:cNvSpPr>
      </xdr:nvSpPr>
      <xdr:spPr bwMode="auto">
        <a:xfrm flipH="1">
          <a:off x="1704975" y="495300"/>
          <a:ext cx="0" cy="676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0</xdr:row>
      <xdr:rowOff>19050</xdr:rowOff>
    </xdr:from>
    <xdr:to>
      <xdr:col>8</xdr:col>
      <xdr:colOff>9525</xdr:colOff>
      <xdr:row>4</xdr:row>
      <xdr:rowOff>19050</xdr:rowOff>
    </xdr:to>
    <xdr:sp macro="" textlink="">
      <xdr:nvSpPr>
        <xdr:cNvPr id="17055" name="Line 191"/>
        <xdr:cNvSpPr>
          <a:spLocks noChangeShapeType="1"/>
        </xdr:cNvSpPr>
      </xdr:nvSpPr>
      <xdr:spPr bwMode="auto">
        <a:xfrm>
          <a:off x="5438775" y="19050"/>
          <a:ext cx="0" cy="647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9</xdr:col>
      <xdr:colOff>600075</xdr:colOff>
      <xdr:row>4</xdr:row>
      <xdr:rowOff>0</xdr:rowOff>
    </xdr:to>
    <xdr:sp macro="" textlink="">
      <xdr:nvSpPr>
        <xdr:cNvPr id="17056" name="Line 206"/>
        <xdr:cNvSpPr>
          <a:spLocks noChangeShapeType="1"/>
        </xdr:cNvSpPr>
      </xdr:nvSpPr>
      <xdr:spPr bwMode="auto">
        <a:xfrm>
          <a:off x="9525" y="647700"/>
          <a:ext cx="64293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57150</xdr:colOff>
      <xdr:row>46</xdr:row>
      <xdr:rowOff>28575</xdr:rowOff>
    </xdr:to>
    <xdr:sp macro="" textlink="">
      <xdr:nvSpPr>
        <xdr:cNvPr id="2299" name="Rectangle 9"/>
        <xdr:cNvSpPr>
          <a:spLocks noChangeArrowheads="1"/>
        </xdr:cNvSpPr>
      </xdr:nvSpPr>
      <xdr:spPr bwMode="auto">
        <a:xfrm>
          <a:off x="0" y="0"/>
          <a:ext cx="6267450" cy="9105900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</xdr:row>
      <xdr:rowOff>66675</xdr:rowOff>
    </xdr:from>
    <xdr:to>
      <xdr:col>10</xdr:col>
      <xdr:colOff>66675</xdr:colOff>
      <xdr:row>3</xdr:row>
      <xdr:rowOff>66675</xdr:rowOff>
    </xdr:to>
    <xdr:sp macro="" textlink="">
      <xdr:nvSpPr>
        <xdr:cNvPr id="2300" name="Line 10"/>
        <xdr:cNvSpPr>
          <a:spLocks noChangeShapeType="1"/>
        </xdr:cNvSpPr>
      </xdr:nvSpPr>
      <xdr:spPr bwMode="auto">
        <a:xfrm>
          <a:off x="28575" y="552450"/>
          <a:ext cx="6248400" cy="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3</xdr:row>
      <xdr:rowOff>66675</xdr:rowOff>
    </xdr:to>
    <xdr:sp macro="" textlink="">
      <xdr:nvSpPr>
        <xdr:cNvPr id="2301" name="Line 11"/>
        <xdr:cNvSpPr>
          <a:spLocks noChangeShapeType="1"/>
        </xdr:cNvSpPr>
      </xdr:nvSpPr>
      <xdr:spPr bwMode="auto">
        <a:xfrm flipV="1">
          <a:off x="1457325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7</xdr:col>
      <xdr:colOff>1285875</xdr:colOff>
      <xdr:row>0</xdr:row>
      <xdr:rowOff>0</xdr:rowOff>
    </xdr:from>
    <xdr:to>
      <xdr:col>7</xdr:col>
      <xdr:colOff>1285875</xdr:colOff>
      <xdr:row>3</xdr:row>
      <xdr:rowOff>66675</xdr:rowOff>
    </xdr:to>
    <xdr:sp macro="" textlink="">
      <xdr:nvSpPr>
        <xdr:cNvPr id="2302" name="Line 12"/>
        <xdr:cNvSpPr>
          <a:spLocks noChangeShapeType="1"/>
        </xdr:cNvSpPr>
      </xdr:nvSpPr>
      <xdr:spPr bwMode="auto">
        <a:xfrm flipV="1">
          <a:off x="4886325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0</xdr:rowOff>
    </xdr:from>
    <xdr:to>
      <xdr:col>12</xdr:col>
      <xdr:colOff>101600</xdr:colOff>
      <xdr:row>46</xdr:row>
      <xdr:rowOff>12700</xdr:rowOff>
    </xdr:to>
    <xdr:sp macro="" textlink="">
      <xdr:nvSpPr>
        <xdr:cNvPr id="3323" name="Rectangle 9"/>
        <xdr:cNvSpPr>
          <a:spLocks noChangeArrowheads="1"/>
        </xdr:cNvSpPr>
      </xdr:nvSpPr>
      <xdr:spPr bwMode="auto">
        <a:xfrm>
          <a:off x="50799" y="0"/>
          <a:ext cx="6121401" cy="9283700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28575</xdr:rowOff>
    </xdr:from>
    <xdr:to>
      <xdr:col>12</xdr:col>
      <xdr:colOff>66675</xdr:colOff>
      <xdr:row>3</xdr:row>
      <xdr:rowOff>38100</xdr:rowOff>
    </xdr:to>
    <xdr:sp macro="" textlink="">
      <xdr:nvSpPr>
        <xdr:cNvPr id="3324" name="Line 10"/>
        <xdr:cNvSpPr>
          <a:spLocks noChangeShapeType="1"/>
        </xdr:cNvSpPr>
      </xdr:nvSpPr>
      <xdr:spPr bwMode="auto">
        <a:xfrm>
          <a:off x="19050" y="542925"/>
          <a:ext cx="6057900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228600</xdr:colOff>
      <xdr:row>3</xdr:row>
      <xdr:rowOff>38100</xdr:rowOff>
    </xdr:to>
    <xdr:sp macro="" textlink="">
      <xdr:nvSpPr>
        <xdr:cNvPr id="3325" name="Line 11"/>
        <xdr:cNvSpPr>
          <a:spLocks noChangeShapeType="1"/>
        </xdr:cNvSpPr>
      </xdr:nvSpPr>
      <xdr:spPr bwMode="auto">
        <a:xfrm flipV="1">
          <a:off x="1571625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3</xdr:row>
      <xdr:rowOff>38100</xdr:rowOff>
    </xdr:to>
    <xdr:sp macro="" textlink="">
      <xdr:nvSpPr>
        <xdr:cNvPr id="3326" name="Line 12"/>
        <xdr:cNvSpPr>
          <a:spLocks noChangeShapeType="1"/>
        </xdr:cNvSpPr>
      </xdr:nvSpPr>
      <xdr:spPr bwMode="auto">
        <a:xfrm flipV="1">
          <a:off x="4876800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11</xdr:col>
      <xdr:colOff>47625</xdr:colOff>
      <xdr:row>50</xdr:row>
      <xdr:rowOff>190500</xdr:rowOff>
    </xdr:to>
    <xdr:sp macro="" textlink="">
      <xdr:nvSpPr>
        <xdr:cNvPr id="20723" name="Rectangle 1"/>
        <xdr:cNvSpPr>
          <a:spLocks noChangeArrowheads="1"/>
        </xdr:cNvSpPr>
      </xdr:nvSpPr>
      <xdr:spPr bwMode="auto">
        <a:xfrm>
          <a:off x="19050" y="38100"/>
          <a:ext cx="6267450" cy="9134475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38100</xdr:rowOff>
    </xdr:from>
    <xdr:to>
      <xdr:col>11</xdr:col>
      <xdr:colOff>38100</xdr:colOff>
      <xdr:row>3</xdr:row>
      <xdr:rowOff>47625</xdr:rowOff>
    </xdr:to>
    <xdr:sp macro="" textlink="">
      <xdr:nvSpPr>
        <xdr:cNvPr id="20724" name="Line 2"/>
        <xdr:cNvSpPr>
          <a:spLocks noChangeShapeType="1"/>
        </xdr:cNvSpPr>
      </xdr:nvSpPr>
      <xdr:spPr bwMode="auto">
        <a:xfrm>
          <a:off x="19050" y="542925"/>
          <a:ext cx="6257925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0</xdr:row>
      <xdr:rowOff>38100</xdr:rowOff>
    </xdr:from>
    <xdr:to>
      <xdr:col>2</xdr:col>
      <xdr:colOff>419100</xdr:colOff>
      <xdr:row>3</xdr:row>
      <xdr:rowOff>47625</xdr:rowOff>
    </xdr:to>
    <xdr:sp macro="" textlink="">
      <xdr:nvSpPr>
        <xdr:cNvPr id="20725" name="Line 3"/>
        <xdr:cNvSpPr>
          <a:spLocks noChangeShapeType="1"/>
        </xdr:cNvSpPr>
      </xdr:nvSpPr>
      <xdr:spPr bwMode="auto">
        <a:xfrm flipV="1">
          <a:off x="1457325" y="38100"/>
          <a:ext cx="0" cy="5143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7</xdr:col>
      <xdr:colOff>561975</xdr:colOff>
      <xdr:row>0</xdr:row>
      <xdr:rowOff>38100</xdr:rowOff>
    </xdr:from>
    <xdr:to>
      <xdr:col>8</xdr:col>
      <xdr:colOff>9525</xdr:colOff>
      <xdr:row>3</xdr:row>
      <xdr:rowOff>47625</xdr:rowOff>
    </xdr:to>
    <xdr:sp macro="" textlink="">
      <xdr:nvSpPr>
        <xdr:cNvPr id="20726" name="Line 4"/>
        <xdr:cNvSpPr>
          <a:spLocks noChangeShapeType="1"/>
        </xdr:cNvSpPr>
      </xdr:nvSpPr>
      <xdr:spPr bwMode="auto">
        <a:xfrm flipV="1">
          <a:off x="4905375" y="38100"/>
          <a:ext cx="19050" cy="5143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657225</xdr:colOff>
      <xdr:row>50</xdr:row>
      <xdr:rowOff>9525</xdr:rowOff>
    </xdr:to>
    <xdr:sp macro="" textlink="">
      <xdr:nvSpPr>
        <xdr:cNvPr id="8435" name="Rectangle 1"/>
        <xdr:cNvSpPr>
          <a:spLocks noChangeArrowheads="1"/>
        </xdr:cNvSpPr>
      </xdr:nvSpPr>
      <xdr:spPr bwMode="auto">
        <a:xfrm>
          <a:off x="19050" y="0"/>
          <a:ext cx="6181725" cy="9763125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38100</xdr:rowOff>
    </xdr:from>
    <xdr:to>
      <xdr:col>4</xdr:col>
      <xdr:colOff>647700</xdr:colOff>
      <xdr:row>3</xdr:row>
      <xdr:rowOff>47625</xdr:rowOff>
    </xdr:to>
    <xdr:sp macro="" textlink="">
      <xdr:nvSpPr>
        <xdr:cNvPr id="8436" name="Line 2"/>
        <xdr:cNvSpPr>
          <a:spLocks noChangeShapeType="1"/>
        </xdr:cNvSpPr>
      </xdr:nvSpPr>
      <xdr:spPr bwMode="auto">
        <a:xfrm>
          <a:off x="19050" y="542925"/>
          <a:ext cx="6172200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323850</xdr:colOff>
      <xdr:row>3</xdr:row>
      <xdr:rowOff>47625</xdr:rowOff>
    </xdr:to>
    <xdr:sp macro="" textlink="">
      <xdr:nvSpPr>
        <xdr:cNvPr id="8437" name="Line 3"/>
        <xdr:cNvSpPr>
          <a:spLocks noChangeShapeType="1"/>
        </xdr:cNvSpPr>
      </xdr:nvSpPr>
      <xdr:spPr bwMode="auto">
        <a:xfrm flipV="1">
          <a:off x="1428750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1495425</xdr:colOff>
      <xdr:row>0</xdr:row>
      <xdr:rowOff>0</xdr:rowOff>
    </xdr:from>
    <xdr:to>
      <xdr:col>2</xdr:col>
      <xdr:colOff>1495425</xdr:colOff>
      <xdr:row>3</xdr:row>
      <xdr:rowOff>47625</xdr:rowOff>
    </xdr:to>
    <xdr:sp macro="" textlink="">
      <xdr:nvSpPr>
        <xdr:cNvPr id="8438" name="Line 4"/>
        <xdr:cNvSpPr>
          <a:spLocks noChangeShapeType="1"/>
        </xdr:cNvSpPr>
      </xdr:nvSpPr>
      <xdr:spPr bwMode="auto">
        <a:xfrm flipV="1">
          <a:off x="4876800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104775</xdr:colOff>
      <xdr:row>49</xdr:row>
      <xdr:rowOff>28575</xdr:rowOff>
    </xdr:to>
    <xdr:sp macro="" textlink="">
      <xdr:nvSpPr>
        <xdr:cNvPr id="10488" name="Rectangle 5"/>
        <xdr:cNvSpPr>
          <a:spLocks noChangeArrowheads="1"/>
        </xdr:cNvSpPr>
      </xdr:nvSpPr>
      <xdr:spPr bwMode="auto">
        <a:xfrm>
          <a:off x="19050" y="0"/>
          <a:ext cx="6219825" cy="9858375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8</xdr:col>
      <xdr:colOff>104775</xdr:colOff>
      <xdr:row>3</xdr:row>
      <xdr:rowOff>28575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19050" y="542925"/>
          <a:ext cx="6219825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342900</xdr:colOff>
      <xdr:row>3</xdr:row>
      <xdr:rowOff>28575</xdr:rowOff>
    </xdr:to>
    <xdr:sp macro="" textlink="">
      <xdr:nvSpPr>
        <xdr:cNvPr id="10490" name="Line 7"/>
        <xdr:cNvSpPr>
          <a:spLocks noChangeShapeType="1"/>
        </xdr:cNvSpPr>
      </xdr:nvSpPr>
      <xdr:spPr bwMode="auto">
        <a:xfrm flipV="1">
          <a:off x="1409700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5</xdr:col>
      <xdr:colOff>1752600</xdr:colOff>
      <xdr:row>0</xdr:row>
      <xdr:rowOff>0</xdr:rowOff>
    </xdr:from>
    <xdr:to>
      <xdr:col>5</xdr:col>
      <xdr:colOff>1752600</xdr:colOff>
      <xdr:row>3</xdr:row>
      <xdr:rowOff>28575</xdr:rowOff>
    </xdr:to>
    <xdr:sp macro="" textlink="">
      <xdr:nvSpPr>
        <xdr:cNvPr id="10491" name="Line 8"/>
        <xdr:cNvSpPr>
          <a:spLocks noChangeShapeType="1"/>
        </xdr:cNvSpPr>
      </xdr:nvSpPr>
      <xdr:spPr bwMode="auto">
        <a:xfrm flipV="1">
          <a:off x="4876800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104775</xdr:colOff>
      <xdr:row>49</xdr:row>
      <xdr:rowOff>28575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19050" y="0"/>
          <a:ext cx="6172200" cy="9048750"/>
        </a:xfrm>
        <a:prstGeom prst="rect">
          <a:avLst/>
        </a:prstGeom>
        <a:noFill/>
        <a:ln w="1714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8</xdr:col>
      <xdr:colOff>104775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19050" y="542925"/>
          <a:ext cx="6172200" cy="9525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342900</xdr:colOff>
      <xdr:row>3</xdr:row>
      <xdr:rowOff>28575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V="1">
          <a:off x="1409700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  <xdr:twoCellAnchor>
    <xdr:from>
      <xdr:col>5</xdr:col>
      <xdr:colOff>1752600</xdr:colOff>
      <xdr:row>0</xdr:row>
      <xdr:rowOff>0</xdr:rowOff>
    </xdr:from>
    <xdr:to>
      <xdr:col>5</xdr:col>
      <xdr:colOff>1752600</xdr:colOff>
      <xdr:row>3</xdr:row>
      <xdr:rowOff>28575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V="1">
          <a:off x="4791075" y="0"/>
          <a:ext cx="0" cy="552450"/>
        </a:xfrm>
        <a:prstGeom prst="line">
          <a:avLst/>
        </a:prstGeom>
        <a:noFill/>
        <a:ln w="17145">
          <a:solidFill>
            <a:srgbClr val="333333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380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13802" name="Rectangle 15"/>
        <xdr:cNvSpPr>
          <a:spLocks noChangeArrowheads="1"/>
        </xdr:cNvSpPr>
      </xdr:nvSpPr>
      <xdr:spPr bwMode="auto">
        <a:xfrm>
          <a:off x="19050" y="0"/>
          <a:ext cx="6115050" cy="9334500"/>
        </a:xfrm>
        <a:prstGeom prst="rect">
          <a:avLst/>
        </a:prstGeom>
        <a:noFill/>
        <a:ln w="17145">
          <a:solidFill>
            <a:srgbClr val="424242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28574</xdr:colOff>
      <xdr:row>3</xdr:row>
      <xdr:rowOff>28576</xdr:rowOff>
    </xdr:from>
    <xdr:to>
      <xdr:col>9</xdr:col>
      <xdr:colOff>295274</xdr:colOff>
      <xdr:row>3</xdr:row>
      <xdr:rowOff>28576</xdr:rowOff>
    </xdr:to>
    <xdr:sp macro="" textlink="">
      <xdr:nvSpPr>
        <xdr:cNvPr id="13803" name="Line 16"/>
        <xdr:cNvSpPr>
          <a:spLocks noChangeShapeType="1"/>
        </xdr:cNvSpPr>
      </xdr:nvSpPr>
      <xdr:spPr bwMode="auto">
        <a:xfrm>
          <a:off x="28574" y="533401"/>
          <a:ext cx="6105525" cy="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257175</xdr:colOff>
      <xdr:row>3</xdr:row>
      <xdr:rowOff>47625</xdr:rowOff>
    </xdr:to>
    <xdr:sp macro="" textlink="">
      <xdr:nvSpPr>
        <xdr:cNvPr id="13804" name="Line 18"/>
        <xdr:cNvSpPr>
          <a:spLocks noChangeShapeType="1"/>
        </xdr:cNvSpPr>
      </xdr:nvSpPr>
      <xdr:spPr bwMode="auto">
        <a:xfrm flipV="1">
          <a:off x="4876800" y="0"/>
          <a:ext cx="0" cy="55245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380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0</xdr:row>
      <xdr:rowOff>19050</xdr:rowOff>
    </xdr:from>
    <xdr:to>
      <xdr:col>1</xdr:col>
      <xdr:colOff>361950</xdr:colOff>
      <xdr:row>3</xdr:row>
      <xdr:rowOff>47625</xdr:rowOff>
    </xdr:to>
    <xdr:sp macro="" textlink="">
      <xdr:nvSpPr>
        <xdr:cNvPr id="13806" name="Line 23"/>
        <xdr:cNvSpPr>
          <a:spLocks noChangeShapeType="1"/>
        </xdr:cNvSpPr>
      </xdr:nvSpPr>
      <xdr:spPr bwMode="auto">
        <a:xfrm flipV="1">
          <a:off x="1466850" y="19050"/>
          <a:ext cx="0" cy="53340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257175</xdr:colOff>
      <xdr:row>3</xdr:row>
      <xdr:rowOff>47625</xdr:rowOff>
    </xdr:to>
    <xdr:sp macro="" textlink="">
      <xdr:nvSpPr>
        <xdr:cNvPr id="13807" name="Line 24"/>
        <xdr:cNvSpPr>
          <a:spLocks noChangeShapeType="1"/>
        </xdr:cNvSpPr>
      </xdr:nvSpPr>
      <xdr:spPr bwMode="auto">
        <a:xfrm flipV="1">
          <a:off x="4876800" y="0"/>
          <a:ext cx="0" cy="55245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28</xdr:row>
      <xdr:rowOff>47625</xdr:rowOff>
    </xdr:from>
    <xdr:to>
      <xdr:col>8</xdr:col>
      <xdr:colOff>523875</xdr:colOff>
      <xdr:row>46</xdr:row>
      <xdr:rowOff>38100</xdr:rowOff>
    </xdr:to>
    <xdr:graphicFrame macro="">
      <xdr:nvGraphicFramePr>
        <xdr:cNvPr id="1380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28</xdr:row>
      <xdr:rowOff>104775</xdr:rowOff>
    </xdr:from>
    <xdr:to>
      <xdr:col>8</xdr:col>
      <xdr:colOff>381000</xdr:colOff>
      <xdr:row>52</xdr:row>
      <xdr:rowOff>104775</xdr:rowOff>
    </xdr:to>
    <xdr:graphicFrame macro="">
      <xdr:nvGraphicFramePr>
        <xdr:cNvPr id="146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514350</xdr:colOff>
      <xdr:row>55</xdr:row>
      <xdr:rowOff>95250</xdr:rowOff>
    </xdr:to>
    <xdr:sp macro="" textlink="">
      <xdr:nvSpPr>
        <xdr:cNvPr id="14635" name="Rectangle 3"/>
        <xdr:cNvSpPr>
          <a:spLocks noChangeArrowheads="1"/>
        </xdr:cNvSpPr>
      </xdr:nvSpPr>
      <xdr:spPr bwMode="auto">
        <a:xfrm>
          <a:off x="19050" y="0"/>
          <a:ext cx="6105525" cy="9925050"/>
        </a:xfrm>
        <a:prstGeom prst="rect">
          <a:avLst/>
        </a:prstGeom>
        <a:noFill/>
        <a:ln w="17145">
          <a:solidFill>
            <a:srgbClr val="424242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28575</xdr:rowOff>
    </xdr:from>
    <xdr:to>
      <xdr:col>8</xdr:col>
      <xdr:colOff>504825</xdr:colOff>
      <xdr:row>3</xdr:row>
      <xdr:rowOff>38100</xdr:rowOff>
    </xdr:to>
    <xdr:sp macro="" textlink="">
      <xdr:nvSpPr>
        <xdr:cNvPr id="14636" name="Line 4"/>
        <xdr:cNvSpPr>
          <a:spLocks noChangeShapeType="1"/>
        </xdr:cNvSpPr>
      </xdr:nvSpPr>
      <xdr:spPr bwMode="auto">
        <a:xfrm>
          <a:off x="19050" y="542925"/>
          <a:ext cx="6096000" cy="9525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3</xdr:row>
      <xdr:rowOff>38100</xdr:rowOff>
    </xdr:to>
    <xdr:sp macro="" textlink="">
      <xdr:nvSpPr>
        <xdr:cNvPr id="14637" name="Line 5"/>
        <xdr:cNvSpPr>
          <a:spLocks noChangeShapeType="1"/>
        </xdr:cNvSpPr>
      </xdr:nvSpPr>
      <xdr:spPr bwMode="auto">
        <a:xfrm flipV="1">
          <a:off x="1457325" y="0"/>
          <a:ext cx="0" cy="55245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276225</xdr:colOff>
      <xdr:row>3</xdr:row>
      <xdr:rowOff>38100</xdr:rowOff>
    </xdr:to>
    <xdr:sp macro="" textlink="">
      <xdr:nvSpPr>
        <xdr:cNvPr id="14638" name="Line 6"/>
        <xdr:cNvSpPr>
          <a:spLocks noChangeShapeType="1"/>
        </xdr:cNvSpPr>
      </xdr:nvSpPr>
      <xdr:spPr bwMode="auto">
        <a:xfrm flipV="1">
          <a:off x="4781550" y="0"/>
          <a:ext cx="0" cy="552450"/>
        </a:xfrm>
        <a:prstGeom prst="line">
          <a:avLst/>
        </a:prstGeom>
        <a:noFill/>
        <a:ln w="17145">
          <a:solidFill>
            <a:srgbClr val="424242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DBC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DBC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8.bin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4" Type="http://schemas.openxmlformats.org/officeDocument/2006/relationships/oleObject" Target="../embeddings/oleObject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Relationship Id="rId4" Type="http://schemas.openxmlformats.org/officeDocument/2006/relationships/oleObject" Target="../embeddings/oleObject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Relationship Id="rId4" Type="http://schemas.openxmlformats.org/officeDocument/2006/relationships/oleObject" Target="../embeddings/oleObject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oleObject" Target="../embeddings/oleObject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oleObject" Target="../embeddings/oleObject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oleObject" Target="../embeddings/oleObject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6"/>
  <sheetViews>
    <sheetView showGridLines="0" tabSelected="1" workbookViewId="0">
      <selection activeCell="L23" sqref="L23"/>
    </sheetView>
  </sheetViews>
  <sheetFormatPr defaultColWidth="9.140625" defaultRowHeight="12.75"/>
  <cols>
    <col min="1" max="3" width="9.140625" style="296"/>
    <col min="4" max="4" width="12.28515625" style="296" customWidth="1"/>
    <col min="5" max="5" width="5.42578125" style="296" customWidth="1"/>
    <col min="6" max="9" width="9.140625" style="296"/>
    <col min="10" max="10" width="4.42578125" style="296" customWidth="1"/>
    <col min="11" max="11" width="3.28515625" style="296" customWidth="1"/>
    <col min="12" max="12" width="7.7109375" style="296" customWidth="1"/>
    <col min="13" max="16384" width="9.140625" style="296"/>
  </cols>
  <sheetData>
    <row r="4" spans="1:12">
      <c r="H4" s="335"/>
    </row>
    <row r="5" spans="1:12" ht="29.25" customHeight="1">
      <c r="A5" s="336" t="s">
        <v>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2" ht="23.25">
      <c r="A6" s="338" t="s">
        <v>314</v>
      </c>
    </row>
    <row r="8" spans="1:12" ht="15.75">
      <c r="A8" s="339" t="s">
        <v>1</v>
      </c>
      <c r="B8" s="340"/>
      <c r="C8" s="340"/>
      <c r="D8" s="340"/>
      <c r="E8" s="340"/>
      <c r="F8" s="340"/>
      <c r="G8" s="341"/>
      <c r="H8" s="340"/>
      <c r="I8" s="340"/>
      <c r="J8" s="340"/>
      <c r="K8" s="340"/>
      <c r="L8" s="340"/>
    </row>
    <row r="9" spans="1:12" ht="15">
      <c r="A9" s="244"/>
      <c r="B9" s="244"/>
      <c r="C9" s="244"/>
      <c r="D9" s="244"/>
      <c r="E9" s="244"/>
      <c r="F9" s="244"/>
      <c r="G9" s="245"/>
      <c r="H9" s="244"/>
      <c r="I9" s="244"/>
      <c r="J9" s="340"/>
      <c r="K9" s="340"/>
      <c r="L9" s="340"/>
    </row>
    <row r="10" spans="1:12" ht="15">
      <c r="A10" s="244"/>
      <c r="B10" s="244"/>
      <c r="C10" s="244"/>
      <c r="D10" s="244"/>
      <c r="E10" s="244"/>
      <c r="F10" s="244"/>
      <c r="G10" s="244"/>
      <c r="H10" s="244"/>
      <c r="I10" s="244"/>
      <c r="J10" s="340"/>
      <c r="K10" s="340"/>
      <c r="L10" s="340"/>
    </row>
    <row r="11" spans="1:12" ht="15">
      <c r="A11" s="244"/>
      <c r="B11" s="244"/>
      <c r="C11" s="244"/>
      <c r="D11" s="244"/>
      <c r="E11" s="244"/>
      <c r="F11" s="244"/>
      <c r="G11" s="244"/>
      <c r="H11" s="244"/>
      <c r="I11" s="244"/>
      <c r="J11" s="340"/>
      <c r="K11" s="340"/>
      <c r="L11" s="340"/>
    </row>
    <row r="12" spans="1:12" ht="15">
      <c r="A12" s="244"/>
      <c r="B12" s="244"/>
      <c r="C12" s="244"/>
      <c r="D12" s="244"/>
      <c r="E12" s="244"/>
      <c r="F12" s="244"/>
      <c r="G12" s="244"/>
      <c r="H12" s="244"/>
      <c r="I12" s="244"/>
      <c r="J12" s="340"/>
      <c r="K12" s="340"/>
      <c r="L12" s="340"/>
    </row>
    <row r="13" spans="1:12" ht="15">
      <c r="A13" s="244"/>
      <c r="B13" s="244"/>
      <c r="C13" s="244"/>
      <c r="D13" s="244"/>
      <c r="E13" s="244"/>
      <c r="F13" s="244"/>
      <c r="G13" s="244"/>
      <c r="H13" s="244"/>
      <c r="I13" s="244"/>
      <c r="J13" s="340"/>
      <c r="K13" s="340"/>
      <c r="L13" s="340"/>
    </row>
    <row r="14" spans="1:12" ht="15.75">
      <c r="A14" s="341" t="s">
        <v>2</v>
      </c>
      <c r="B14" s="340"/>
      <c r="C14" s="340"/>
      <c r="D14" s="340"/>
      <c r="E14" s="340"/>
      <c r="F14" s="340"/>
      <c r="G14" s="341"/>
      <c r="H14" s="340"/>
      <c r="I14" s="340"/>
      <c r="J14" s="340"/>
      <c r="K14" s="340"/>
      <c r="L14" s="340"/>
    </row>
    <row r="15" spans="1:12" ht="15">
      <c r="A15" s="244"/>
      <c r="B15" s="244"/>
      <c r="C15" s="244"/>
      <c r="D15" s="244"/>
      <c r="E15" s="244"/>
      <c r="F15" s="244"/>
      <c r="G15" s="342"/>
      <c r="H15" s="340"/>
      <c r="I15" s="340"/>
      <c r="J15" s="340"/>
      <c r="K15" s="340"/>
      <c r="L15" s="340"/>
    </row>
    <row r="16" spans="1:12" ht="15">
      <c r="A16" s="244"/>
      <c r="B16" s="244"/>
      <c r="C16" s="244"/>
      <c r="D16" s="244"/>
      <c r="E16" s="244"/>
      <c r="F16" s="244"/>
      <c r="G16" s="340"/>
      <c r="H16" s="340"/>
      <c r="I16" s="340"/>
      <c r="J16" s="340"/>
      <c r="K16" s="340"/>
      <c r="L16" s="340"/>
    </row>
    <row r="17" spans="1:12" ht="15">
      <c r="A17" s="244"/>
      <c r="B17" s="244"/>
      <c r="C17" s="244"/>
      <c r="D17" s="244"/>
      <c r="E17" s="244"/>
      <c r="F17" s="244"/>
      <c r="G17" s="340"/>
      <c r="H17" s="340"/>
      <c r="I17" s="340"/>
      <c r="J17" s="340"/>
      <c r="K17" s="340"/>
      <c r="L17" s="340"/>
    </row>
    <row r="18" spans="1:12" ht="15">
      <c r="A18" s="246"/>
      <c r="B18" s="244"/>
      <c r="C18" s="244"/>
      <c r="D18" s="244"/>
      <c r="E18" s="244"/>
      <c r="F18" s="244"/>
      <c r="G18" s="340"/>
      <c r="H18" s="340"/>
      <c r="I18" s="340"/>
      <c r="J18" s="340"/>
      <c r="K18" s="340"/>
      <c r="L18" s="340"/>
    </row>
    <row r="19" spans="1:12" ht="15.75">
      <c r="A19" s="341" t="s">
        <v>3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</row>
    <row r="20" spans="1:12" ht="15">
      <c r="A20" s="245"/>
      <c r="B20" s="244"/>
      <c r="C20" s="244"/>
      <c r="D20" s="244"/>
      <c r="E20" s="244"/>
      <c r="F20" s="244"/>
      <c r="G20" s="244"/>
      <c r="H20" s="244"/>
      <c r="I20" s="244"/>
      <c r="J20" s="340"/>
      <c r="K20" s="340"/>
      <c r="L20" s="340"/>
    </row>
    <row r="21" spans="1:12" ht="15">
      <c r="A21" s="246"/>
      <c r="B21" s="244"/>
      <c r="C21" s="244"/>
      <c r="D21" s="244"/>
      <c r="E21" s="244"/>
      <c r="F21" s="244"/>
      <c r="G21" s="244"/>
      <c r="H21" s="244"/>
      <c r="I21" s="244"/>
      <c r="J21" s="340"/>
      <c r="K21" s="340"/>
      <c r="L21" s="340"/>
    </row>
    <row r="22" spans="1:12" ht="15">
      <c r="A22" s="246"/>
      <c r="B22" s="244"/>
      <c r="C22" s="244"/>
      <c r="D22" s="244"/>
      <c r="E22" s="244"/>
      <c r="F22" s="244"/>
      <c r="G22" s="244"/>
      <c r="H22" s="244"/>
      <c r="I22" s="244"/>
      <c r="J22" s="340"/>
      <c r="K22" s="340"/>
      <c r="L22" s="340"/>
    </row>
    <row r="23" spans="1:12" ht="15">
      <c r="A23" s="246"/>
      <c r="B23" s="244"/>
      <c r="C23" s="244"/>
      <c r="D23" s="244"/>
      <c r="E23" s="244"/>
      <c r="F23" s="244"/>
      <c r="G23" s="244"/>
      <c r="H23" s="244"/>
      <c r="I23" s="244"/>
      <c r="J23" s="340"/>
      <c r="K23" s="340"/>
      <c r="L23" s="340"/>
    </row>
    <row r="24" spans="1:12" ht="15.75">
      <c r="A24" s="344" t="s">
        <v>4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</row>
    <row r="25" spans="1:12" ht="15">
      <c r="A25" s="245"/>
      <c r="B25" s="244"/>
      <c r="C25" s="244"/>
      <c r="D25" s="244"/>
      <c r="E25" s="244"/>
      <c r="F25" s="244"/>
      <c r="G25" s="244"/>
      <c r="H25" s="244"/>
      <c r="I25" s="244"/>
      <c r="J25" s="340"/>
      <c r="K25" s="340"/>
      <c r="L25" s="340"/>
    </row>
    <row r="26" spans="1:12" ht="15">
      <c r="A26" s="245"/>
      <c r="B26" s="244"/>
      <c r="C26" s="244"/>
      <c r="D26" s="244"/>
      <c r="E26" s="244"/>
      <c r="F26" s="244"/>
      <c r="G26" s="244"/>
      <c r="H26" s="244"/>
      <c r="I26" s="244"/>
      <c r="J26" s="340"/>
      <c r="K26" s="340"/>
      <c r="L26" s="340"/>
    </row>
    <row r="27" spans="1:12" ht="15">
      <c r="A27" s="245"/>
      <c r="B27" s="244"/>
      <c r="C27" s="244"/>
      <c r="D27" s="244"/>
      <c r="E27" s="244"/>
      <c r="F27" s="244"/>
      <c r="G27" s="244"/>
      <c r="H27" s="244"/>
      <c r="I27" s="244"/>
      <c r="J27" s="340"/>
      <c r="K27" s="340"/>
      <c r="L27" s="340"/>
    </row>
    <row r="28" spans="1:12" ht="15">
      <c r="A28" s="245"/>
      <c r="B28" s="244"/>
      <c r="C28" s="244"/>
      <c r="D28" s="244"/>
      <c r="E28" s="244"/>
      <c r="F28" s="244"/>
      <c r="G28" s="244"/>
      <c r="H28" s="244"/>
      <c r="I28" s="244"/>
      <c r="J28" s="340"/>
      <c r="K28" s="340"/>
      <c r="L28" s="340"/>
    </row>
    <row r="29" spans="1:12" ht="15.75">
      <c r="A29" s="344" t="s">
        <v>341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</row>
    <row r="30" spans="1:12" ht="15">
      <c r="A30" s="340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</row>
    <row r="31" spans="1:12" ht="1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</row>
    <row r="32" spans="1:12" ht="15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</row>
    <row r="33" spans="1:12" ht="15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</row>
    <row r="34" spans="1:12" ht="15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</row>
    <row r="35" spans="1:12" ht="15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</row>
    <row r="36" spans="1:12" ht="15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</row>
    <row r="37" spans="1:12">
      <c r="A37" s="345"/>
      <c r="B37" s="345"/>
      <c r="C37" s="345"/>
      <c r="D37" s="345"/>
      <c r="E37" s="346"/>
      <c r="F37" s="345"/>
      <c r="G37" s="345"/>
      <c r="H37" s="345"/>
      <c r="I37" s="345"/>
      <c r="J37" s="345"/>
      <c r="K37" s="345"/>
      <c r="L37" s="345"/>
    </row>
    <row r="38" spans="1:12">
      <c r="A38" s="347" t="s">
        <v>5</v>
      </c>
      <c r="B38" s="347"/>
      <c r="C38" s="347"/>
      <c r="D38" s="347"/>
      <c r="E38" s="346"/>
      <c r="F38" s="347" t="s">
        <v>315</v>
      </c>
      <c r="G38" s="347"/>
      <c r="H38" s="347"/>
      <c r="I38" s="347"/>
      <c r="J38" s="347"/>
      <c r="K38" s="346"/>
      <c r="L38" s="346"/>
    </row>
    <row r="39" spans="1:12">
      <c r="A39" s="498" t="s">
        <v>290</v>
      </c>
      <c r="B39" s="499"/>
      <c r="C39" s="499"/>
      <c r="D39" s="499"/>
      <c r="E39" s="346"/>
      <c r="F39" s="499" t="s">
        <v>291</v>
      </c>
      <c r="G39" s="499"/>
      <c r="H39" s="499"/>
      <c r="I39" s="499"/>
      <c r="J39" s="499"/>
      <c r="K39" s="499"/>
      <c r="L39" s="499"/>
    </row>
    <row r="40" spans="1:12">
      <c r="A40" s="346"/>
      <c r="B40" s="346"/>
      <c r="C40" s="346"/>
      <c r="D40" s="346"/>
      <c r="E40" s="346"/>
      <c r="F40" s="348" t="s">
        <v>316</v>
      </c>
      <c r="G40" s="499"/>
      <c r="H40" s="499"/>
      <c r="I40" s="499"/>
      <c r="J40" s="499"/>
      <c r="K40" s="499"/>
      <c r="L40" s="499"/>
    </row>
    <row r="41" spans="1:12">
      <c r="A41" s="346" t="s">
        <v>324</v>
      </c>
      <c r="B41" s="346"/>
      <c r="C41" s="346"/>
      <c r="D41" s="334"/>
      <c r="E41" s="346"/>
      <c r="F41" s="348" t="s">
        <v>317</v>
      </c>
      <c r="G41" s="499"/>
      <c r="H41" s="499"/>
      <c r="I41" s="499"/>
      <c r="J41" s="499"/>
      <c r="K41" s="499"/>
      <c r="L41" s="499"/>
    </row>
    <row r="42" spans="1:12">
      <c r="A42" s="346"/>
      <c r="B42" s="346"/>
      <c r="C42" s="346"/>
      <c r="D42" s="346"/>
      <c r="E42" s="346"/>
      <c r="F42" s="348"/>
      <c r="G42" s="346"/>
      <c r="H42" s="346"/>
      <c r="I42" s="346"/>
      <c r="J42" s="346"/>
      <c r="K42" s="346"/>
      <c r="L42" s="346"/>
    </row>
    <row r="43" spans="1:12">
      <c r="A43" s="349"/>
      <c r="B43" s="349"/>
      <c r="C43" s="349"/>
      <c r="D43" s="349"/>
      <c r="E43" s="346"/>
      <c r="F43" s="348" t="s">
        <v>6</v>
      </c>
      <c r="G43" s="346"/>
      <c r="H43" s="346"/>
      <c r="I43" s="346"/>
      <c r="J43" s="346"/>
      <c r="K43" s="346"/>
      <c r="L43" s="346"/>
    </row>
    <row r="44" spans="1:12">
      <c r="A44" s="483"/>
      <c r="B44" s="483"/>
      <c r="C44" s="483"/>
      <c r="D44" s="483"/>
      <c r="E44" s="346"/>
      <c r="F44" s="346" t="s">
        <v>7</v>
      </c>
      <c r="G44" s="346"/>
      <c r="H44" s="346"/>
      <c r="I44" s="346"/>
      <c r="J44" s="346"/>
      <c r="K44" s="346"/>
      <c r="L44" s="346"/>
    </row>
    <row r="45" spans="1:12">
      <c r="A45" s="347"/>
      <c r="B45" s="347"/>
      <c r="C45" s="347"/>
      <c r="D45" s="347"/>
      <c r="E45" s="346"/>
      <c r="F45" s="348" t="s">
        <v>8</v>
      </c>
      <c r="G45" s="346"/>
      <c r="H45" s="346"/>
      <c r="I45" s="346"/>
      <c r="J45" s="346"/>
      <c r="K45" s="346"/>
      <c r="L45" s="346"/>
    </row>
    <row r="46" spans="1:12">
      <c r="A46" s="333"/>
      <c r="B46" s="346"/>
      <c r="C46" s="346"/>
      <c r="D46" s="346"/>
      <c r="E46" s="346"/>
      <c r="F46" s="346" t="s">
        <v>325</v>
      </c>
      <c r="G46" s="346"/>
      <c r="H46" s="346"/>
      <c r="I46" s="346"/>
      <c r="J46" s="346"/>
      <c r="K46" s="346"/>
      <c r="L46" s="346"/>
    </row>
    <row r="47" spans="1:12">
      <c r="A47" s="346"/>
      <c r="B47" s="346"/>
      <c r="C47" s="346"/>
      <c r="D47" s="346"/>
      <c r="E47" s="346"/>
      <c r="F47" s="348" t="s">
        <v>330</v>
      </c>
      <c r="G47" s="346"/>
      <c r="H47" s="346"/>
      <c r="I47" s="346"/>
      <c r="J47" s="346"/>
      <c r="K47" s="346"/>
      <c r="L47" s="346"/>
    </row>
    <row r="48" spans="1:12">
      <c r="A48" s="346"/>
      <c r="B48" s="346"/>
      <c r="C48" s="346"/>
      <c r="D48" s="346"/>
      <c r="E48" s="346"/>
      <c r="F48" s="348"/>
      <c r="G48" s="346"/>
      <c r="H48" s="346"/>
      <c r="I48" s="346"/>
      <c r="J48" s="346"/>
      <c r="K48" s="346"/>
      <c r="L48" s="346"/>
    </row>
    <row r="49" spans="1:12" ht="13.5" thickBot="1">
      <c r="A49" s="349"/>
      <c r="B49" s="349"/>
      <c r="C49" s="349"/>
      <c r="D49" s="349"/>
      <c r="E49" s="349"/>
      <c r="F49" s="350"/>
      <c r="G49" s="349"/>
      <c r="H49" s="349"/>
      <c r="I49" s="349"/>
      <c r="J49" s="349"/>
      <c r="K49" s="346"/>
      <c r="L49" s="346"/>
    </row>
    <row r="50" spans="1:12" ht="12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</row>
    <row r="51" spans="1:12" s="351" customFormat="1" ht="10.5" customHeight="1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</row>
    <row r="52" spans="1:12" s="351" customFormat="1" ht="10.5" customHeight="1">
      <c r="A52" s="635"/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</row>
    <row r="53" spans="1:12" s="352" customFormat="1" ht="11.25" customHeight="1">
      <c r="A53" s="636"/>
      <c r="B53" s="636"/>
      <c r="C53" s="636"/>
      <c r="D53" s="636"/>
      <c r="E53" s="636"/>
      <c r="F53" s="636"/>
      <c r="G53" s="636"/>
      <c r="H53" s="636"/>
      <c r="I53" s="636"/>
      <c r="J53" s="636"/>
      <c r="K53" s="636"/>
      <c r="L53" s="636"/>
    </row>
    <row r="54" spans="1:12" ht="9" customHeight="1">
      <c r="A54" s="353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</row>
    <row r="55" spans="1:12" ht="6.75" customHeight="1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</row>
    <row r="56" spans="1:12" ht="3.75" customHeight="1"/>
  </sheetData>
  <mergeCells count="4">
    <mergeCell ref="A50:L50"/>
    <mergeCell ref="A51:L51"/>
    <mergeCell ref="A52:L52"/>
    <mergeCell ref="A53:L53"/>
  </mergeCells>
  <phoneticPr fontId="10" type="noConversion"/>
  <printOptions gridLinesSet="0"/>
  <pageMargins left="0.35433070866141736" right="0.35433070866141736" top="0.59055118110236227" bottom="0.47244094488188981" header="0.39370078740157483" footer="0.27559055118110237"/>
  <pageSetup paperSize="9" orientation="portrait" horizontalDpi="180" verticalDpi="180"/>
  <headerFooter alignWithMargins="0">
    <oddHeader xml:space="preserve">&amp;C&amp;12
</oddHeader>
  </headerFooter>
  <drawing r:id="rId1"/>
  <legacyDrawing r:id="rId2"/>
  <oleObjects>
    <oleObject progId="CorelDRAW.Graphic.14" shapeId="1036" r:id="rId3"/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showGridLines="0" topLeftCell="A13" workbookViewId="0">
      <selection activeCell="G17" sqref="G17"/>
    </sheetView>
  </sheetViews>
  <sheetFormatPr defaultColWidth="9.140625" defaultRowHeight="12.75"/>
  <cols>
    <col min="1" max="1" width="3.42578125" style="287" customWidth="1"/>
    <col min="2" max="2" width="10.7109375" style="296" customWidth="1"/>
    <col min="3" max="3" width="7.7109375" style="296" customWidth="1"/>
    <col min="4" max="4" width="8.7109375" style="296" customWidth="1"/>
    <col min="5" max="5" width="12.42578125" style="296" customWidth="1"/>
    <col min="6" max="6" width="24.42578125" style="296" customWidth="1"/>
    <col min="7" max="7" width="9.85546875" style="296" customWidth="1"/>
    <col min="8" max="8" width="6.7109375" style="296" customWidth="1"/>
    <col min="9" max="9" width="8.7109375" style="287" customWidth="1"/>
    <col min="10" max="16384" width="9.140625" style="296"/>
  </cols>
  <sheetData>
    <row r="1" spans="1:9" s="287" customFormat="1" ht="12.75" customHeight="1">
      <c r="A1" s="284"/>
      <c r="B1" s="284"/>
      <c r="C1" s="284"/>
      <c r="D1" s="285"/>
      <c r="E1" s="286"/>
      <c r="H1" s="288"/>
      <c r="I1" s="289"/>
    </row>
    <row r="2" spans="1:9" s="287" customFormat="1" ht="15" customHeight="1">
      <c r="A2" s="290"/>
      <c r="C2" s="291"/>
      <c r="E2" s="291"/>
      <c r="H2" s="288"/>
      <c r="I2" s="292"/>
    </row>
    <row r="3" spans="1:9" s="287" customFormat="1" ht="12.75" customHeight="1">
      <c r="A3" s="284"/>
      <c r="B3" s="284"/>
      <c r="C3" s="284"/>
      <c r="D3" s="293"/>
      <c r="E3" s="285"/>
      <c r="H3" s="288"/>
      <c r="I3" s="284"/>
    </row>
    <row r="4" spans="1:9" s="287" customFormat="1">
      <c r="D4" s="294"/>
      <c r="E4" s="294"/>
      <c r="F4" s="294"/>
      <c r="G4" s="294"/>
      <c r="H4" s="294"/>
      <c r="I4" s="294"/>
    </row>
    <row r="5" spans="1:9">
      <c r="A5" s="295" t="s">
        <v>263</v>
      </c>
      <c r="B5" s="287"/>
      <c r="C5" s="287"/>
      <c r="D5" s="294"/>
      <c r="E5" s="294"/>
      <c r="F5" s="294"/>
      <c r="G5" s="294"/>
      <c r="H5" s="294"/>
      <c r="I5" s="294"/>
    </row>
    <row r="6" spans="1:9">
      <c r="A6" s="297"/>
      <c r="B6" s="287"/>
      <c r="C6" s="287"/>
      <c r="D6" s="294"/>
      <c r="E6" s="294"/>
      <c r="F6" s="294"/>
      <c r="G6" s="294"/>
      <c r="H6" s="294"/>
      <c r="I6" s="294"/>
    </row>
    <row r="7" spans="1:9">
      <c r="B7" s="287"/>
      <c r="C7" s="287"/>
      <c r="D7" s="294"/>
      <c r="E7" s="294"/>
      <c r="F7" s="294"/>
      <c r="G7" s="294"/>
      <c r="H7" s="294"/>
      <c r="I7" s="294"/>
    </row>
    <row r="8" spans="1:9">
      <c r="B8" s="287"/>
      <c r="C8" s="287"/>
      <c r="D8" s="294"/>
      <c r="E8" s="294"/>
      <c r="F8" s="294"/>
      <c r="G8" s="294"/>
      <c r="H8" s="294"/>
      <c r="I8" s="294"/>
    </row>
    <row r="9" spans="1:9" ht="13.5" thickBot="1">
      <c r="B9" s="287"/>
      <c r="C9" s="287"/>
      <c r="D9" s="294"/>
      <c r="E9" s="294"/>
      <c r="F9" s="294"/>
      <c r="G9" s="294"/>
      <c r="H9" s="294"/>
      <c r="I9" s="294"/>
    </row>
    <row r="10" spans="1:9">
      <c r="B10" s="682" t="s">
        <v>309</v>
      </c>
      <c r="C10" s="697"/>
      <c r="D10" s="697"/>
      <c r="E10" s="692"/>
      <c r="F10" s="682" t="s">
        <v>310</v>
      </c>
      <c r="G10" s="692"/>
      <c r="H10" s="294"/>
      <c r="I10" s="294"/>
    </row>
    <row r="11" spans="1:9">
      <c r="B11" s="693"/>
      <c r="C11" s="698"/>
      <c r="D11" s="698"/>
      <c r="E11" s="694"/>
      <c r="F11" s="693"/>
      <c r="G11" s="694"/>
      <c r="H11" s="294"/>
      <c r="I11" s="294"/>
    </row>
    <row r="12" spans="1:9" ht="13.5" thickBot="1">
      <c r="B12" s="695"/>
      <c r="C12" s="699"/>
      <c r="D12" s="699"/>
      <c r="E12" s="696"/>
      <c r="F12" s="695"/>
      <c r="G12" s="696"/>
      <c r="H12" s="294"/>
      <c r="I12" s="294"/>
    </row>
    <row r="13" spans="1:9">
      <c r="B13" s="298" t="s">
        <v>121</v>
      </c>
      <c r="C13" s="299" t="s">
        <v>122</v>
      </c>
      <c r="D13" s="300" t="s">
        <v>123</v>
      </c>
      <c r="E13" s="301" t="s">
        <v>41</v>
      </c>
      <c r="F13" s="302"/>
      <c r="G13" s="303"/>
      <c r="H13" s="294"/>
      <c r="I13" s="294"/>
    </row>
    <row r="14" spans="1:9">
      <c r="B14" s="302" t="s">
        <v>124</v>
      </c>
      <c r="C14" s="304" t="s">
        <v>125</v>
      </c>
      <c r="D14" s="304" t="s">
        <v>198</v>
      </c>
      <c r="E14" s="305" t="s">
        <v>257</v>
      </c>
      <c r="F14" s="302" t="s">
        <v>127</v>
      </c>
      <c r="G14" s="303" t="s">
        <v>76</v>
      </c>
      <c r="H14" s="294"/>
      <c r="I14" s="294"/>
    </row>
    <row r="15" spans="1:9" ht="13.5" thickBot="1">
      <c r="B15" s="302" t="s">
        <v>305</v>
      </c>
      <c r="C15" s="304"/>
      <c r="D15" s="304"/>
      <c r="E15" s="305"/>
      <c r="F15" s="306"/>
      <c r="G15" s="307"/>
      <c r="H15" s="294"/>
      <c r="I15" s="294"/>
    </row>
    <row r="16" spans="1:9">
      <c r="B16" s="468">
        <f>ENTRADA!X42</f>
        <v>0</v>
      </c>
      <c r="C16" s="253"/>
      <c r="D16" s="253"/>
      <c r="E16" s="308">
        <f>IF(C16=0,ENTRADA!Y42,D16/C16)</f>
        <v>0</v>
      </c>
      <c r="F16" s="309" t="s">
        <v>128</v>
      </c>
      <c r="G16" s="310">
        <f>ENTRADA!H38</f>
        <v>225</v>
      </c>
      <c r="H16" s="294"/>
      <c r="I16" s="294"/>
    </row>
    <row r="17" spans="1:9">
      <c r="B17" s="469">
        <f>ENTRADA!X43</f>
        <v>0</v>
      </c>
      <c r="C17" s="235"/>
      <c r="D17" s="235"/>
      <c r="E17" s="311">
        <f>IF(C17=0,ENTRADA!Y43,D17/C17)</f>
        <v>0</v>
      </c>
      <c r="F17" s="312" t="s">
        <v>258</v>
      </c>
      <c r="G17" s="313">
        <f>'CALC. CARGA '!C4</f>
        <v>0</v>
      </c>
      <c r="H17" s="294"/>
      <c r="I17" s="294"/>
    </row>
    <row r="18" spans="1:9">
      <c r="B18" s="469">
        <f>ENTRADA!X44</f>
        <v>0</v>
      </c>
      <c r="C18" s="235"/>
      <c r="D18" s="235"/>
      <c r="E18" s="311">
        <f>IF(C18=0,ENTRADA!Y44,D18/C18)</f>
        <v>0</v>
      </c>
      <c r="F18" s="312" t="s">
        <v>130</v>
      </c>
      <c r="G18" s="314">
        <f>'CALC. CARGA '!C5</f>
        <v>0</v>
      </c>
      <c r="H18" s="294"/>
      <c r="I18" s="294"/>
    </row>
    <row r="19" spans="1:9">
      <c r="B19" s="469">
        <f>ENTRADA!X45</f>
        <v>0</v>
      </c>
      <c r="C19" s="235"/>
      <c r="D19" s="235"/>
      <c r="E19" s="311">
        <f>IF(C19=0,ENTRADA!Y45,D19/C19)</f>
        <v>0</v>
      </c>
      <c r="F19" s="315" t="s">
        <v>259</v>
      </c>
      <c r="G19" s="316" t="e">
        <f>INTERCEPT(E16:E25,B16:B25)</f>
        <v>#DIV/0!</v>
      </c>
      <c r="H19" s="294"/>
      <c r="I19" s="294"/>
    </row>
    <row r="20" spans="1:9">
      <c r="B20" s="469">
        <f>ENTRADA!X46</f>
        <v>0</v>
      </c>
      <c r="C20" s="235"/>
      <c r="D20" s="235"/>
      <c r="E20" s="311">
        <f>IF(C20=0,ENTRADA!Y46,D20/C20)</f>
        <v>0</v>
      </c>
      <c r="F20" s="312" t="s">
        <v>132</v>
      </c>
      <c r="G20" s="316">
        <f>ENTRADA!Y56</f>
        <v>0</v>
      </c>
      <c r="H20" s="294"/>
      <c r="I20" s="294"/>
    </row>
    <row r="21" spans="1:9">
      <c r="A21" s="317"/>
      <c r="B21" s="469">
        <f>ENTRADA!X47</f>
        <v>0</v>
      </c>
      <c r="C21" s="235"/>
      <c r="D21" s="235"/>
      <c r="E21" s="311">
        <f>IF(C21=0,ENTRADA!Y47,D21/C21)</f>
        <v>0</v>
      </c>
      <c r="F21" s="315" t="s">
        <v>133</v>
      </c>
      <c r="G21" s="318" t="e">
        <f>G19/G17*(G16+G18)-G16-G20 +('ELEVAÇÃO DE TEMP. DO ÓLEO'!H26-'ELEVAÇÃO DE TEMP. DO ÓLEO'!H25)</f>
        <v>#DIV/0!</v>
      </c>
      <c r="H21" s="287"/>
    </row>
    <row r="22" spans="1:9" ht="13.5" thickBot="1">
      <c r="B22" s="469">
        <f>ENTRADA!X48</f>
        <v>0</v>
      </c>
      <c r="C22" s="235"/>
      <c r="D22" s="235"/>
      <c r="E22" s="311">
        <f>IF(C22=0,ENTRADA!Y48,D22/C22)</f>
        <v>0</v>
      </c>
      <c r="F22" s="319" t="s">
        <v>120</v>
      </c>
      <c r="G22" s="320" t="e">
        <f>RSQ(E16:E25,B16:B25)^0.5</f>
        <v>#DIV/0!</v>
      </c>
      <c r="H22" s="287"/>
    </row>
    <row r="23" spans="1:9">
      <c r="B23" s="469">
        <f>ENTRADA!X49</f>
        <v>0</v>
      </c>
      <c r="C23" s="235"/>
      <c r="D23" s="235"/>
      <c r="E23" s="311">
        <f>IF(C23=0,ENTRADA!Y49,D23/C23)</f>
        <v>0</v>
      </c>
      <c r="F23" s="294"/>
      <c r="G23" s="287"/>
      <c r="H23" s="287"/>
    </row>
    <row r="24" spans="1:9">
      <c r="B24" s="469">
        <f>ENTRADA!X50</f>
        <v>0</v>
      </c>
      <c r="C24" s="235"/>
      <c r="D24" s="235"/>
      <c r="E24" s="311">
        <f>IF(C24=0,ENTRADA!Y50,D24/C24)</f>
        <v>0</v>
      </c>
      <c r="F24" s="294"/>
      <c r="G24" s="287"/>
      <c r="H24" s="287"/>
    </row>
    <row r="25" spans="1:9">
      <c r="B25" s="469">
        <f>ENTRADA!X51</f>
        <v>0</v>
      </c>
      <c r="C25" s="235"/>
      <c r="D25" s="235"/>
      <c r="E25" s="311">
        <f>IF(C25=0,ENTRADA!Y51,D25/C25)</f>
        <v>0</v>
      </c>
      <c r="F25" s="294"/>
      <c r="G25" s="287"/>
      <c r="H25" s="287"/>
    </row>
    <row r="26" spans="1:9">
      <c r="B26" s="469">
        <f>ENTRADA!X52</f>
        <v>0</v>
      </c>
      <c r="C26" s="235"/>
      <c r="D26" s="235"/>
      <c r="E26" s="311">
        <f>IF(C26=0,ENTRADA!Y52,D26/C26)</f>
        <v>0</v>
      </c>
      <c r="F26" s="294"/>
      <c r="G26" s="294"/>
      <c r="H26" s="294"/>
      <c r="I26" s="294"/>
    </row>
    <row r="27" spans="1:9">
      <c r="B27" s="469">
        <f>ENTRADA!X53</f>
        <v>0</v>
      </c>
      <c r="C27" s="235"/>
      <c r="D27" s="235"/>
      <c r="E27" s="311">
        <f>IF(C27=0,ENTRADA!Y53,D27/C27)</f>
        <v>0</v>
      </c>
      <c r="F27" s="294"/>
      <c r="G27" s="294"/>
      <c r="H27" s="294"/>
      <c r="I27" s="294"/>
    </row>
    <row r="28" spans="1:9" ht="13.5" thickBot="1">
      <c r="B28" s="470">
        <f>ENTRADA!X54</f>
        <v>0</v>
      </c>
      <c r="C28" s="236"/>
      <c r="D28" s="236"/>
      <c r="E28" s="447">
        <f>IF(C28=0,ENTRADA!Y54,D28/C28)</f>
        <v>0</v>
      </c>
      <c r="F28" s="294"/>
      <c r="G28" s="294"/>
      <c r="H28" s="294"/>
      <c r="I28" s="294"/>
    </row>
    <row r="29" spans="1:9">
      <c r="B29" s="287"/>
      <c r="C29" s="287"/>
      <c r="D29" s="294"/>
      <c r="E29" s="294"/>
      <c r="F29" s="294"/>
      <c r="G29" s="294"/>
      <c r="H29" s="294"/>
      <c r="I29" s="294"/>
    </row>
    <row r="30" spans="1:9">
      <c r="B30" s="287"/>
      <c r="C30" s="287"/>
      <c r="D30" s="294"/>
      <c r="E30" s="294"/>
      <c r="F30" s="294"/>
      <c r="G30" s="294"/>
      <c r="H30" s="294"/>
      <c r="I30" s="294"/>
    </row>
    <row r="31" spans="1:9">
      <c r="B31" s="287"/>
      <c r="C31" s="287"/>
      <c r="D31" s="294"/>
      <c r="E31" s="294"/>
      <c r="F31" s="294"/>
      <c r="G31" s="294"/>
      <c r="H31" s="294"/>
      <c r="I31" s="294"/>
    </row>
    <row r="32" spans="1:9">
      <c r="B32" s="287"/>
      <c r="C32" s="287"/>
      <c r="D32" s="294"/>
      <c r="E32" s="294"/>
      <c r="F32" s="294"/>
      <c r="G32" s="294"/>
      <c r="H32" s="294"/>
      <c r="I32" s="294"/>
    </row>
    <row r="33" spans="1:9">
      <c r="B33" s="287"/>
      <c r="C33" s="287"/>
      <c r="D33" s="294"/>
      <c r="E33" s="294"/>
      <c r="F33" s="294"/>
      <c r="G33" s="294"/>
      <c r="H33" s="294"/>
      <c r="I33" s="294"/>
    </row>
    <row r="34" spans="1:9">
      <c r="B34" s="289"/>
      <c r="C34" s="289"/>
      <c r="D34" s="287"/>
      <c r="E34" s="294"/>
      <c r="F34" s="294"/>
      <c r="G34" s="294"/>
      <c r="H34" s="294"/>
      <c r="I34" s="294"/>
    </row>
    <row r="35" spans="1:9">
      <c r="B35" s="289"/>
      <c r="C35" s="289"/>
      <c r="D35" s="287"/>
      <c r="E35" s="294"/>
      <c r="F35" s="294"/>
      <c r="G35" s="294"/>
      <c r="H35" s="294"/>
      <c r="I35" s="294"/>
    </row>
    <row r="36" spans="1:9">
      <c r="B36" s="289"/>
      <c r="C36" s="289"/>
      <c r="D36" s="287"/>
      <c r="E36" s="294"/>
      <c r="F36" s="294"/>
      <c r="G36" s="294"/>
      <c r="H36" s="294"/>
      <c r="I36" s="294"/>
    </row>
    <row r="37" spans="1:9">
      <c r="A37" s="289"/>
      <c r="B37" s="289"/>
      <c r="C37" s="289"/>
      <c r="D37" s="287"/>
      <c r="E37" s="294"/>
      <c r="F37" s="294"/>
      <c r="G37" s="294"/>
      <c r="H37" s="294"/>
      <c r="I37" s="294"/>
    </row>
    <row r="38" spans="1:9">
      <c r="A38" s="289"/>
      <c r="B38" s="289"/>
      <c r="C38" s="289"/>
      <c r="D38" s="287"/>
      <c r="E38" s="294"/>
      <c r="F38" s="294"/>
      <c r="G38" s="294"/>
      <c r="H38" s="294"/>
      <c r="I38" s="294"/>
    </row>
    <row r="39" spans="1:9">
      <c r="B39" s="289"/>
      <c r="C39" s="289"/>
      <c r="D39" s="287"/>
      <c r="E39" s="294"/>
      <c r="F39" s="294"/>
      <c r="G39" s="294"/>
      <c r="H39" s="294"/>
      <c r="I39" s="294"/>
    </row>
    <row r="40" spans="1:9">
      <c r="A40" s="289"/>
      <c r="B40" s="289"/>
      <c r="C40" s="289"/>
      <c r="D40" s="287"/>
      <c r="E40" s="294"/>
      <c r="F40" s="294"/>
      <c r="G40" s="294"/>
      <c r="H40" s="294"/>
      <c r="I40" s="294"/>
    </row>
    <row r="41" spans="1:9">
      <c r="A41" s="289"/>
      <c r="B41" s="289"/>
      <c r="C41" s="289"/>
      <c r="D41" s="287"/>
      <c r="E41" s="294"/>
      <c r="F41" s="294"/>
      <c r="G41" s="294"/>
      <c r="H41" s="294"/>
      <c r="I41" s="294"/>
    </row>
    <row r="42" spans="1:9">
      <c r="B42" s="289"/>
      <c r="C42" s="289"/>
      <c r="D42" s="287"/>
      <c r="E42" s="294"/>
      <c r="F42" s="294"/>
      <c r="G42" s="294"/>
      <c r="H42" s="294"/>
      <c r="I42" s="294"/>
    </row>
    <row r="43" spans="1:9">
      <c r="A43" s="289"/>
      <c r="B43" s="289"/>
      <c r="C43" s="289"/>
      <c r="D43" s="287"/>
      <c r="E43" s="294"/>
      <c r="F43" s="294"/>
      <c r="G43" s="294"/>
      <c r="H43" s="294"/>
      <c r="I43" s="294"/>
    </row>
    <row r="44" spans="1:9">
      <c r="A44" s="289"/>
      <c r="B44" s="289"/>
      <c r="C44" s="289"/>
      <c r="D44" s="287"/>
      <c r="E44" s="294"/>
      <c r="F44" s="294"/>
      <c r="G44" s="294"/>
      <c r="H44" s="294"/>
      <c r="I44" s="294"/>
    </row>
    <row r="45" spans="1:9">
      <c r="A45" s="289"/>
      <c r="B45" s="289"/>
      <c r="C45" s="289"/>
      <c r="D45" s="287"/>
      <c r="E45" s="294"/>
      <c r="F45" s="294"/>
      <c r="G45" s="294"/>
      <c r="H45" s="294"/>
      <c r="I45" s="294"/>
    </row>
    <row r="46" spans="1:9">
      <c r="A46" s="296"/>
      <c r="B46" s="289"/>
      <c r="C46" s="289"/>
      <c r="D46" s="287"/>
      <c r="E46" s="294"/>
      <c r="F46" s="294"/>
      <c r="G46" s="294"/>
      <c r="H46" s="294"/>
      <c r="I46" s="294"/>
    </row>
    <row r="47" spans="1:9">
      <c r="A47" s="289"/>
      <c r="B47" s="289"/>
      <c r="C47" s="289"/>
      <c r="D47" s="287"/>
      <c r="E47" s="294"/>
      <c r="F47" s="294"/>
      <c r="G47" s="294"/>
      <c r="H47" s="294"/>
      <c r="I47" s="294"/>
    </row>
    <row r="48" spans="1:9">
      <c r="A48" s="289"/>
      <c r="B48" s="289"/>
      <c r="C48" s="289"/>
      <c r="D48" s="287"/>
      <c r="E48" s="287"/>
      <c r="F48" s="294"/>
      <c r="G48" s="294"/>
      <c r="H48" s="294"/>
      <c r="I48" s="294"/>
    </row>
    <row r="49" spans="1:9">
      <c r="A49" s="289"/>
      <c r="B49" s="289"/>
      <c r="C49" s="289"/>
      <c r="D49" s="287"/>
      <c r="E49" s="287"/>
      <c r="F49" s="294"/>
      <c r="G49" s="294"/>
      <c r="H49" s="294"/>
      <c r="I49" s="294"/>
    </row>
    <row r="50" spans="1:9">
      <c r="A50" s="296"/>
      <c r="B50" s="289"/>
      <c r="C50" s="289"/>
      <c r="D50" s="287"/>
      <c r="E50" s="287"/>
      <c r="F50" s="294"/>
      <c r="G50" s="294"/>
      <c r="H50" s="294"/>
      <c r="I50" s="294"/>
    </row>
    <row r="51" spans="1:9">
      <c r="A51" s="296"/>
      <c r="B51" s="289"/>
      <c r="C51" s="289"/>
      <c r="D51" s="287"/>
      <c r="E51" s="287"/>
      <c r="F51" s="294"/>
      <c r="G51" s="294"/>
      <c r="H51" s="294"/>
      <c r="I51" s="294"/>
    </row>
    <row r="52" spans="1:9">
      <c r="A52" s="289"/>
      <c r="B52" s="289"/>
      <c r="C52" s="289"/>
      <c r="D52" s="294"/>
      <c r="E52" s="287"/>
      <c r="F52" s="294"/>
      <c r="G52" s="294"/>
      <c r="H52" s="294"/>
      <c r="I52" s="294"/>
    </row>
    <row r="53" spans="1:9">
      <c r="A53" s="321" t="s">
        <v>134</v>
      </c>
      <c r="B53" s="287"/>
      <c r="C53" s="287"/>
      <c r="D53" s="287"/>
      <c r="E53" s="287"/>
      <c r="F53" s="287"/>
      <c r="I53" s="294"/>
    </row>
    <row r="56" spans="1:9" ht="15.75">
      <c r="G56" s="322"/>
      <c r="H56" s="323"/>
    </row>
  </sheetData>
  <sheetProtection password="CA61" sheet="1" objects="1" scenarios="1"/>
  <mergeCells count="2">
    <mergeCell ref="F10:G12"/>
    <mergeCell ref="B10:E12"/>
  </mergeCells>
  <phoneticPr fontId="10" type="noConversion"/>
  <pageMargins left="0.74803149606299213" right="0.27559055118110237" top="0.39370078740157483" bottom="0.59055118110236227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18459" r:id="rId3"/>
    <oleObject progId="CorelDRAW.Graphic.14" shapeId="18460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2:U43"/>
  <sheetViews>
    <sheetView showGridLines="0" topLeftCell="A4" workbookViewId="0">
      <selection activeCell="O16" sqref="O16:O17"/>
    </sheetView>
  </sheetViews>
  <sheetFormatPr defaultColWidth="9.140625" defaultRowHeight="12.75"/>
  <cols>
    <col min="1" max="1" width="1.42578125" style="19" customWidth="1"/>
    <col min="2" max="2" width="12.140625" style="17" customWidth="1"/>
    <col min="3" max="3" width="7.28515625" style="17" customWidth="1"/>
    <col min="4" max="4" width="12.140625" style="17" customWidth="1"/>
    <col min="5" max="6" width="11" style="17" customWidth="1"/>
    <col min="7" max="7" width="10.85546875" style="17" customWidth="1"/>
    <col min="8" max="8" width="11.7109375" style="17" customWidth="1"/>
    <col min="9" max="9" width="14" style="29" customWidth="1"/>
    <col min="10" max="10" width="3.85546875" style="17" hidden="1" customWidth="1"/>
    <col min="11" max="11" width="2" style="19" customWidth="1"/>
    <col min="12" max="12" width="11" style="17" customWidth="1"/>
    <col min="13" max="16" width="7.140625" style="17" customWidth="1"/>
    <col min="17" max="27" width="9.140625" style="17"/>
    <col min="28" max="28" width="32.42578125" style="17" customWidth="1"/>
    <col min="29" max="16384" width="9.140625" style="17"/>
  </cols>
  <sheetData>
    <row r="2" spans="1:21" ht="12.75" customHeight="1">
      <c r="B2" s="19"/>
      <c r="C2" s="19"/>
      <c r="D2" s="20"/>
      <c r="E2" s="19"/>
      <c r="F2" s="19"/>
      <c r="G2" s="19"/>
      <c r="H2" s="19"/>
      <c r="I2" s="215"/>
      <c r="J2" s="6"/>
    </row>
    <row r="3" spans="1:21" ht="15" customHeight="1">
      <c r="A3" s="209"/>
      <c r="B3" s="19"/>
      <c r="C3" s="19"/>
      <c r="D3" s="741" t="s">
        <v>382</v>
      </c>
      <c r="E3" s="742"/>
      <c r="F3" s="742"/>
      <c r="G3" s="742"/>
      <c r="H3" s="742"/>
      <c r="I3" s="215"/>
      <c r="J3" s="30"/>
    </row>
    <row r="4" spans="1:21" ht="12.75" customHeight="1">
      <c r="B4" s="19"/>
      <c r="C4" s="19"/>
      <c r="D4" s="20"/>
      <c r="E4" s="19"/>
      <c r="F4" s="19"/>
      <c r="G4" s="19"/>
      <c r="H4" s="19"/>
      <c r="I4" s="215"/>
      <c r="J4" s="19"/>
    </row>
    <row r="5" spans="1:21">
      <c r="B5" s="19"/>
      <c r="C5" s="19"/>
      <c r="D5" s="19"/>
      <c r="E5" s="19"/>
      <c r="F5" s="19"/>
      <c r="G5" s="19"/>
      <c r="H5" s="19"/>
      <c r="I5" s="23"/>
      <c r="J5" s="19"/>
    </row>
    <row r="6" spans="1:21">
      <c r="A6" s="61" t="s">
        <v>135</v>
      </c>
      <c r="B6" s="19"/>
      <c r="C6" s="19"/>
      <c r="D6" s="19"/>
      <c r="E6" s="19"/>
      <c r="F6" s="19"/>
      <c r="G6" s="19"/>
      <c r="H6" s="19"/>
      <c r="I6" s="23"/>
      <c r="J6" s="19"/>
    </row>
    <row r="7" spans="1:21">
      <c r="A7" s="255"/>
      <c r="B7" s="19"/>
      <c r="C7" s="19"/>
      <c r="D7" s="19"/>
      <c r="E7" s="19"/>
      <c r="F7" s="19"/>
      <c r="G7" s="19"/>
      <c r="H7" s="19"/>
      <c r="I7" s="23"/>
      <c r="J7" s="19"/>
    </row>
    <row r="8" spans="1:21">
      <c r="B8" s="19"/>
      <c r="C8" s="19"/>
      <c r="D8" s="19"/>
      <c r="E8" s="19"/>
      <c r="F8" s="19"/>
      <c r="G8" s="19"/>
      <c r="H8" s="19"/>
      <c r="I8" s="23"/>
      <c r="J8" s="19"/>
    </row>
    <row r="9" spans="1:21" ht="13.5" thickBot="1">
      <c r="B9" s="19"/>
      <c r="C9" s="19"/>
      <c r="D9" s="19"/>
      <c r="E9" s="19"/>
      <c r="F9" s="19"/>
      <c r="G9" s="19"/>
      <c r="H9" s="19"/>
      <c r="I9" s="23"/>
      <c r="J9" s="19"/>
      <c r="L9" s="630"/>
      <c r="M9" s="630"/>
      <c r="N9" s="630"/>
      <c r="O9" s="630"/>
      <c r="P9" s="630"/>
      <c r="Q9" s="630"/>
      <c r="R9" s="630"/>
      <c r="S9" s="630"/>
      <c r="T9" s="630"/>
      <c r="U9" s="630"/>
    </row>
    <row r="10" spans="1:21" ht="18.75" customHeight="1">
      <c r="B10" s="753" t="s">
        <v>268</v>
      </c>
      <c r="C10" s="706"/>
      <c r="D10" s="700" t="s">
        <v>136</v>
      </c>
      <c r="E10" s="700"/>
      <c r="F10" s="700"/>
      <c r="G10" s="706" t="s">
        <v>137</v>
      </c>
      <c r="H10" s="708" t="s">
        <v>281</v>
      </c>
      <c r="I10" s="709"/>
      <c r="J10" s="18"/>
      <c r="L10" s="630"/>
      <c r="M10" s="630"/>
      <c r="N10" s="630"/>
      <c r="O10" s="630"/>
      <c r="P10" s="630"/>
      <c r="Q10" s="630"/>
      <c r="R10" s="630"/>
      <c r="S10" s="630"/>
      <c r="T10" s="630"/>
      <c r="U10" s="630"/>
    </row>
    <row r="11" spans="1:21" ht="39" customHeight="1">
      <c r="B11" s="754"/>
      <c r="C11" s="707"/>
      <c r="D11" s="587" t="s">
        <v>138</v>
      </c>
      <c r="E11" s="268" t="s">
        <v>139</v>
      </c>
      <c r="F11" s="268" t="s">
        <v>140</v>
      </c>
      <c r="G11" s="707"/>
      <c r="H11" s="710"/>
      <c r="I11" s="711"/>
      <c r="J11" s="19"/>
      <c r="K11" s="17"/>
      <c r="L11" s="630"/>
      <c r="M11" s="630"/>
      <c r="N11" s="630"/>
      <c r="O11" s="630"/>
      <c r="P11" s="630"/>
      <c r="Q11" s="630"/>
      <c r="R11" s="630"/>
      <c r="S11" s="630"/>
      <c r="T11" s="630"/>
      <c r="U11" s="630"/>
    </row>
    <row r="12" spans="1:21" ht="30.75" customHeight="1">
      <c r="B12" s="757" t="s">
        <v>141</v>
      </c>
      <c r="C12" s="710"/>
      <c r="D12" s="269" t="str">
        <f>IF($L$13&lt; 16,N13, IF($L$13&lt;26,N14,IF($L$13&lt;37,N16)))</f>
        <v>kVA não cadastrado</v>
      </c>
      <c r="E12" s="588" t="e">
        <f>IF(ENTRADA!E31="NOVO",D12*1.1,D12*1.15)</f>
        <v>#VALUE!</v>
      </c>
      <c r="F12" s="272" t="s">
        <v>112</v>
      </c>
      <c r="G12" s="270" t="e">
        <f>'PERDAS EM VAZIO'!C40</f>
        <v>#DIV/0!</v>
      </c>
      <c r="H12" s="704" t="e">
        <f>IF(G12&lt;E12,"Satisfaz","não Satisfaz")</f>
        <v>#DIV/0!</v>
      </c>
      <c r="I12" s="705"/>
      <c r="K12" s="17"/>
      <c r="L12" s="701" t="s">
        <v>326</v>
      </c>
      <c r="M12" s="701"/>
      <c r="N12" s="630"/>
      <c r="O12" s="630"/>
      <c r="P12" s="630"/>
      <c r="Q12" s="630"/>
      <c r="R12" s="630"/>
      <c r="S12" s="630"/>
      <c r="T12" s="630"/>
      <c r="U12" s="630"/>
    </row>
    <row r="13" spans="1:21" ht="24.75" customHeight="1">
      <c r="B13" s="758" t="s">
        <v>142</v>
      </c>
      <c r="C13" s="759"/>
      <c r="D13" s="269" t="str">
        <f>IF($L$13&lt; 16,P13, IF($L$13&lt;26,P14,IF($L$13&lt;37.2,P16)))</f>
        <v>kVA não cadastrado</v>
      </c>
      <c r="E13" s="254" t="e">
        <f>D13*1.2</f>
        <v>#VALUE!</v>
      </c>
      <c r="F13" s="272" t="s">
        <v>112</v>
      </c>
      <c r="G13" s="271" t="e">
        <f>'PERDAS EM VAZIO'!C41</f>
        <v>#DIV/0!</v>
      </c>
      <c r="H13" s="704" t="e">
        <f>IF(G13&lt;E13,"Satisfaz","não Satisfaz")</f>
        <v>#DIV/0!</v>
      </c>
      <c r="I13" s="705"/>
      <c r="K13" s="17"/>
      <c r="L13" s="702">
        <f>ENTRADA!E7</f>
        <v>0</v>
      </c>
      <c r="M13" s="702"/>
      <c r="N13" s="630" t="str">
        <f>IF(PLACA!$E$16=15,75,IF(PLACA!$E$16=30,130,IF(PLACA!$E$16=45,170,IF(PLACA!$E$16=75,255,IF(PLACA!$E$16=112.5,335,IF(PLACA!$E$16=150,420,IF(PLACA!$E$16=225,560,IF(PLACA!$E$16=300,700,"kVA não cadastrado"))))))))</f>
        <v>kVA não cadastrado</v>
      </c>
      <c r="O13" s="630" t="str">
        <f>IF(PLACA!$E$16=15,370,IF(PLACA!$E$16=30,630,IF(PLACA!$E$16=45,855,IF(PLACA!$E$16=75,1260,IF(PLACA!$E$16=112.5,1705,IF(PLACA!$E$16=150,2110,IF(PLACA!$E$16=225,2945,IF(PLACA!$E$16=300,3670,"kVA não cadastrado"))))))))</f>
        <v>kVA não cadastrado</v>
      </c>
      <c r="P13" s="630" t="str">
        <f>IF(PLACA!$E$16=15,4,IF(PLACA!$E$16=30,3.6,IF(PLACA!$E$16=45,3.2,IF(PLACA!$E$16=75,2.7,IF(PLACA!$E$16=112.5,2.5,IF(PLACA!$E$16=150,2.3,IF(PLACA!$E$16=225,2.1,IF(PLACA!$E$16=300,1.9,"kVA não cadastrado"))))))))</f>
        <v>kVA não cadastrado</v>
      </c>
      <c r="Q13" s="630"/>
      <c r="R13" s="630" t="str">
        <f>IF(PLACA!$E$16=15,3.5,IF(PLACA!$E$16=30,3.5,IF(PLACA!$E$16=45,3.5,IF(PLACA!$E$16=75,3.5,IF(PLACA!$E$16=112.5,3.5,IF(PLACA!$E$16=150,3.5,IF(PLACA!$E$16=225,4.5,IF(PLACA!$E$16=300,4.5,"kVA não cadastrado"))))))))</f>
        <v>kVA não cadastrado</v>
      </c>
      <c r="S13" s="630"/>
      <c r="T13" s="630"/>
      <c r="U13" s="630"/>
    </row>
    <row r="14" spans="1:21" ht="29.25" customHeight="1">
      <c r="B14" s="760" t="s">
        <v>425</v>
      </c>
      <c r="C14" s="761"/>
      <c r="D14" s="269" t="str">
        <f>IF($L$13&lt; 16,O13, IF($L$13&lt;26,O14,IF($L$13&lt;37,O16)))</f>
        <v>kVA não cadastrado</v>
      </c>
      <c r="E14" s="254" t="e">
        <f>IF(ENTRADA!E31="NOVO",D14*1.06,D14*1.1)</f>
        <v>#VALUE!</v>
      </c>
      <c r="F14" s="272" t="s">
        <v>112</v>
      </c>
      <c r="G14" s="271" t="e">
        <f>'PERDAS TOTAL TAP NOMINAL'!D33</f>
        <v>#DIV/0!</v>
      </c>
      <c r="H14" s="704" t="e">
        <f>IF(G14&lt;E14,"Satisfaz","não Satisfaz")</f>
        <v>#DIV/0!</v>
      </c>
      <c r="I14" s="705"/>
      <c r="K14" s="17"/>
      <c r="L14" s="630"/>
      <c r="M14" s="630"/>
      <c r="N14" s="630" t="str">
        <f>IF(PLACA!$E$16=15,80,IF(PLACA!$E$16=30,140,IF(PLACA!$E$16=45,185,IF(PLACA!$E$16=75,270,IF(PLACA!$E$16=112.5,370,IF(PLACA!$E$16=150,450,IF(PLACA!$E$16=225,625,IF(PLACA!$E$16=300,735,"kVA não cadastrado"))))))))</f>
        <v>kVA não cadastrado</v>
      </c>
      <c r="O14" s="630" t="str">
        <f>IF(PLACA!$E$16=15,390,IF(PLACA!$E$16=30,665,IF(PLACA!$E$16=45,910,IF(PLACA!$E$16=75,1345,IF(PLACA!$E$16=112.5,1785,IF(PLACA!$E$16=150,2250,IF(PLACA!$E$16=225,3095,IF(PLACA!$E$16=300,3845,"kVA não cadastrado"))))))))</f>
        <v>kVA não cadastrado</v>
      </c>
      <c r="P14" s="630" t="str">
        <f>IF(PLACA!$E$16=15,4.8,IF(PLACA!$E$16=30,4.2,IF(PLACA!$E$16=45,3.6,IF(PLACA!$E$16=75,3.2,IF(PLACA!$E$16=112.5,2.6,IF(PLACA!$E$16=150,2.6,IF(PLACA!$E$16=225,2.4,IF(PLACA!$E$16=300,2.1,"kVA não cadastrado"))))))))</f>
        <v>kVA não cadastrado</v>
      </c>
      <c r="Q14" s="630"/>
      <c r="R14" s="630" t="str">
        <f>IF(PLACA!$E$16=15,4,IF(PLACA!$E$16=30,4,IF(PLACA!$E$16=45,4,IF(PLACA!$E$16=75,4,IF(PLACA!$E$16=112.5,4,IF(PLACA!$E$16=150,4,IF(PLACA!$E$16=225,5,IF(PLACA!$E$16=300,5,"kVA não cadastrado"))))))))</f>
        <v>kVA não cadastrado</v>
      </c>
      <c r="S14" s="630"/>
      <c r="T14" s="630"/>
      <c r="U14" s="630"/>
    </row>
    <row r="15" spans="1:21" ht="29.25" customHeight="1">
      <c r="B15" s="762" t="s">
        <v>347</v>
      </c>
      <c r="C15" s="763"/>
      <c r="D15" s="269" t="e">
        <f>IF($L$13&lt;16,O13,IF($L$13&lt;26,O14,IF($L$13&lt;37,O16)))+'CALC. CARGA '!J31</f>
        <v>#VALUE!</v>
      </c>
      <c r="E15" s="254" t="e">
        <f>(D15)*1.02</f>
        <v>#VALUE!</v>
      </c>
      <c r="F15" s="272" t="s">
        <v>112</v>
      </c>
      <c r="G15" s="271" t="e">
        <f>G12+'CALC. CARGA '!G28</f>
        <v>#DIV/0!</v>
      </c>
      <c r="H15" s="704" t="e">
        <f>IF(G15&lt;E15,"Satisfaz","não Satisfaz")</f>
        <v>#DIV/0!</v>
      </c>
      <c r="I15" s="705"/>
      <c r="K15" s="17"/>
      <c r="L15" s="630"/>
      <c r="M15" s="630"/>
      <c r="N15" s="630"/>
      <c r="O15" s="630"/>
      <c r="P15" s="630"/>
      <c r="Q15" s="630"/>
      <c r="R15" s="630"/>
      <c r="S15" s="630"/>
      <c r="T15" s="630"/>
      <c r="U15" s="630"/>
    </row>
    <row r="16" spans="1:21" ht="15" customHeight="1">
      <c r="B16" s="755" t="s">
        <v>416</v>
      </c>
      <c r="C16" s="756"/>
      <c r="D16" s="725" t="str">
        <f>IF($L$13&lt; 16,R13, IF($L$13&lt;26,R14,IF($L$13&lt;37,R16)))</f>
        <v>kVA não cadastrado</v>
      </c>
      <c r="E16" s="743" t="e">
        <f>D16*1.075</f>
        <v>#VALUE!</v>
      </c>
      <c r="F16" s="743" t="e">
        <f>D16*0.925</f>
        <v>#VALUE!</v>
      </c>
      <c r="G16" s="712" t="e">
        <f>'PERDAS TOTAL TAP NOMINAL'!H33</f>
        <v>#DIV/0!</v>
      </c>
      <c r="H16" s="714" t="e">
        <f>IF(G16&lt;E16,IF(G16&gt;F16,"Satisfaz","não Satisfaz"),"não satisfaz")</f>
        <v>#DIV/0!</v>
      </c>
      <c r="I16" s="715"/>
      <c r="K16" s="17"/>
      <c r="L16" s="630"/>
      <c r="M16" s="630"/>
      <c r="N16" s="703" t="str">
        <f>IF(PLACA!$E$16=15,90,IF(PLACA!$E$16=30,145,IF(PLACA!$E$16=45,200,IF(PLACA!$E$16=75,280,IF(PLACA!$E$16=112.5,385,IF(PLACA!$E$16=150,475,IF(PLACA!$E$16=225,655,IF(PLACA!$E$16=300,790,"kVA não cadastrado"))))))))</f>
        <v>kVA não cadastrado</v>
      </c>
      <c r="O16" s="703" t="str">
        <f>IF(PLACA!$E$16=15,420,IF(PLACA!$E$16=30,700,IF(PLACA!$E$16=45,970,IF(PLACA!$E$16=75,1430,IF(PLACA!$E$16=112.5,1860,IF(PLACA!$E$16=150,2395,IF(PLACA!$E$16=225,3260,IF(PLACA!$E$16=300,4035,"kVA não cadastrado"))))))))</f>
        <v>kVA não cadastrado</v>
      </c>
      <c r="P16" s="703" t="str">
        <f>IF(PLACA!$E$16=15,5,IF(PLACA!$E$16=30,4.4,IF(PLACA!$E$16=45,3.8,IF(PLACA!$E$16=75,3.4,IF(PLACA!$E$16=112.5,3,IF(PLACA!$E$16=150,2.8,IF(PLACA!$E$16=225,2.5,IF(PLACA!$E$16=300,2.2,"kVA não cadastrado"))))))))</f>
        <v>kVA não cadastrado</v>
      </c>
      <c r="Q16" s="630"/>
      <c r="R16" s="630" t="str">
        <f>IF(PLACA!$E$16=15,4,IF(PLACA!$E$16=30,4,IF(PLACA!$E$16=45,4,IF(PLACA!$E$16=75,4,IF(PLACA!$E$16=112.5,4,IF(PLACA!$E$16=150,4,IF(PLACA!$E$16=225,5,IF(PLACA!$E$16=300,5,"kVA não cadastrado"))))))))</f>
        <v>kVA não cadastrado</v>
      </c>
      <c r="S16" s="630"/>
      <c r="T16" s="630"/>
      <c r="U16" s="630"/>
    </row>
    <row r="17" spans="2:21" ht="24" customHeight="1">
      <c r="B17" s="755"/>
      <c r="C17" s="756"/>
      <c r="D17" s="726"/>
      <c r="E17" s="744"/>
      <c r="F17" s="744"/>
      <c r="G17" s="713"/>
      <c r="H17" s="716"/>
      <c r="I17" s="717"/>
      <c r="K17" s="17"/>
      <c r="L17" s="630"/>
      <c r="M17" s="630"/>
      <c r="N17" s="703"/>
      <c r="O17" s="703"/>
      <c r="P17" s="703"/>
      <c r="Q17" s="630"/>
      <c r="R17" s="630"/>
      <c r="S17" s="630"/>
      <c r="T17" s="630"/>
      <c r="U17" s="630"/>
    </row>
    <row r="18" spans="2:21" ht="15" customHeight="1">
      <c r="B18" s="721" t="s">
        <v>267</v>
      </c>
      <c r="C18" s="722"/>
      <c r="D18" s="727">
        <f>ENTRADA!$E$16-25</f>
        <v>-25</v>
      </c>
      <c r="E18" s="727">
        <f>ENTRADA!$E$16-25</f>
        <v>-25</v>
      </c>
      <c r="F18" s="731"/>
      <c r="G18" s="718" t="str">
        <f>'ELEVAÇÃO DE TEMP. DO ÓLEO'!$H$26</f>
        <v>Não estabilizado</v>
      </c>
      <c r="H18" s="714" t="str">
        <f>IF(E18&gt;G18,"Satisfaz","não Satisfaz")</f>
        <v>não Satisfaz</v>
      </c>
      <c r="I18" s="715"/>
      <c r="K18" s="17"/>
      <c r="L18" s="630"/>
      <c r="M18" s="630"/>
      <c r="N18" s="630"/>
      <c r="O18" s="630"/>
      <c r="P18" s="630"/>
      <c r="Q18" s="630"/>
      <c r="R18" s="630"/>
      <c r="S18" s="630"/>
      <c r="T18" s="630"/>
      <c r="U18" s="630"/>
    </row>
    <row r="19" spans="2:21" ht="15" customHeight="1">
      <c r="B19" s="721"/>
      <c r="C19" s="722"/>
      <c r="D19" s="728"/>
      <c r="E19" s="728"/>
      <c r="F19" s="732"/>
      <c r="G19" s="719"/>
      <c r="H19" s="745"/>
      <c r="I19" s="746"/>
      <c r="K19" s="17"/>
      <c r="L19" s="630"/>
      <c r="M19" s="630"/>
      <c r="N19" s="630"/>
      <c r="O19" s="630"/>
      <c r="P19" s="630"/>
      <c r="Q19" s="630"/>
      <c r="R19" s="630"/>
      <c r="S19" s="630"/>
      <c r="T19" s="630"/>
      <c r="U19" s="630"/>
    </row>
    <row r="20" spans="2:21" ht="15" customHeight="1">
      <c r="B20" s="721"/>
      <c r="C20" s="722"/>
      <c r="D20" s="729"/>
      <c r="E20" s="729"/>
      <c r="F20" s="733"/>
      <c r="G20" s="720"/>
      <c r="H20" s="716"/>
      <c r="I20" s="717"/>
      <c r="K20" s="17"/>
      <c r="L20" s="630"/>
      <c r="M20" s="630"/>
      <c r="N20" s="630"/>
      <c r="O20" s="630"/>
      <c r="P20" s="630"/>
      <c r="Q20" s="630"/>
      <c r="R20" s="630"/>
      <c r="S20" s="630"/>
      <c r="T20" s="630"/>
      <c r="U20" s="630"/>
    </row>
    <row r="21" spans="2:21" ht="17.25" customHeight="1">
      <c r="B21" s="721" t="s">
        <v>266</v>
      </c>
      <c r="C21" s="722"/>
      <c r="D21" s="727">
        <f>ENTRADA!$E$16-20</f>
        <v>-20</v>
      </c>
      <c r="E21" s="727">
        <f>ENTRADA!$E$16-20</f>
        <v>-20</v>
      </c>
      <c r="F21" s="734"/>
      <c r="G21" s="718" t="e">
        <f>'ELEVAÇÃO DE TEMP. NO ENR. DE AT'!G21</f>
        <v>#DIV/0!</v>
      </c>
      <c r="H21" s="714" t="e">
        <f>IF(E21&gt;G21,"Satisfaz","não Satisfaz")</f>
        <v>#DIV/0!</v>
      </c>
      <c r="I21" s="715"/>
      <c r="K21" s="17"/>
      <c r="L21" s="630"/>
      <c r="M21" s="630"/>
      <c r="N21" s="630"/>
      <c r="O21" s="630"/>
      <c r="P21" s="630"/>
      <c r="Q21" s="630"/>
      <c r="R21" s="630"/>
      <c r="S21" s="630"/>
      <c r="T21" s="630"/>
      <c r="U21" s="630"/>
    </row>
    <row r="22" spans="2:21" ht="17.25" customHeight="1">
      <c r="B22" s="721"/>
      <c r="C22" s="722"/>
      <c r="D22" s="728"/>
      <c r="E22" s="728"/>
      <c r="F22" s="735"/>
      <c r="G22" s="719"/>
      <c r="H22" s="745"/>
      <c r="I22" s="746"/>
      <c r="K22" s="17"/>
      <c r="L22" s="630"/>
      <c r="M22" s="630"/>
      <c r="N22" s="630"/>
      <c r="O22" s="630"/>
      <c r="P22" s="630"/>
      <c r="Q22" s="630"/>
      <c r="R22" s="630"/>
      <c r="S22" s="630"/>
      <c r="T22" s="630"/>
      <c r="U22" s="630"/>
    </row>
    <row r="23" spans="2:21" ht="25.5" customHeight="1">
      <c r="B23" s="721"/>
      <c r="C23" s="722"/>
      <c r="D23" s="729"/>
      <c r="E23" s="729"/>
      <c r="F23" s="736"/>
      <c r="G23" s="720"/>
      <c r="H23" s="716"/>
      <c r="I23" s="717"/>
      <c r="J23" s="19"/>
      <c r="K23" s="17"/>
      <c r="L23" s="630"/>
      <c r="M23" s="630"/>
      <c r="N23" s="630"/>
      <c r="O23" s="630"/>
      <c r="P23" s="630"/>
      <c r="Q23" s="630"/>
      <c r="R23" s="630"/>
      <c r="S23" s="630"/>
      <c r="T23" s="630"/>
      <c r="U23" s="630"/>
    </row>
    <row r="24" spans="2:21" ht="22.5" customHeight="1">
      <c r="B24" s="721" t="s">
        <v>265</v>
      </c>
      <c r="C24" s="722"/>
      <c r="D24" s="727">
        <f>ENTRADA!$E$16-20</f>
        <v>-20</v>
      </c>
      <c r="E24" s="727">
        <f>ENTRADA!$E$16-20</f>
        <v>-20</v>
      </c>
      <c r="F24" s="749"/>
      <c r="G24" s="718" t="e">
        <f>'ELEVAÇÃO DE TEMP. NO ENR. DE BT'!G21</f>
        <v>#DIV/0!</v>
      </c>
      <c r="H24" s="714" t="e">
        <f>IF(E24&gt;G24,"Satisfaz","não Satisfaz")</f>
        <v>#DIV/0!</v>
      </c>
      <c r="I24" s="715"/>
      <c r="J24" s="19"/>
      <c r="K24" s="17"/>
      <c r="L24" s="630"/>
      <c r="M24" s="630"/>
      <c r="N24" s="630"/>
      <c r="O24" s="630"/>
      <c r="P24" s="630"/>
      <c r="Q24" s="630"/>
      <c r="R24" s="630"/>
      <c r="S24" s="630"/>
      <c r="T24" s="630"/>
      <c r="U24" s="630"/>
    </row>
    <row r="25" spans="2:21" ht="22.5" customHeight="1">
      <c r="B25" s="721"/>
      <c r="C25" s="722"/>
      <c r="D25" s="728"/>
      <c r="E25" s="728"/>
      <c r="F25" s="750"/>
      <c r="G25" s="719"/>
      <c r="H25" s="745"/>
      <c r="I25" s="746"/>
      <c r="J25" s="19"/>
      <c r="K25" s="17"/>
      <c r="L25" s="630"/>
      <c r="M25" s="630"/>
      <c r="N25" s="630"/>
      <c r="O25" s="630"/>
      <c r="P25" s="630"/>
      <c r="Q25" s="630"/>
      <c r="R25" s="630"/>
      <c r="S25" s="630"/>
      <c r="T25" s="630"/>
      <c r="U25" s="630"/>
    </row>
    <row r="26" spans="2:21" ht="22.5" customHeight="1" thickBot="1">
      <c r="B26" s="723"/>
      <c r="C26" s="724"/>
      <c r="D26" s="730"/>
      <c r="E26" s="730"/>
      <c r="F26" s="751"/>
      <c r="G26" s="752"/>
      <c r="H26" s="747"/>
      <c r="I26" s="748"/>
      <c r="J26" s="19"/>
      <c r="K26" s="17"/>
      <c r="L26" s="630"/>
      <c r="M26" s="630"/>
      <c r="N26" s="630"/>
      <c r="O26" s="630"/>
      <c r="P26" s="630"/>
      <c r="Q26" s="630"/>
      <c r="R26" s="630"/>
      <c r="S26" s="630"/>
      <c r="T26" s="630"/>
      <c r="U26" s="630"/>
    </row>
    <row r="27" spans="2:21" ht="21" customHeight="1">
      <c r="B27" s="737"/>
      <c r="C27" s="737"/>
      <c r="D27" s="739"/>
      <c r="E27" s="739"/>
      <c r="F27" s="740"/>
      <c r="G27" s="739"/>
      <c r="H27" s="738"/>
      <c r="I27" s="738"/>
      <c r="J27" s="19"/>
      <c r="K27" s="17"/>
      <c r="L27" s="630"/>
      <c r="M27" s="630"/>
      <c r="N27" s="630"/>
      <c r="O27" s="630"/>
      <c r="P27" s="630"/>
      <c r="Q27" s="630"/>
      <c r="R27" s="630"/>
      <c r="S27" s="630"/>
      <c r="T27" s="630"/>
      <c r="U27" s="630"/>
    </row>
    <row r="28" spans="2:21" ht="29.25" customHeight="1">
      <c r="B28" s="737"/>
      <c r="C28" s="737"/>
      <c r="D28" s="739"/>
      <c r="E28" s="739"/>
      <c r="F28" s="740"/>
      <c r="G28" s="739"/>
      <c r="H28" s="738"/>
      <c r="I28" s="738"/>
      <c r="J28" s="19"/>
      <c r="K28" s="17"/>
      <c r="L28" s="630"/>
      <c r="M28" s="630"/>
      <c r="N28" s="630"/>
      <c r="O28" s="630"/>
      <c r="P28" s="630"/>
      <c r="Q28" s="630"/>
      <c r="R28" s="630"/>
      <c r="S28" s="630"/>
      <c r="T28" s="630"/>
      <c r="U28" s="630"/>
    </row>
    <row r="29" spans="2:21" ht="21" customHeight="1">
      <c r="B29" s="737"/>
      <c r="C29" s="737"/>
      <c r="D29" s="739"/>
      <c r="E29" s="739"/>
      <c r="F29" s="740"/>
      <c r="G29" s="739"/>
      <c r="H29" s="738"/>
      <c r="I29" s="738"/>
      <c r="J29" s="19"/>
      <c r="K29" s="17"/>
      <c r="L29" s="630"/>
      <c r="M29" s="630"/>
      <c r="N29" s="630"/>
      <c r="O29" s="630"/>
      <c r="P29" s="630"/>
      <c r="Q29" s="630"/>
      <c r="R29" s="630"/>
      <c r="S29" s="630"/>
      <c r="T29" s="630"/>
      <c r="U29" s="630"/>
    </row>
    <row r="30" spans="2:21" ht="15" customHeight="1">
      <c r="B30" s="31"/>
      <c r="C30" s="19"/>
      <c r="D30" s="19"/>
      <c r="E30" s="19"/>
      <c r="F30" s="19"/>
      <c r="G30" s="19"/>
      <c r="H30" s="19"/>
      <c r="I30" s="23"/>
      <c r="J30" s="19"/>
    </row>
    <row r="31" spans="2:21">
      <c r="B31" s="19"/>
      <c r="C31" s="19"/>
      <c r="D31" s="19"/>
      <c r="E31" s="19"/>
      <c r="F31" s="19"/>
      <c r="G31" s="19"/>
      <c r="H31" s="19"/>
      <c r="I31" s="23"/>
      <c r="J31" s="19"/>
    </row>
    <row r="32" spans="2:21">
      <c r="B32" s="19"/>
      <c r="C32" s="19"/>
      <c r="D32" s="19"/>
      <c r="E32" s="19"/>
      <c r="F32" s="19"/>
      <c r="G32" s="19"/>
      <c r="H32" s="19"/>
      <c r="I32" s="23"/>
      <c r="J32" s="19"/>
    </row>
    <row r="33" spans="1:10">
      <c r="B33" s="2"/>
      <c r="C33" s="19"/>
      <c r="D33" s="19"/>
      <c r="E33" s="19"/>
      <c r="F33" s="19"/>
      <c r="G33" s="19"/>
      <c r="H33" s="19"/>
      <c r="I33" s="23"/>
      <c r="J33" s="19"/>
    </row>
    <row r="34" spans="1:10">
      <c r="A34" s="223" t="s">
        <v>134</v>
      </c>
      <c r="B34" s="27"/>
      <c r="C34" s="19"/>
      <c r="D34" s="19"/>
      <c r="E34" s="19"/>
      <c r="F34" s="19"/>
      <c r="G34" s="19"/>
      <c r="H34" s="19"/>
      <c r="I34" s="23"/>
      <c r="J34" s="19"/>
    </row>
    <row r="35" spans="1:10">
      <c r="B35" s="27"/>
      <c r="C35" s="19"/>
      <c r="D35" s="19"/>
      <c r="E35" s="19"/>
      <c r="F35" s="19"/>
      <c r="G35" s="19"/>
      <c r="H35" s="19"/>
      <c r="I35" s="23"/>
      <c r="J35" s="19"/>
    </row>
    <row r="36" spans="1:10">
      <c r="B36" s="27"/>
      <c r="C36" s="19"/>
      <c r="D36" s="19"/>
      <c r="E36" s="19"/>
      <c r="F36" s="19"/>
      <c r="G36" s="19"/>
      <c r="H36" s="19"/>
      <c r="I36" s="23"/>
      <c r="J36" s="19"/>
    </row>
    <row r="37" spans="1:10">
      <c r="B37" s="27"/>
      <c r="C37" s="19"/>
      <c r="D37" s="19"/>
      <c r="E37" s="19"/>
      <c r="F37" s="19"/>
      <c r="G37" s="19"/>
      <c r="H37" s="19"/>
      <c r="I37" s="23"/>
      <c r="J37" s="19"/>
    </row>
    <row r="38" spans="1:10">
      <c r="B38" s="27"/>
      <c r="C38" s="19"/>
      <c r="D38" s="19"/>
      <c r="E38" s="19"/>
      <c r="F38" s="19"/>
      <c r="G38" s="19"/>
      <c r="H38" s="19"/>
      <c r="I38" s="23"/>
      <c r="J38" s="19"/>
    </row>
    <row r="39" spans="1:10">
      <c r="B39" s="27"/>
      <c r="C39" s="19"/>
      <c r="D39" s="19"/>
      <c r="E39" s="19"/>
      <c r="F39" s="19"/>
      <c r="G39" s="19"/>
      <c r="H39" s="19"/>
      <c r="I39" s="23"/>
      <c r="J39" s="19"/>
    </row>
    <row r="40" spans="1:10" ht="15.75">
      <c r="B40" s="27"/>
      <c r="C40" s="19"/>
      <c r="D40" s="19"/>
      <c r="E40" s="19"/>
      <c r="F40" s="19"/>
      <c r="G40" s="19"/>
      <c r="H40" s="210"/>
      <c r="I40" s="23"/>
      <c r="J40" s="19"/>
    </row>
    <row r="41" spans="1:10" ht="15.75" customHeight="1">
      <c r="B41" s="27"/>
      <c r="C41" s="19"/>
      <c r="D41" s="19"/>
      <c r="E41" s="19"/>
      <c r="F41" s="19"/>
      <c r="G41" s="19"/>
      <c r="H41" s="2"/>
      <c r="I41" s="211"/>
      <c r="J41" s="19"/>
    </row>
    <row r="42" spans="1:10" ht="5.25" customHeight="1">
      <c r="I42" s="2"/>
      <c r="J42" s="19"/>
    </row>
    <row r="43" spans="1:10" ht="6.75" customHeight="1">
      <c r="J43" s="19"/>
    </row>
  </sheetData>
  <mergeCells count="48">
    <mergeCell ref="D3:H3"/>
    <mergeCell ref="B18:C20"/>
    <mergeCell ref="E16:E17"/>
    <mergeCell ref="H21:I23"/>
    <mergeCell ref="H24:I26"/>
    <mergeCell ref="F24:F26"/>
    <mergeCell ref="G24:G26"/>
    <mergeCell ref="G18:G20"/>
    <mergeCell ref="H18:I20"/>
    <mergeCell ref="F16:F17"/>
    <mergeCell ref="B10:C11"/>
    <mergeCell ref="B16:C17"/>
    <mergeCell ref="B12:C12"/>
    <mergeCell ref="B13:C13"/>
    <mergeCell ref="B14:C14"/>
    <mergeCell ref="B15:C15"/>
    <mergeCell ref="B27:C29"/>
    <mergeCell ref="H27:I29"/>
    <mergeCell ref="D27:D29"/>
    <mergeCell ref="E27:E29"/>
    <mergeCell ref="F27:F29"/>
    <mergeCell ref="G27:G29"/>
    <mergeCell ref="G21:G23"/>
    <mergeCell ref="B24:C26"/>
    <mergeCell ref="B21:C23"/>
    <mergeCell ref="P16:P17"/>
    <mergeCell ref="D16:D17"/>
    <mergeCell ref="O16:O17"/>
    <mergeCell ref="D18:D20"/>
    <mergeCell ref="D21:D23"/>
    <mergeCell ref="D24:D26"/>
    <mergeCell ref="E18:E20"/>
    <mergeCell ref="E21:E23"/>
    <mergeCell ref="E24:E26"/>
    <mergeCell ref="F18:F20"/>
    <mergeCell ref="F21:F23"/>
    <mergeCell ref="D10:F10"/>
    <mergeCell ref="L12:M12"/>
    <mergeCell ref="L13:M13"/>
    <mergeCell ref="N16:N17"/>
    <mergeCell ref="H15:I15"/>
    <mergeCell ref="G10:G11"/>
    <mergeCell ref="H10:I11"/>
    <mergeCell ref="H12:I12"/>
    <mergeCell ref="G16:G17"/>
    <mergeCell ref="H13:I13"/>
    <mergeCell ref="H14:I14"/>
    <mergeCell ref="H16:I17"/>
  </mergeCells>
  <phoneticPr fontId="10" type="noConversion"/>
  <pageMargins left="0.74803149606299213" right="0.27559055118110237" top="0.39370078740157483" bottom="0.59055118110236227" header="0.39370078740157483" footer="0.35433070866141736"/>
  <pageSetup paperSize="9" orientation="portrait" horizontalDpi="180" verticalDpi="180"/>
  <headerFooter alignWithMargins="0"/>
  <drawing r:id="rId1"/>
  <legacyDrawing r:id="rId2"/>
  <oleObjects>
    <oleObject progId="PBrush" shapeId="15390" r:id="rId3"/>
    <oleObject progId="CorelDRAW.Graphic.14" shapeId="15391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6"/>
  <sheetViews>
    <sheetView showGridLines="0" topLeftCell="A10" workbookViewId="0">
      <selection activeCell="F4" sqref="F4"/>
    </sheetView>
  </sheetViews>
  <sheetFormatPr defaultColWidth="9.140625" defaultRowHeight="39.75" customHeight="1"/>
  <cols>
    <col min="1" max="1" width="12.42578125" style="205" customWidth="1"/>
    <col min="2" max="2" width="13" style="205" customWidth="1"/>
    <col min="3" max="3" width="9.140625" style="204"/>
    <col min="4" max="4" width="10.42578125" style="205" customWidth="1"/>
    <col min="5" max="5" width="9" style="204" customWidth="1"/>
    <col min="6" max="8" width="9.140625" style="204"/>
    <col min="9" max="9" width="8" style="204" customWidth="1"/>
    <col min="10" max="10" width="7.140625" style="204" customWidth="1"/>
    <col min="11" max="16384" width="9.140625" style="204"/>
  </cols>
  <sheetData>
    <row r="1" spans="1:10" s="205" customFormat="1" ht="12.75" customHeight="1">
      <c r="A1" s="764"/>
      <c r="B1" s="764"/>
      <c r="C1" s="555"/>
      <c r="D1" s="555"/>
      <c r="E1" s="555"/>
      <c r="F1" s="555"/>
      <c r="G1" s="555"/>
      <c r="H1" s="555"/>
      <c r="I1" s="764"/>
      <c r="J1" s="764"/>
    </row>
    <row r="2" spans="1:10" s="205" customFormat="1" ht="12.75" customHeight="1">
      <c r="A2" s="764"/>
      <c r="B2" s="764"/>
      <c r="C2" s="555"/>
      <c r="D2" s="555"/>
      <c r="E2" s="555"/>
      <c r="F2" s="555"/>
      <c r="G2" s="555"/>
      <c r="H2" s="555"/>
      <c r="I2" s="764"/>
      <c r="J2" s="764"/>
    </row>
    <row r="3" spans="1:10" s="205" customFormat="1" ht="12.75" customHeight="1">
      <c r="A3" s="764"/>
      <c r="B3" s="764"/>
      <c r="C3" s="768" t="s">
        <v>382</v>
      </c>
      <c r="D3" s="764"/>
      <c r="E3" s="764"/>
      <c r="F3" s="764"/>
      <c r="G3" s="764"/>
      <c r="H3" s="764"/>
      <c r="I3" s="764"/>
      <c r="J3" s="764"/>
    </row>
    <row r="4" spans="1:10" s="205" customFormat="1" ht="12.75" customHeight="1">
      <c r="A4" s="764"/>
      <c r="B4" s="764"/>
      <c r="C4" s="555"/>
      <c r="D4" s="555"/>
      <c r="E4" s="555"/>
      <c r="F4" s="555"/>
      <c r="G4" s="555"/>
      <c r="H4" s="555"/>
      <c r="I4" s="764"/>
      <c r="J4" s="764"/>
    </row>
    <row r="5" spans="1:10" ht="12.75" customHeight="1">
      <c r="C5" s="205"/>
    </row>
    <row r="6" spans="1:10" ht="12.75" customHeight="1">
      <c r="A6" s="259" t="s">
        <v>337</v>
      </c>
      <c r="B6" s="61"/>
    </row>
    <row r="7" spans="1:10" ht="12.75" customHeight="1">
      <c r="A7" s="61"/>
      <c r="B7" s="61"/>
      <c r="C7" s="205"/>
    </row>
    <row r="8" spans="1:10" ht="12.75">
      <c r="C8" s="273"/>
    </row>
    <row r="9" spans="1:10" s="206" customFormat="1" ht="11.25" customHeight="1" thickBot="1">
      <c r="A9" s="207"/>
      <c r="B9" s="207"/>
      <c r="C9" s="264"/>
      <c r="D9" s="207"/>
    </row>
    <row r="10" spans="1:10" s="206" customFormat="1" ht="24.75" customHeight="1" thickBot="1">
      <c r="A10" s="489" t="s">
        <v>331</v>
      </c>
      <c r="B10" s="490" t="s">
        <v>332</v>
      </c>
      <c r="C10" s="490" t="s">
        <v>333</v>
      </c>
      <c r="D10" s="490" t="s">
        <v>323</v>
      </c>
      <c r="E10" s="765" t="s">
        <v>334</v>
      </c>
      <c r="F10" s="766"/>
      <c r="G10" s="765" t="s">
        <v>335</v>
      </c>
      <c r="H10" s="766"/>
      <c r="I10" s="765" t="s">
        <v>336</v>
      </c>
      <c r="J10" s="767"/>
    </row>
    <row r="11" spans="1:10" s="206" customFormat="1" ht="22.5" customHeight="1">
      <c r="A11" s="491" t="str">
        <f>IF(ENTRADA!B63=" ","-",ENTRADA!B63)</f>
        <v>-</v>
      </c>
      <c r="B11" s="492" t="str">
        <f>ENTRADA!C63</f>
        <v>-</v>
      </c>
      <c r="C11" s="492" t="str">
        <f>ENTRADA!D63</f>
        <v>-</v>
      </c>
      <c r="D11" s="492" t="str">
        <f>ENTRADA!E63</f>
        <v>-</v>
      </c>
      <c r="E11" s="771" t="str">
        <f>ENTRADA!F63</f>
        <v>-</v>
      </c>
      <c r="F11" s="772"/>
      <c r="G11" s="771" t="str">
        <f>ENTRADA!H63</f>
        <v>-</v>
      </c>
      <c r="H11" s="772"/>
      <c r="I11" s="771" t="str">
        <f>ENTRADA!J63</f>
        <v>(+/- 0,5% do valor de leitura)</v>
      </c>
      <c r="J11" s="776"/>
    </row>
    <row r="12" spans="1:10" s="206" customFormat="1" ht="21" customHeight="1">
      <c r="A12" s="493" t="str">
        <f>ENTRADA!B64</f>
        <v>-</v>
      </c>
      <c r="B12" s="488" t="str">
        <f>ENTRADA!C64</f>
        <v>-</v>
      </c>
      <c r="C12" s="488" t="str">
        <f>ENTRADA!D64</f>
        <v>-</v>
      </c>
      <c r="D12" s="488" t="str">
        <f>ENTRADA!E64</f>
        <v>-</v>
      </c>
      <c r="E12" s="769" t="str">
        <f>ENTRADA!F64</f>
        <v>-</v>
      </c>
      <c r="F12" s="770"/>
      <c r="G12" s="769" t="str">
        <f>ENTRADA!H64</f>
        <v>-</v>
      </c>
      <c r="H12" s="770"/>
      <c r="I12" s="769" t="str">
        <f>ENTRADA!J64</f>
        <v>(+/- 0,5% do valor de leitura)</v>
      </c>
      <c r="J12" s="775"/>
    </row>
    <row r="13" spans="1:10" s="206" customFormat="1" ht="21" customHeight="1">
      <c r="A13" s="493" t="str">
        <f>ENTRADA!B65</f>
        <v>-</v>
      </c>
      <c r="B13" s="488">
        <f>ENTRADA!C65</f>
        <v>0</v>
      </c>
      <c r="C13" s="488" t="str">
        <f>ENTRADA!D65</f>
        <v>-</v>
      </c>
      <c r="D13" s="488" t="str">
        <f>ENTRADA!E65</f>
        <v>-</v>
      </c>
      <c r="E13" s="769" t="str">
        <f>ENTRADA!F65</f>
        <v>-</v>
      </c>
      <c r="F13" s="770"/>
      <c r="G13" s="769" t="str">
        <f>ENTRADA!H65</f>
        <v>-</v>
      </c>
      <c r="H13" s="770"/>
      <c r="I13" s="769" t="str">
        <f>ENTRADA!J65</f>
        <v>(+/- 0,5% do valor de leitura)</v>
      </c>
      <c r="J13" s="775"/>
    </row>
    <row r="14" spans="1:10" s="206" customFormat="1" ht="21" customHeight="1">
      <c r="A14" s="493" t="str">
        <f>ENTRADA!B66</f>
        <v>-</v>
      </c>
      <c r="B14" s="488" t="str">
        <f>ENTRADA!C66</f>
        <v>-</v>
      </c>
      <c r="C14" s="488" t="str">
        <f>ENTRADA!D66</f>
        <v>-</v>
      </c>
      <c r="D14" s="488" t="str">
        <f>ENTRADA!E66</f>
        <v>-</v>
      </c>
      <c r="E14" s="769" t="str">
        <f>ENTRADA!F66</f>
        <v>-</v>
      </c>
      <c r="F14" s="770"/>
      <c r="G14" s="769" t="str">
        <f>ENTRADA!H66</f>
        <v>-</v>
      </c>
      <c r="H14" s="770"/>
      <c r="I14" s="769" t="str">
        <f>ENTRADA!J66</f>
        <v>-</v>
      </c>
      <c r="J14" s="775"/>
    </row>
    <row r="15" spans="1:10" s="206" customFormat="1" ht="21" customHeight="1">
      <c r="A15" s="493" t="str">
        <f>ENTRADA!B67</f>
        <v>-</v>
      </c>
      <c r="B15" s="488" t="str">
        <f>ENTRADA!C67</f>
        <v>-</v>
      </c>
      <c r="C15" s="488" t="str">
        <f>ENTRADA!D67</f>
        <v>-</v>
      </c>
      <c r="D15" s="488" t="str">
        <f>ENTRADA!E67</f>
        <v>-</v>
      </c>
      <c r="E15" s="769" t="str">
        <f>ENTRADA!F67</f>
        <v>-</v>
      </c>
      <c r="F15" s="770"/>
      <c r="G15" s="769" t="str">
        <f>ENTRADA!H67</f>
        <v>-</v>
      </c>
      <c r="H15" s="770"/>
      <c r="I15" s="769" t="str">
        <f>ENTRADA!J67</f>
        <v>-</v>
      </c>
      <c r="J15" s="775"/>
    </row>
    <row r="16" spans="1:10" s="206" customFormat="1" ht="21" customHeight="1">
      <c r="A16" s="493" t="str">
        <f>ENTRADA!B68</f>
        <v>-</v>
      </c>
      <c r="B16" s="488" t="str">
        <f>ENTRADA!C68</f>
        <v>-</v>
      </c>
      <c r="C16" s="488" t="str">
        <f>ENTRADA!D68</f>
        <v>-</v>
      </c>
      <c r="D16" s="488" t="str">
        <f>ENTRADA!E68</f>
        <v>-</v>
      </c>
      <c r="E16" s="769" t="str">
        <f>ENTRADA!F68</f>
        <v>-</v>
      </c>
      <c r="F16" s="770"/>
      <c r="G16" s="769" t="str">
        <f>ENTRADA!H68</f>
        <v>-</v>
      </c>
      <c r="H16" s="770"/>
      <c r="I16" s="769" t="str">
        <f>ENTRADA!J68</f>
        <v>-</v>
      </c>
      <c r="J16" s="775"/>
    </row>
    <row r="17" spans="1:10" s="206" customFormat="1" ht="21" customHeight="1">
      <c r="A17" s="493" t="str">
        <f>ENTRADA!B69</f>
        <v>-</v>
      </c>
      <c r="B17" s="488" t="str">
        <f>ENTRADA!C69</f>
        <v>-</v>
      </c>
      <c r="C17" s="488" t="str">
        <f>ENTRADA!D69</f>
        <v>-</v>
      </c>
      <c r="D17" s="488" t="str">
        <f>ENTRADA!E69</f>
        <v>-</v>
      </c>
      <c r="E17" s="769" t="str">
        <f>ENTRADA!F69</f>
        <v>-</v>
      </c>
      <c r="F17" s="770"/>
      <c r="G17" s="769" t="str">
        <f>ENTRADA!H69</f>
        <v>-</v>
      </c>
      <c r="H17" s="770"/>
      <c r="I17" s="769" t="str">
        <f>ENTRADA!J69</f>
        <v>-</v>
      </c>
      <c r="J17" s="775"/>
    </row>
    <row r="18" spans="1:10" s="206" customFormat="1" ht="21" customHeight="1">
      <c r="A18" s="493" t="str">
        <f>ENTRADA!B70</f>
        <v>-</v>
      </c>
      <c r="B18" s="488" t="str">
        <f>ENTRADA!C70</f>
        <v>-</v>
      </c>
      <c r="C18" s="488" t="str">
        <f>ENTRADA!D70</f>
        <v>-</v>
      </c>
      <c r="D18" s="488" t="str">
        <f>ENTRADA!E70</f>
        <v>-</v>
      </c>
      <c r="E18" s="769" t="str">
        <f>ENTRADA!F70</f>
        <v>-</v>
      </c>
      <c r="F18" s="770"/>
      <c r="G18" s="769" t="str">
        <f>ENTRADA!H70</f>
        <v>-</v>
      </c>
      <c r="H18" s="770"/>
      <c r="I18" s="769" t="str">
        <f>ENTRADA!J70</f>
        <v>-</v>
      </c>
      <c r="J18" s="775"/>
    </row>
    <row r="19" spans="1:10" s="206" customFormat="1" ht="21" customHeight="1">
      <c r="A19" s="493" t="str">
        <f>ENTRADA!B71</f>
        <v>-</v>
      </c>
      <c r="B19" s="488" t="str">
        <f>ENTRADA!C71</f>
        <v>-</v>
      </c>
      <c r="C19" s="488" t="str">
        <f>ENTRADA!D71</f>
        <v>-</v>
      </c>
      <c r="D19" s="488" t="str">
        <f>ENTRADA!E71</f>
        <v>-</v>
      </c>
      <c r="E19" s="769" t="str">
        <f>ENTRADA!F71</f>
        <v>-</v>
      </c>
      <c r="F19" s="770"/>
      <c r="G19" s="769" t="str">
        <f>ENTRADA!H71</f>
        <v>-</v>
      </c>
      <c r="H19" s="770"/>
      <c r="I19" s="769" t="str">
        <f>ENTRADA!J71</f>
        <v>-</v>
      </c>
      <c r="J19" s="775"/>
    </row>
    <row r="20" spans="1:10" s="206" customFormat="1" ht="21" customHeight="1">
      <c r="A20" s="493" t="str">
        <f>ENTRADA!B72</f>
        <v>-</v>
      </c>
      <c r="B20" s="488" t="str">
        <f>ENTRADA!C72</f>
        <v>-</v>
      </c>
      <c r="C20" s="488" t="str">
        <f>ENTRADA!D72</f>
        <v>-</v>
      </c>
      <c r="D20" s="488" t="str">
        <f>ENTRADA!E72</f>
        <v>-</v>
      </c>
      <c r="E20" s="769" t="str">
        <f>ENTRADA!F72</f>
        <v>-</v>
      </c>
      <c r="F20" s="770"/>
      <c r="G20" s="769" t="str">
        <f>ENTRADA!H72</f>
        <v>-</v>
      </c>
      <c r="H20" s="770"/>
      <c r="I20" s="769" t="str">
        <f>ENTRADA!J72</f>
        <v>-</v>
      </c>
      <c r="J20" s="775"/>
    </row>
    <row r="21" spans="1:10" s="206" customFormat="1" ht="21" customHeight="1">
      <c r="A21" s="493" t="str">
        <f>ENTRADA!B73</f>
        <v>-</v>
      </c>
      <c r="B21" s="488" t="str">
        <f>ENTRADA!C73</f>
        <v>-</v>
      </c>
      <c r="C21" s="488" t="str">
        <f>ENTRADA!D73</f>
        <v>-</v>
      </c>
      <c r="D21" s="488" t="str">
        <f>ENTRADA!E73</f>
        <v>-</v>
      </c>
      <c r="E21" s="769" t="str">
        <f>ENTRADA!F73</f>
        <v>-</v>
      </c>
      <c r="F21" s="770"/>
      <c r="G21" s="769" t="str">
        <f>ENTRADA!H73</f>
        <v>-</v>
      </c>
      <c r="H21" s="770"/>
      <c r="I21" s="769" t="str">
        <f>ENTRADA!J73</f>
        <v>-</v>
      </c>
      <c r="J21" s="775"/>
    </row>
    <row r="22" spans="1:10" s="206" customFormat="1" ht="21" customHeight="1">
      <c r="A22" s="493" t="str">
        <f>ENTRADA!B74</f>
        <v>-</v>
      </c>
      <c r="B22" s="488" t="str">
        <f>ENTRADA!C74</f>
        <v>-</v>
      </c>
      <c r="C22" s="488" t="str">
        <f>ENTRADA!D74</f>
        <v>-</v>
      </c>
      <c r="D22" s="488" t="str">
        <f>ENTRADA!E74</f>
        <v>-</v>
      </c>
      <c r="E22" s="769" t="str">
        <f>ENTRADA!F74</f>
        <v>-</v>
      </c>
      <c r="F22" s="770"/>
      <c r="G22" s="769" t="str">
        <f>ENTRADA!H74</f>
        <v>-</v>
      </c>
      <c r="H22" s="770"/>
      <c r="I22" s="769" t="str">
        <f>ENTRADA!J74</f>
        <v>-</v>
      </c>
      <c r="J22" s="775"/>
    </row>
    <row r="23" spans="1:10" s="206" customFormat="1" ht="21" customHeight="1">
      <c r="A23" s="493" t="str">
        <f>ENTRADA!B75</f>
        <v>-</v>
      </c>
      <c r="B23" s="488" t="str">
        <f>ENTRADA!C75</f>
        <v>-</v>
      </c>
      <c r="C23" s="488" t="str">
        <f>ENTRADA!D75</f>
        <v>-</v>
      </c>
      <c r="D23" s="488" t="str">
        <f>ENTRADA!E75</f>
        <v>-</v>
      </c>
      <c r="E23" s="769" t="str">
        <f>ENTRADA!F75</f>
        <v>-</v>
      </c>
      <c r="F23" s="770"/>
      <c r="G23" s="769" t="str">
        <f>ENTRADA!H75</f>
        <v>-</v>
      </c>
      <c r="H23" s="770"/>
      <c r="I23" s="769" t="str">
        <f>ENTRADA!J75</f>
        <v>-</v>
      </c>
      <c r="J23" s="775"/>
    </row>
    <row r="24" spans="1:10" s="206" customFormat="1" ht="21" customHeight="1">
      <c r="A24" s="493" t="str">
        <f>ENTRADA!B76</f>
        <v>-</v>
      </c>
      <c r="B24" s="488" t="str">
        <f>ENTRADA!C76</f>
        <v>-</v>
      </c>
      <c r="C24" s="488" t="str">
        <f>ENTRADA!D76</f>
        <v>-</v>
      </c>
      <c r="D24" s="488" t="str">
        <f>ENTRADA!E76</f>
        <v>-</v>
      </c>
      <c r="E24" s="769" t="str">
        <f>ENTRADA!F76</f>
        <v>-</v>
      </c>
      <c r="F24" s="770"/>
      <c r="G24" s="769" t="str">
        <f>ENTRADA!H76</f>
        <v>-</v>
      </c>
      <c r="H24" s="770"/>
      <c r="I24" s="769" t="str">
        <f>ENTRADA!J76</f>
        <v>-</v>
      </c>
      <c r="J24" s="775"/>
    </row>
    <row r="25" spans="1:10" s="206" customFormat="1" ht="21" customHeight="1">
      <c r="A25" s="493" t="str">
        <f>ENTRADA!B77</f>
        <v>-</v>
      </c>
      <c r="B25" s="488" t="str">
        <f>ENTRADA!C77</f>
        <v>-</v>
      </c>
      <c r="C25" s="488" t="str">
        <f>ENTRADA!D77</f>
        <v>-</v>
      </c>
      <c r="D25" s="488" t="str">
        <f>ENTRADA!E77</f>
        <v>-</v>
      </c>
      <c r="E25" s="769" t="str">
        <f>ENTRADA!F77</f>
        <v>-</v>
      </c>
      <c r="F25" s="770"/>
      <c r="G25" s="769" t="str">
        <f>ENTRADA!H77</f>
        <v>-</v>
      </c>
      <c r="H25" s="770"/>
      <c r="I25" s="769" t="str">
        <f>ENTRADA!J77</f>
        <v>-</v>
      </c>
      <c r="J25" s="775"/>
    </row>
    <row r="26" spans="1:10" s="206" customFormat="1" ht="21" customHeight="1">
      <c r="A26" s="493" t="str">
        <f>ENTRADA!B78</f>
        <v>-</v>
      </c>
      <c r="B26" s="488" t="str">
        <f>ENTRADA!C78</f>
        <v>-</v>
      </c>
      <c r="C26" s="488" t="str">
        <f>ENTRADA!D78</f>
        <v>-</v>
      </c>
      <c r="D26" s="488" t="str">
        <f>ENTRADA!E78</f>
        <v>-</v>
      </c>
      <c r="E26" s="769" t="str">
        <f>ENTRADA!F78</f>
        <v>-</v>
      </c>
      <c r="F26" s="770"/>
      <c r="G26" s="769" t="str">
        <f>ENTRADA!H78</f>
        <v>-</v>
      </c>
      <c r="H26" s="770"/>
      <c r="I26" s="769" t="str">
        <f>ENTRADA!J78</f>
        <v>-</v>
      </c>
      <c r="J26" s="775"/>
    </row>
    <row r="27" spans="1:10" s="206" customFormat="1" ht="21" customHeight="1">
      <c r="A27" s="493" t="str">
        <f>ENTRADA!B79</f>
        <v>-</v>
      </c>
      <c r="B27" s="488" t="str">
        <f>ENTRADA!C79</f>
        <v>-</v>
      </c>
      <c r="C27" s="488" t="str">
        <f>ENTRADA!D79</f>
        <v>-</v>
      </c>
      <c r="D27" s="488" t="str">
        <f>ENTRADA!E79</f>
        <v>-</v>
      </c>
      <c r="E27" s="769" t="str">
        <f>ENTRADA!F79</f>
        <v>-</v>
      </c>
      <c r="F27" s="770"/>
      <c r="G27" s="769" t="str">
        <f>ENTRADA!H79</f>
        <v>-</v>
      </c>
      <c r="H27" s="770"/>
      <c r="I27" s="769" t="str">
        <f>ENTRADA!J79</f>
        <v>-</v>
      </c>
      <c r="J27" s="775"/>
    </row>
    <row r="28" spans="1:10" s="206" customFormat="1" ht="21" customHeight="1">
      <c r="A28" s="493" t="str">
        <f>ENTRADA!B80</f>
        <v>-</v>
      </c>
      <c r="B28" s="488" t="str">
        <f>ENTRADA!C80</f>
        <v>-</v>
      </c>
      <c r="C28" s="488" t="str">
        <f>ENTRADA!D80</f>
        <v>-</v>
      </c>
      <c r="D28" s="488" t="str">
        <f>ENTRADA!E80</f>
        <v>-</v>
      </c>
      <c r="E28" s="769" t="str">
        <f>ENTRADA!F80</f>
        <v>-</v>
      </c>
      <c r="F28" s="770"/>
      <c r="G28" s="769" t="str">
        <f>ENTRADA!H80</f>
        <v>-</v>
      </c>
      <c r="H28" s="770"/>
      <c r="I28" s="769" t="str">
        <f>ENTRADA!J80</f>
        <v>-</v>
      </c>
      <c r="J28" s="775"/>
    </row>
    <row r="29" spans="1:10" s="206" customFormat="1" ht="21" customHeight="1">
      <c r="A29" s="493" t="str">
        <f>ENTRADA!B81</f>
        <v>-</v>
      </c>
      <c r="B29" s="488" t="str">
        <f>ENTRADA!C81</f>
        <v>-</v>
      </c>
      <c r="C29" s="488" t="str">
        <f>ENTRADA!D81</f>
        <v>-</v>
      </c>
      <c r="D29" s="488" t="str">
        <f>ENTRADA!E81</f>
        <v>-</v>
      </c>
      <c r="E29" s="769" t="str">
        <f>ENTRADA!F81</f>
        <v>-</v>
      </c>
      <c r="F29" s="770"/>
      <c r="G29" s="769" t="str">
        <f>ENTRADA!H81</f>
        <v>-</v>
      </c>
      <c r="H29" s="770"/>
      <c r="I29" s="769" t="str">
        <f>ENTRADA!J81</f>
        <v>-</v>
      </c>
      <c r="J29" s="775"/>
    </row>
    <row r="30" spans="1:10" s="206" customFormat="1" ht="21" customHeight="1">
      <c r="A30" s="493" t="str">
        <f>ENTRADA!B82</f>
        <v>-</v>
      </c>
      <c r="B30" s="488" t="str">
        <f>ENTRADA!C82</f>
        <v>-</v>
      </c>
      <c r="C30" s="488" t="str">
        <f>ENTRADA!D82</f>
        <v>-</v>
      </c>
      <c r="D30" s="488" t="str">
        <f>ENTRADA!E82</f>
        <v>-</v>
      </c>
      <c r="E30" s="769" t="str">
        <f>ENTRADA!F82</f>
        <v>-</v>
      </c>
      <c r="F30" s="770"/>
      <c r="G30" s="769" t="str">
        <f>ENTRADA!H82</f>
        <v>-</v>
      </c>
      <c r="H30" s="770"/>
      <c r="I30" s="769" t="str">
        <f>ENTRADA!J82</f>
        <v>-</v>
      </c>
      <c r="J30" s="775"/>
    </row>
    <row r="31" spans="1:10" s="206" customFormat="1" ht="21" customHeight="1" thickBot="1">
      <c r="A31" s="494" t="str">
        <f>ENTRADA!B83</f>
        <v>-</v>
      </c>
      <c r="B31" s="495" t="str">
        <f>ENTRADA!C83</f>
        <v>-</v>
      </c>
      <c r="C31" s="495" t="str">
        <f>ENTRADA!D83</f>
        <v>-</v>
      </c>
      <c r="D31" s="495" t="str">
        <f>ENTRADA!E83</f>
        <v>-</v>
      </c>
      <c r="E31" s="773" t="str">
        <f>ENTRADA!F83</f>
        <v>-</v>
      </c>
      <c r="F31" s="774"/>
      <c r="G31" s="773" t="str">
        <f>ENTRADA!H83</f>
        <v>-</v>
      </c>
      <c r="H31" s="774"/>
      <c r="I31" s="773" t="str">
        <f>ENTRADA!J83</f>
        <v>-</v>
      </c>
      <c r="J31" s="777"/>
    </row>
    <row r="32" spans="1:10" s="206" customFormat="1" ht="13.5" customHeight="1">
      <c r="A32" s="207"/>
      <c r="B32" s="207"/>
      <c r="D32" s="207"/>
    </row>
    <row r="33" spans="1:4" s="206" customFormat="1" ht="22.5" customHeight="1">
      <c r="A33" s="207"/>
      <c r="B33" s="207"/>
      <c r="D33" s="207"/>
    </row>
    <row r="34" spans="1:4" s="206" customFormat="1" ht="12.75" customHeight="1">
      <c r="A34" s="207"/>
      <c r="B34" s="207"/>
      <c r="C34" s="237"/>
      <c r="D34" s="207"/>
    </row>
    <row r="35" spans="1:4" s="206" customFormat="1" ht="12.75" customHeight="1">
      <c r="A35" s="207"/>
      <c r="B35" s="207"/>
      <c r="C35" s="237"/>
      <c r="D35" s="207"/>
    </row>
    <row r="36" spans="1:4" s="206" customFormat="1" ht="12.75" customHeight="1">
      <c r="A36" s="207"/>
      <c r="B36" s="207"/>
      <c r="C36" s="237"/>
      <c r="D36" s="207"/>
    </row>
    <row r="37" spans="1:4" s="206" customFormat="1" ht="12.75" customHeight="1">
      <c r="A37" s="207"/>
      <c r="B37" s="207"/>
      <c r="C37" s="237"/>
      <c r="D37" s="207"/>
    </row>
    <row r="38" spans="1:4" s="206" customFormat="1" ht="12.75" customHeight="1">
      <c r="A38" s="207"/>
      <c r="B38" s="207"/>
      <c r="C38" s="237"/>
      <c r="D38" s="207"/>
    </row>
    <row r="39" spans="1:4" s="206" customFormat="1" ht="12.75" customHeight="1">
      <c r="A39" s="207"/>
      <c r="B39" s="207"/>
      <c r="C39" s="237"/>
      <c r="D39" s="207"/>
    </row>
    <row r="40" spans="1:4" s="206" customFormat="1" ht="12.75">
      <c r="A40"/>
      <c r="B40"/>
      <c r="C40"/>
      <c r="D40" s="207"/>
    </row>
    <row r="41" spans="1:4" s="206" customFormat="1" ht="12.75" customHeight="1">
      <c r="A41" s="207"/>
      <c r="B41" s="207"/>
      <c r="C41" s="237"/>
      <c r="D41" s="207"/>
    </row>
    <row r="42" spans="1:4" ht="12.75">
      <c r="A42" s="223"/>
      <c r="B42" s="223"/>
    </row>
    <row r="43" spans="1:4" ht="12.75">
      <c r="A43"/>
      <c r="B43"/>
      <c r="C43" s="238"/>
    </row>
    <row r="44" spans="1:4" ht="12.75"/>
    <row r="45" spans="1:4" ht="12.75"/>
    <row r="46" spans="1:4" ht="12.75"/>
    <row r="47" spans="1:4" ht="12.75"/>
    <row r="48" spans="1:4" ht="12.75"/>
    <row r="49" ht="12.75"/>
    <row r="50" ht="12.75"/>
    <row r="51" ht="12.75"/>
    <row r="52" ht="10.5" customHeight="1"/>
    <row r="53" ht="6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 password="CC92" sheet="1" objects="1" scenarios="1"/>
  <mergeCells count="69">
    <mergeCell ref="I25:J25"/>
    <mergeCell ref="I26:J26"/>
    <mergeCell ref="I31:J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G30:H30"/>
    <mergeCell ref="G31:H31"/>
    <mergeCell ref="I11:J11"/>
    <mergeCell ref="I12:J12"/>
    <mergeCell ref="I13:J13"/>
    <mergeCell ref="I14:J14"/>
    <mergeCell ref="I15:J15"/>
    <mergeCell ref="I16:J16"/>
    <mergeCell ref="I17:J17"/>
    <mergeCell ref="I18:J18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E29:F29"/>
    <mergeCell ref="E30:F30"/>
    <mergeCell ref="E31:F31"/>
    <mergeCell ref="G11:H11"/>
    <mergeCell ref="G12:H12"/>
    <mergeCell ref="G13:H13"/>
    <mergeCell ref="G14:H14"/>
    <mergeCell ref="G15:H15"/>
    <mergeCell ref="G16:H16"/>
    <mergeCell ref="G17:H17"/>
    <mergeCell ref="E23:F23"/>
    <mergeCell ref="E24:F24"/>
    <mergeCell ref="E25:F25"/>
    <mergeCell ref="E26:F26"/>
    <mergeCell ref="E27:F27"/>
    <mergeCell ref="E28:F28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1:B4"/>
    <mergeCell ref="I1:J4"/>
    <mergeCell ref="E10:F10"/>
    <mergeCell ref="G10:H10"/>
    <mergeCell ref="I10:J10"/>
    <mergeCell ref="C3:H3"/>
  </mergeCells>
  <phoneticPr fontId="10" type="noConversion"/>
  <printOptions gridLinesSet="0"/>
  <pageMargins left="0.74803149606299213" right="0.23622047244094491" top="0.39370078740157483" bottom="0.9055118110236221" header="0.39370078740157483" footer="0.59055118110236227"/>
  <pageSetup paperSize="9" orientation="portrait" horizontalDpi="180" verticalDpi="180"/>
  <headerFooter alignWithMargins="0"/>
  <drawing r:id="rId1"/>
  <legacyDrawing r:id="rId2"/>
  <oleObjects>
    <oleObject progId="PBrush" shapeId="16451" r:id="rId3"/>
    <oleObject progId="CorelDRAW.Graphic.14" shapeId="16452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B1:J41"/>
  <sheetViews>
    <sheetView showGridLines="0" topLeftCell="B19" workbookViewId="0">
      <selection activeCell="H40" sqref="H40"/>
    </sheetView>
  </sheetViews>
  <sheetFormatPr defaultColWidth="9.140625" defaultRowHeight="12.75"/>
  <cols>
    <col min="1" max="1" width="2" style="99" customWidth="1"/>
    <col min="2" max="2" width="24.42578125" style="100" customWidth="1"/>
    <col min="3" max="3" width="14.42578125" style="99" customWidth="1"/>
    <col min="4" max="4" width="3.7109375" style="99" customWidth="1"/>
    <col min="5" max="5" width="31.7109375" style="99" customWidth="1"/>
    <col min="6" max="7" width="8.28515625" style="99" bestFit="1" customWidth="1"/>
    <col min="8" max="9" width="9.140625" style="99"/>
    <col min="10" max="10" width="10" style="99" bestFit="1" customWidth="1"/>
    <col min="11" max="16384" width="9.140625" style="99"/>
  </cols>
  <sheetData>
    <row r="1" spans="2:7" s="74" customFormat="1" ht="23.25" thickBot="1">
      <c r="B1" s="75" t="s">
        <v>220</v>
      </c>
      <c r="C1" s="76"/>
      <c r="D1" s="77"/>
      <c r="E1" s="78" t="s">
        <v>45</v>
      </c>
      <c r="F1" s="82" t="s">
        <v>366</v>
      </c>
      <c r="G1" s="82" t="s">
        <v>367</v>
      </c>
    </row>
    <row r="2" spans="2:7" s="74" customFormat="1" ht="13.5" thickBot="1">
      <c r="B2" s="79"/>
      <c r="D2" s="77"/>
      <c r="E2" s="80" t="s">
        <v>221</v>
      </c>
      <c r="F2" s="220">
        <f>(ENTRADA!E11)*1000</f>
        <v>0</v>
      </c>
      <c r="G2" s="220">
        <f>(ENTRADA!E11)*1000</f>
        <v>0</v>
      </c>
    </row>
    <row r="3" spans="2:7" s="74" customFormat="1" ht="23.25" thickBot="1">
      <c r="B3" s="81" t="s">
        <v>42</v>
      </c>
      <c r="C3" s="82" t="s">
        <v>222</v>
      </c>
      <c r="D3" s="77"/>
      <c r="E3" s="540" t="s">
        <v>365</v>
      </c>
      <c r="F3" s="220">
        <f>ENTRADA!E25</f>
        <v>0</v>
      </c>
      <c r="G3" s="220">
        <f>ENTRADA!E29</f>
        <v>0</v>
      </c>
    </row>
    <row r="4" spans="2:7" s="74" customFormat="1">
      <c r="B4" s="510" t="s">
        <v>343</v>
      </c>
      <c r="C4" s="363">
        <f>ENTRADA!C37</f>
        <v>0</v>
      </c>
      <c r="D4" s="77"/>
      <c r="E4" s="86" t="s">
        <v>223</v>
      </c>
      <c r="F4" s="220" t="e">
        <f>ENTRADA!L33*ENTRADA!M33</f>
        <v>#DIV/0!</v>
      </c>
      <c r="G4" s="220" t="e">
        <f>ENTRADA!O33*ENTRADA!P33</f>
        <v>#DIV/0!</v>
      </c>
    </row>
    <row r="5" spans="2:7" s="74" customFormat="1" ht="13.5" thickBot="1">
      <c r="B5" s="88" t="s">
        <v>80</v>
      </c>
      <c r="C5" s="364">
        <f>ENTRADA!C43</f>
        <v>0</v>
      </c>
      <c r="D5" s="77"/>
      <c r="E5" s="86" t="s">
        <v>224</v>
      </c>
      <c r="F5" s="220" t="e">
        <f>ENTRADA!L34*ENTRADA!M34</f>
        <v>#DIV/0!</v>
      </c>
      <c r="G5" s="220" t="e">
        <f>ENTRADA!O34*ENTRADA!P34</f>
        <v>#DIV/0!</v>
      </c>
    </row>
    <row r="6" spans="2:7" s="74" customFormat="1" ht="13.5" thickBot="1">
      <c r="B6" s="79"/>
      <c r="D6" s="77"/>
      <c r="E6" s="86" t="s">
        <v>225</v>
      </c>
      <c r="F6" s="220" t="e">
        <f>ENTRADA!L35*ENTRADA!M35</f>
        <v>#DIV/0!</v>
      </c>
      <c r="G6" s="220" t="e">
        <f>ENTRADA!O35*ENTRADA!P35</f>
        <v>#DIV/0!</v>
      </c>
    </row>
    <row r="7" spans="2:7" s="74" customFormat="1" ht="13.5" thickBot="1">
      <c r="B7" s="81" t="s">
        <v>42</v>
      </c>
      <c r="C7" s="82" t="s">
        <v>226</v>
      </c>
      <c r="D7" s="77"/>
      <c r="E7" s="83" t="s">
        <v>227</v>
      </c>
      <c r="F7" s="220" t="e">
        <f>(F4+F5+F6)</f>
        <v>#DIV/0!</v>
      </c>
      <c r="G7" s="220" t="e">
        <f>(G4+G5+G6)</f>
        <v>#DIV/0!</v>
      </c>
    </row>
    <row r="8" spans="2:7" s="74" customFormat="1">
      <c r="B8" s="510" t="s">
        <v>370</v>
      </c>
      <c r="C8" s="365">
        <f>ENTRADA!C41</f>
        <v>0</v>
      </c>
      <c r="D8" s="77"/>
      <c r="E8" s="86" t="s">
        <v>228</v>
      </c>
      <c r="F8" s="220" t="e">
        <f>ENTRADA!L36*ENTRADA!M36</f>
        <v>#DIV/0!</v>
      </c>
      <c r="G8" s="220" t="e">
        <f>ENTRADA!O36*ENTRADA!P36</f>
        <v>#DIV/0!</v>
      </c>
    </row>
    <row r="9" spans="2:7" s="74" customFormat="1" ht="13.5" thickBot="1">
      <c r="B9" s="88" t="s">
        <v>80</v>
      </c>
      <c r="C9" s="366">
        <f>ENTRADA!C43</f>
        <v>0</v>
      </c>
      <c r="D9" s="77"/>
      <c r="E9" s="86" t="s">
        <v>229</v>
      </c>
      <c r="F9" s="220" t="e">
        <f>ENTRADA!L37*ENTRADA!M37</f>
        <v>#DIV/0!</v>
      </c>
      <c r="G9" s="220" t="e">
        <f>ENTRADA!O37*ENTRADA!P37</f>
        <v>#DIV/0!</v>
      </c>
    </row>
    <row r="10" spans="2:7" s="74" customFormat="1">
      <c r="B10" s="510" t="s">
        <v>371</v>
      </c>
      <c r="C10" s="365">
        <f>ENTRADA!F41</f>
        <v>0</v>
      </c>
      <c r="D10" s="77"/>
      <c r="E10" s="86" t="s">
        <v>230</v>
      </c>
      <c r="F10" s="220" t="e">
        <f>ENTRADA!L38*ENTRADA!M38</f>
        <v>#DIV/0!</v>
      </c>
      <c r="G10" s="220" t="e">
        <f>ENTRADA!O38*ENTRADA!P38</f>
        <v>#DIV/0!</v>
      </c>
    </row>
    <row r="11" spans="2:7" s="74" customFormat="1" ht="13.5" thickBot="1">
      <c r="B11" s="88" t="s">
        <v>80</v>
      </c>
      <c r="C11" s="366">
        <f>ENTRADA!F43</f>
        <v>0</v>
      </c>
      <c r="D11" s="77"/>
      <c r="E11" s="83" t="s">
        <v>231</v>
      </c>
      <c r="F11" s="220" t="e">
        <f>IF(F10=0,(F8+F9)/2,(F8+F9+F10)/3)</f>
        <v>#DIV/0!</v>
      </c>
      <c r="G11" s="220" t="e">
        <f>IF(G10=0,(G8+G9)/2,(G8+G9+G10)/3)</f>
        <v>#DIV/0!</v>
      </c>
    </row>
    <row r="12" spans="2:7" s="74" customFormat="1">
      <c r="B12" s="79"/>
      <c r="D12" s="77"/>
      <c r="E12" s="86" t="s">
        <v>232</v>
      </c>
      <c r="F12" s="220" t="e">
        <f>ENTRADA!L39*ENTRADA!M39</f>
        <v>#DIV/0!</v>
      </c>
      <c r="G12" s="220" t="e">
        <f>ENTRADA!O39*ENTRADA!P39</f>
        <v>#DIV/0!</v>
      </c>
    </row>
    <row r="13" spans="2:7" s="74" customFormat="1">
      <c r="B13" s="91" t="s">
        <v>233</v>
      </c>
      <c r="D13" s="77"/>
      <c r="E13" s="86" t="s">
        <v>234</v>
      </c>
      <c r="F13" s="220" t="e">
        <f>ENTRADA!L40*ENTRADA!M40</f>
        <v>#DIV/0!</v>
      </c>
      <c r="G13" s="220" t="e">
        <f>ENTRADA!O40*ENTRADA!P40</f>
        <v>#DIV/0!</v>
      </c>
    </row>
    <row r="14" spans="2:7" s="74" customFormat="1">
      <c r="B14" s="91" t="s">
        <v>235</v>
      </c>
      <c r="D14" s="77"/>
      <c r="E14" s="86" t="s">
        <v>236</v>
      </c>
      <c r="F14" s="220" t="e">
        <f>ENTRADA!L41*ENTRADA!M41</f>
        <v>#DIV/0!</v>
      </c>
      <c r="G14" s="220" t="e">
        <f>ENTRADA!O41*ENTRADA!P41</f>
        <v>#DIV/0!</v>
      </c>
    </row>
    <row r="15" spans="2:7" s="74" customFormat="1" ht="13.5" thickBot="1">
      <c r="B15" s="79"/>
      <c r="D15" s="77"/>
      <c r="E15" s="86" t="s">
        <v>237</v>
      </c>
      <c r="F15" s="220" t="e">
        <f>IF(F14=0,(F12+F13)/2,(F12+F13+F14)/3)</f>
        <v>#DIV/0!</v>
      </c>
      <c r="G15" s="220" t="e">
        <f>IF(G14=0,(G12+G13)/2,(G12+G13+G14)/3)</f>
        <v>#DIV/0!</v>
      </c>
    </row>
    <row r="16" spans="2:7" s="74" customFormat="1" ht="23.25" thickBot="1">
      <c r="B16" s="81" t="s">
        <v>42</v>
      </c>
      <c r="C16" s="82" t="s">
        <v>222</v>
      </c>
      <c r="D16" s="77"/>
      <c r="E16" s="83" t="s">
        <v>238</v>
      </c>
      <c r="F16" s="220">
        <f>ENTRADA!M30</f>
        <v>0</v>
      </c>
      <c r="G16" s="220">
        <f>ENTRADA!P30</f>
        <v>0</v>
      </c>
    </row>
    <row r="17" spans="2:10" s="74" customFormat="1" ht="13.5" thickBot="1">
      <c r="B17" s="88" t="s">
        <v>311</v>
      </c>
      <c r="C17" s="89">
        <f>(C4*(C38+ENTRADA!H38)/(C5+ENTRADA!H38))</f>
        <v>0</v>
      </c>
      <c r="D17" s="77"/>
      <c r="E17" s="83" t="s">
        <v>312</v>
      </c>
      <c r="F17" s="87">
        <f>(C20+C30)/2</f>
        <v>0</v>
      </c>
      <c r="G17" s="87">
        <f>(C21+C32)/2</f>
        <v>0</v>
      </c>
    </row>
    <row r="18" spans="2:10" s="74" customFormat="1" ht="13.5" thickBot="1">
      <c r="B18" s="92"/>
      <c r="C18" s="93"/>
      <c r="D18" s="77"/>
      <c r="E18" s="83" t="s">
        <v>313</v>
      </c>
      <c r="F18" s="87" t="e">
        <f>((C17+C27)/2)</f>
        <v>#DIV/0!</v>
      </c>
      <c r="G18" s="87" t="e">
        <f>((C17+C27)/2)</f>
        <v>#DIV/0!</v>
      </c>
    </row>
    <row r="19" spans="2:10" s="74" customFormat="1" ht="13.5" thickBot="1">
      <c r="B19" s="78" t="s">
        <v>42</v>
      </c>
      <c r="C19" s="82" t="s">
        <v>226</v>
      </c>
      <c r="D19" s="77"/>
      <c r="E19" s="83" t="s">
        <v>239</v>
      </c>
      <c r="F19" s="87" t="e">
        <f>(C31+C38)/2</f>
        <v>#DIV/0!</v>
      </c>
      <c r="G19" s="87" t="e">
        <f>(C33+C39)/2</f>
        <v>#DIV/0!</v>
      </c>
    </row>
    <row r="20" spans="2:10" s="74" customFormat="1" ht="13.5" thickBot="1">
      <c r="B20" s="97" t="s">
        <v>368</v>
      </c>
      <c r="C20" s="89">
        <f>(C8*(C38+ENTRADA!H37)/(C9+ENTRADA!H37))</f>
        <v>0</v>
      </c>
      <c r="D20" s="77"/>
      <c r="E20" s="83" t="s">
        <v>240</v>
      </c>
      <c r="F20" s="87" t="e">
        <f>(C28+C38)/2</f>
        <v>#DIV/0!</v>
      </c>
      <c r="G20" s="87" t="e">
        <f>(C28+C39)/2</f>
        <v>#DIV/0!</v>
      </c>
    </row>
    <row r="21" spans="2:10" s="74" customFormat="1" ht="18.75" customHeight="1" thickBot="1">
      <c r="B21" s="97" t="s">
        <v>369</v>
      </c>
      <c r="C21" s="89">
        <f>(C10*(C39+ENTRADA!H37)/(C11+ENTRADA!H37))</f>
        <v>0</v>
      </c>
      <c r="E21" s="83" t="s">
        <v>241</v>
      </c>
      <c r="F21" s="94">
        <f>ENTRADA!E16</f>
        <v>0</v>
      </c>
      <c r="G21" s="94">
        <f>ENTRADA!E16</f>
        <v>0</v>
      </c>
    </row>
    <row r="22" spans="2:10" s="74" customFormat="1">
      <c r="B22" s="79"/>
      <c r="E22" s="83" t="s">
        <v>242</v>
      </c>
      <c r="F22" s="87" t="e">
        <f>(3*((F15)^2)*F17)/2</f>
        <v>#DIV/0!</v>
      </c>
      <c r="G22" s="87" t="e">
        <f>(3*((G15)^2)*G17)/2</f>
        <v>#DIV/0!</v>
      </c>
    </row>
    <row r="23" spans="2:10" s="74" customFormat="1">
      <c r="B23" s="79"/>
      <c r="E23" s="83" t="s">
        <v>243</v>
      </c>
      <c r="F23" s="87" t="e">
        <f>(3*((F16^2)*F18))/2000</f>
        <v>#DIV/0!</v>
      </c>
      <c r="G23" s="87" t="e">
        <f>(3*((G16^2)*G18))/2000</f>
        <v>#DIV/0!</v>
      </c>
    </row>
    <row r="24" spans="2:10" s="74" customFormat="1">
      <c r="B24" s="91" t="s">
        <v>244</v>
      </c>
      <c r="E24" s="83" t="s">
        <v>245</v>
      </c>
      <c r="F24" s="87" t="e">
        <f>F22+F23</f>
        <v>#DIV/0!</v>
      </c>
      <c r="G24" s="87" t="e">
        <f>G22+G23</f>
        <v>#DIV/0!</v>
      </c>
    </row>
    <row r="25" spans="2:10" s="74" customFormat="1" ht="13.5" thickBot="1">
      <c r="B25" s="79"/>
      <c r="E25" s="540" t="s">
        <v>375</v>
      </c>
      <c r="F25" s="87" t="e">
        <f>(F22*((ENTRADA!H37+F21)/(ENTRADA!H37+F19)))+(F23*((ENTRADA!H38+F21)/(ENTRADA!H38+F20)))</f>
        <v>#DIV/0!</v>
      </c>
      <c r="G25" s="87" t="e">
        <f>(G22*((ENTRADA!H37+G21)/(ENTRADA!H37+G19)))+(G23*((ENTRADA!H38+G21)/(ENTRADA!H38+G20)))</f>
        <v>#DIV/0!</v>
      </c>
    </row>
    <row r="26" spans="2:10" s="74" customFormat="1" ht="23.25" thickBot="1">
      <c r="B26" s="78" t="s">
        <v>42</v>
      </c>
      <c r="C26" s="82" t="s">
        <v>222</v>
      </c>
      <c r="E26" s="83" t="s">
        <v>246</v>
      </c>
      <c r="F26" s="87" t="e">
        <f>F7-(F22+F23)</f>
        <v>#DIV/0!</v>
      </c>
      <c r="G26" s="87" t="e">
        <f>G7-(G22+G23)</f>
        <v>#DIV/0!</v>
      </c>
    </row>
    <row r="27" spans="2:10" s="74" customFormat="1" ht="23.25" thickBot="1">
      <c r="B27" s="84" t="s">
        <v>311</v>
      </c>
      <c r="C27" s="85" t="e">
        <f>C4*((ENTRADA!H38+C31)/(ENTRADA!H38+C5))</f>
        <v>#DIV/0!</v>
      </c>
      <c r="E27" s="540" t="s">
        <v>376</v>
      </c>
      <c r="F27" s="87" t="e">
        <f>F26*((ENTRADA!H37+((F19+F20)/2))/(ENTRADA!H37+F21))</f>
        <v>#DIV/0!</v>
      </c>
      <c r="G27" s="87" t="e">
        <f>G26*((ENTRADA!H37+((G19+G20)/2))/(ENTRADA!H37+G21))</f>
        <v>#DIV/0!</v>
      </c>
    </row>
    <row r="28" spans="2:10" s="74" customFormat="1" ht="13.5" thickBot="1">
      <c r="B28" s="95" t="s">
        <v>247</v>
      </c>
      <c r="C28" s="87" t="e">
        <f>(((C27/C17)*(C38+ENTRADA!H38)))-ENTRADA!H38</f>
        <v>#DIV/0!</v>
      </c>
      <c r="E28" s="551" t="s">
        <v>377</v>
      </c>
      <c r="F28" s="96" t="e">
        <f>F27+F25</f>
        <v>#DIV/0!</v>
      </c>
      <c r="G28" s="96" t="e">
        <f>G27+G25</f>
        <v>#DIV/0!</v>
      </c>
      <c r="I28" s="74" t="s">
        <v>345</v>
      </c>
      <c r="J28" s="74" t="e">
        <f>(F22*((ENTRADA!H37+F21)/(ENTRADA!H37+F19)))</f>
        <v>#DIV/0!</v>
      </c>
    </row>
    <row r="29" spans="2:10" s="74" customFormat="1" ht="13.5" thickBot="1">
      <c r="B29" s="78" t="s">
        <v>42</v>
      </c>
      <c r="C29" s="82" t="s">
        <v>226</v>
      </c>
      <c r="E29" s="83" t="s">
        <v>248</v>
      </c>
      <c r="F29" s="87" t="e">
        <f>F11/((3^0.5)*F15)</f>
        <v>#DIV/0!</v>
      </c>
      <c r="G29" s="87" t="e">
        <f>G11/((3^0.5)*G15)</f>
        <v>#DIV/0!</v>
      </c>
      <c r="I29" s="74" t="s">
        <v>344</v>
      </c>
      <c r="J29" s="74" t="e">
        <f>IF(ENTRADA!H29&lt;&gt;"",ENTRADA!H29,IF(ENTRADA!G29&lt;&gt;"",ENTRADA!G29,IF(ENTRADA!F29&lt;&gt;"",ENTRADA!F29,IF(ENTRADA!H25&lt;&gt;"",ENTRADA!H25,IF(ENTRADA!G25&lt;&gt;"",ENTRADA!G25,ENTRADA!F25)))))/ENTRADA!E25</f>
        <v>#DIV/0!</v>
      </c>
    </row>
    <row r="30" spans="2:10" s="74" customFormat="1">
      <c r="B30" s="95" t="s">
        <v>368</v>
      </c>
      <c r="C30" s="85">
        <f>ENTRADA!L44</f>
        <v>0</v>
      </c>
      <c r="E30" s="83" t="s">
        <v>249</v>
      </c>
      <c r="F30" s="85" t="e">
        <f>F7/(3*((F15)^2))</f>
        <v>#DIV/0!</v>
      </c>
      <c r="G30" s="85" t="e">
        <f>G7/(3*((G15)^2))</f>
        <v>#DIV/0!</v>
      </c>
      <c r="I30" s="74" t="s">
        <v>346</v>
      </c>
      <c r="J30" s="74" t="e">
        <f>F28+((J28*(1-J29))/J29)</f>
        <v>#DIV/0!</v>
      </c>
    </row>
    <row r="31" spans="2:10" s="74" customFormat="1" ht="13.5" thickBot="1">
      <c r="B31" s="97" t="s">
        <v>247</v>
      </c>
      <c r="C31" s="90" t="e">
        <f>(((C30/C20)*(C38+ENTRADA!H37)))-ENTRADA!H37</f>
        <v>#DIV/0!</v>
      </c>
      <c r="E31" s="83" t="s">
        <v>250</v>
      </c>
      <c r="F31" s="87" t="e">
        <f>SQRT(((F29)^2)-((F30)^2))</f>
        <v>#DIV/0!</v>
      </c>
      <c r="G31" s="87" t="e">
        <f>SQRT(((G29)^2)-((G30)^2))</f>
        <v>#DIV/0!</v>
      </c>
      <c r="I31" s="512" t="s">
        <v>348</v>
      </c>
      <c r="J31" s="74" t="e">
        <f>((J28*(1-J29))/J29)</f>
        <v>#DIV/0!</v>
      </c>
    </row>
    <row r="32" spans="2:10" s="74" customFormat="1">
      <c r="B32" s="95" t="s">
        <v>374</v>
      </c>
      <c r="C32" s="85">
        <f>ENTRADA!O44</f>
        <v>0</v>
      </c>
      <c r="E32" s="83" t="s">
        <v>251</v>
      </c>
      <c r="F32" s="85" t="e">
        <f>F11/F3*100</f>
        <v>#DIV/0!</v>
      </c>
      <c r="G32" s="85" t="e">
        <f>G11/G3*100</f>
        <v>#DIV/0!</v>
      </c>
    </row>
    <row r="33" spans="2:7" s="74" customFormat="1" ht="13.5" thickBot="1">
      <c r="B33" s="97" t="s">
        <v>247</v>
      </c>
      <c r="C33" s="90" t="e">
        <f>(((C32/C21)*(C39+ENTRADA!H37)))-ENTRADA!H37</f>
        <v>#DIV/0!</v>
      </c>
      <c r="E33" s="83" t="s">
        <v>252</v>
      </c>
      <c r="F33" s="87" t="e">
        <f>F7/F2*100</f>
        <v>#DIV/0!</v>
      </c>
      <c r="G33" s="87" t="e">
        <f>G7/G2*100</f>
        <v>#DIV/0!</v>
      </c>
    </row>
    <row r="34" spans="2:7" s="74" customFormat="1">
      <c r="B34" s="79"/>
      <c r="E34" s="83" t="s">
        <v>253</v>
      </c>
      <c r="F34" s="87" t="e">
        <f>SQRT(((F32)^2)-((F33)^2))</f>
        <v>#DIV/0!</v>
      </c>
      <c r="G34" s="87" t="e">
        <f>SQRT(((G32)^2)-((G33)^2))</f>
        <v>#DIV/0!</v>
      </c>
    </row>
    <row r="35" spans="2:7" s="74" customFormat="1">
      <c r="B35" s="91" t="s">
        <v>254</v>
      </c>
      <c r="E35" s="540" t="s">
        <v>378</v>
      </c>
      <c r="F35" s="87" t="e">
        <f>F28/(3*F15^2)</f>
        <v>#DIV/0!</v>
      </c>
      <c r="G35" s="87" t="e">
        <f>G28/(3*G15^2)</f>
        <v>#DIV/0!</v>
      </c>
    </row>
    <row r="36" spans="2:7" s="74" customFormat="1" ht="13.5" thickBot="1">
      <c r="B36" s="79"/>
      <c r="E36" s="540" t="s">
        <v>379</v>
      </c>
      <c r="F36" s="87" t="e">
        <f>F28/F2*100</f>
        <v>#DIV/0!</v>
      </c>
      <c r="G36" s="87" t="e">
        <f>G28/G2*100</f>
        <v>#DIV/0!</v>
      </c>
    </row>
    <row r="37" spans="2:7" s="74" customFormat="1" ht="13.5" thickBot="1">
      <c r="B37" s="78" t="s">
        <v>153</v>
      </c>
      <c r="C37" s="98" t="s">
        <v>255</v>
      </c>
      <c r="E37" s="552" t="s">
        <v>380</v>
      </c>
      <c r="F37" s="85" t="e">
        <f>SQRT(F35^2+F31^2)</f>
        <v>#DIV/0!</v>
      </c>
      <c r="G37" s="85" t="e">
        <f>SQRT(G35^2+G31^2)</f>
        <v>#DIV/0!</v>
      </c>
    </row>
    <row r="38" spans="2:7" s="74" customFormat="1" ht="23.25" thickBot="1">
      <c r="B38" s="541" t="s">
        <v>372</v>
      </c>
      <c r="C38" s="89">
        <f>ENTRADA!L45</f>
        <v>0</v>
      </c>
      <c r="E38" s="553" t="s">
        <v>381</v>
      </c>
      <c r="F38" s="96" t="e">
        <f>(SQRT((F36/100)^2+(F34/100)^2))*100</f>
        <v>#DIV/0!</v>
      </c>
      <c r="G38" s="96" t="e">
        <f>(SQRT((G36/100)^2+(G34/100)^2))*100</f>
        <v>#DIV/0!</v>
      </c>
    </row>
    <row r="39" spans="2:7" ht="23.25" thickBot="1">
      <c r="B39" s="541" t="s">
        <v>373</v>
      </c>
      <c r="C39" s="89">
        <f>ENTRADA!O45</f>
        <v>0</v>
      </c>
      <c r="F39" s="99" t="s">
        <v>256</v>
      </c>
      <c r="G39" s="99" t="s">
        <v>256</v>
      </c>
    </row>
    <row r="40" spans="2:7">
      <c r="B40"/>
    </row>
    <row r="41" spans="2:7">
      <c r="B41"/>
    </row>
  </sheetData>
  <sheetProtection password="CA61" sheet="1" objects="1" scenarios="1"/>
  <phoneticPr fontId="10" type="noConversion"/>
  <printOptions gridLinesSet="0"/>
  <pageMargins left="0.74803149606299213" right="0.27559055118110237" top="0.86" bottom="0.59055118110236227" header="0.25" footer="0"/>
  <pageSetup paperSize="9" orientation="portrait" horizontalDpi="300" verticalDpi="300"/>
  <headerFooter alignWithMargins="0">
    <oddHeader xml:space="preserve">&amp;L&amp;12
          CEPEL&amp;C&amp;12
RELATÓRIO DE ENSAIO&amp;RRE:XXXX/YY-R     
Folha: &amp;P de &amp;N  
Data:  DD/MM/AA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AO86"/>
  <sheetViews>
    <sheetView showGridLines="0" topLeftCell="G1" workbookViewId="0">
      <selection activeCell="R19" sqref="R19"/>
    </sheetView>
  </sheetViews>
  <sheetFormatPr defaultColWidth="10.7109375" defaultRowHeight="15" customHeight="1"/>
  <cols>
    <col min="1" max="1" width="6.42578125" style="374" customWidth="1"/>
    <col min="2" max="2" width="11.85546875" style="374" customWidth="1"/>
    <col min="3" max="3" width="11.42578125" style="374" customWidth="1"/>
    <col min="4" max="4" width="10.7109375" style="374" customWidth="1"/>
    <col min="5" max="5" width="12.7109375" style="374" bestFit="1" customWidth="1"/>
    <col min="6" max="7" width="10.7109375" style="374" customWidth="1"/>
    <col min="8" max="8" width="12.28515625" style="374" customWidth="1"/>
    <col min="9" max="9" width="10.140625" style="374" customWidth="1"/>
    <col min="10" max="16" width="10.7109375" style="374" customWidth="1"/>
    <col min="17" max="17" width="14" style="374" bestFit="1" customWidth="1"/>
    <col min="18" max="18" width="11.42578125" style="374" bestFit="1" customWidth="1"/>
    <col min="19" max="19" width="11.85546875" style="374" bestFit="1" customWidth="1"/>
    <col min="20" max="20" width="13.42578125" style="374" bestFit="1" customWidth="1"/>
    <col min="21" max="21" width="12.140625" style="374" bestFit="1" customWidth="1"/>
    <col min="22" max="30" width="10.7109375" style="374"/>
    <col min="31" max="32" width="13.42578125" style="374" customWidth="1"/>
    <col min="33" max="33" width="12.42578125" style="374" customWidth="1"/>
    <col min="34" max="16384" width="10.7109375" style="374"/>
  </cols>
  <sheetData>
    <row r="1" spans="1:41" ht="14.25" customHeight="1" thickBot="1">
      <c r="A1" s="2"/>
      <c r="B1" s="185" t="s">
        <v>143</v>
      </c>
      <c r="C1" s="367"/>
      <c r="D1" s="367"/>
      <c r="E1" s="367"/>
      <c r="F1" s="367"/>
      <c r="G1" s="367"/>
      <c r="H1" s="368"/>
      <c r="I1" s="2"/>
      <c r="J1" s="2"/>
      <c r="K1" s="369"/>
      <c r="L1" s="370"/>
      <c r="M1" s="370"/>
      <c r="N1" s="370"/>
      <c r="O1" s="370"/>
      <c r="P1" s="370"/>
      <c r="Q1" s="2"/>
      <c r="R1" s="2"/>
      <c r="S1" s="2"/>
      <c r="T1" s="2"/>
      <c r="U1" s="2"/>
      <c r="V1" s="2"/>
      <c r="W1" s="371" t="s">
        <v>144</v>
      </c>
      <c r="X1" s="372"/>
      <c r="Y1" s="372"/>
      <c r="Z1" s="372"/>
      <c r="AA1" s="372"/>
      <c r="AB1" s="372"/>
      <c r="AC1" s="372"/>
      <c r="AD1" s="373"/>
      <c r="AE1"/>
      <c r="AF1"/>
    </row>
    <row r="2" spans="1:41" ht="14.25" customHeight="1" thickBot="1">
      <c r="A2" s="2"/>
      <c r="B2" s="176" t="s">
        <v>145</v>
      </c>
      <c r="C2" s="160"/>
      <c r="D2" s="177"/>
      <c r="E2" s="429"/>
      <c r="F2" s="178"/>
      <c r="G2" s="178"/>
      <c r="H2" s="179"/>
      <c r="I2" s="2"/>
      <c r="J2" s="2"/>
      <c r="K2" s="791" t="s">
        <v>352</v>
      </c>
      <c r="L2" s="792"/>
      <c r="M2" s="793"/>
      <c r="N2" s="791" t="s">
        <v>353</v>
      </c>
      <c r="O2" s="792"/>
      <c r="P2" s="793"/>
      <c r="Q2" s="778" t="s">
        <v>284</v>
      </c>
      <c r="R2" s="779"/>
      <c r="S2" s="779"/>
      <c r="T2" s="779"/>
      <c r="U2" s="779"/>
      <c r="V2" s="780"/>
      <c r="W2" s="513"/>
      <c r="X2" s="619"/>
      <c r="Y2" s="375" t="s">
        <v>146</v>
      </c>
      <c r="Z2" s="376" t="s">
        <v>147</v>
      </c>
      <c r="AA2" s="375" t="s">
        <v>148</v>
      </c>
      <c r="AB2" s="376" t="s">
        <v>149</v>
      </c>
      <c r="AC2" s="377" t="s">
        <v>150</v>
      </c>
      <c r="AD2" s="378" t="s">
        <v>151</v>
      </c>
      <c r="AE2"/>
      <c r="AF2"/>
    </row>
    <row r="3" spans="1:41" ht="14.25" customHeight="1" thickBot="1">
      <c r="A3" s="2"/>
      <c r="B3" s="162" t="s">
        <v>13</v>
      </c>
      <c r="C3" s="163"/>
      <c r="D3" s="173"/>
      <c r="E3" s="265"/>
      <c r="F3" s="161"/>
      <c r="G3" s="161"/>
      <c r="H3" s="180"/>
      <c r="I3" s="2"/>
      <c r="J3" s="2"/>
      <c r="K3" s="379" t="s">
        <v>152</v>
      </c>
      <c r="L3" s="380" t="s">
        <v>153</v>
      </c>
      <c r="M3" s="417" t="s">
        <v>154</v>
      </c>
      <c r="N3" s="379" t="s">
        <v>152</v>
      </c>
      <c r="O3" s="380" t="s">
        <v>153</v>
      </c>
      <c r="P3" s="417" t="s">
        <v>154</v>
      </c>
      <c r="Q3" s="476" t="s">
        <v>287</v>
      </c>
      <c r="R3" s="514" t="s">
        <v>356</v>
      </c>
      <c r="S3" s="536" t="s">
        <v>357</v>
      </c>
      <c r="T3" s="536" t="s">
        <v>358</v>
      </c>
      <c r="U3" s="514" t="s">
        <v>288</v>
      </c>
      <c r="V3" s="515" t="s">
        <v>289</v>
      </c>
      <c r="W3" s="381" t="s">
        <v>155</v>
      </c>
      <c r="X3" s="620" t="s">
        <v>153</v>
      </c>
      <c r="Y3" s="440"/>
      <c r="Z3" s="440"/>
      <c r="AA3" s="440"/>
      <c r="AB3" s="440"/>
      <c r="AC3" s="440"/>
      <c r="AD3" s="440"/>
      <c r="AE3"/>
      <c r="AF3"/>
      <c r="AH3" s="2"/>
      <c r="AI3" s="2"/>
      <c r="AJ3" s="2"/>
      <c r="AK3" s="2"/>
      <c r="AL3" s="2"/>
      <c r="AM3" s="2"/>
      <c r="AN3" s="2"/>
      <c r="AO3" s="2"/>
    </row>
    <row r="4" spans="1:41" ht="14.25" customHeight="1" thickBot="1">
      <c r="A4" s="2"/>
      <c r="B4" s="181" t="s">
        <v>14</v>
      </c>
      <c r="C4" s="163"/>
      <c r="D4" s="172"/>
      <c r="E4" s="175"/>
      <c r="F4" s="164"/>
      <c r="G4" s="164"/>
      <c r="H4" s="182"/>
      <c r="I4" s="2"/>
      <c r="J4"/>
      <c r="K4" s="382" t="s">
        <v>156</v>
      </c>
      <c r="L4" s="155"/>
      <c r="M4" s="156">
        <v>1</v>
      </c>
      <c r="N4" s="382" t="s">
        <v>156</v>
      </c>
      <c r="O4" s="155"/>
      <c r="P4" s="156">
        <v>1</v>
      </c>
      <c r="Q4" s="516" t="s">
        <v>282</v>
      </c>
      <c r="R4" s="432"/>
      <c r="S4" s="433"/>
      <c r="T4" s="433"/>
      <c r="U4" s="433"/>
      <c r="V4" s="434"/>
      <c r="W4" s="383"/>
      <c r="X4" s="621" t="s">
        <v>154</v>
      </c>
      <c r="Y4" s="283"/>
      <c r="Z4" s="283"/>
      <c r="AA4" s="618"/>
      <c r="AB4" s="283"/>
      <c r="AC4" s="618"/>
      <c r="AD4" s="283"/>
      <c r="AE4"/>
      <c r="AF4"/>
      <c r="AH4" s="2"/>
      <c r="AI4" s="2"/>
      <c r="AJ4" s="2"/>
      <c r="AK4" s="2"/>
      <c r="AL4" s="2"/>
      <c r="AM4" s="2"/>
      <c r="AN4" s="2"/>
      <c r="AO4" s="2"/>
    </row>
    <row r="5" spans="1:41" ht="14.25" customHeight="1">
      <c r="A5" s="2"/>
      <c r="B5" s="181" t="s">
        <v>15</v>
      </c>
      <c r="C5" s="163"/>
      <c r="D5" s="172"/>
      <c r="E5" s="594"/>
      <c r="F5" s="164"/>
      <c r="G5" s="164"/>
      <c r="H5" s="182"/>
      <c r="I5" s="2"/>
      <c r="J5"/>
      <c r="K5" s="384"/>
      <c r="L5" s="155"/>
      <c r="M5" s="156">
        <v>1</v>
      </c>
      <c r="N5" s="384"/>
      <c r="O5" s="155"/>
      <c r="P5" s="156">
        <v>1</v>
      </c>
      <c r="Q5" s="477" t="s">
        <v>283</v>
      </c>
      <c r="R5" s="435"/>
      <c r="S5" s="436"/>
      <c r="T5" s="436"/>
      <c r="U5" s="436"/>
      <c r="V5" s="437"/>
      <c r="W5" s="381" t="s">
        <v>157</v>
      </c>
      <c r="X5" s="620" t="s">
        <v>153</v>
      </c>
      <c r="Y5" s="440"/>
      <c r="Z5" s="441"/>
      <c r="AA5" s="440"/>
      <c r="AB5" s="441"/>
      <c r="AC5" s="440"/>
      <c r="AD5" s="441"/>
      <c r="AE5"/>
      <c r="AF5"/>
      <c r="AH5" s="2"/>
      <c r="AI5" s="2"/>
      <c r="AJ5" s="2"/>
      <c r="AK5" s="2"/>
      <c r="AL5" s="2"/>
      <c r="AM5" s="2"/>
      <c r="AN5" s="2"/>
      <c r="AO5" s="2"/>
    </row>
    <row r="6" spans="1:41" ht="14.25" customHeight="1" thickBot="1">
      <c r="A6" s="2"/>
      <c r="B6" s="162" t="s">
        <v>158</v>
      </c>
      <c r="C6" s="163"/>
      <c r="D6" s="172"/>
      <c r="E6" s="484"/>
      <c r="F6" s="164"/>
      <c r="G6" s="164"/>
      <c r="H6" s="182"/>
      <c r="I6" s="2"/>
      <c r="J6"/>
      <c r="K6" s="385" t="s">
        <v>159</v>
      </c>
      <c r="L6" s="155"/>
      <c r="M6" s="156">
        <v>1</v>
      </c>
      <c r="N6" s="385" t="s">
        <v>159</v>
      </c>
      <c r="O6" s="155"/>
      <c r="P6" s="156">
        <v>1</v>
      </c>
      <c r="Q6" s="477" t="s">
        <v>286</v>
      </c>
      <c r="R6" s="435"/>
      <c r="S6" s="436"/>
      <c r="T6" s="436"/>
      <c r="U6" s="436"/>
      <c r="V6" s="437"/>
      <c r="W6" s="386"/>
      <c r="X6" s="621" t="s">
        <v>154</v>
      </c>
      <c r="Y6" s="283"/>
      <c r="Z6" s="283"/>
      <c r="AA6" s="618"/>
      <c r="AB6" s="283"/>
      <c r="AC6" s="618"/>
      <c r="AD6" s="283"/>
      <c r="AE6"/>
      <c r="AF6"/>
      <c r="AH6" s="2"/>
      <c r="AI6" s="2"/>
      <c r="AJ6" s="2"/>
      <c r="AK6" s="2"/>
      <c r="AL6" s="2"/>
      <c r="AM6" s="2"/>
      <c r="AN6" s="2"/>
      <c r="AO6" s="2"/>
    </row>
    <row r="7" spans="1:41" ht="14.25" customHeight="1">
      <c r="A7" s="2"/>
      <c r="B7" s="181" t="s">
        <v>329</v>
      </c>
      <c r="C7" s="163"/>
      <c r="D7" s="172"/>
      <c r="E7" s="485"/>
      <c r="F7" s="164"/>
      <c r="G7" s="164"/>
      <c r="H7" s="182"/>
      <c r="I7" s="2"/>
      <c r="J7"/>
      <c r="K7" s="382" t="s">
        <v>160</v>
      </c>
      <c r="L7" s="155"/>
      <c r="M7" s="156">
        <v>1</v>
      </c>
      <c r="N7" s="382" t="s">
        <v>160</v>
      </c>
      <c r="O7" s="155"/>
      <c r="P7" s="156">
        <v>1</v>
      </c>
      <c r="Q7" s="477" t="s">
        <v>285</v>
      </c>
      <c r="R7" s="436"/>
      <c r="S7" s="436"/>
      <c r="T7" s="436"/>
      <c r="U7" s="436"/>
      <c r="V7" s="437"/>
      <c r="W7" s="381" t="s">
        <v>161</v>
      </c>
      <c r="X7" s="620" t="s">
        <v>153</v>
      </c>
      <c r="Y7" s="440"/>
      <c r="Z7" s="441"/>
      <c r="AA7" s="440"/>
      <c r="AB7" s="441"/>
      <c r="AC7" s="440"/>
      <c r="AD7" s="441"/>
      <c r="AE7"/>
      <c r="AF7"/>
      <c r="AH7" s="2"/>
      <c r="AI7" s="2"/>
      <c r="AJ7" s="2"/>
      <c r="AK7" s="2"/>
      <c r="AL7" s="2"/>
      <c r="AM7" s="2"/>
      <c r="AN7" s="2"/>
      <c r="AO7" s="2"/>
    </row>
    <row r="8" spans="1:41" ht="14.25" customHeight="1" thickBot="1">
      <c r="A8" s="2"/>
      <c r="B8" s="162" t="s">
        <v>17</v>
      </c>
      <c r="C8" s="165"/>
      <c r="D8" s="172"/>
      <c r="E8" s="175" t="s">
        <v>304</v>
      </c>
      <c r="F8" s="164"/>
      <c r="G8" s="164"/>
      <c r="H8" s="182"/>
      <c r="I8" s="2"/>
      <c r="J8"/>
      <c r="K8" s="384" t="s">
        <v>162</v>
      </c>
      <c r="L8" s="155"/>
      <c r="M8" s="156">
        <v>1</v>
      </c>
      <c r="N8" s="384" t="s">
        <v>162</v>
      </c>
      <c r="O8" s="155"/>
      <c r="P8" s="156">
        <v>1</v>
      </c>
      <c r="Q8" s="477" t="s">
        <v>285</v>
      </c>
      <c r="R8" s="436"/>
      <c r="S8" s="436"/>
      <c r="T8" s="436"/>
      <c r="U8" s="436"/>
      <c r="V8" s="437"/>
      <c r="W8" s="386"/>
      <c r="X8" s="621" t="s">
        <v>154</v>
      </c>
      <c r="Y8" s="283"/>
      <c r="Z8" s="283"/>
      <c r="AA8" s="618"/>
      <c r="AB8" s="283"/>
      <c r="AC8" s="618"/>
      <c r="AD8" s="283"/>
      <c r="AE8"/>
      <c r="AF8"/>
      <c r="AH8" s="2"/>
      <c r="AI8" s="2"/>
      <c r="AJ8" s="2"/>
      <c r="AK8" s="2"/>
      <c r="AL8" s="2"/>
      <c r="AM8" s="2"/>
      <c r="AN8" s="2"/>
      <c r="AO8" s="2"/>
    </row>
    <row r="9" spans="1:41" ht="14.25" customHeight="1">
      <c r="A9" s="2"/>
      <c r="B9" s="162" t="s">
        <v>18</v>
      </c>
      <c r="C9" s="165"/>
      <c r="D9" s="172"/>
      <c r="E9" s="175"/>
      <c r="F9" s="164"/>
      <c r="G9" s="164"/>
      <c r="H9" s="182"/>
      <c r="I9" s="2"/>
      <c r="J9"/>
      <c r="K9" s="385" t="s">
        <v>126</v>
      </c>
      <c r="L9" s="155"/>
      <c r="M9" s="156">
        <v>1</v>
      </c>
      <c r="N9" s="385" t="s">
        <v>126</v>
      </c>
      <c r="O9" s="155"/>
      <c r="P9" s="156">
        <v>1</v>
      </c>
      <c r="Q9" s="477" t="s">
        <v>283</v>
      </c>
      <c r="R9" s="436"/>
      <c r="S9" s="436"/>
      <c r="T9" s="436"/>
      <c r="U9" s="436"/>
      <c r="V9" s="437"/>
      <c r="W9" s="381" t="s">
        <v>163</v>
      </c>
      <c r="X9" s="620" t="s">
        <v>153</v>
      </c>
      <c r="Y9" s="440"/>
      <c r="Z9" s="441"/>
      <c r="AA9" s="440"/>
      <c r="AB9" s="441"/>
      <c r="AC9" s="440"/>
      <c r="AD9" s="441"/>
      <c r="AE9"/>
      <c r="AF9"/>
      <c r="AH9" s="2"/>
      <c r="AI9" s="2"/>
      <c r="AJ9" s="2"/>
      <c r="AK9" s="2"/>
      <c r="AL9" s="2"/>
      <c r="AM9" s="2"/>
      <c r="AN9" s="2"/>
      <c r="AO9" s="2"/>
    </row>
    <row r="10" spans="1:41" ht="14.25" customHeight="1" thickBot="1">
      <c r="A10" s="2"/>
      <c r="B10" s="162" t="s">
        <v>19</v>
      </c>
      <c r="C10" s="165"/>
      <c r="D10" s="172"/>
      <c r="E10" s="175"/>
      <c r="F10" s="164"/>
      <c r="G10" s="164"/>
      <c r="H10" s="182"/>
      <c r="I10" s="2"/>
      <c r="J10"/>
      <c r="K10" s="387" t="s">
        <v>123</v>
      </c>
      <c r="L10" s="155"/>
      <c r="M10" s="156">
        <v>1</v>
      </c>
      <c r="N10" s="387" t="s">
        <v>123</v>
      </c>
      <c r="O10" s="155"/>
      <c r="P10" s="156">
        <v>1</v>
      </c>
      <c r="Q10" s="478" t="s">
        <v>283</v>
      </c>
      <c r="R10" s="438"/>
      <c r="S10" s="438"/>
      <c r="T10" s="438"/>
      <c r="U10" s="438"/>
      <c r="V10" s="439"/>
      <c r="W10" s="386"/>
      <c r="X10" s="621" t="s">
        <v>154</v>
      </c>
      <c r="Y10" s="283"/>
      <c r="Z10" s="283"/>
      <c r="AA10" s="618"/>
      <c r="AB10" s="283"/>
      <c r="AC10" s="618"/>
      <c r="AD10" s="283"/>
      <c r="AE10"/>
      <c r="AF10"/>
      <c r="AH10" s="2"/>
      <c r="AI10" s="2"/>
      <c r="AJ10" s="2"/>
      <c r="AK10" s="2"/>
      <c r="AL10" s="2"/>
      <c r="AM10" s="2"/>
      <c r="AN10" s="2"/>
      <c r="AO10" s="2"/>
    </row>
    <row r="11" spans="1:41" ht="14.25" customHeight="1">
      <c r="A11" s="2"/>
      <c r="B11" s="183" t="s">
        <v>20</v>
      </c>
      <c r="C11" s="166"/>
      <c r="D11" s="174"/>
      <c r="E11" s="175"/>
      <c r="F11" s="164"/>
      <c r="G11" s="164"/>
      <c r="H11" s="182"/>
      <c r="I11" s="2"/>
      <c r="J11"/>
      <c r="K11" s="384" t="s">
        <v>164</v>
      </c>
      <c r="L11" s="155"/>
      <c r="M11" s="156">
        <v>1</v>
      </c>
      <c r="N11" s="384" t="s">
        <v>164</v>
      </c>
      <c r="O11" s="155"/>
      <c r="P11" s="156">
        <v>1</v>
      </c>
      <c r="Q11" s="2"/>
      <c r="R11" s="2"/>
      <c r="S11" s="2"/>
      <c r="T11" s="2"/>
      <c r="U11" s="2"/>
      <c r="V11" s="2"/>
      <c r="W11" s="388" t="s">
        <v>165</v>
      </c>
      <c r="X11" s="620" t="s">
        <v>153</v>
      </c>
      <c r="Y11" s="440"/>
      <c r="Z11" s="441"/>
      <c r="AA11" s="440"/>
      <c r="AB11" s="441"/>
      <c r="AC11" s="440"/>
      <c r="AD11" s="441"/>
      <c r="AE11"/>
      <c r="AF11"/>
      <c r="AH11" s="2"/>
      <c r="AI11" s="2"/>
      <c r="AJ11" s="2"/>
      <c r="AK11" s="2"/>
      <c r="AL11" s="2"/>
      <c r="AM11" s="2"/>
      <c r="AN11" s="2"/>
      <c r="AO11" s="2"/>
    </row>
    <row r="12" spans="1:41" ht="14.25" customHeight="1" thickBot="1">
      <c r="A12" s="2"/>
      <c r="B12" s="183" t="s">
        <v>21</v>
      </c>
      <c r="C12" s="166"/>
      <c r="D12" s="174"/>
      <c r="E12" s="486"/>
      <c r="F12" s="164"/>
      <c r="G12" s="164"/>
      <c r="H12" s="182"/>
      <c r="I12" s="2"/>
      <c r="J12"/>
      <c r="K12" s="385" t="s">
        <v>126</v>
      </c>
      <c r="L12" s="155"/>
      <c r="M12" s="156">
        <v>1</v>
      </c>
      <c r="N12" s="385" t="s">
        <v>126</v>
      </c>
      <c r="O12" s="155"/>
      <c r="P12" s="156">
        <v>1</v>
      </c>
      <c r="Q12" s="2"/>
      <c r="R12" s="2"/>
      <c r="S12" s="2"/>
      <c r="T12" s="2"/>
      <c r="U12" s="2"/>
      <c r="V12" s="2"/>
      <c r="W12" s="389"/>
      <c r="X12" s="621" t="s">
        <v>154</v>
      </c>
      <c r="Y12" s="283"/>
      <c r="Z12" s="283"/>
      <c r="AA12" s="618"/>
      <c r="AB12" s="283"/>
      <c r="AC12" s="618"/>
      <c r="AD12" s="283"/>
      <c r="AE12"/>
      <c r="AF12"/>
      <c r="AH12" s="2"/>
      <c r="AI12" s="2"/>
      <c r="AJ12" s="2"/>
      <c r="AK12" s="2"/>
      <c r="AL12" s="2"/>
      <c r="AM12" s="2"/>
      <c r="AN12" s="2"/>
      <c r="AO12" s="2"/>
    </row>
    <row r="13" spans="1:41" ht="14.25" customHeight="1">
      <c r="A13" s="2"/>
      <c r="B13" s="183" t="s">
        <v>22</v>
      </c>
      <c r="C13" s="166"/>
      <c r="D13" s="174"/>
      <c r="E13" s="175"/>
      <c r="F13" s="164"/>
      <c r="G13" s="164"/>
      <c r="H13" s="182"/>
      <c r="I13" s="2"/>
      <c r="J13"/>
      <c r="K13" s="390" t="s">
        <v>122</v>
      </c>
      <c r="L13" s="155"/>
      <c r="M13" s="156">
        <v>1</v>
      </c>
      <c r="N13" s="390" t="s">
        <v>122</v>
      </c>
      <c r="O13" s="155"/>
      <c r="P13" s="156">
        <v>1</v>
      </c>
      <c r="Q13" s="2"/>
      <c r="R13" s="2"/>
      <c r="S13" s="2"/>
      <c r="T13" s="2"/>
      <c r="U13" s="2"/>
      <c r="V13" s="2"/>
      <c r="W13" s="388" t="s">
        <v>167</v>
      </c>
      <c r="X13" s="620" t="s">
        <v>153</v>
      </c>
      <c r="Y13" s="440"/>
      <c r="Z13" s="283"/>
      <c r="AA13" s="440"/>
      <c r="AB13" s="283"/>
      <c r="AC13" s="440"/>
      <c r="AD13" s="283"/>
      <c r="AE13"/>
      <c r="AF13"/>
      <c r="AH13" s="2"/>
      <c r="AI13" s="2"/>
      <c r="AJ13" s="2"/>
      <c r="AK13" s="2"/>
      <c r="AL13" s="2"/>
      <c r="AM13" s="2"/>
      <c r="AN13" s="2"/>
      <c r="AO13" s="2"/>
    </row>
    <row r="14" spans="1:41" ht="14.25" customHeight="1" thickBot="1">
      <c r="A14" s="2"/>
      <c r="B14" s="162" t="s">
        <v>166</v>
      </c>
      <c r="C14" s="166"/>
      <c r="D14" s="174"/>
      <c r="E14" s="486"/>
      <c r="F14" s="164"/>
      <c r="G14" s="164"/>
      <c r="H14" s="182"/>
      <c r="I14" s="2"/>
      <c r="J14"/>
      <c r="K14" s="390" t="s">
        <v>162</v>
      </c>
      <c r="L14" s="155"/>
      <c r="M14" s="156">
        <v>1</v>
      </c>
      <c r="N14" s="390" t="s">
        <v>162</v>
      </c>
      <c r="O14" s="155"/>
      <c r="P14" s="156">
        <v>1</v>
      </c>
      <c r="Q14" s="2"/>
      <c r="R14" s="2"/>
      <c r="S14" s="2"/>
      <c r="T14" s="2"/>
      <c r="U14" s="2"/>
      <c r="V14" s="2"/>
      <c r="W14" s="389"/>
      <c r="X14" s="621" t="s">
        <v>154</v>
      </c>
      <c r="Y14" s="283"/>
      <c r="Z14" s="283"/>
      <c r="AA14" s="618"/>
      <c r="AB14" s="283"/>
      <c r="AC14" s="618"/>
      <c r="AD14" s="283"/>
      <c r="AE14"/>
      <c r="AF14"/>
      <c r="AH14" s="2"/>
      <c r="AI14" s="2"/>
      <c r="AJ14" s="2"/>
      <c r="AK14" s="2"/>
      <c r="AL14" s="2"/>
      <c r="AM14" s="2"/>
      <c r="AN14" s="2"/>
      <c r="AO14" s="2"/>
    </row>
    <row r="15" spans="1:41" ht="14.25" customHeight="1">
      <c r="A15" s="2"/>
      <c r="B15" s="834" t="s">
        <v>364</v>
      </c>
      <c r="C15" s="835"/>
      <c r="D15" s="836"/>
      <c r="E15" s="487"/>
      <c r="F15" s="164"/>
      <c r="G15" s="164"/>
      <c r="H15" s="182"/>
      <c r="I15" s="2"/>
      <c r="J15"/>
      <c r="K15" s="390" t="s">
        <v>168</v>
      </c>
      <c r="L15" s="155"/>
      <c r="M15" s="156">
        <v>1</v>
      </c>
      <c r="N15" s="390" t="s">
        <v>168</v>
      </c>
      <c r="O15" s="155"/>
      <c r="P15" s="156">
        <v>1</v>
      </c>
      <c r="Q15" s="2"/>
      <c r="R15" s="2"/>
      <c r="S15" s="2"/>
      <c r="T15" s="2"/>
      <c r="U15" s="2"/>
      <c r="V15" s="2"/>
      <c r="W15" s="388" t="s">
        <v>169</v>
      </c>
      <c r="X15" s="620" t="s">
        <v>153</v>
      </c>
      <c r="Y15" s="440"/>
      <c r="Z15" s="283"/>
      <c r="AA15" s="440"/>
      <c r="AB15" s="283"/>
      <c r="AC15" s="440"/>
      <c r="AD15" s="283"/>
      <c r="AE15"/>
      <c r="AF15"/>
      <c r="AH15" s="2"/>
      <c r="AI15" s="2"/>
      <c r="AJ15" s="2"/>
      <c r="AK15" s="2"/>
      <c r="AL15" s="2"/>
      <c r="AM15" s="2"/>
      <c r="AN15" s="2"/>
      <c r="AO15" s="2"/>
    </row>
    <row r="16" spans="1:41" ht="14.25" customHeight="1" thickBot="1">
      <c r="A16" s="2"/>
      <c r="B16" s="837"/>
      <c r="C16" s="838"/>
      <c r="D16" s="839"/>
      <c r="E16" s="486">
        <v>0</v>
      </c>
      <c r="F16" s="164"/>
      <c r="G16" s="164"/>
      <c r="H16" s="182"/>
      <c r="I16" s="2"/>
      <c r="J16"/>
      <c r="K16" s="391" t="s">
        <v>123</v>
      </c>
      <c r="L16" s="155"/>
      <c r="M16" s="156">
        <v>1</v>
      </c>
      <c r="N16" s="391" t="s">
        <v>123</v>
      </c>
      <c r="O16" s="155"/>
      <c r="P16" s="156">
        <v>1</v>
      </c>
      <c r="Q16" s="2"/>
      <c r="R16" s="2"/>
      <c r="S16" s="2"/>
      <c r="T16" s="392"/>
      <c r="U16" s="392"/>
      <c r="V16" s="392"/>
      <c r="W16" s="389"/>
      <c r="X16" s="621" t="s">
        <v>154</v>
      </c>
      <c r="Y16" s="283"/>
      <c r="Z16" s="283"/>
      <c r="AA16" s="618"/>
      <c r="AB16" s="283"/>
      <c r="AC16" s="618"/>
      <c r="AD16" s="283"/>
      <c r="AE16"/>
      <c r="AF16"/>
      <c r="AH16" s="2"/>
      <c r="AI16" s="2"/>
      <c r="AJ16" s="2"/>
      <c r="AK16" s="2"/>
      <c r="AL16" s="2"/>
      <c r="AM16" s="2"/>
      <c r="AN16" s="2"/>
      <c r="AO16" s="2"/>
    </row>
    <row r="17" spans="1:41" ht="14.25" customHeight="1">
      <c r="A17" s="2"/>
      <c r="B17" s="162" t="s">
        <v>24</v>
      </c>
      <c r="C17" s="166"/>
      <c r="D17" s="174"/>
      <c r="E17" s="486"/>
      <c r="F17" s="164"/>
      <c r="G17" s="164"/>
      <c r="H17" s="182"/>
      <c r="I17" s="2"/>
      <c r="J17"/>
      <c r="K17" s="390" t="s">
        <v>164</v>
      </c>
      <c r="L17" s="155"/>
      <c r="M17" s="156">
        <v>1</v>
      </c>
      <c r="N17" s="390" t="s">
        <v>164</v>
      </c>
      <c r="O17" s="155"/>
      <c r="P17" s="156">
        <v>1</v>
      </c>
      <c r="Q17" s="2"/>
      <c r="R17" s="2"/>
      <c r="S17" s="2"/>
      <c r="T17" s="2"/>
      <c r="U17" s="2"/>
      <c r="V17" s="2"/>
      <c r="W17" s="388" t="s">
        <v>170</v>
      </c>
      <c r="X17" s="620" t="s">
        <v>153</v>
      </c>
      <c r="Y17" s="440"/>
      <c r="Z17" s="283"/>
      <c r="AA17" s="440"/>
      <c r="AB17" s="283"/>
      <c r="AC17" s="440"/>
      <c r="AD17" s="283"/>
      <c r="AE17"/>
      <c r="AF17"/>
      <c r="AH17" s="2"/>
      <c r="AI17" s="2"/>
      <c r="AJ17" s="2"/>
      <c r="AK17" s="2"/>
      <c r="AL17" s="2"/>
      <c r="AM17" s="2"/>
      <c r="AN17" s="2"/>
      <c r="AO17" s="2"/>
    </row>
    <row r="18" spans="1:41" ht="14.25" customHeight="1" thickBot="1">
      <c r="A18" s="2"/>
      <c r="B18" s="183" t="s">
        <v>417</v>
      </c>
      <c r="C18" s="166"/>
      <c r="D18" s="174"/>
      <c r="E18" s="175"/>
      <c r="F18" s="164"/>
      <c r="G18" s="164"/>
      <c r="H18" s="182"/>
      <c r="I18" s="2"/>
      <c r="J18"/>
      <c r="K18" s="393" t="s">
        <v>126</v>
      </c>
      <c r="L18" s="155"/>
      <c r="M18" s="156">
        <v>1</v>
      </c>
      <c r="N18" s="393" t="s">
        <v>126</v>
      </c>
      <c r="O18" s="155"/>
      <c r="P18" s="156">
        <v>1</v>
      </c>
      <c r="Q18" s="2"/>
      <c r="R18" s="2"/>
      <c r="S18" s="2"/>
      <c r="T18" s="2"/>
      <c r="U18" s="2"/>
      <c r="V18" s="2"/>
      <c r="W18" s="389"/>
      <c r="X18" s="621" t="s">
        <v>154</v>
      </c>
      <c r="Y18" s="622"/>
      <c r="Z18" s="622"/>
      <c r="AA18" s="623"/>
      <c r="AB18" s="622"/>
      <c r="AC18" s="623"/>
      <c r="AD18" s="622"/>
      <c r="AE18"/>
      <c r="AF18"/>
      <c r="AH18" s="2"/>
      <c r="AI18" s="2"/>
      <c r="AJ18" s="2"/>
      <c r="AK18" s="2"/>
      <c r="AL18" s="2"/>
      <c r="AM18" s="2"/>
      <c r="AN18" s="2"/>
      <c r="AO18" s="2"/>
    </row>
    <row r="19" spans="1:41" ht="14.25" customHeight="1">
      <c r="A19" s="2"/>
      <c r="B19" s="162" t="s">
        <v>25</v>
      </c>
      <c r="C19" s="166"/>
      <c r="D19" s="174"/>
      <c r="E19" s="175"/>
      <c r="F19" s="164"/>
      <c r="G19" s="164"/>
      <c r="H19" s="182"/>
      <c r="I19" s="2"/>
      <c r="J19"/>
      <c r="K19" s="382" t="s">
        <v>160</v>
      </c>
      <c r="L19" s="155"/>
      <c r="M19" s="156">
        <v>1</v>
      </c>
      <c r="N19" s="382" t="s">
        <v>160</v>
      </c>
      <c r="O19" s="155"/>
      <c r="P19" s="156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H19" s="2"/>
      <c r="AI19" s="2"/>
      <c r="AJ19" s="2"/>
      <c r="AK19" s="2"/>
      <c r="AL19" s="2"/>
      <c r="AM19" s="2"/>
      <c r="AN19" s="2"/>
      <c r="AO19" s="2"/>
    </row>
    <row r="20" spans="1:41" ht="14.25" customHeight="1">
      <c r="A20" s="2"/>
      <c r="B20" s="162" t="s">
        <v>26</v>
      </c>
      <c r="C20" s="166"/>
      <c r="D20" s="174"/>
      <c r="E20" s="175"/>
      <c r="F20" s="164"/>
      <c r="G20" s="164"/>
      <c r="H20" s="182"/>
      <c r="I20" s="2"/>
      <c r="J20"/>
      <c r="K20" s="384" t="s">
        <v>162</v>
      </c>
      <c r="L20" s="155"/>
      <c r="M20" s="156">
        <v>1</v>
      </c>
      <c r="N20" s="384" t="s">
        <v>162</v>
      </c>
      <c r="O20" s="155"/>
      <c r="P20" s="156"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H20" s="2"/>
      <c r="AI20" s="2"/>
      <c r="AJ20" s="2"/>
      <c r="AK20" s="2"/>
      <c r="AL20" s="2"/>
      <c r="AM20" s="2"/>
      <c r="AN20" s="2"/>
      <c r="AO20" s="2"/>
    </row>
    <row r="21" spans="1:41" ht="14.25" customHeight="1">
      <c r="A21" s="2"/>
      <c r="B21" s="162" t="s">
        <v>27</v>
      </c>
      <c r="C21" s="166"/>
      <c r="D21" s="174"/>
      <c r="E21" s="486"/>
      <c r="F21" s="164"/>
      <c r="G21" s="164"/>
      <c r="H21" s="182"/>
      <c r="I21" s="2"/>
      <c r="J21"/>
      <c r="K21" s="385" t="s">
        <v>126</v>
      </c>
      <c r="L21" s="155"/>
      <c r="M21" s="156">
        <v>1</v>
      </c>
      <c r="N21" s="385" t="s">
        <v>126</v>
      </c>
      <c r="O21" s="155"/>
      <c r="P21" s="156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H21" s="2"/>
      <c r="AI21" s="2"/>
      <c r="AJ21" s="2"/>
      <c r="AK21" s="2"/>
      <c r="AL21" s="2"/>
      <c r="AM21" s="2"/>
      <c r="AN21" s="2"/>
      <c r="AO21" s="2"/>
    </row>
    <row r="22" spans="1:41" ht="14.25" customHeight="1">
      <c r="A22" s="2"/>
      <c r="B22" s="167" t="s">
        <v>28</v>
      </c>
      <c r="C22" s="168"/>
      <c r="D22" s="171"/>
      <c r="E22" s="430"/>
      <c r="F22" s="164"/>
      <c r="G22" s="164"/>
      <c r="H22" s="182"/>
      <c r="I22" s="2"/>
      <c r="J22"/>
      <c r="K22" s="382" t="s">
        <v>122</v>
      </c>
      <c r="L22" s="155"/>
      <c r="M22" s="156">
        <v>1</v>
      </c>
      <c r="N22" s="382" t="s">
        <v>122</v>
      </c>
      <c r="O22" s="155"/>
      <c r="P22" s="156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32"/>
      <c r="AE22" s="2"/>
      <c r="AF22" s="2"/>
      <c r="AH22" s="2"/>
      <c r="AI22" s="2"/>
      <c r="AJ22" s="2"/>
      <c r="AK22" s="2"/>
      <c r="AL22" s="2"/>
      <c r="AM22" s="2"/>
      <c r="AN22" s="2"/>
      <c r="AO22" s="2"/>
    </row>
    <row r="23" spans="1:41" ht="14.25" customHeight="1" thickBot="1">
      <c r="A23" s="2"/>
      <c r="B23" s="275" t="s">
        <v>29</v>
      </c>
      <c r="C23" s="276"/>
      <c r="D23" s="277"/>
      <c r="E23" s="431"/>
      <c r="F23" s="164"/>
      <c r="G23" s="164"/>
      <c r="H23" s="182"/>
      <c r="I23" s="2"/>
      <c r="J23" s="2"/>
      <c r="K23" s="384" t="s">
        <v>164</v>
      </c>
      <c r="L23" s="155"/>
      <c r="M23" s="156">
        <v>1</v>
      </c>
      <c r="N23" s="384" t="s">
        <v>164</v>
      </c>
      <c r="O23" s="155"/>
      <c r="P23" s="156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H23" s="2"/>
      <c r="AI23" s="2"/>
      <c r="AJ23" s="2"/>
      <c r="AK23" s="2"/>
      <c r="AL23" s="2"/>
      <c r="AM23" s="2"/>
      <c r="AN23" s="2"/>
      <c r="AO23" s="2"/>
    </row>
    <row r="24" spans="1:41" ht="14.25" customHeight="1" thickBot="1">
      <c r="A24" s="2"/>
      <c r="B24" s="845" t="s">
        <v>277</v>
      </c>
      <c r="C24" s="846"/>
      <c r="D24" s="847"/>
      <c r="E24" s="278" t="s">
        <v>171</v>
      </c>
      <c r="F24" s="278" t="s">
        <v>172</v>
      </c>
      <c r="G24" s="278" t="s">
        <v>173</v>
      </c>
      <c r="H24" s="279" t="s">
        <v>174</v>
      </c>
      <c r="I24" s="2"/>
      <c r="J24" s="2"/>
      <c r="K24" s="394" t="s">
        <v>168</v>
      </c>
      <c r="L24" s="629"/>
      <c r="M24" s="157">
        <v>1</v>
      </c>
      <c r="N24" s="394" t="s">
        <v>168</v>
      </c>
      <c r="O24" s="629"/>
      <c r="P24" s="157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H24" s="2"/>
      <c r="AI24" s="2"/>
      <c r="AJ24" s="2"/>
      <c r="AK24" s="2"/>
      <c r="AL24" s="2"/>
      <c r="AM24" s="2"/>
      <c r="AN24" s="2"/>
      <c r="AO24" s="2"/>
    </row>
    <row r="25" spans="1:41" ht="12.75" customHeight="1">
      <c r="A25" s="2"/>
      <c r="B25" s="848"/>
      <c r="C25" s="849"/>
      <c r="D25" s="850"/>
      <c r="E25" s="175"/>
      <c r="F25" s="175"/>
      <c r="G25" s="175"/>
      <c r="H25" s="18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H25" s="2"/>
      <c r="AI25" s="2"/>
      <c r="AJ25" s="2"/>
      <c r="AK25" s="2"/>
      <c r="AL25" s="2"/>
      <c r="AM25" s="2"/>
      <c r="AN25" s="2"/>
      <c r="AO25" s="2"/>
    </row>
    <row r="26" spans="1:41" ht="14.25" hidden="1" customHeight="1" thickBot="1">
      <c r="A26" s="2"/>
      <c r="B26" s="848"/>
      <c r="C26" s="849"/>
      <c r="D26" s="850"/>
      <c r="E26" s="169" t="s">
        <v>175</v>
      </c>
      <c r="F26" s="169" t="s">
        <v>176</v>
      </c>
      <c r="G26" s="169" t="s">
        <v>177</v>
      </c>
      <c r="H26" s="170" t="s">
        <v>178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H26" s="2"/>
      <c r="AI26" s="2"/>
      <c r="AJ26" s="2"/>
      <c r="AK26" s="2"/>
      <c r="AL26" s="2"/>
      <c r="AM26" s="2"/>
      <c r="AN26" s="2"/>
      <c r="AO26" s="2"/>
    </row>
    <row r="27" spans="1:41" ht="12.75" hidden="1" customHeight="1">
      <c r="A27" s="2"/>
      <c r="B27" s="848"/>
      <c r="C27" s="849"/>
      <c r="D27" s="850"/>
      <c r="E27" s="169"/>
      <c r="F27" s="169"/>
      <c r="G27" s="169"/>
      <c r="H27" s="17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H27" s="2"/>
      <c r="AI27" s="2"/>
      <c r="AJ27" s="2"/>
      <c r="AK27" s="2"/>
      <c r="AL27" s="2"/>
      <c r="AM27" s="2"/>
      <c r="AN27" s="2"/>
      <c r="AO27" s="2"/>
    </row>
    <row r="28" spans="1:41" ht="14.25" customHeight="1" thickBot="1">
      <c r="A28" s="2"/>
      <c r="B28" s="848"/>
      <c r="C28" s="849"/>
      <c r="D28" s="850"/>
      <c r="E28" s="537" t="s">
        <v>361</v>
      </c>
      <c r="F28" s="169" t="s">
        <v>175</v>
      </c>
      <c r="G28" s="169" t="s">
        <v>176</v>
      </c>
      <c r="H28" s="170" t="s">
        <v>177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H28" s="2"/>
      <c r="AI28" s="2"/>
      <c r="AJ28" s="2"/>
      <c r="AK28" s="2"/>
      <c r="AL28" s="2"/>
      <c r="AM28" s="2"/>
      <c r="AN28" s="2"/>
      <c r="AO28" s="2"/>
    </row>
    <row r="29" spans="1:41" ht="14.25" customHeight="1" thickBot="1">
      <c r="A29" s="2"/>
      <c r="B29" s="851"/>
      <c r="C29" s="852"/>
      <c r="D29" s="853"/>
      <c r="E29" s="175"/>
      <c r="F29" s="175"/>
      <c r="G29" s="175"/>
      <c r="H29" s="184"/>
      <c r="I29" s="2"/>
      <c r="J29" s="2"/>
      <c r="K29" s="781" t="s">
        <v>354</v>
      </c>
      <c r="L29" s="782"/>
      <c r="M29" s="783"/>
      <c r="N29" s="781" t="s">
        <v>355</v>
      </c>
      <c r="O29" s="782"/>
      <c r="P29" s="783"/>
      <c r="Q29" s="2"/>
      <c r="R29" s="789"/>
      <c r="S29" s="789"/>
      <c r="T29" s="789"/>
      <c r="U29" s="2"/>
      <c r="V29" s="2"/>
      <c r="W29" s="2"/>
      <c r="X29" s="2"/>
      <c r="Y29" s="2"/>
      <c r="Z29" s="2"/>
      <c r="AA29" s="2"/>
      <c r="AB29" s="2"/>
      <c r="AC29" s="2"/>
      <c r="AD29" s="2"/>
      <c r="AH29" s="2"/>
      <c r="AI29" s="2"/>
      <c r="AJ29" s="2"/>
      <c r="AK29" s="2"/>
      <c r="AL29" s="2"/>
      <c r="AM29" s="2"/>
      <c r="AN29" s="2"/>
      <c r="AO29" s="2"/>
    </row>
    <row r="30" spans="1:41" ht="25.5" customHeight="1" thickBot="1">
      <c r="A30" s="2"/>
      <c r="B30" s="862" t="s">
        <v>38</v>
      </c>
      <c r="C30" s="863"/>
      <c r="D30" s="864"/>
      <c r="E30" s="280">
        <v>380</v>
      </c>
      <c r="F30" s="482"/>
      <c r="G30" s="281">
        <v>220</v>
      </c>
      <c r="H30" s="282"/>
      <c r="I30" s="2"/>
      <c r="J30" s="2"/>
      <c r="K30" s="784" t="s">
        <v>303</v>
      </c>
      <c r="L30" s="785"/>
      <c r="M30" s="625">
        <f>E11*1000/(E30*3^(1/2))</f>
        <v>0</v>
      </c>
      <c r="N30" s="784" t="s">
        <v>303</v>
      </c>
      <c r="O30" s="785"/>
      <c r="P30" s="625">
        <f>E11*1000/(E30*3^(1/2))</f>
        <v>0</v>
      </c>
      <c r="Q30" s="2"/>
      <c r="R30" s="790"/>
      <c r="S30" s="790"/>
      <c r="T30" s="370"/>
      <c r="U30" s="2"/>
      <c r="V30" s="2"/>
      <c r="W30" s="2"/>
      <c r="X30" s="2"/>
      <c r="Y30" s="2"/>
      <c r="Z30" s="2"/>
      <c r="AA30" s="2"/>
      <c r="AB30" s="2"/>
      <c r="AC30" s="2"/>
      <c r="AD30" s="2"/>
      <c r="AH30" s="2"/>
      <c r="AI30" s="2"/>
      <c r="AJ30" s="2"/>
      <c r="AK30" s="2"/>
      <c r="AL30" s="2"/>
      <c r="AM30" s="2"/>
      <c r="AN30" s="2"/>
      <c r="AO30" s="2"/>
    </row>
    <row r="31" spans="1:41" ht="26.25" customHeight="1" thickBot="1">
      <c r="A31" s="2"/>
      <c r="B31" s="862" t="s">
        <v>423</v>
      </c>
      <c r="C31" s="863"/>
      <c r="D31" s="863"/>
      <c r="E31" s="797" t="s">
        <v>424</v>
      </c>
      <c r="F31" s="798"/>
      <c r="G31" s="798"/>
      <c r="H31" s="799"/>
      <c r="I31" s="2"/>
      <c r="J31" s="2"/>
      <c r="K31" s="794" t="s">
        <v>179</v>
      </c>
      <c r="L31" s="795"/>
      <c r="M31" s="796"/>
      <c r="N31" s="794" t="s">
        <v>179</v>
      </c>
      <c r="O31" s="795"/>
      <c r="P31" s="796"/>
      <c r="Q31" s="2"/>
      <c r="R31" s="370"/>
      <c r="S31" s="370"/>
      <c r="T31" s="37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92"/>
      <c r="AF31" s="392"/>
      <c r="AG31" s="392"/>
      <c r="AH31" s="2"/>
      <c r="AI31" s="2"/>
      <c r="AJ31" s="2"/>
      <c r="AK31" s="2"/>
      <c r="AL31" s="2"/>
      <c r="AM31" s="2"/>
      <c r="AN31" s="2"/>
      <c r="AO31" s="2"/>
    </row>
    <row r="32" spans="1:41" ht="14.25" customHeight="1">
      <c r="A32" s="2"/>
      <c r="B32" s="2"/>
      <c r="C32" s="2"/>
      <c r="D32" s="2"/>
      <c r="E32" s="800"/>
      <c r="F32" s="800"/>
      <c r="G32" s="800"/>
      <c r="H32" s="800"/>
      <c r="I32" s="2"/>
      <c r="J32" s="2"/>
      <c r="K32" s="396" t="s">
        <v>152</v>
      </c>
      <c r="L32" s="397" t="s">
        <v>153</v>
      </c>
      <c r="M32" s="398" t="s">
        <v>154</v>
      </c>
      <c r="N32" s="396" t="s">
        <v>152</v>
      </c>
      <c r="O32" s="397" t="s">
        <v>153</v>
      </c>
      <c r="P32" s="398" t="s">
        <v>154</v>
      </c>
      <c r="Q32" s="2"/>
      <c r="R32" s="543"/>
      <c r="S32" s="543"/>
      <c r="T32" s="53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92"/>
      <c r="AF32" s="392"/>
      <c r="AG32" s="392"/>
      <c r="AH32" s="2"/>
      <c r="AI32" s="2"/>
      <c r="AJ32" s="2"/>
      <c r="AK32" s="2"/>
      <c r="AL32" s="2"/>
      <c r="AM32" s="2"/>
      <c r="AN32" s="2"/>
      <c r="AO32" s="2"/>
    </row>
    <row r="33" spans="1:41" ht="14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399" t="s">
        <v>181</v>
      </c>
      <c r="L33" s="155"/>
      <c r="M33" s="597" t="e">
        <f>(E$11*1000/(E$25*3^(1/2))/(AVERAGE(L$39:L$41)))^2</f>
        <v>#DIV/0!</v>
      </c>
      <c r="N33" s="399" t="s">
        <v>181</v>
      </c>
      <c r="O33" s="155"/>
      <c r="P33" s="597" t="e">
        <f>(E$11*1000/(E$29*3^(1/2))/(AVERAGE(O$39:O$41)))^2</f>
        <v>#DIV/0!</v>
      </c>
      <c r="Q33" s="2"/>
      <c r="R33" s="544"/>
      <c r="S33" s="533"/>
      <c r="T33" s="53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92"/>
      <c r="AF33" s="392"/>
      <c r="AG33" s="392"/>
      <c r="AH33" s="2"/>
      <c r="AI33" s="2"/>
      <c r="AJ33" s="2"/>
      <c r="AK33" s="2"/>
      <c r="AL33" s="2"/>
      <c r="AM33" s="2"/>
      <c r="AN33" s="2"/>
      <c r="AO33" s="2"/>
    </row>
    <row r="34" spans="1:41" ht="14.25" customHeight="1" thickBot="1">
      <c r="A34" s="2"/>
      <c r="B34" s="859" t="s">
        <v>180</v>
      </c>
      <c r="C34" s="860"/>
      <c r="D34" s="861"/>
      <c r="E34" s="2"/>
      <c r="F34" s="786" t="s">
        <v>318</v>
      </c>
      <c r="G34" s="787"/>
      <c r="H34" s="788"/>
      <c r="I34" s="2"/>
      <c r="J34" s="2"/>
      <c r="K34" s="399" t="s">
        <v>183</v>
      </c>
      <c r="L34" s="155"/>
      <c r="M34" s="597" t="e">
        <f>(E$11*1000/(E$25*3^(1/2))/(AVERAGE(L$39:L$41)))^2</f>
        <v>#DIV/0!</v>
      </c>
      <c r="N34" s="399" t="s">
        <v>183</v>
      </c>
      <c r="O34" s="155"/>
      <c r="P34" s="597" t="e">
        <f t="shared" ref="P34:P35" si="0">(E$11*1000/(E$29*3^(1/2))/(AVERAGE(O$39:O$41)))^2</f>
        <v>#DIV/0!</v>
      </c>
      <c r="Q34" s="2"/>
      <c r="R34" s="544"/>
      <c r="S34" s="533"/>
      <c r="T34" s="533"/>
      <c r="U34" s="2"/>
      <c r="V34" s="2"/>
      <c r="W34" s="2"/>
      <c r="X34" s="2"/>
      <c r="Y34" s="2"/>
      <c r="Z34" s="2"/>
      <c r="AA34" s="2"/>
      <c r="AB34" s="2"/>
      <c r="AC34" s="2"/>
      <c r="AD34" s="2"/>
      <c r="AH34" s="2"/>
      <c r="AI34" s="2"/>
      <c r="AJ34" s="2"/>
      <c r="AK34" s="2"/>
      <c r="AL34" s="2"/>
      <c r="AM34" s="2"/>
      <c r="AN34" s="2"/>
      <c r="AO34" s="2"/>
    </row>
    <row r="35" spans="1:41" ht="14.25" customHeight="1">
      <c r="A35" s="2"/>
      <c r="B35" s="400" t="s">
        <v>182</v>
      </c>
      <c r="C35" s="517" t="s">
        <v>301</v>
      </c>
      <c r="D35" s="538" t="s">
        <v>362</v>
      </c>
      <c r="E35" s="2"/>
      <c r="F35" s="854" t="s">
        <v>321</v>
      </c>
      <c r="G35" s="855"/>
      <c r="H35" s="480">
        <v>1</v>
      </c>
      <c r="I35" s="2"/>
      <c r="J35" s="2"/>
      <c r="K35" s="399" t="s">
        <v>185</v>
      </c>
      <c r="L35" s="155"/>
      <c r="M35" s="597" t="e">
        <f>(E$11*1000/(E$25*3^(1/2))/(AVERAGE(L$39:L$41)))^2</f>
        <v>#DIV/0!</v>
      </c>
      <c r="N35" s="399" t="s">
        <v>185</v>
      </c>
      <c r="O35" s="155"/>
      <c r="P35" s="597" t="e">
        <f t="shared" si="0"/>
        <v>#DIV/0!</v>
      </c>
      <c r="Q35" s="2"/>
      <c r="R35" s="544"/>
      <c r="S35" s="533"/>
      <c r="T35" s="533"/>
      <c r="U35" s="2"/>
      <c r="V35" s="2"/>
      <c r="W35" s="2"/>
      <c r="X35" s="2"/>
      <c r="Y35" s="2"/>
      <c r="Z35" s="2"/>
      <c r="AA35" s="2"/>
      <c r="AB35" s="2"/>
      <c r="AC35" s="2"/>
      <c r="AD35" s="2"/>
      <c r="AH35" s="2"/>
      <c r="AI35" s="2"/>
      <c r="AJ35" s="2"/>
      <c r="AK35" s="2"/>
      <c r="AL35" s="2"/>
      <c r="AM35" s="2"/>
      <c r="AN35" s="2"/>
      <c r="AO35" s="2"/>
    </row>
    <row r="36" spans="1:41" ht="14.25" customHeight="1" thickBot="1">
      <c r="A36" s="2"/>
      <c r="B36" s="401" t="s">
        <v>184</v>
      </c>
      <c r="C36" s="589"/>
      <c r="D36" s="444"/>
      <c r="E36" s="2"/>
      <c r="F36" s="856" t="s">
        <v>322</v>
      </c>
      <c r="G36" s="857"/>
      <c r="H36" s="481">
        <v>1</v>
      </c>
      <c r="I36" s="2"/>
      <c r="J36" s="2"/>
      <c r="K36" s="402" t="s">
        <v>187</v>
      </c>
      <c r="L36" s="155"/>
      <c r="M36" s="597" t="e">
        <f t="shared" ref="M36:M41" si="1">E$11*1000/(E$25*3^(1/2))/(AVERAGE(L$39:L$41))</f>
        <v>#DIV/0!</v>
      </c>
      <c r="N36" s="402" t="s">
        <v>187</v>
      </c>
      <c r="O36" s="155"/>
      <c r="P36" s="597" t="e">
        <f t="shared" ref="P36:P41" si="2">E$11*1000/(E$29*3^(1/2))/(AVERAGE(O$39:O$41))</f>
        <v>#DIV/0!</v>
      </c>
      <c r="Q36" s="2"/>
      <c r="R36" s="545"/>
      <c r="S36" s="533"/>
      <c r="T36" s="533"/>
      <c r="U36" s="2"/>
      <c r="V36" s="2"/>
      <c r="W36" s="2"/>
      <c r="X36" s="2"/>
      <c r="Y36" s="2"/>
      <c r="Z36" s="2"/>
      <c r="AA36" s="2"/>
      <c r="AB36" s="2"/>
      <c r="AC36" s="2"/>
      <c r="AD36" s="2"/>
      <c r="AH36" s="2"/>
      <c r="AI36" s="2"/>
      <c r="AJ36" s="2"/>
      <c r="AK36" s="2"/>
      <c r="AL36" s="2"/>
      <c r="AM36" s="2"/>
      <c r="AN36" s="2"/>
      <c r="AO36" s="2"/>
    </row>
    <row r="37" spans="1:41" ht="14.25" customHeight="1">
      <c r="A37" s="2"/>
      <c r="B37" s="401" t="s">
        <v>186</v>
      </c>
      <c r="C37" s="589"/>
      <c r="D37" s="444"/>
      <c r="E37" s="2"/>
      <c r="F37" s="858" t="s">
        <v>320</v>
      </c>
      <c r="G37" s="858"/>
      <c r="H37" s="511">
        <f>IF(H35=1,225,234.5)</f>
        <v>225</v>
      </c>
      <c r="I37" s="2"/>
      <c r="J37" s="2"/>
      <c r="K37" s="399" t="s">
        <v>189</v>
      </c>
      <c r="L37" s="155"/>
      <c r="M37" s="597" t="e">
        <f t="shared" si="1"/>
        <v>#DIV/0!</v>
      </c>
      <c r="N37" s="399" t="s">
        <v>189</v>
      </c>
      <c r="O37" s="155"/>
      <c r="P37" s="597" t="e">
        <f t="shared" si="2"/>
        <v>#DIV/0!</v>
      </c>
      <c r="Q37" s="2"/>
      <c r="R37" s="544"/>
      <c r="S37" s="533"/>
      <c r="T37" s="533"/>
      <c r="U37" s="2"/>
      <c r="V37" s="2"/>
      <c r="W37" s="2"/>
      <c r="X37" s="2"/>
      <c r="Y37" s="2"/>
      <c r="Z37" s="2"/>
      <c r="AA37" s="2"/>
      <c r="AB37" s="2"/>
      <c r="AC37" s="2"/>
      <c r="AD37" s="2"/>
      <c r="AH37" s="2"/>
      <c r="AI37" s="2"/>
      <c r="AJ37" s="2"/>
      <c r="AK37" s="2"/>
      <c r="AL37" s="2"/>
      <c r="AM37" s="2"/>
      <c r="AN37" s="2"/>
      <c r="AO37" s="2"/>
    </row>
    <row r="38" spans="1:41" ht="14.25" customHeight="1" thickBot="1">
      <c r="A38" s="2"/>
      <c r="B38" s="401" t="s">
        <v>188</v>
      </c>
      <c r="C38" s="589"/>
      <c r="D38" s="444"/>
      <c r="E38" s="2"/>
      <c r="F38" s="844" t="s">
        <v>319</v>
      </c>
      <c r="G38" s="844"/>
      <c r="H38" s="511">
        <f>IF(H36=1,225,234.5)</f>
        <v>225</v>
      </c>
      <c r="I38" s="2"/>
      <c r="J38" s="2"/>
      <c r="K38" s="399" t="s">
        <v>191</v>
      </c>
      <c r="L38" s="155"/>
      <c r="M38" s="597" t="e">
        <f t="shared" si="1"/>
        <v>#DIV/0!</v>
      </c>
      <c r="N38" s="399" t="s">
        <v>191</v>
      </c>
      <c r="O38" s="155"/>
      <c r="P38" s="597" t="e">
        <f t="shared" si="2"/>
        <v>#DIV/0!</v>
      </c>
      <c r="Q38" s="2"/>
      <c r="R38" s="544"/>
      <c r="S38" s="533"/>
      <c r="T38" s="533"/>
      <c r="U38" s="2"/>
      <c r="V38" s="2"/>
      <c r="W38" s="2"/>
      <c r="X38" s="2"/>
      <c r="Y38" s="2"/>
      <c r="Z38" s="2"/>
      <c r="AA38" s="2"/>
      <c r="AB38" s="2"/>
      <c r="AC38" s="2"/>
      <c r="AD38" s="2"/>
      <c r="AH38" s="2"/>
      <c r="AI38" s="2"/>
      <c r="AJ38" s="2"/>
      <c r="AK38" s="2"/>
      <c r="AL38" s="2"/>
      <c r="AM38" s="2"/>
      <c r="AN38" s="2"/>
      <c r="AO38" s="2"/>
    </row>
    <row r="39" spans="1:41" ht="14.25" customHeight="1" thickBot="1">
      <c r="A39" s="2"/>
      <c r="B39" s="403" t="s">
        <v>359</v>
      </c>
      <c r="C39" s="519" t="s">
        <v>302</v>
      </c>
      <c r="D39" s="404" t="s">
        <v>362</v>
      </c>
      <c r="E39" s="400" t="s">
        <v>360</v>
      </c>
      <c r="F39" s="517" t="s">
        <v>302</v>
      </c>
      <c r="G39" s="624" t="s">
        <v>362</v>
      </c>
      <c r="I39" s="2"/>
      <c r="J39" s="2"/>
      <c r="K39" s="399" t="s">
        <v>192</v>
      </c>
      <c r="L39" s="155"/>
      <c r="M39" s="597" t="e">
        <f t="shared" si="1"/>
        <v>#DIV/0!</v>
      </c>
      <c r="N39" s="399" t="s">
        <v>192</v>
      </c>
      <c r="O39" s="155"/>
      <c r="P39" s="597" t="e">
        <f t="shared" si="2"/>
        <v>#DIV/0!</v>
      </c>
      <c r="Q39" s="2"/>
      <c r="R39" s="544"/>
      <c r="S39" s="533"/>
      <c r="T39" s="533"/>
      <c r="U39" s="2"/>
      <c r="V39" s="825" t="s">
        <v>279</v>
      </c>
      <c r="W39" s="826"/>
      <c r="X39" s="826"/>
      <c r="Y39" s="827"/>
      <c r="Z39" s="801" t="s">
        <v>193</v>
      </c>
      <c r="AA39" s="802"/>
      <c r="AB39" s="802"/>
      <c r="AC39" s="802"/>
      <c r="AD39" s="802"/>
      <c r="AE39" s="802"/>
      <c r="AF39" s="802"/>
      <c r="AG39" s="803"/>
      <c r="AH39" s="2"/>
      <c r="AI39" s="2"/>
      <c r="AJ39" s="2"/>
      <c r="AK39" s="2"/>
      <c r="AL39" s="2"/>
      <c r="AM39" s="2"/>
      <c r="AN39" s="2"/>
      <c r="AO39" s="2"/>
    </row>
    <row r="40" spans="1:41" ht="14.25" customHeight="1" thickBot="1">
      <c r="A40" s="2"/>
      <c r="B40" s="401" t="s">
        <v>149</v>
      </c>
      <c r="C40" s="589"/>
      <c r="D40" s="444"/>
      <c r="E40" s="401" t="s">
        <v>149</v>
      </c>
      <c r="F40" s="602"/>
      <c r="G40" s="603"/>
      <c r="H40" s="2"/>
      <c r="I40" s="2"/>
      <c r="J40" s="2"/>
      <c r="K40" s="399" t="s">
        <v>194</v>
      </c>
      <c r="L40" s="155"/>
      <c r="M40" s="597" t="e">
        <f t="shared" si="1"/>
        <v>#DIV/0!</v>
      </c>
      <c r="N40" s="399" t="s">
        <v>194</v>
      </c>
      <c r="O40" s="155"/>
      <c r="P40" s="597" t="e">
        <f t="shared" si="2"/>
        <v>#DIV/0!</v>
      </c>
      <c r="Q40" s="2"/>
      <c r="R40" s="544"/>
      <c r="S40" s="533"/>
      <c r="T40" s="533"/>
      <c r="U40" s="2"/>
      <c r="V40" s="828"/>
      <c r="W40" s="829"/>
      <c r="X40" s="829"/>
      <c r="Y40" s="829"/>
      <c r="Z40" s="497" t="s">
        <v>278</v>
      </c>
      <c r="AA40" s="500" t="s">
        <v>195</v>
      </c>
      <c r="AB40" s="501" t="s">
        <v>196</v>
      </c>
      <c r="AC40" s="501" t="s">
        <v>418</v>
      </c>
      <c r="AD40" s="604" t="s">
        <v>419</v>
      </c>
      <c r="AE40" s="610" t="s">
        <v>338</v>
      </c>
      <c r="AF40" s="471" t="s">
        <v>339</v>
      </c>
      <c r="AG40" s="614" t="s">
        <v>340</v>
      </c>
      <c r="AH40" s="2"/>
      <c r="AI40" s="2"/>
      <c r="AJ40" s="2"/>
      <c r="AK40" s="2"/>
      <c r="AL40" s="2"/>
      <c r="AM40" s="2"/>
      <c r="AN40" s="2"/>
      <c r="AO40" s="2"/>
    </row>
    <row r="41" spans="1:41" ht="14.25" customHeight="1" thickBot="1">
      <c r="A41" s="2"/>
      <c r="B41" s="401" t="s">
        <v>151</v>
      </c>
      <c r="C41" s="589"/>
      <c r="D41" s="444"/>
      <c r="E41" s="401" t="s">
        <v>151</v>
      </c>
      <c r="F41" s="602"/>
      <c r="G41" s="603"/>
      <c r="H41" s="405"/>
      <c r="I41" s="405"/>
      <c r="J41" s="2"/>
      <c r="K41" s="399" t="s">
        <v>197</v>
      </c>
      <c r="L41" s="155"/>
      <c r="M41" s="597" t="e">
        <f t="shared" si="1"/>
        <v>#DIV/0!</v>
      </c>
      <c r="N41" s="399" t="s">
        <v>197</v>
      </c>
      <c r="O41" s="155"/>
      <c r="P41" s="597" t="e">
        <f t="shared" si="2"/>
        <v>#DIV/0!</v>
      </c>
      <c r="Q41" s="2"/>
      <c r="R41" s="544"/>
      <c r="S41" s="533"/>
      <c r="T41" s="533"/>
      <c r="U41" s="2"/>
      <c r="V41" s="504" t="s">
        <v>306</v>
      </c>
      <c r="W41" s="505" t="s">
        <v>328</v>
      </c>
      <c r="X41" s="506" t="s">
        <v>306</v>
      </c>
      <c r="Y41" s="507" t="s">
        <v>327</v>
      </c>
      <c r="Z41" s="520">
        <v>0</v>
      </c>
      <c r="AA41" s="590"/>
      <c r="AB41" s="191"/>
      <c r="AC41" s="191"/>
      <c r="AD41" s="605"/>
      <c r="AE41" s="611"/>
      <c r="AF41" s="191"/>
      <c r="AG41" s="615"/>
      <c r="AJ41" s="2"/>
      <c r="AK41" s="2"/>
      <c r="AL41" s="2"/>
      <c r="AM41" s="2"/>
      <c r="AN41" s="2"/>
      <c r="AO41" s="2"/>
    </row>
    <row r="42" spans="1:41" ht="12.75">
      <c r="A42" s="2"/>
      <c r="B42" s="401" t="s">
        <v>147</v>
      </c>
      <c r="C42" s="589"/>
      <c r="D42" s="444"/>
      <c r="E42" s="401" t="s">
        <v>147</v>
      </c>
      <c r="F42" s="602"/>
      <c r="G42" s="603"/>
      <c r="H42" s="405"/>
      <c r="I42" s="405"/>
      <c r="J42" s="2"/>
      <c r="K42" s="816" t="s">
        <v>200</v>
      </c>
      <c r="L42" s="817"/>
      <c r="M42" s="818"/>
      <c r="N42" s="816" t="s">
        <v>200</v>
      </c>
      <c r="O42" s="817"/>
      <c r="P42" s="818"/>
      <c r="Q42" s="2"/>
      <c r="R42" s="542"/>
      <c r="S42" s="542"/>
      <c r="T42" s="546"/>
      <c r="U42" s="2"/>
      <c r="V42" s="502"/>
      <c r="W42" s="503"/>
      <c r="X42" s="502"/>
      <c r="Y42" s="593"/>
      <c r="Z42" s="521">
        <v>2.1000000000000001E-2</v>
      </c>
      <c r="AA42" s="590"/>
      <c r="AB42" s="191"/>
      <c r="AC42" s="191"/>
      <c r="AD42" s="605"/>
      <c r="AE42" s="611"/>
      <c r="AF42" s="191"/>
      <c r="AG42" s="615"/>
    </row>
    <row r="43" spans="1:41" ht="14.25" customHeight="1">
      <c r="A43" s="2"/>
      <c r="B43" s="406" t="s">
        <v>199</v>
      </c>
      <c r="C43" s="589"/>
      <c r="D43" s="407"/>
      <c r="E43" s="406" t="s">
        <v>199</v>
      </c>
      <c r="F43" s="602"/>
      <c r="G43" s="407"/>
      <c r="H43" s="405"/>
      <c r="I43" s="405"/>
      <c r="J43" s="2"/>
      <c r="K43" s="399" t="s">
        <v>190</v>
      </c>
      <c r="L43" s="467" t="s">
        <v>349</v>
      </c>
      <c r="M43" s="410" t="s">
        <v>126</v>
      </c>
      <c r="N43" s="399" t="s">
        <v>190</v>
      </c>
      <c r="O43" s="467" t="s">
        <v>349</v>
      </c>
      <c r="P43" s="410" t="s">
        <v>126</v>
      </c>
      <c r="Q43" s="2"/>
      <c r="R43" s="544"/>
      <c r="S43" s="544"/>
      <c r="T43" s="545"/>
      <c r="U43" s="2"/>
      <c r="V43" s="502"/>
      <c r="W43" s="503"/>
      <c r="X43" s="502"/>
      <c r="Y43" s="593"/>
      <c r="Z43" s="521">
        <v>4.1666666666666664E-2</v>
      </c>
      <c r="AA43" s="590"/>
      <c r="AB43" s="191"/>
      <c r="AC43" s="191"/>
      <c r="AD43" s="605"/>
      <c r="AE43" s="611"/>
      <c r="AF43" s="191"/>
      <c r="AG43" s="615"/>
    </row>
    <row r="44" spans="1:41" ht="14.25" customHeight="1" thickBot="1">
      <c r="A44" s="2"/>
      <c r="B44" s="539" t="s">
        <v>363</v>
      </c>
      <c r="C44" s="446"/>
      <c r="D44" s="409"/>
      <c r="E44" s="539" t="s">
        <v>363</v>
      </c>
      <c r="F44" s="446"/>
      <c r="G44" s="409"/>
      <c r="H44" s="2"/>
      <c r="I44" s="2"/>
      <c r="J44" s="2"/>
      <c r="K44" s="399" t="s">
        <v>296</v>
      </c>
      <c r="L44" s="518"/>
      <c r="M44" s="156"/>
      <c r="N44" s="399" t="s">
        <v>296</v>
      </c>
      <c r="O44" s="518"/>
      <c r="P44" s="156"/>
      <c r="Q44" s="2"/>
      <c r="R44" s="544"/>
      <c r="S44" s="547"/>
      <c r="T44" s="533"/>
      <c r="U44" s="2"/>
      <c r="V44" s="502"/>
      <c r="W44" s="503"/>
      <c r="X44" s="502"/>
      <c r="Y44" s="593"/>
      <c r="Z44" s="521">
        <v>6.25E-2</v>
      </c>
      <c r="AA44" s="590"/>
      <c r="AB44" s="191"/>
      <c r="AC44" s="191"/>
      <c r="AD44" s="605"/>
      <c r="AE44" s="611"/>
      <c r="AF44" s="191"/>
      <c r="AG44" s="615"/>
    </row>
    <row r="45" spans="1:4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406" t="s">
        <v>199</v>
      </c>
      <c r="L45" s="442"/>
      <c r="M45" s="411"/>
      <c r="N45" s="406" t="s">
        <v>199</v>
      </c>
      <c r="O45" s="532"/>
      <c r="P45" s="411"/>
      <c r="Q45" s="2"/>
      <c r="R45" s="548"/>
      <c r="S45" s="549"/>
      <c r="T45" s="405"/>
      <c r="U45" s="2"/>
      <c r="V45" s="502"/>
      <c r="W45" s="503"/>
      <c r="X45" s="502"/>
      <c r="Y45" s="593"/>
      <c r="Z45" s="521">
        <v>8.3333333333333329E-2</v>
      </c>
      <c r="AA45" s="590"/>
      <c r="AB45" s="191"/>
      <c r="AC45" s="191"/>
      <c r="AD45" s="605"/>
      <c r="AE45" s="611"/>
      <c r="AF45" s="191"/>
      <c r="AG45" s="615"/>
      <c r="AH45" s="2"/>
      <c r="AI45" s="2"/>
    </row>
    <row r="46" spans="1:41" ht="1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408" t="s">
        <v>201</v>
      </c>
      <c r="L46" s="443"/>
      <c r="M46" s="412"/>
      <c r="N46" s="408" t="s">
        <v>201</v>
      </c>
      <c r="O46" s="531"/>
      <c r="P46" s="412"/>
      <c r="Q46" s="2"/>
      <c r="R46" s="550"/>
      <c r="S46" s="549"/>
      <c r="T46" s="405"/>
      <c r="U46" s="2"/>
      <c r="V46" s="502"/>
      <c r="W46" s="503"/>
      <c r="X46" s="502"/>
      <c r="Y46" s="593"/>
      <c r="Z46" s="521">
        <v>0.10416666666666667</v>
      </c>
      <c r="AA46" s="590"/>
      <c r="AB46" s="191"/>
      <c r="AC46" s="191"/>
      <c r="AD46" s="605"/>
      <c r="AE46" s="611"/>
      <c r="AF46" s="191"/>
      <c r="AG46" s="615"/>
      <c r="AH46" s="2"/>
      <c r="AI46" s="2"/>
    </row>
    <row r="47" spans="1:41" ht="14.25" customHeight="1" thickBot="1">
      <c r="A47" s="2"/>
      <c r="B47" s="807" t="s">
        <v>276</v>
      </c>
      <c r="C47" s="808"/>
      <c r="D47" s="808"/>
      <c r="E47" s="808"/>
      <c r="F47" s="80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20"/>
      <c r="S47" s="120"/>
      <c r="T47" s="120"/>
      <c r="U47" s="2"/>
      <c r="V47" s="502"/>
      <c r="W47" s="503"/>
      <c r="X47" s="502"/>
      <c r="Y47" s="593"/>
      <c r="Z47" s="521">
        <v>0.125</v>
      </c>
      <c r="AA47" s="590"/>
      <c r="AB47" s="191"/>
      <c r="AC47" s="191"/>
      <c r="AD47" s="605"/>
      <c r="AE47" s="611"/>
      <c r="AF47" s="191"/>
      <c r="AG47" s="615"/>
      <c r="AH47" s="2"/>
      <c r="AI47" s="2"/>
    </row>
    <row r="48" spans="1:41" ht="14.25" customHeight="1">
      <c r="A48" s="2"/>
      <c r="B48" s="413" t="s">
        <v>202</v>
      </c>
      <c r="C48" s="414"/>
      <c r="D48" s="810"/>
      <c r="E48" s="811"/>
      <c r="F48" s="812"/>
      <c r="G48" s="2"/>
      <c r="H48" s="2"/>
      <c r="I48" s="2"/>
      <c r="J48" s="2"/>
      <c r="K48" s="819" t="s">
        <v>204</v>
      </c>
      <c r="L48" s="820"/>
      <c r="M48" s="821"/>
      <c r="N48" s="534"/>
      <c r="O48" s="534"/>
      <c r="P48" s="534"/>
      <c r="Q48" s="2"/>
      <c r="R48" s="2"/>
      <c r="S48" s="2"/>
      <c r="U48" s="2"/>
      <c r="V48" s="502"/>
      <c r="W48" s="503"/>
      <c r="X48" s="502"/>
      <c r="Y48" s="593"/>
      <c r="Z48" s="521">
        <v>0.14583333333333334</v>
      </c>
      <c r="AA48" s="590"/>
      <c r="AB48" s="191"/>
      <c r="AC48" s="191"/>
      <c r="AD48" s="605"/>
      <c r="AE48" s="611"/>
      <c r="AF48" s="191"/>
      <c r="AG48" s="615"/>
      <c r="AH48" s="2"/>
      <c r="AI48" s="2"/>
    </row>
    <row r="49" spans="1:35" ht="14.25" customHeight="1" thickBot="1">
      <c r="A49" s="2"/>
      <c r="B49" s="415" t="s">
        <v>203</v>
      </c>
      <c r="C49" s="416"/>
      <c r="D49" s="813"/>
      <c r="E49" s="814"/>
      <c r="F49" s="815"/>
      <c r="G49" s="2"/>
      <c r="H49" s="2"/>
      <c r="I49" s="2"/>
      <c r="J49" s="2"/>
      <c r="K49" s="822" t="s">
        <v>206</v>
      </c>
      <c r="L49" s="823"/>
      <c r="M49" s="824"/>
      <c r="N49" s="534"/>
      <c r="O49" s="534"/>
      <c r="P49" s="534"/>
      <c r="V49" s="502"/>
      <c r="W49" s="503"/>
      <c r="X49" s="502"/>
      <c r="Y49" s="593"/>
      <c r="Z49" s="521">
        <v>0.16666666666666666</v>
      </c>
      <c r="AA49" s="590"/>
      <c r="AB49" s="191"/>
      <c r="AC49" s="191"/>
      <c r="AD49" s="605"/>
      <c r="AE49" s="611"/>
      <c r="AF49" s="191"/>
      <c r="AG49" s="615"/>
      <c r="AH49" s="2"/>
      <c r="AI49" s="2"/>
    </row>
    <row r="50" spans="1:35" ht="14.25" customHeight="1" thickBot="1">
      <c r="A50" s="2"/>
      <c r="B50" s="415" t="s">
        <v>205</v>
      </c>
      <c r="C50" s="416"/>
      <c r="D50" s="813"/>
      <c r="E50" s="814"/>
      <c r="F50" s="815"/>
      <c r="G50" s="2"/>
      <c r="H50" s="2"/>
      <c r="I50" s="2"/>
      <c r="J50" s="2"/>
      <c r="K50" s="379" t="s">
        <v>152</v>
      </c>
      <c r="L50" s="380" t="s">
        <v>153</v>
      </c>
      <c r="M50" s="417" t="s">
        <v>154</v>
      </c>
      <c r="N50" s="535"/>
      <c r="O50" s="535"/>
      <c r="P50" s="535"/>
      <c r="Q50" s="2"/>
      <c r="R50" s="418" t="s">
        <v>208</v>
      </c>
      <c r="S50" s="367"/>
      <c r="T50" s="368"/>
      <c r="V50" s="502"/>
      <c r="W50" s="503"/>
      <c r="X50" s="502"/>
      <c r="Y50" s="593"/>
      <c r="Z50" s="521">
        <v>0.1875</v>
      </c>
      <c r="AA50" s="590"/>
      <c r="AB50" s="191"/>
      <c r="AC50" s="191"/>
      <c r="AD50" s="605"/>
      <c r="AE50" s="611"/>
      <c r="AF50" s="191"/>
      <c r="AG50" s="615"/>
      <c r="AH50" s="2"/>
      <c r="AI50" s="2"/>
    </row>
    <row r="51" spans="1:35" ht="14.25" customHeight="1">
      <c r="A51" s="2"/>
      <c r="B51" s="415" t="s">
        <v>207</v>
      </c>
      <c r="C51" s="416"/>
      <c r="D51" s="813"/>
      <c r="E51" s="814"/>
      <c r="F51" s="815"/>
      <c r="G51" s="2"/>
      <c r="H51" s="2"/>
      <c r="I51" s="2"/>
      <c r="J51" s="2"/>
      <c r="K51" s="419" t="s">
        <v>210</v>
      </c>
      <c r="L51" s="442"/>
      <c r="M51" s="156"/>
      <c r="N51" s="533"/>
      <c r="O51" s="533"/>
      <c r="P51" s="533"/>
      <c r="Q51" s="2"/>
      <c r="R51" s="420" t="s">
        <v>211</v>
      </c>
      <c r="S51" s="522"/>
      <c r="T51" s="523"/>
      <c r="V51" s="502"/>
      <c r="W51" s="503"/>
      <c r="X51" s="502"/>
      <c r="Y51" s="593"/>
      <c r="Z51" s="521">
        <v>0.20833333333333334</v>
      </c>
      <c r="AA51" s="590"/>
      <c r="AB51" s="191"/>
      <c r="AC51" s="191"/>
      <c r="AD51" s="605"/>
      <c r="AE51" s="611"/>
      <c r="AF51" s="191"/>
      <c r="AG51" s="615"/>
      <c r="AH51" s="2"/>
      <c r="AI51" s="2"/>
    </row>
    <row r="52" spans="1:35" ht="14.25" customHeight="1">
      <c r="A52" s="2"/>
      <c r="B52" s="415" t="s">
        <v>209</v>
      </c>
      <c r="C52" s="416"/>
      <c r="D52" s="813"/>
      <c r="E52" s="814"/>
      <c r="F52" s="815"/>
      <c r="G52" s="2"/>
      <c r="H52" s="2"/>
      <c r="I52" s="2"/>
      <c r="J52" s="2"/>
      <c r="K52" s="419" t="s">
        <v>213</v>
      </c>
      <c r="L52" s="442"/>
      <c r="M52" s="156"/>
      <c r="N52" s="533"/>
      <c r="O52" s="533"/>
      <c r="P52" s="533"/>
      <c r="Q52" s="2"/>
      <c r="R52" s="421" t="s">
        <v>214</v>
      </c>
      <c r="S52" s="395"/>
      <c r="T52" s="444"/>
      <c r="V52" s="502"/>
      <c r="W52" s="503"/>
      <c r="X52" s="502"/>
      <c r="Y52" s="593"/>
      <c r="Z52" s="521">
        <v>0.22916666666666666</v>
      </c>
      <c r="AA52" s="590"/>
      <c r="AB52" s="191"/>
      <c r="AC52" s="191"/>
      <c r="AD52" s="605"/>
      <c r="AE52" s="611"/>
      <c r="AF52" s="191"/>
      <c r="AG52" s="615"/>
      <c r="AH52" s="2"/>
      <c r="AI52" s="2"/>
    </row>
    <row r="53" spans="1:35" ht="14.25" customHeight="1" thickBot="1">
      <c r="A53" s="2"/>
      <c r="B53" s="415" t="s">
        <v>212</v>
      </c>
      <c r="C53" s="416"/>
      <c r="D53" s="813"/>
      <c r="E53" s="814"/>
      <c r="F53" s="815"/>
      <c r="G53" s="2"/>
      <c r="H53" s="2"/>
      <c r="I53" s="2"/>
      <c r="J53" s="2"/>
      <c r="K53" s="419" t="s">
        <v>216</v>
      </c>
      <c r="L53" s="442"/>
      <c r="M53" s="156"/>
      <c r="N53" s="533"/>
      <c r="O53" s="533"/>
      <c r="P53" s="533"/>
      <c r="Q53" s="2"/>
      <c r="R53" s="424" t="s">
        <v>217</v>
      </c>
      <c r="S53" s="425"/>
      <c r="T53" s="445"/>
      <c r="V53" s="502"/>
      <c r="W53" s="503"/>
      <c r="X53" s="502"/>
      <c r="Y53" s="593"/>
      <c r="Z53" s="521">
        <v>0.25</v>
      </c>
      <c r="AA53" s="590"/>
      <c r="AB53" s="191"/>
      <c r="AC53" s="191"/>
      <c r="AD53" s="605"/>
      <c r="AE53" s="611"/>
      <c r="AF53" s="191"/>
      <c r="AG53" s="615"/>
      <c r="AH53" s="2"/>
      <c r="AI53" s="2"/>
    </row>
    <row r="54" spans="1:35" ht="14.25" customHeight="1" thickBot="1">
      <c r="A54" s="392"/>
      <c r="B54" s="422" t="s">
        <v>215</v>
      </c>
      <c r="C54" s="423"/>
      <c r="D54" s="804"/>
      <c r="E54" s="805"/>
      <c r="F54" s="806"/>
      <c r="G54" s="2"/>
      <c r="H54" s="2"/>
      <c r="I54" s="2"/>
      <c r="J54" s="2"/>
      <c r="K54" s="419" t="s">
        <v>218</v>
      </c>
      <c r="L54" s="442"/>
      <c r="M54" s="156"/>
      <c r="N54" s="533"/>
      <c r="O54" s="533"/>
      <c r="P54" s="533"/>
      <c r="Q54" s="2"/>
      <c r="R54" s="2"/>
      <c r="S54" s="2"/>
      <c r="V54" s="502"/>
      <c r="W54" s="503"/>
      <c r="X54" s="502"/>
      <c r="Y54" s="593"/>
      <c r="Z54" s="521">
        <v>0.27083333333333331</v>
      </c>
      <c r="AA54" s="590"/>
      <c r="AB54" s="191"/>
      <c r="AC54" s="191"/>
      <c r="AD54" s="605"/>
      <c r="AE54" s="611"/>
      <c r="AF54" s="191"/>
      <c r="AG54" s="615"/>
      <c r="AH54" s="2"/>
      <c r="AI54" s="2"/>
    </row>
    <row r="55" spans="1:35" ht="13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426" t="s">
        <v>219</v>
      </c>
      <c r="L55" s="443"/>
      <c r="M55" s="157"/>
      <c r="N55" s="533"/>
      <c r="O55" s="533"/>
      <c r="P55" s="533"/>
      <c r="Q55" s="2"/>
      <c r="R55" s="2"/>
      <c r="T55" s="427"/>
      <c r="U55" s="16"/>
      <c r="V55" s="502"/>
      <c r="W55" s="503"/>
      <c r="X55" s="479"/>
      <c r="Y55" s="524"/>
      <c r="Z55" s="521">
        <v>0.29166666666666669</v>
      </c>
      <c r="AA55" s="590"/>
      <c r="AB55" s="191"/>
      <c r="AC55" s="191"/>
      <c r="AD55" s="605"/>
      <c r="AE55" s="611"/>
      <c r="AF55" s="191"/>
      <c r="AG55" s="615"/>
      <c r="AH55" s="2"/>
      <c r="AI55" s="2"/>
    </row>
    <row r="56" spans="1:35" ht="13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72" t="s">
        <v>280</v>
      </c>
      <c r="W56" s="525"/>
      <c r="X56" s="428" t="s">
        <v>280</v>
      </c>
      <c r="Y56" s="526"/>
      <c r="Z56" s="527">
        <v>0.3125</v>
      </c>
      <c r="AA56" s="591"/>
      <c r="AB56" s="592"/>
      <c r="AC56" s="592"/>
      <c r="AD56" s="606"/>
      <c r="AE56" s="612"/>
      <c r="AF56" s="592"/>
      <c r="AG56" s="616"/>
      <c r="AH56" s="2"/>
      <c r="AI56" s="2"/>
    </row>
    <row r="57" spans="1:3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Z57" s="521">
        <v>0.33333333333333298</v>
      </c>
      <c r="AA57" s="590"/>
      <c r="AB57" s="191"/>
      <c r="AC57" s="191"/>
      <c r="AD57" s="605"/>
      <c r="AE57" s="611"/>
      <c r="AF57" s="191"/>
      <c r="AG57" s="615"/>
      <c r="AH57" s="2"/>
      <c r="AI57" s="2"/>
    </row>
    <row r="58" spans="1:3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V58" s="2"/>
      <c r="W58" s="2"/>
      <c r="X58" s="2"/>
      <c r="Z58" s="521">
        <v>0.35416666666666602</v>
      </c>
      <c r="AA58" s="590"/>
      <c r="AB58" s="191"/>
      <c r="AC58" s="191"/>
      <c r="AD58" s="605"/>
      <c r="AE58" s="611"/>
      <c r="AF58" s="191"/>
      <c r="AG58" s="615"/>
      <c r="AH58" s="2"/>
      <c r="AI58" s="2"/>
    </row>
    <row r="59" spans="1:3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U59" s="2"/>
      <c r="V59" s="2"/>
      <c r="W59" s="2"/>
      <c r="X59" s="2"/>
      <c r="Y59" s="2"/>
      <c r="Z59" s="521">
        <v>0.374999999999999</v>
      </c>
      <c r="AA59" s="590"/>
      <c r="AB59" s="191"/>
      <c r="AC59" s="191"/>
      <c r="AD59" s="605"/>
      <c r="AE59" s="611"/>
      <c r="AF59" s="191"/>
      <c r="AG59" s="615"/>
      <c r="AH59" s="2"/>
      <c r="AI59" s="2"/>
    </row>
    <row r="60" spans="1:35" ht="15" customHeight="1" thickBot="1">
      <c r="A60" s="259" t="s">
        <v>350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U60" s="2"/>
      <c r="V60" s="2"/>
      <c r="W60" s="2"/>
      <c r="X60" s="2"/>
      <c r="Y60" s="2"/>
      <c r="Z60" s="528">
        <v>0.39583333333333198</v>
      </c>
      <c r="AA60" s="607"/>
      <c r="AB60" s="608"/>
      <c r="AC60" s="608"/>
      <c r="AD60" s="609"/>
      <c r="AE60" s="613"/>
      <c r="AF60" s="608"/>
      <c r="AG60" s="617"/>
      <c r="AH60" s="2"/>
      <c r="AI60" s="2"/>
    </row>
    <row r="61" spans="1:35" ht="15" customHeight="1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U61" s="2"/>
      <c r="V61" s="2"/>
      <c r="W61" s="2"/>
      <c r="X61" s="2"/>
      <c r="Y61" s="2"/>
      <c r="Z61"/>
      <c r="AA61"/>
      <c r="AB61"/>
      <c r="AC61"/>
      <c r="AD61"/>
    </row>
    <row r="62" spans="1:35" ht="27" customHeight="1" thickBot="1">
      <c r="A62" s="2"/>
      <c r="B62" s="489" t="s">
        <v>331</v>
      </c>
      <c r="C62" s="490" t="s">
        <v>332</v>
      </c>
      <c r="D62" s="490" t="s">
        <v>333</v>
      </c>
      <c r="E62" s="490" t="s">
        <v>323</v>
      </c>
      <c r="F62" s="765" t="s">
        <v>334</v>
      </c>
      <c r="G62" s="766"/>
      <c r="H62" s="765" t="s">
        <v>335</v>
      </c>
      <c r="I62" s="766"/>
      <c r="J62" s="765" t="s">
        <v>336</v>
      </c>
      <c r="K62" s="767"/>
      <c r="L62" s="2"/>
      <c r="M62" s="2"/>
      <c r="N62" s="2"/>
      <c r="O62" s="2"/>
      <c r="P62" s="2"/>
      <c r="Q62" s="2"/>
      <c r="R62" s="2"/>
      <c r="T62" s="2"/>
      <c r="U62" s="2"/>
      <c r="V62" s="2"/>
      <c r="W62" s="2"/>
      <c r="X62" s="2"/>
      <c r="Y62" s="2"/>
      <c r="Z62"/>
      <c r="AA62"/>
      <c r="AB62"/>
      <c r="AC62"/>
      <c r="AD62"/>
    </row>
    <row r="63" spans="1:35" ht="21" customHeight="1" thickBot="1">
      <c r="A63" s="2"/>
      <c r="B63" s="496" t="s">
        <v>112</v>
      </c>
      <c r="C63" s="496" t="s">
        <v>112</v>
      </c>
      <c r="D63" s="496" t="s">
        <v>112</v>
      </c>
      <c r="E63" s="496" t="s">
        <v>112</v>
      </c>
      <c r="F63" s="832" t="s">
        <v>112</v>
      </c>
      <c r="G63" s="833"/>
      <c r="H63" s="840" t="s">
        <v>112</v>
      </c>
      <c r="I63" s="841"/>
      <c r="J63" s="832" t="s">
        <v>351</v>
      </c>
      <c r="K63" s="833"/>
      <c r="L63" s="2"/>
      <c r="M63" s="2"/>
      <c r="N63" s="2"/>
      <c r="O63" s="2"/>
      <c r="P63" s="2"/>
      <c r="Q63" s="2"/>
      <c r="R63" s="2"/>
      <c r="T63" s="2"/>
      <c r="U63" s="2"/>
      <c r="V63" s="2"/>
      <c r="W63" s="2"/>
      <c r="X63" s="2"/>
      <c r="Y63" s="2"/>
      <c r="Z63"/>
      <c r="AA63"/>
      <c r="AB63"/>
      <c r="AC63"/>
      <c r="AD63"/>
    </row>
    <row r="64" spans="1:35" ht="21" customHeight="1" thickBot="1">
      <c r="A64" s="2"/>
      <c r="B64" s="496" t="s">
        <v>112</v>
      </c>
      <c r="C64" s="496" t="s">
        <v>112</v>
      </c>
      <c r="D64" s="496" t="s">
        <v>112</v>
      </c>
      <c r="E64" s="496" t="s">
        <v>112</v>
      </c>
      <c r="F64" s="830" t="s">
        <v>112</v>
      </c>
      <c r="G64" s="831"/>
      <c r="H64" s="842" t="s">
        <v>112</v>
      </c>
      <c r="I64" s="843"/>
      <c r="J64" s="832" t="s">
        <v>351</v>
      </c>
      <c r="K64" s="833"/>
      <c r="L64" s="2"/>
      <c r="M64" s="2"/>
      <c r="N64" s="2"/>
      <c r="O64" s="2"/>
      <c r="P64" s="2"/>
      <c r="Q64" s="2"/>
      <c r="R64" s="2"/>
      <c r="T64" s="2"/>
      <c r="U64" s="2"/>
      <c r="V64" s="2"/>
      <c r="W64" s="2"/>
      <c r="X64" s="2"/>
      <c r="Y64" s="2"/>
      <c r="Z64"/>
      <c r="AA64"/>
      <c r="AB64"/>
      <c r="AC64"/>
      <c r="AD64"/>
    </row>
    <row r="65" spans="1:30" ht="21" customHeight="1">
      <c r="A65" s="2"/>
      <c r="B65" s="496" t="s">
        <v>112</v>
      </c>
      <c r="C65" s="496"/>
      <c r="D65" s="496" t="s">
        <v>112</v>
      </c>
      <c r="E65" s="496" t="s">
        <v>112</v>
      </c>
      <c r="F65" s="830" t="s">
        <v>112</v>
      </c>
      <c r="G65" s="831"/>
      <c r="H65" s="842" t="s">
        <v>112</v>
      </c>
      <c r="I65" s="843"/>
      <c r="J65" s="832" t="s">
        <v>351</v>
      </c>
      <c r="K65" s="833"/>
      <c r="L65" s="2"/>
      <c r="M65" s="2"/>
      <c r="N65" s="2"/>
      <c r="O65" s="2"/>
      <c r="P65" s="2"/>
      <c r="Q65" s="2"/>
      <c r="R65" s="2"/>
      <c r="T65" s="2"/>
      <c r="U65" s="2"/>
      <c r="V65" s="2"/>
      <c r="W65" s="2"/>
      <c r="X65" s="2"/>
      <c r="Y65" s="2"/>
      <c r="Z65"/>
      <c r="AA65"/>
      <c r="AB65"/>
      <c r="AC65"/>
      <c r="AD65"/>
    </row>
    <row r="66" spans="1:30" ht="21" customHeight="1">
      <c r="A66" s="2"/>
      <c r="B66" s="496" t="s">
        <v>112</v>
      </c>
      <c r="C66" s="496" t="s">
        <v>112</v>
      </c>
      <c r="D66" s="496" t="s">
        <v>112</v>
      </c>
      <c r="E66" s="496" t="s">
        <v>112</v>
      </c>
      <c r="F66" s="830" t="s">
        <v>112</v>
      </c>
      <c r="G66" s="831"/>
      <c r="H66" s="830" t="s">
        <v>112</v>
      </c>
      <c r="I66" s="831"/>
      <c r="J66" s="830" t="s">
        <v>112</v>
      </c>
      <c r="K66" s="831"/>
      <c r="L66" s="2"/>
      <c r="M66" s="2"/>
      <c r="N66" s="2"/>
      <c r="O66" s="2"/>
      <c r="P66" s="2"/>
      <c r="Q66" s="2"/>
      <c r="R66" s="2"/>
      <c r="T66" s="2"/>
      <c r="U66" s="2"/>
      <c r="V66" s="2"/>
      <c r="W66" s="2"/>
      <c r="X66" s="2"/>
      <c r="Y66" s="2"/>
      <c r="Z66"/>
      <c r="AA66"/>
      <c r="AB66"/>
      <c r="AC66"/>
      <c r="AD66"/>
    </row>
    <row r="67" spans="1:30" ht="21" customHeight="1">
      <c r="A67" s="2"/>
      <c r="B67" s="496" t="s">
        <v>112</v>
      </c>
      <c r="C67" s="496" t="s">
        <v>112</v>
      </c>
      <c r="D67" s="496" t="s">
        <v>112</v>
      </c>
      <c r="E67" s="496" t="s">
        <v>112</v>
      </c>
      <c r="F67" s="830" t="s">
        <v>112</v>
      </c>
      <c r="G67" s="831"/>
      <c r="H67" s="830" t="s">
        <v>112</v>
      </c>
      <c r="I67" s="831"/>
      <c r="J67" s="830" t="s">
        <v>112</v>
      </c>
      <c r="K67" s="831"/>
      <c r="L67" s="2"/>
      <c r="M67" s="2"/>
      <c r="N67" s="2"/>
      <c r="O67" s="2"/>
      <c r="P67" s="2"/>
      <c r="Q67" s="2"/>
      <c r="R67" s="2"/>
      <c r="T67" s="2"/>
      <c r="U67" s="2"/>
      <c r="V67" s="2"/>
      <c r="W67" s="2"/>
      <c r="X67" s="2"/>
      <c r="Y67" s="2"/>
      <c r="Z67"/>
      <c r="AA67"/>
      <c r="AB67"/>
      <c r="AC67"/>
      <c r="AD67"/>
    </row>
    <row r="68" spans="1:30" ht="21" customHeight="1">
      <c r="A68" s="2"/>
      <c r="B68" s="496" t="s">
        <v>112</v>
      </c>
      <c r="C68" s="496" t="s">
        <v>112</v>
      </c>
      <c r="D68" s="496" t="s">
        <v>112</v>
      </c>
      <c r="E68" s="496" t="s">
        <v>112</v>
      </c>
      <c r="F68" s="830" t="s">
        <v>112</v>
      </c>
      <c r="G68" s="831"/>
      <c r="H68" s="830" t="s">
        <v>112</v>
      </c>
      <c r="I68" s="831"/>
      <c r="J68" s="830" t="s">
        <v>112</v>
      </c>
      <c r="K68" s="831"/>
      <c r="L68" s="2"/>
      <c r="M68" s="2"/>
      <c r="N68" s="2"/>
      <c r="O68" s="2"/>
      <c r="P68" s="2"/>
      <c r="Q68" s="2"/>
      <c r="R68" s="2"/>
      <c r="T68" s="2"/>
      <c r="U68" s="2"/>
      <c r="V68" s="2"/>
      <c r="W68" s="2"/>
      <c r="X68" s="2"/>
      <c r="Y68" s="2"/>
      <c r="Z68"/>
      <c r="AA68"/>
      <c r="AB68"/>
      <c r="AC68"/>
      <c r="AD68"/>
    </row>
    <row r="69" spans="1:30" ht="21" customHeight="1">
      <c r="A69" s="2"/>
      <c r="B69" s="496" t="s">
        <v>112</v>
      </c>
      <c r="C69" s="496" t="s">
        <v>112</v>
      </c>
      <c r="D69" s="496" t="s">
        <v>112</v>
      </c>
      <c r="E69" s="496" t="s">
        <v>112</v>
      </c>
      <c r="F69" s="830" t="s">
        <v>112</v>
      </c>
      <c r="G69" s="831"/>
      <c r="H69" s="830" t="s">
        <v>112</v>
      </c>
      <c r="I69" s="831"/>
      <c r="J69" s="830" t="s">
        <v>112</v>
      </c>
      <c r="K69" s="831"/>
      <c r="L69" s="2"/>
      <c r="M69" s="2"/>
      <c r="N69" s="2"/>
      <c r="O69" s="2"/>
      <c r="P69" s="2"/>
      <c r="Q69" s="2"/>
      <c r="R69" s="2"/>
      <c r="T69" s="2"/>
      <c r="U69" s="2"/>
      <c r="V69" s="2"/>
      <c r="W69" s="2"/>
      <c r="X69" s="2"/>
      <c r="Y69" s="2"/>
      <c r="Z69"/>
      <c r="AA69"/>
      <c r="AB69"/>
      <c r="AC69"/>
      <c r="AD69"/>
    </row>
    <row r="70" spans="1:30" ht="21" customHeight="1">
      <c r="A70" s="2"/>
      <c r="B70" s="496" t="s">
        <v>112</v>
      </c>
      <c r="C70" s="496" t="s">
        <v>112</v>
      </c>
      <c r="D70" s="496" t="s">
        <v>112</v>
      </c>
      <c r="E70" s="496" t="s">
        <v>112</v>
      </c>
      <c r="F70" s="830" t="s">
        <v>112</v>
      </c>
      <c r="G70" s="831"/>
      <c r="H70" s="830" t="s">
        <v>112</v>
      </c>
      <c r="I70" s="831"/>
      <c r="J70" s="830" t="s">
        <v>112</v>
      </c>
      <c r="K70" s="831"/>
      <c r="L70" s="2"/>
      <c r="M70" s="2"/>
      <c r="N70" s="2"/>
      <c r="O70" s="2"/>
      <c r="P70" s="2"/>
      <c r="Q70" s="2"/>
      <c r="R70" s="2"/>
      <c r="T70" s="2"/>
      <c r="U70" s="2"/>
      <c r="V70" s="2"/>
      <c r="W70" s="2"/>
      <c r="X70" s="2"/>
      <c r="Y70" s="2"/>
      <c r="Z70"/>
      <c r="AA70"/>
      <c r="AB70"/>
      <c r="AC70"/>
      <c r="AD70"/>
    </row>
    <row r="71" spans="1:30" ht="21" customHeight="1">
      <c r="A71" s="2"/>
      <c r="B71" s="496" t="s">
        <v>112</v>
      </c>
      <c r="C71" s="496" t="s">
        <v>112</v>
      </c>
      <c r="D71" s="496" t="s">
        <v>112</v>
      </c>
      <c r="E71" s="496" t="s">
        <v>112</v>
      </c>
      <c r="F71" s="830" t="s">
        <v>112</v>
      </c>
      <c r="G71" s="831"/>
      <c r="H71" s="830" t="s">
        <v>112</v>
      </c>
      <c r="I71" s="831"/>
      <c r="J71" s="830" t="s">
        <v>112</v>
      </c>
      <c r="K71" s="831"/>
      <c r="L71" s="2"/>
      <c r="M71" s="2"/>
      <c r="N71" s="2"/>
      <c r="O71" s="2"/>
      <c r="P71" s="2"/>
      <c r="Q71" s="2"/>
      <c r="R71" s="2"/>
      <c r="T71" s="2"/>
      <c r="U71" s="2"/>
      <c r="V71" s="2"/>
      <c r="W71" s="2"/>
      <c r="X71" s="2"/>
      <c r="Y71" s="2"/>
      <c r="Z71"/>
      <c r="AA71"/>
      <c r="AB71"/>
      <c r="AC71"/>
      <c r="AD71"/>
    </row>
    <row r="72" spans="1:30" ht="21" customHeight="1">
      <c r="A72" s="2"/>
      <c r="B72" s="496" t="s">
        <v>112</v>
      </c>
      <c r="C72" s="496" t="s">
        <v>112</v>
      </c>
      <c r="D72" s="496" t="s">
        <v>112</v>
      </c>
      <c r="E72" s="496" t="s">
        <v>112</v>
      </c>
      <c r="F72" s="830" t="s">
        <v>112</v>
      </c>
      <c r="G72" s="831"/>
      <c r="H72" s="830" t="s">
        <v>112</v>
      </c>
      <c r="I72" s="831"/>
      <c r="J72" s="830" t="s">
        <v>112</v>
      </c>
      <c r="K72" s="831"/>
      <c r="L72" s="2"/>
      <c r="M72" s="2"/>
      <c r="N72" s="2"/>
      <c r="O72" s="2"/>
      <c r="P72" s="2"/>
      <c r="Q72" s="2"/>
      <c r="R72" s="2"/>
      <c r="T72" s="2"/>
      <c r="U72" s="2"/>
      <c r="V72" s="2"/>
      <c r="W72" s="2"/>
      <c r="X72" s="2"/>
      <c r="Y72" s="2"/>
      <c r="Z72"/>
      <c r="AA72"/>
      <c r="AB72"/>
      <c r="AC72"/>
      <c r="AD72"/>
    </row>
    <row r="73" spans="1:30" ht="21" customHeight="1">
      <c r="A73" s="2"/>
      <c r="B73" s="496" t="s">
        <v>112</v>
      </c>
      <c r="C73" s="496" t="s">
        <v>112</v>
      </c>
      <c r="D73" s="496" t="s">
        <v>112</v>
      </c>
      <c r="E73" s="496" t="s">
        <v>112</v>
      </c>
      <c r="F73" s="830" t="s">
        <v>112</v>
      </c>
      <c r="G73" s="831"/>
      <c r="H73" s="830" t="s">
        <v>112</v>
      </c>
      <c r="I73" s="831"/>
      <c r="J73" s="830" t="s">
        <v>112</v>
      </c>
      <c r="K73" s="831"/>
      <c r="L73" s="2"/>
      <c r="M73" s="2"/>
      <c r="N73" s="2"/>
      <c r="O73" s="2"/>
      <c r="P73" s="2"/>
      <c r="Q73" s="2"/>
      <c r="R73" s="2"/>
      <c r="T73" s="2"/>
      <c r="U73" s="2"/>
      <c r="V73" s="2"/>
      <c r="W73" s="2"/>
      <c r="X73" s="2"/>
      <c r="Y73" s="2"/>
      <c r="Z73"/>
      <c r="AA73"/>
      <c r="AB73"/>
      <c r="AC73"/>
      <c r="AD73"/>
    </row>
    <row r="74" spans="1:30" ht="21" customHeight="1">
      <c r="A74" s="2"/>
      <c r="B74" s="496" t="s">
        <v>112</v>
      </c>
      <c r="C74" s="496" t="s">
        <v>112</v>
      </c>
      <c r="D74" s="496" t="s">
        <v>112</v>
      </c>
      <c r="E74" s="496" t="s">
        <v>112</v>
      </c>
      <c r="F74" s="830" t="s">
        <v>112</v>
      </c>
      <c r="G74" s="831"/>
      <c r="H74" s="830" t="s">
        <v>112</v>
      </c>
      <c r="I74" s="831"/>
      <c r="J74" s="830" t="s">
        <v>112</v>
      </c>
      <c r="K74" s="831"/>
      <c r="L74" s="2"/>
      <c r="M74" s="2"/>
      <c r="N74" s="2"/>
      <c r="O74" s="2"/>
      <c r="P74" s="2"/>
      <c r="Q74" s="2"/>
      <c r="R74" s="2"/>
      <c r="T74" s="2"/>
      <c r="U74" s="2"/>
      <c r="V74" s="2"/>
      <c r="W74" s="2"/>
      <c r="X74" s="2"/>
      <c r="Y74" s="2"/>
      <c r="Z74"/>
      <c r="AA74"/>
      <c r="AB74"/>
      <c r="AC74"/>
      <c r="AD74"/>
    </row>
    <row r="75" spans="1:30" ht="21" customHeight="1">
      <c r="A75" s="2"/>
      <c r="B75" s="496" t="s">
        <v>112</v>
      </c>
      <c r="C75" s="496" t="s">
        <v>112</v>
      </c>
      <c r="D75" s="496" t="s">
        <v>112</v>
      </c>
      <c r="E75" s="496" t="s">
        <v>112</v>
      </c>
      <c r="F75" s="830" t="s">
        <v>112</v>
      </c>
      <c r="G75" s="831"/>
      <c r="H75" s="830" t="s">
        <v>112</v>
      </c>
      <c r="I75" s="831"/>
      <c r="J75" s="830" t="s">
        <v>112</v>
      </c>
      <c r="K75" s="831"/>
      <c r="L75" s="2"/>
      <c r="M75" s="2"/>
      <c r="N75" s="2"/>
      <c r="O75" s="2"/>
      <c r="P75" s="2"/>
      <c r="Q75" s="2"/>
      <c r="R75" s="2"/>
      <c r="T75" s="2"/>
      <c r="U75" s="2"/>
      <c r="V75" s="2"/>
      <c r="W75" s="2"/>
      <c r="X75" s="2"/>
      <c r="Y75" s="2"/>
      <c r="Z75" s="2"/>
    </row>
    <row r="76" spans="1:30" ht="21" customHeight="1">
      <c r="A76" s="2"/>
      <c r="B76" s="496" t="s">
        <v>112</v>
      </c>
      <c r="C76" s="496" t="s">
        <v>112</v>
      </c>
      <c r="D76" s="496" t="s">
        <v>112</v>
      </c>
      <c r="E76" s="496" t="s">
        <v>112</v>
      </c>
      <c r="F76" s="830" t="s">
        <v>112</v>
      </c>
      <c r="G76" s="831"/>
      <c r="H76" s="830" t="s">
        <v>112</v>
      </c>
      <c r="I76" s="831"/>
      <c r="J76" s="830" t="s">
        <v>112</v>
      </c>
      <c r="K76" s="831"/>
      <c r="L76" s="2"/>
      <c r="M76" s="2"/>
      <c r="N76" s="2"/>
      <c r="O76" s="2"/>
      <c r="P76" s="2"/>
      <c r="Q76" s="2"/>
      <c r="R76" s="2"/>
      <c r="T76" s="2"/>
      <c r="U76" s="2"/>
      <c r="V76" s="2"/>
      <c r="W76" s="2"/>
      <c r="X76" s="2"/>
      <c r="Y76" s="2"/>
      <c r="Z76" s="2"/>
    </row>
    <row r="77" spans="1:30" ht="21" customHeight="1">
      <c r="A77" s="2"/>
      <c r="B77" s="496" t="s">
        <v>112</v>
      </c>
      <c r="C77" s="496" t="s">
        <v>112</v>
      </c>
      <c r="D77" s="496" t="s">
        <v>112</v>
      </c>
      <c r="E77" s="496" t="s">
        <v>112</v>
      </c>
      <c r="F77" s="830" t="s">
        <v>112</v>
      </c>
      <c r="G77" s="831"/>
      <c r="H77" s="830" t="s">
        <v>112</v>
      </c>
      <c r="I77" s="831"/>
      <c r="J77" s="830" t="s">
        <v>112</v>
      </c>
      <c r="K77" s="831"/>
      <c r="L77" s="2"/>
      <c r="M77" s="2"/>
      <c r="N77" s="2"/>
      <c r="O77" s="2"/>
      <c r="P77" s="2"/>
      <c r="Q77" s="2"/>
      <c r="R77" s="2"/>
      <c r="T77" s="2"/>
      <c r="U77" s="2"/>
      <c r="V77" s="2"/>
      <c r="W77" s="2"/>
      <c r="X77" s="2"/>
      <c r="Y77" s="2"/>
      <c r="Z77" s="2"/>
    </row>
    <row r="78" spans="1:30" ht="21" customHeight="1">
      <c r="A78" s="2"/>
      <c r="B78" s="496" t="s">
        <v>112</v>
      </c>
      <c r="C78" s="496" t="s">
        <v>112</v>
      </c>
      <c r="D78" s="496" t="s">
        <v>112</v>
      </c>
      <c r="E78" s="496" t="s">
        <v>112</v>
      </c>
      <c r="F78" s="830" t="s">
        <v>112</v>
      </c>
      <c r="G78" s="831"/>
      <c r="H78" s="830" t="s">
        <v>112</v>
      </c>
      <c r="I78" s="831"/>
      <c r="J78" s="830" t="s">
        <v>112</v>
      </c>
      <c r="K78" s="831"/>
      <c r="L78" s="2"/>
      <c r="M78" s="2"/>
      <c r="N78" s="2"/>
      <c r="O78" s="2"/>
      <c r="P78" s="2"/>
      <c r="Q78" s="2"/>
      <c r="R78" s="2"/>
      <c r="T78" s="2"/>
      <c r="U78" s="2"/>
      <c r="V78" s="2"/>
      <c r="W78" s="2"/>
      <c r="X78" s="2"/>
      <c r="Y78" s="2"/>
      <c r="Z78" s="2"/>
    </row>
    <row r="79" spans="1:30" ht="21" customHeight="1">
      <c r="A79" s="2"/>
      <c r="B79" s="496" t="s">
        <v>112</v>
      </c>
      <c r="C79" s="496" t="s">
        <v>112</v>
      </c>
      <c r="D79" s="496" t="s">
        <v>112</v>
      </c>
      <c r="E79" s="496" t="s">
        <v>112</v>
      </c>
      <c r="F79" s="830" t="s">
        <v>112</v>
      </c>
      <c r="G79" s="831"/>
      <c r="H79" s="830" t="s">
        <v>112</v>
      </c>
      <c r="I79" s="831"/>
      <c r="J79" s="830" t="s">
        <v>112</v>
      </c>
      <c r="K79" s="831"/>
      <c r="L79" s="2"/>
      <c r="M79" s="2"/>
      <c r="N79" s="2"/>
      <c r="O79" s="2"/>
      <c r="P79" s="2"/>
      <c r="Q79" s="2"/>
      <c r="R79" s="2"/>
      <c r="T79" s="2"/>
      <c r="U79" s="2"/>
      <c r="V79" s="2"/>
      <c r="W79" s="2"/>
      <c r="X79" s="2"/>
      <c r="Y79" s="2"/>
      <c r="Z79" s="2"/>
    </row>
    <row r="80" spans="1:30" ht="21" customHeight="1">
      <c r="A80" s="2"/>
      <c r="B80" s="496" t="s">
        <v>112</v>
      </c>
      <c r="C80" s="496" t="s">
        <v>112</v>
      </c>
      <c r="D80" s="496" t="s">
        <v>112</v>
      </c>
      <c r="E80" s="496" t="s">
        <v>112</v>
      </c>
      <c r="F80" s="830" t="s">
        <v>112</v>
      </c>
      <c r="G80" s="831"/>
      <c r="H80" s="830" t="s">
        <v>112</v>
      </c>
      <c r="I80" s="831"/>
      <c r="J80" s="830" t="s">
        <v>112</v>
      </c>
      <c r="K80" s="831"/>
      <c r="L80" s="2"/>
      <c r="M80" s="2"/>
      <c r="N80" s="2"/>
      <c r="O80" s="2"/>
      <c r="P80" s="2"/>
      <c r="Q80" s="2"/>
      <c r="R80" s="2"/>
      <c r="T80" s="2"/>
      <c r="U80" s="2"/>
      <c r="V80" s="2"/>
      <c r="W80" s="2"/>
      <c r="X80" s="2"/>
      <c r="Y80" s="2"/>
      <c r="Z80" s="2"/>
    </row>
    <row r="81" spans="1:30" ht="21" customHeight="1">
      <c r="A81" s="2"/>
      <c r="B81" s="496" t="s">
        <v>112</v>
      </c>
      <c r="C81" s="496" t="s">
        <v>112</v>
      </c>
      <c r="D81" s="496" t="s">
        <v>112</v>
      </c>
      <c r="E81" s="496" t="s">
        <v>112</v>
      </c>
      <c r="F81" s="830" t="s">
        <v>112</v>
      </c>
      <c r="G81" s="831"/>
      <c r="H81" s="830" t="s">
        <v>112</v>
      </c>
      <c r="I81" s="831"/>
      <c r="J81" s="830" t="s">
        <v>112</v>
      </c>
      <c r="K81" s="831"/>
      <c r="L81" s="2"/>
      <c r="M81" s="2"/>
      <c r="N81" s="2"/>
      <c r="O81" s="2"/>
      <c r="P81" s="2"/>
      <c r="Q81" s="2"/>
      <c r="R81" s="2"/>
      <c r="T81" s="2"/>
      <c r="U81" s="2"/>
      <c r="V81" s="2"/>
      <c r="W81" s="2"/>
      <c r="X81" s="2"/>
      <c r="Y81" s="2"/>
      <c r="Z81" s="2"/>
      <c r="AA81" s="120"/>
      <c r="AB81" s="120"/>
      <c r="AC81" s="120"/>
      <c r="AD81" s="120"/>
    </row>
    <row r="82" spans="1:30" ht="21" customHeight="1">
      <c r="A82" s="2"/>
      <c r="B82" s="496" t="s">
        <v>112</v>
      </c>
      <c r="C82" s="496" t="s">
        <v>112</v>
      </c>
      <c r="D82" s="496" t="s">
        <v>112</v>
      </c>
      <c r="E82" s="496" t="s">
        <v>112</v>
      </c>
      <c r="F82" s="830" t="s">
        <v>112</v>
      </c>
      <c r="G82" s="831"/>
      <c r="H82" s="830" t="s">
        <v>112</v>
      </c>
      <c r="I82" s="831"/>
      <c r="J82" s="830" t="s">
        <v>112</v>
      </c>
      <c r="K82" s="831"/>
      <c r="L82" s="2"/>
      <c r="M82" s="2"/>
      <c r="N82" s="2"/>
      <c r="O82" s="2"/>
      <c r="P82" s="2"/>
      <c r="Q82" s="2"/>
      <c r="R82" s="2"/>
      <c r="T82" s="2"/>
      <c r="U82" s="2"/>
      <c r="V82" s="2"/>
      <c r="W82" s="2"/>
      <c r="X82" s="2"/>
      <c r="Y82" s="2"/>
      <c r="Z82" s="2"/>
      <c r="AA82" s="120"/>
      <c r="AB82" s="120"/>
      <c r="AC82" s="120"/>
      <c r="AD82" s="120"/>
    </row>
    <row r="83" spans="1:30" ht="21" customHeight="1">
      <c r="A83" s="2"/>
      <c r="B83" s="496" t="s">
        <v>112</v>
      </c>
      <c r="C83" s="496" t="s">
        <v>112</v>
      </c>
      <c r="D83" s="496" t="s">
        <v>112</v>
      </c>
      <c r="E83" s="496" t="s">
        <v>112</v>
      </c>
      <c r="F83" s="830" t="s">
        <v>112</v>
      </c>
      <c r="G83" s="831"/>
      <c r="H83" s="830" t="s">
        <v>112</v>
      </c>
      <c r="I83" s="831"/>
      <c r="J83" s="830" t="s">
        <v>112</v>
      </c>
      <c r="K83" s="831"/>
      <c r="L83" s="2"/>
      <c r="M83" s="2"/>
      <c r="N83" s="2"/>
      <c r="O83" s="2"/>
      <c r="P83" s="2"/>
      <c r="Q83" s="2"/>
      <c r="R83" s="2"/>
      <c r="T83" s="2"/>
      <c r="U83" s="2"/>
      <c r="V83" s="2"/>
      <c r="W83" s="2"/>
      <c r="X83" s="2"/>
      <c r="Y83" s="2"/>
      <c r="Z83" s="2"/>
      <c r="AA83" s="102"/>
      <c r="AB83" s="102"/>
      <c r="AC83" s="102"/>
      <c r="AD83" s="102"/>
    </row>
    <row r="84" spans="1:30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U84" s="2"/>
      <c r="V84" s="2"/>
      <c r="W84" s="2"/>
      <c r="X84" s="2"/>
      <c r="Y84" s="2"/>
      <c r="Z84" s="2"/>
      <c r="AA84" s="102"/>
      <c r="AB84" s="102"/>
      <c r="AC84" s="102"/>
      <c r="AD84" s="102"/>
    </row>
    <row r="85" spans="1:30" ht="15" customHeight="1">
      <c r="A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U85" s="2"/>
      <c r="V85" s="2"/>
      <c r="W85" s="2"/>
      <c r="X85" s="2"/>
      <c r="Y85" s="2"/>
      <c r="Z85" s="2"/>
      <c r="AA85" s="159"/>
      <c r="AB85" s="159"/>
      <c r="AC85" s="159"/>
      <c r="AD85" s="159"/>
    </row>
    <row r="86" spans="1:30" ht="15" customHeight="1">
      <c r="A86" s="2"/>
      <c r="H86" s="2"/>
      <c r="I86" s="2"/>
      <c r="J86" s="2"/>
      <c r="T86" s="2"/>
      <c r="U86" s="2"/>
      <c r="Y86" s="2"/>
      <c r="Z86" s="2"/>
    </row>
  </sheetData>
  <protectedRanges>
    <protectedRange sqref="AA41:AA60 AD41:AD60" name="Intervalo3_1_1"/>
    <protectedRange sqref="AE41:AG55" name="Intervalo1_1_1"/>
    <protectedRange sqref="AE57:AG60" name="Intervalo2_1_1"/>
    <protectedRange sqref="AB41:AB60" name="Intervalo3_1_2"/>
    <protectedRange sqref="AC41:AC60" name="Intervalo3_1_3"/>
  </protectedRanges>
  <mergeCells count="103">
    <mergeCell ref="B15:D16"/>
    <mergeCell ref="F63:G63"/>
    <mergeCell ref="F64:G64"/>
    <mergeCell ref="F65:G65"/>
    <mergeCell ref="H63:I63"/>
    <mergeCell ref="H64:I64"/>
    <mergeCell ref="H65:I65"/>
    <mergeCell ref="F38:G38"/>
    <mergeCell ref="B24:D29"/>
    <mergeCell ref="F35:G35"/>
    <mergeCell ref="F36:G36"/>
    <mergeCell ref="F37:G37"/>
    <mergeCell ref="B34:D34"/>
    <mergeCell ref="B30:D30"/>
    <mergeCell ref="B31:D31"/>
    <mergeCell ref="F82:G82"/>
    <mergeCell ref="H82:I82"/>
    <mergeCell ref="J82:K82"/>
    <mergeCell ref="F83:G83"/>
    <mergeCell ref="H83:I83"/>
    <mergeCell ref="J83:K83"/>
    <mergeCell ref="F80:G80"/>
    <mergeCell ref="H80:I80"/>
    <mergeCell ref="J80:K80"/>
    <mergeCell ref="F81:G81"/>
    <mergeCell ref="H81:I81"/>
    <mergeCell ref="J81:K81"/>
    <mergeCell ref="F78:G78"/>
    <mergeCell ref="H78:I78"/>
    <mergeCell ref="J78:K78"/>
    <mergeCell ref="F79:G79"/>
    <mergeCell ref="H79:I79"/>
    <mergeCell ref="J79:K79"/>
    <mergeCell ref="F76:G76"/>
    <mergeCell ref="H76:I76"/>
    <mergeCell ref="J76:K76"/>
    <mergeCell ref="F77:G77"/>
    <mergeCell ref="H77:I77"/>
    <mergeCell ref="J77:K77"/>
    <mergeCell ref="F74:G74"/>
    <mergeCell ref="H74:I74"/>
    <mergeCell ref="J74:K74"/>
    <mergeCell ref="F75:G75"/>
    <mergeCell ref="H75:I75"/>
    <mergeCell ref="J75:K75"/>
    <mergeCell ref="F72:G72"/>
    <mergeCell ref="H72:I72"/>
    <mergeCell ref="J72:K72"/>
    <mergeCell ref="F73:G73"/>
    <mergeCell ref="H73:I73"/>
    <mergeCell ref="J73:K73"/>
    <mergeCell ref="F70:G70"/>
    <mergeCell ref="H70:I70"/>
    <mergeCell ref="J70:K70"/>
    <mergeCell ref="F71:G71"/>
    <mergeCell ref="H71:I71"/>
    <mergeCell ref="J71:K71"/>
    <mergeCell ref="F68:G68"/>
    <mergeCell ref="H68:I68"/>
    <mergeCell ref="J68:K68"/>
    <mergeCell ref="F69:G69"/>
    <mergeCell ref="H69:I69"/>
    <mergeCell ref="J69:K69"/>
    <mergeCell ref="F66:G66"/>
    <mergeCell ref="H66:I66"/>
    <mergeCell ref="J66:K66"/>
    <mergeCell ref="F67:G67"/>
    <mergeCell ref="H67:I67"/>
    <mergeCell ref="J67:K67"/>
    <mergeCell ref="J64:K64"/>
    <mergeCell ref="J65:K65"/>
    <mergeCell ref="F62:G62"/>
    <mergeCell ref="H62:I62"/>
    <mergeCell ref="J62:K62"/>
    <mergeCell ref="J63:K63"/>
    <mergeCell ref="Z39:AG39"/>
    <mergeCell ref="D54:F54"/>
    <mergeCell ref="B47:F47"/>
    <mergeCell ref="D48:F48"/>
    <mergeCell ref="D49:F49"/>
    <mergeCell ref="D50:F50"/>
    <mergeCell ref="D51:F51"/>
    <mergeCell ref="D52:F52"/>
    <mergeCell ref="D53:F53"/>
    <mergeCell ref="K42:M42"/>
    <mergeCell ref="N42:P42"/>
    <mergeCell ref="K48:M48"/>
    <mergeCell ref="K49:M49"/>
    <mergeCell ref="V39:Y40"/>
    <mergeCell ref="Q2:V2"/>
    <mergeCell ref="K29:M29"/>
    <mergeCell ref="K30:L30"/>
    <mergeCell ref="F34:H34"/>
    <mergeCell ref="R29:T29"/>
    <mergeCell ref="R30:S30"/>
    <mergeCell ref="K2:M2"/>
    <mergeCell ref="N2:P2"/>
    <mergeCell ref="K31:M31"/>
    <mergeCell ref="N29:P29"/>
    <mergeCell ref="N30:O30"/>
    <mergeCell ref="N31:P31"/>
    <mergeCell ref="E31:H31"/>
    <mergeCell ref="E32:H32"/>
  </mergeCells>
  <phoneticPr fontId="10" type="noConversion"/>
  <dataValidations count="1">
    <dataValidation type="list" allowBlank="1" showInputMessage="1" showErrorMessage="1" sqref="E31:H31">
      <formula1>"NOVO,RECONDICIONADO"</formula1>
    </dataValidation>
  </dataValidations>
  <printOptions gridLinesSet="0"/>
  <pageMargins left="0.74803149606299213" right="0.27559055118110237" top="0.39370078740157483" bottom="0.59055118110236227" header="0.39370078740157483" footer="0"/>
  <pageSetup paperSize="9" orientation="portrait" horizontalDpi="180" verticalDpi="180"/>
  <headerFooter alignWithMargins="0">
    <oddHeader xml:space="preserve">&amp;L&amp;12
          CEPEL&amp;C&amp;12
RELATÓRIO DE ENSAIO&amp;RRE:XXXX/YY-R     
Folha: &amp;P de &amp;N  
Data:  DD/MM/AA 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showGridLines="0" topLeftCell="A4" workbookViewId="0">
      <selection activeCell="F22" sqref="F22"/>
    </sheetView>
  </sheetViews>
  <sheetFormatPr defaultColWidth="8.85546875" defaultRowHeight="12.75"/>
  <cols>
    <col min="1" max="1" width="1" customWidth="1"/>
    <col min="3" max="3" width="7.28515625" customWidth="1"/>
    <col min="8" max="8" width="28.42578125" customWidth="1"/>
    <col min="9" max="9" width="4.140625" hidden="1" customWidth="1"/>
    <col min="10" max="10" width="10.42578125" customWidth="1"/>
    <col min="11" max="11" width="1.140625" customWidth="1"/>
  </cols>
  <sheetData>
    <row r="1" spans="1:15" s="1" customFormat="1">
      <c r="I1" s="158"/>
      <c r="J1" s="158"/>
    </row>
    <row r="2" spans="1:15" s="1" customFormat="1">
      <c r="D2" s="637" t="s">
        <v>382</v>
      </c>
      <c r="E2" s="638"/>
      <c r="F2" s="638"/>
      <c r="G2" s="638"/>
      <c r="H2" s="638"/>
      <c r="I2" s="158"/>
      <c r="J2" s="158"/>
    </row>
    <row r="3" spans="1:15" s="1" customFormat="1">
      <c r="I3" s="158"/>
      <c r="J3" s="158"/>
    </row>
    <row r="4" spans="1:15" s="1" customFormat="1"/>
    <row r="5" spans="1:15" s="1" customFormat="1"/>
    <row r="6" spans="1:15" s="1" customFormat="1">
      <c r="A6" s="257"/>
    </row>
    <row r="7" spans="1:15" s="1" customFormat="1" ht="18">
      <c r="B7" s="216" t="s">
        <v>9</v>
      </c>
      <c r="C7" s="216"/>
      <c r="D7" s="216"/>
      <c r="E7" s="216"/>
      <c r="F7" s="216"/>
      <c r="G7" s="216"/>
      <c r="H7" s="216"/>
      <c r="I7" s="216"/>
      <c r="J7" s="216"/>
    </row>
    <row r="8" spans="1:15" ht="17.25" customHeight="1">
      <c r="B8" s="643"/>
      <c r="C8" s="644"/>
      <c r="D8" s="644"/>
      <c r="E8" s="644"/>
      <c r="F8" s="644"/>
      <c r="G8" s="644"/>
      <c r="H8" s="644"/>
      <c r="I8" s="22"/>
      <c r="J8" s="224" t="s">
        <v>10</v>
      </c>
    </row>
    <row r="9" spans="1:15" s="249" customFormat="1" ht="17.25" customHeight="1">
      <c r="B9" s="645" t="s">
        <v>272</v>
      </c>
      <c r="C9" s="646"/>
      <c r="D9" s="646"/>
      <c r="E9" s="646"/>
      <c r="F9" s="646"/>
      <c r="G9" s="646"/>
      <c r="H9" s="646"/>
      <c r="I9" s="248"/>
      <c r="J9" s="585" t="s">
        <v>406</v>
      </c>
    </row>
    <row r="10" spans="1:15" s="249" customFormat="1" ht="17.25" customHeight="1">
      <c r="B10" s="250" t="s">
        <v>271</v>
      </c>
      <c r="C10" s="247"/>
      <c r="D10" s="247"/>
      <c r="E10" s="247"/>
      <c r="F10" s="247"/>
      <c r="G10" s="247"/>
      <c r="H10" s="247"/>
      <c r="I10" s="248"/>
      <c r="J10" s="585" t="s">
        <v>406</v>
      </c>
    </row>
    <row r="11" spans="1:15" s="249" customFormat="1" ht="17.25" customHeight="1">
      <c r="B11" s="153" t="s">
        <v>260</v>
      </c>
      <c r="C11" s="247"/>
      <c r="D11" s="247"/>
      <c r="E11" s="247"/>
      <c r="F11" s="247"/>
      <c r="G11" s="247"/>
      <c r="H11" s="247"/>
      <c r="I11" s="248"/>
      <c r="J11" s="585" t="s">
        <v>407</v>
      </c>
      <c r="O11" s="251"/>
    </row>
    <row r="12" spans="1:15" s="249" customFormat="1" ht="17.25" customHeight="1">
      <c r="B12" s="639" t="s">
        <v>401</v>
      </c>
      <c r="C12" s="640"/>
      <c r="D12" s="640"/>
      <c r="E12" s="640"/>
      <c r="F12" s="640"/>
      <c r="G12" s="640"/>
      <c r="H12" s="640"/>
      <c r="I12" s="252"/>
      <c r="J12" s="584" t="s">
        <v>412</v>
      </c>
      <c r="O12" s="251"/>
    </row>
    <row r="13" spans="1:15" s="249" customFormat="1" ht="17.25" customHeight="1">
      <c r="B13" s="529" t="s">
        <v>402</v>
      </c>
      <c r="C13" s="530"/>
      <c r="D13" s="530"/>
      <c r="E13" s="530"/>
      <c r="F13" s="530"/>
      <c r="G13" s="530"/>
      <c r="H13" s="530"/>
      <c r="I13" s="252"/>
      <c r="J13" s="584" t="s">
        <v>413</v>
      </c>
      <c r="O13" s="251"/>
    </row>
    <row r="14" spans="1:15" s="249" customFormat="1" ht="17.25" customHeight="1">
      <c r="B14" s="529" t="s">
        <v>403</v>
      </c>
      <c r="C14" s="247"/>
      <c r="D14" s="247"/>
      <c r="E14" s="247"/>
      <c r="F14" s="247"/>
      <c r="G14" s="247"/>
      <c r="H14" s="247"/>
      <c r="I14" s="248"/>
      <c r="J14" s="585" t="s">
        <v>408</v>
      </c>
      <c r="O14" s="251"/>
    </row>
    <row r="15" spans="1:15" s="249" customFormat="1" ht="17.25" customHeight="1">
      <c r="B15" s="529" t="s">
        <v>404</v>
      </c>
      <c r="C15" s="247"/>
      <c r="D15" s="247"/>
      <c r="E15" s="247"/>
      <c r="F15" s="247"/>
      <c r="G15" s="247"/>
      <c r="H15" s="247"/>
      <c r="I15" s="248"/>
      <c r="J15" s="584" t="s">
        <v>409</v>
      </c>
    </row>
    <row r="16" spans="1:15" s="249" customFormat="1" ht="17.25" customHeight="1">
      <c r="B16" s="529" t="s">
        <v>405</v>
      </c>
      <c r="C16" s="247"/>
      <c r="D16" s="247"/>
      <c r="E16" s="247"/>
      <c r="F16" s="247"/>
      <c r="G16" s="247"/>
      <c r="H16" s="247"/>
      <c r="I16" s="248"/>
      <c r="J16" s="585" t="s">
        <v>410</v>
      </c>
      <c r="O16" s="251"/>
    </row>
    <row r="17" spans="2:15" s="249" customFormat="1" ht="17.25" customHeight="1">
      <c r="B17" s="21" t="s">
        <v>273</v>
      </c>
      <c r="C17" s="247"/>
      <c r="D17" s="247"/>
      <c r="E17" s="247"/>
      <c r="F17" s="247"/>
      <c r="G17" s="247"/>
      <c r="H17" s="247"/>
      <c r="I17" s="248"/>
      <c r="J17" s="584" t="s">
        <v>411</v>
      </c>
      <c r="O17" s="251"/>
    </row>
    <row r="18" spans="2:15" s="249" customFormat="1" ht="17.25" customHeight="1">
      <c r="B18" s="641" t="s">
        <v>274</v>
      </c>
      <c r="C18" s="642"/>
      <c r="D18" s="642"/>
      <c r="E18" s="642"/>
      <c r="F18" s="642"/>
      <c r="G18" s="642"/>
      <c r="H18" s="642"/>
      <c r="I18" s="248"/>
      <c r="J18" s="585" t="s">
        <v>414</v>
      </c>
    </row>
    <row r="19" spans="2:15" s="249" customFormat="1" ht="17.25" customHeight="1">
      <c r="B19" s="61"/>
      <c r="C19" s="251"/>
      <c r="D19" s="251"/>
      <c r="E19" s="251"/>
      <c r="F19" s="251"/>
      <c r="G19" s="251"/>
      <c r="H19" s="251"/>
      <c r="I19" s="251"/>
      <c r="J19" s="266"/>
      <c r="O19" s="251"/>
    </row>
    <row r="20" spans="2:15" s="249" customFormat="1" ht="17.25" customHeight="1">
      <c r="B20" s="61"/>
      <c r="C20" s="251"/>
      <c r="D20" s="251"/>
      <c r="E20" s="251"/>
      <c r="F20" s="251"/>
      <c r="G20" s="251"/>
      <c r="H20" s="251"/>
      <c r="I20" s="251"/>
      <c r="J20" s="266"/>
      <c r="O20" s="251"/>
    </row>
    <row r="21" spans="2:15" s="249" customFormat="1" ht="17.25" customHeight="1"/>
    <row r="22" spans="2:15" s="249" customFormat="1" ht="17.25" customHeight="1">
      <c r="O22" s="251"/>
    </row>
    <row r="23" spans="2:15" s="249" customFormat="1" ht="17.25" customHeight="1">
      <c r="O23" s="251"/>
    </row>
    <row r="24" spans="2:15" s="249" customFormat="1" ht="17.25" customHeight="1"/>
    <row r="25" spans="2:15" s="249" customFormat="1" ht="17.25" customHeight="1">
      <c r="O25" s="251"/>
    </row>
    <row r="26" spans="2:15" s="249" customFormat="1" ht="17.25" customHeight="1">
      <c r="O26" s="251"/>
    </row>
    <row r="27" spans="2:15" s="249" customFormat="1" ht="17.25" customHeight="1"/>
    <row r="28" spans="2:15" s="249" customFormat="1" ht="17.25" customHeight="1"/>
    <row r="29" spans="2:15" s="249" customFormat="1" ht="17.25" customHeight="1"/>
    <row r="30" spans="2:15" s="249" customFormat="1" ht="17.25" customHeight="1">
      <c r="B30" s="251"/>
      <c r="C30" s="251"/>
      <c r="D30" s="251"/>
      <c r="E30" s="251"/>
      <c r="F30" s="251"/>
      <c r="G30" s="251"/>
      <c r="H30" s="251"/>
      <c r="I30" s="251"/>
      <c r="J30" s="266"/>
    </row>
    <row r="31" spans="2:15" s="249" customFormat="1" ht="17.25" customHeight="1">
      <c r="B31" s="251"/>
      <c r="C31" s="251"/>
      <c r="D31" s="251"/>
      <c r="E31" s="251"/>
      <c r="F31" s="251"/>
      <c r="G31" s="251"/>
      <c r="H31" s="251"/>
      <c r="I31" s="251"/>
      <c r="J31" s="266"/>
    </row>
    <row r="32" spans="2:15" s="249" customFormat="1" ht="17.25" customHeight="1">
      <c r="B32" s="251"/>
      <c r="C32" s="251"/>
      <c r="D32" s="251"/>
      <c r="E32" s="251"/>
      <c r="F32" s="251"/>
      <c r="G32" s="251"/>
      <c r="H32" s="251"/>
      <c r="I32" s="251"/>
      <c r="J32" s="266"/>
    </row>
    <row r="33" spans="2:12" s="249" customFormat="1" ht="17.25" customHeight="1">
      <c r="B33" s="251"/>
      <c r="C33" s="251"/>
      <c r="D33" s="251"/>
      <c r="E33" s="251"/>
      <c r="F33" s="251"/>
      <c r="G33" s="251"/>
      <c r="H33" s="251"/>
      <c r="I33" s="251"/>
      <c r="J33" s="266"/>
    </row>
    <row r="34" spans="2:12" ht="15" customHeight="1">
      <c r="B34" s="208"/>
      <c r="C34" s="1"/>
      <c r="D34" s="1"/>
      <c r="E34" s="1"/>
      <c r="F34" s="1"/>
      <c r="G34" s="1"/>
      <c r="H34" s="1"/>
      <c r="I34" s="1"/>
      <c r="J34" s="217"/>
      <c r="K34" s="1"/>
      <c r="L34" s="1"/>
    </row>
    <row r="35" spans="2:12" ht="15" customHeight="1">
      <c r="B35" s="208"/>
      <c r="C35" s="1"/>
      <c r="D35" s="1"/>
      <c r="E35" s="1"/>
      <c r="F35" s="1"/>
      <c r="G35" s="1"/>
      <c r="H35" s="1"/>
      <c r="I35" s="1"/>
      <c r="J35" s="217"/>
      <c r="K35" s="1"/>
      <c r="L35" s="1"/>
    </row>
    <row r="36" spans="2:12" ht="15" customHeight="1">
      <c r="B36" s="208"/>
      <c r="C36" s="1"/>
      <c r="D36" s="1"/>
      <c r="E36" s="1"/>
      <c r="F36" s="1"/>
      <c r="G36" s="1"/>
      <c r="H36" s="1"/>
      <c r="I36" s="1"/>
      <c r="J36" s="217"/>
      <c r="K36" s="1"/>
      <c r="L36" s="1"/>
    </row>
    <row r="37" spans="2:12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 customHeight="1">
      <c r="B38" s="218" t="s">
        <v>11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 customHeight="1"/>
    <row r="40" spans="2:12" ht="15" customHeight="1"/>
    <row r="41" spans="2:12" ht="15" customHeight="1"/>
    <row r="42" spans="2:12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" customHeight="1">
      <c r="B45" s="1"/>
      <c r="C45" s="1"/>
      <c r="D45" s="1"/>
      <c r="E45" s="1"/>
      <c r="F45" s="1"/>
      <c r="G45" s="1"/>
      <c r="H45" s="1"/>
      <c r="I45" s="210">
        <f>PLACA!$E$10</f>
        <v>0</v>
      </c>
      <c r="J45" s="211"/>
      <c r="K45" s="1"/>
      <c r="L45" s="1"/>
    </row>
    <row r="46" spans="2:12" ht="9" customHeight="1">
      <c r="B46" s="1"/>
      <c r="C46" s="1"/>
      <c r="D46" s="1"/>
      <c r="E46" s="1"/>
      <c r="F46" s="1"/>
      <c r="G46" s="1"/>
      <c r="H46" s="1"/>
      <c r="I46" s="210"/>
      <c r="J46" s="211"/>
      <c r="K46" s="1"/>
      <c r="L46" s="1"/>
    </row>
    <row r="47" spans="2:12" ht="8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 password="CA61" sheet="1" objects="1" scenarios="1"/>
  <mergeCells count="5">
    <mergeCell ref="D2:H2"/>
    <mergeCell ref="B12:H12"/>
    <mergeCell ref="B18:H18"/>
    <mergeCell ref="B8:H8"/>
    <mergeCell ref="B9:H9"/>
  </mergeCells>
  <phoneticPr fontId="10" type="noConversion"/>
  <printOptions gridLinesSet="0"/>
  <pageMargins left="0.74803149606299213" right="0.27559055118110237" top="0.39370078740157483" bottom="0.59055118110236227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2078" r:id="rId3"/>
    <oleObject progId="CorelDRAW.Graphic.14" shapeId="2079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S172"/>
  <sheetViews>
    <sheetView showGridLines="0" topLeftCell="A13" workbookViewId="0">
      <selection activeCell="E21" sqref="E21"/>
    </sheetView>
  </sheetViews>
  <sheetFormatPr defaultColWidth="9.140625" defaultRowHeight="13.5" customHeight="1"/>
  <cols>
    <col min="1" max="1" width="2.140625" style="2" customWidth="1"/>
    <col min="2" max="2" width="8.85546875" style="2" customWidth="1"/>
    <col min="3" max="3" width="9.140625" style="2"/>
    <col min="4" max="4" width="12.28515625" style="2" customWidth="1"/>
    <col min="5" max="11" width="7.140625" style="2" customWidth="1"/>
    <col min="12" max="12" width="9" style="2" customWidth="1"/>
    <col min="13" max="13" width="3.85546875" style="3" customWidth="1"/>
    <col min="14" max="14" width="1.85546875" style="2" customWidth="1"/>
    <col min="15" max="15" width="6.28515625" style="2" customWidth="1"/>
    <col min="16" max="16384" width="9.140625" style="2"/>
  </cols>
  <sheetData>
    <row r="1" spans="1:19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</row>
    <row r="2" spans="1:19" ht="13.5" customHeight="1">
      <c r="A2" s="3"/>
      <c r="B2" s="3"/>
      <c r="C2" s="3"/>
      <c r="D2" s="650" t="s">
        <v>382</v>
      </c>
      <c r="E2" s="651"/>
      <c r="F2" s="651"/>
      <c r="G2" s="651"/>
      <c r="H2" s="651"/>
      <c r="I2" s="651"/>
      <c r="J2" s="651"/>
      <c r="K2" s="3"/>
      <c r="L2" s="3"/>
      <c r="N2" s="3"/>
      <c r="O2" s="3"/>
      <c r="P2" s="3"/>
    </row>
    <row r="3" spans="1:19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</row>
    <row r="4" spans="1:19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</row>
    <row r="5" spans="1:19" ht="15.75" customHeight="1">
      <c r="A5" s="3"/>
      <c r="B5" s="209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</row>
    <row r="6" spans="1:19" ht="15.75" customHeight="1">
      <c r="A6" s="209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9"/>
      <c r="S6" s="9"/>
    </row>
    <row r="7" spans="1:19" ht="15.75" customHeight="1">
      <c r="A7" s="3"/>
      <c r="B7" s="25"/>
      <c r="C7" s="6"/>
      <c r="D7" s="11"/>
      <c r="E7" s="24"/>
      <c r="F7" s="24"/>
      <c r="G7" s="24"/>
      <c r="H7" s="24"/>
      <c r="I7" s="24"/>
      <c r="J7" s="24"/>
      <c r="K7" s="24"/>
      <c r="L7" s="24"/>
      <c r="M7" s="9"/>
      <c r="N7" s="9"/>
      <c r="O7" s="9"/>
      <c r="S7" s="9"/>
    </row>
    <row r="8" spans="1:19" ht="15.75" customHeight="1" thickBot="1">
      <c r="A8" s="3"/>
      <c r="B8" s="213"/>
      <c r="C8" s="225"/>
      <c r="D8" s="226"/>
      <c r="E8" s="227"/>
      <c r="F8" s="227"/>
      <c r="G8" s="227"/>
      <c r="H8" s="227"/>
      <c r="I8" s="227"/>
      <c r="J8" s="227"/>
      <c r="K8" s="227"/>
      <c r="L8" s="227"/>
      <c r="N8" s="3"/>
      <c r="O8" s="3"/>
      <c r="S8" s="3"/>
    </row>
    <row r="9" spans="1:19" s="13" customFormat="1" ht="15.75" customHeight="1">
      <c r="A9" s="4"/>
      <c r="B9" s="239" t="s">
        <v>13</v>
      </c>
      <c r="C9" s="240"/>
      <c r="D9" s="241"/>
      <c r="E9" s="325">
        <f>ENTRADA!E3</f>
        <v>0</v>
      </c>
      <c r="F9" s="242"/>
      <c r="G9" s="242"/>
      <c r="H9" s="242"/>
      <c r="I9" s="242"/>
      <c r="J9" s="242"/>
      <c r="K9" s="242"/>
      <c r="L9" s="243"/>
      <c r="M9" s="11"/>
      <c r="N9" s="11"/>
      <c r="O9" s="16"/>
      <c r="S9" s="6"/>
    </row>
    <row r="10" spans="1:19" s="13" customFormat="1" ht="15.75" customHeight="1">
      <c r="A10" s="4"/>
      <c r="B10" s="33" t="s">
        <v>14</v>
      </c>
      <c r="C10" s="34"/>
      <c r="D10" s="35"/>
      <c r="E10" s="326">
        <f>ENTRADA!E4</f>
        <v>0</v>
      </c>
      <c r="F10" s="36"/>
      <c r="G10" s="36"/>
      <c r="H10" s="36"/>
      <c r="I10" s="36"/>
      <c r="J10" s="36"/>
      <c r="K10" s="36"/>
      <c r="L10" s="37"/>
      <c r="M10" s="6"/>
      <c r="N10" s="6"/>
      <c r="O10" s="6"/>
      <c r="S10" s="6"/>
    </row>
    <row r="11" spans="1:19" s="13" customFormat="1" ht="15.75" customHeight="1">
      <c r="A11" s="4"/>
      <c r="B11" s="33" t="s">
        <v>15</v>
      </c>
      <c r="C11" s="34"/>
      <c r="D11" s="35"/>
      <c r="E11" s="326">
        <f>ENTRADA!E5</f>
        <v>0</v>
      </c>
      <c r="F11" s="36"/>
      <c r="G11" s="36"/>
      <c r="H11" s="36"/>
      <c r="I11" s="36"/>
      <c r="J11" s="36"/>
      <c r="K11" s="36"/>
      <c r="L11" s="38"/>
      <c r="M11" s="6"/>
      <c r="N11" s="6"/>
      <c r="O11" s="6"/>
      <c r="S11" s="6"/>
    </row>
    <row r="12" spans="1:19" s="13" customFormat="1" ht="15.75" customHeight="1">
      <c r="A12" s="4"/>
      <c r="B12" s="39" t="s">
        <v>16</v>
      </c>
      <c r="C12" s="34"/>
      <c r="D12" s="35"/>
      <c r="E12" s="327">
        <f>ENTRADA!E6</f>
        <v>0</v>
      </c>
      <c r="F12" s="36"/>
      <c r="G12" s="36"/>
      <c r="H12" s="36"/>
      <c r="I12" s="36"/>
      <c r="J12" s="36"/>
      <c r="K12" s="36"/>
      <c r="L12" s="38"/>
      <c r="M12" s="6"/>
      <c r="N12" s="6"/>
      <c r="O12" s="6"/>
      <c r="S12" s="6"/>
    </row>
    <row r="13" spans="1:19" s="13" customFormat="1" ht="15.75" customHeight="1">
      <c r="A13" s="4"/>
      <c r="B13" s="39" t="s">
        <v>17</v>
      </c>
      <c r="C13" s="40"/>
      <c r="D13" s="35"/>
      <c r="E13" s="326" t="str">
        <f>ENTRADA!E8</f>
        <v>NBR 5440</v>
      </c>
      <c r="F13" s="36"/>
      <c r="G13" s="36"/>
      <c r="H13" s="36"/>
      <c r="I13" s="36"/>
      <c r="J13" s="36"/>
      <c r="K13" s="36"/>
      <c r="L13" s="38"/>
      <c r="M13" s="6"/>
      <c r="N13" s="6"/>
      <c r="O13" s="6"/>
      <c r="S13" s="6"/>
    </row>
    <row r="14" spans="1:19" s="13" customFormat="1" ht="15.75" customHeight="1">
      <c r="A14" s="4"/>
      <c r="B14" s="32" t="s">
        <v>18</v>
      </c>
      <c r="C14" s="40"/>
      <c r="D14" s="35"/>
      <c r="E14" s="326">
        <f>ENTRADA!E9</f>
        <v>0</v>
      </c>
      <c r="F14" s="36"/>
      <c r="G14" s="36"/>
      <c r="H14" s="36"/>
      <c r="I14" s="36"/>
      <c r="J14" s="36"/>
      <c r="K14" s="36"/>
      <c r="L14" s="38"/>
      <c r="M14" s="6"/>
      <c r="N14" s="6"/>
      <c r="O14" s="6"/>
      <c r="S14" s="6"/>
    </row>
    <row r="15" spans="1:19" s="13" customFormat="1" ht="15.75" customHeight="1">
      <c r="A15" s="4"/>
      <c r="B15" s="39" t="s">
        <v>19</v>
      </c>
      <c r="C15" s="40"/>
      <c r="D15" s="35"/>
      <c r="E15" s="326">
        <f>ENTRADA!E10</f>
        <v>0</v>
      </c>
      <c r="F15" s="36"/>
      <c r="G15" s="36"/>
      <c r="H15" s="36"/>
      <c r="I15" s="36"/>
      <c r="J15" s="36"/>
      <c r="K15" s="36"/>
      <c r="L15" s="38"/>
      <c r="M15" s="6"/>
      <c r="N15" s="6"/>
      <c r="O15" s="6"/>
      <c r="S15" s="6"/>
    </row>
    <row r="16" spans="1:19" s="13" customFormat="1" ht="15.75" customHeight="1">
      <c r="A16" s="4"/>
      <c r="B16" s="41" t="s">
        <v>20</v>
      </c>
      <c r="C16" s="42"/>
      <c r="D16" s="43"/>
      <c r="E16" s="326">
        <f>ENTRADA!E11</f>
        <v>0</v>
      </c>
      <c r="F16" s="36"/>
      <c r="G16" s="36"/>
      <c r="H16" s="36"/>
      <c r="I16" s="36"/>
      <c r="J16" s="36"/>
      <c r="K16" s="36"/>
      <c r="L16" s="38"/>
      <c r="M16" s="6"/>
      <c r="N16" s="6"/>
      <c r="O16" s="6"/>
      <c r="Q16" s="6"/>
      <c r="S16" s="6"/>
    </row>
    <row r="17" spans="1:19" s="13" customFormat="1" ht="15.75" customHeight="1">
      <c r="A17" s="4"/>
      <c r="B17" s="41" t="s">
        <v>21</v>
      </c>
      <c r="C17" s="42"/>
      <c r="D17" s="43"/>
      <c r="E17" s="326">
        <f>ENTRADA!E12</f>
        <v>0</v>
      </c>
      <c r="F17" s="36"/>
      <c r="G17" s="36"/>
      <c r="H17" s="36"/>
      <c r="I17" s="36"/>
      <c r="J17" s="36"/>
      <c r="K17" s="36"/>
      <c r="L17" s="38"/>
      <c r="M17" s="6"/>
      <c r="N17" s="6"/>
      <c r="O17" s="6"/>
      <c r="S17" s="6"/>
    </row>
    <row r="18" spans="1:19" s="13" customFormat="1" ht="15.75" customHeight="1">
      <c r="A18" s="4"/>
      <c r="B18" s="41" t="s">
        <v>22</v>
      </c>
      <c r="C18" s="42"/>
      <c r="D18" s="43"/>
      <c r="E18" s="326">
        <f>ENTRADA!E13</f>
        <v>0</v>
      </c>
      <c r="F18" s="36"/>
      <c r="G18" s="36"/>
      <c r="H18" s="36"/>
      <c r="I18" s="36"/>
      <c r="J18" s="36"/>
      <c r="K18" s="36"/>
      <c r="L18" s="38"/>
      <c r="M18" s="6"/>
      <c r="N18" s="6"/>
      <c r="O18" s="6"/>
      <c r="S18" s="6"/>
    </row>
    <row r="19" spans="1:19" s="13" customFormat="1" ht="15.75" customHeight="1">
      <c r="A19" s="4"/>
      <c r="B19" s="39" t="s">
        <v>23</v>
      </c>
      <c r="C19" s="42"/>
      <c r="D19" s="43"/>
      <c r="E19" s="647">
        <f>ENTRADA!E14</f>
        <v>0</v>
      </c>
      <c r="F19" s="648"/>
      <c r="G19" s="648"/>
      <c r="H19" s="648"/>
      <c r="I19" s="648"/>
      <c r="J19" s="648"/>
      <c r="K19" s="648"/>
      <c r="L19" s="649"/>
      <c r="S19" s="6"/>
    </row>
    <row r="20" spans="1:19" s="13" customFormat="1" ht="15.75" customHeight="1">
      <c r="A20" s="4"/>
      <c r="B20" s="586" t="s">
        <v>421</v>
      </c>
      <c r="C20" s="45"/>
      <c r="D20" s="46"/>
      <c r="E20" s="598"/>
      <c r="F20" s="599"/>
      <c r="G20" s="599"/>
      <c r="H20" s="599"/>
      <c r="I20" s="599"/>
      <c r="J20" s="599"/>
      <c r="K20" s="599"/>
      <c r="L20" s="600"/>
      <c r="M20" s="6"/>
      <c r="N20" s="6"/>
      <c r="O20" s="6"/>
      <c r="S20" s="6"/>
    </row>
    <row r="21" spans="1:19" s="13" customFormat="1" ht="15.75" customHeight="1">
      <c r="A21" s="4"/>
      <c r="B21" s="44" t="s">
        <v>422</v>
      </c>
      <c r="C21" s="45"/>
      <c r="D21" s="46"/>
      <c r="E21" s="601">
        <f>IF(ENTRADA!E16=0,0,ENTRADA!E16-20)</f>
        <v>0</v>
      </c>
      <c r="F21" s="599"/>
      <c r="G21" s="599"/>
      <c r="H21" s="599"/>
      <c r="I21" s="599"/>
      <c r="J21" s="599"/>
      <c r="K21" s="599"/>
      <c r="L21" s="600"/>
      <c r="M21" s="6"/>
      <c r="N21" s="6"/>
      <c r="O21" s="6"/>
      <c r="S21" s="6"/>
    </row>
    <row r="22" spans="1:19" s="13" customFormat="1" ht="15.75" customHeight="1">
      <c r="A22" s="4"/>
      <c r="B22" s="32" t="s">
        <v>24</v>
      </c>
      <c r="C22" s="47"/>
      <c r="D22" s="43"/>
      <c r="E22" s="326">
        <f>ENTRADA!E17</f>
        <v>0</v>
      </c>
      <c r="F22" s="36"/>
      <c r="G22" s="36"/>
      <c r="H22" s="36"/>
      <c r="I22" s="36"/>
      <c r="J22" s="36"/>
      <c r="K22" s="36"/>
      <c r="L22" s="37"/>
      <c r="M22" s="6"/>
      <c r="N22" s="6"/>
      <c r="O22" s="6"/>
      <c r="S22" s="6"/>
    </row>
    <row r="23" spans="1:19" s="13" customFormat="1" ht="15.75" customHeight="1">
      <c r="A23" s="4"/>
      <c r="B23" s="41" t="s">
        <v>415</v>
      </c>
      <c r="C23" s="47"/>
      <c r="D23" s="43"/>
      <c r="E23" s="326">
        <f>ENTRADA!E18</f>
        <v>0</v>
      </c>
      <c r="F23" s="36"/>
      <c r="G23" s="36"/>
      <c r="H23" s="36"/>
      <c r="I23" s="36"/>
      <c r="J23" s="36"/>
      <c r="K23" s="36"/>
      <c r="L23" s="37"/>
      <c r="M23" s="6"/>
      <c r="N23" s="6"/>
      <c r="O23" s="6"/>
      <c r="S23" s="6"/>
    </row>
    <row r="24" spans="1:19" s="13" customFormat="1" ht="15.75" customHeight="1">
      <c r="A24" s="4"/>
      <c r="B24" s="32" t="s">
        <v>25</v>
      </c>
      <c r="C24" s="47"/>
      <c r="D24" s="43"/>
      <c r="E24" s="326">
        <f>ENTRADA!E19</f>
        <v>0</v>
      </c>
      <c r="F24" s="36"/>
      <c r="G24" s="36"/>
      <c r="H24" s="36"/>
      <c r="I24" s="36"/>
      <c r="J24" s="36"/>
      <c r="K24" s="36"/>
      <c r="L24" s="37"/>
      <c r="M24" s="6"/>
      <c r="N24" s="6"/>
      <c r="O24" s="6"/>
      <c r="S24" s="6"/>
    </row>
    <row r="25" spans="1:19" s="13" customFormat="1" ht="15.75" customHeight="1">
      <c r="A25" s="4"/>
      <c r="B25" s="32" t="s">
        <v>26</v>
      </c>
      <c r="C25" s="47"/>
      <c r="D25" s="43"/>
      <c r="E25" s="326">
        <f>ENTRADA!E20</f>
        <v>0</v>
      </c>
      <c r="F25" s="36"/>
      <c r="G25" s="36"/>
      <c r="H25" s="36"/>
      <c r="I25" s="36"/>
      <c r="J25" s="36"/>
      <c r="K25" s="36"/>
      <c r="L25" s="37"/>
      <c r="M25" s="6"/>
      <c r="N25" s="6"/>
      <c r="O25" s="6"/>
      <c r="S25" s="6"/>
    </row>
    <row r="26" spans="1:19" s="13" customFormat="1" ht="15.75" customHeight="1">
      <c r="A26" s="4"/>
      <c r="B26" s="32" t="s">
        <v>27</v>
      </c>
      <c r="C26" s="47"/>
      <c r="D26" s="43"/>
      <c r="E26" s="326">
        <f>ENTRADA!E21</f>
        <v>0</v>
      </c>
      <c r="F26" s="36"/>
      <c r="G26" s="36"/>
      <c r="H26" s="36"/>
      <c r="I26" s="36"/>
      <c r="J26" s="36"/>
      <c r="K26" s="36"/>
      <c r="L26" s="37"/>
      <c r="M26" s="6"/>
      <c r="N26" s="6"/>
      <c r="O26" s="6"/>
      <c r="S26" s="6"/>
    </row>
    <row r="27" spans="1:19" s="13" customFormat="1" ht="15.75" customHeight="1">
      <c r="A27" s="4"/>
      <c r="B27" s="44" t="s">
        <v>28</v>
      </c>
      <c r="C27" s="45"/>
      <c r="D27" s="46"/>
      <c r="E27" s="328"/>
      <c r="F27" s="189"/>
      <c r="G27" s="189"/>
      <c r="H27" s="189"/>
      <c r="I27" s="189"/>
      <c r="J27" s="189"/>
      <c r="K27" s="189"/>
      <c r="L27" s="190"/>
      <c r="M27" s="6"/>
      <c r="N27" s="6"/>
      <c r="O27" s="6"/>
      <c r="S27" s="6"/>
    </row>
    <row r="28" spans="1:19" s="13" customFormat="1" ht="15.75" customHeight="1">
      <c r="A28" s="4"/>
      <c r="B28" s="44" t="s">
        <v>29</v>
      </c>
      <c r="C28" s="45"/>
      <c r="D28" s="46"/>
      <c r="E28" s="329">
        <f>ENTRADA!E23</f>
        <v>0</v>
      </c>
      <c r="F28" s="189"/>
      <c r="G28" s="189"/>
      <c r="H28" s="189"/>
      <c r="I28" s="189"/>
      <c r="J28" s="189"/>
      <c r="K28" s="189"/>
      <c r="L28" s="190"/>
      <c r="M28" s="6"/>
      <c r="N28" s="6"/>
      <c r="O28" s="6"/>
      <c r="S28" s="6"/>
    </row>
    <row r="29" spans="1:19" s="13" customFormat="1" ht="15.75" customHeight="1">
      <c r="A29" s="4"/>
      <c r="B29" s="48" t="s">
        <v>30</v>
      </c>
      <c r="C29" s="49"/>
      <c r="D29" s="50"/>
      <c r="E29" s="200" t="s">
        <v>31</v>
      </c>
      <c r="F29" s="201" t="s">
        <v>32</v>
      </c>
      <c r="G29" s="201" t="s">
        <v>33</v>
      </c>
      <c r="H29" s="201" t="s">
        <v>34</v>
      </c>
      <c r="I29" s="201" t="s">
        <v>35</v>
      </c>
      <c r="J29" s="201" t="s">
        <v>36</v>
      </c>
      <c r="K29" s="201" t="s">
        <v>37</v>
      </c>
      <c r="L29" s="595" t="s">
        <v>420</v>
      </c>
      <c r="M29" s="6"/>
      <c r="N29" s="6"/>
      <c r="O29" s="6"/>
      <c r="S29" s="6"/>
    </row>
    <row r="30" spans="1:19" s="13" customFormat="1" ht="15.75" customHeight="1">
      <c r="A30" s="4"/>
      <c r="B30" s="51"/>
      <c r="C30" s="52"/>
      <c r="D30" s="53"/>
      <c r="E30" s="330" t="str">
        <f>IF(ENTRADA!E25=0,"-",ENTRADA!E25)</f>
        <v>-</v>
      </c>
      <c r="F30" s="330" t="str">
        <f>IF(ENTRADA!F25=0,"-",ENTRADA!F25)</f>
        <v>-</v>
      </c>
      <c r="G30" s="330" t="str">
        <f>IF(ENTRADA!G25=0,"-",ENTRADA!G25)</f>
        <v>-</v>
      </c>
      <c r="H30" s="330" t="str">
        <f>IF(ENTRADA!H25=0,"-",ENTRADA!H25)</f>
        <v>-</v>
      </c>
      <c r="I30" s="330" t="str">
        <f>IF(ENTRADA!F29=0,"-",ENTRADA!F29)</f>
        <v>-</v>
      </c>
      <c r="J30" s="330" t="str">
        <f>IF(ENTRADA!G29=0,"-",ENTRADA!G29)</f>
        <v>-</v>
      </c>
      <c r="K30" s="330" t="str">
        <f>IF(ENTRADA!H29=0,"-",ENTRADA!H29)</f>
        <v>-</v>
      </c>
      <c r="L30" s="330" t="str">
        <f>IF(ENTRADA!E29=0,"-",ENTRADA!E29)</f>
        <v>-</v>
      </c>
      <c r="M30" s="6"/>
      <c r="N30" s="6"/>
      <c r="O30" s="6"/>
      <c r="S30" s="6"/>
    </row>
    <row r="31" spans="1:19" s="13" customFormat="1" ht="15.75" customHeight="1" thickBot="1">
      <c r="A31" s="4"/>
      <c r="B31" s="54" t="s">
        <v>38</v>
      </c>
      <c r="C31" s="55"/>
      <c r="D31" s="56"/>
      <c r="E31" s="331">
        <f>ENTRADA!E30</f>
        <v>380</v>
      </c>
      <c r="F31" s="186" t="s">
        <v>39</v>
      </c>
      <c r="G31" s="186">
        <f>ENTRADA!G30</f>
        <v>220</v>
      </c>
      <c r="H31" s="187"/>
      <c r="I31" s="187"/>
      <c r="J31" s="187"/>
      <c r="K31" s="187"/>
      <c r="L31" s="188"/>
      <c r="M31" s="6"/>
      <c r="N31" s="6"/>
      <c r="O31" s="6"/>
      <c r="S31" s="6"/>
    </row>
    <row r="32" spans="1:19" s="13" customFormat="1" ht="15.75" customHeight="1">
      <c r="A32" s="4"/>
      <c r="B32" s="57"/>
      <c r="C32" s="4"/>
      <c r="D32" s="6"/>
      <c r="E32" s="4"/>
      <c r="F32" s="58"/>
      <c r="G32" s="58"/>
      <c r="H32" s="28"/>
      <c r="I32" s="28"/>
      <c r="J32" s="28"/>
      <c r="K32" s="28"/>
      <c r="L32" s="28"/>
      <c r="M32" s="6"/>
      <c r="N32" s="6"/>
      <c r="O32" s="6"/>
      <c r="S32" s="6"/>
    </row>
    <row r="33" spans="1:19" s="13" customFormat="1" ht="15.75" customHeight="1">
      <c r="A33" s="4"/>
      <c r="B33" s="57"/>
      <c r="C33" s="4"/>
      <c r="D33" s="6"/>
      <c r="E33" s="4"/>
      <c r="F33" s="58"/>
      <c r="G33" s="58"/>
      <c r="H33" s="28"/>
      <c r="I33" s="28"/>
      <c r="J33" s="28"/>
      <c r="K33" s="28"/>
      <c r="L33" s="28"/>
      <c r="M33" s="6"/>
      <c r="N33" s="6"/>
      <c r="O33" s="6"/>
      <c r="S33" s="6"/>
    </row>
    <row r="34" spans="1:19" s="13" customFormat="1" ht="15.75" customHeight="1">
      <c r="A34" s="4"/>
      <c r="B34" s="57"/>
      <c r="C34" s="4"/>
      <c r="D34" s="6"/>
      <c r="E34" s="4"/>
      <c r="F34" s="58"/>
      <c r="G34" s="58"/>
      <c r="H34" s="28"/>
      <c r="I34" s="28"/>
      <c r="J34" s="28"/>
      <c r="K34" s="28"/>
      <c r="L34" s="28"/>
      <c r="M34" s="6"/>
      <c r="N34" s="6"/>
      <c r="O34" s="6"/>
      <c r="S34" s="6"/>
    </row>
    <row r="35" spans="1:19" s="13" customFormat="1" ht="15.75" customHeight="1">
      <c r="A35" s="4"/>
      <c r="B35" s="57"/>
      <c r="C35" s="4"/>
      <c r="D35" s="6"/>
      <c r="E35" s="4"/>
      <c r="F35" s="58"/>
      <c r="G35" s="58"/>
      <c r="H35" s="28"/>
      <c r="I35" s="28"/>
      <c r="J35" s="28"/>
      <c r="K35" s="28"/>
      <c r="L35" s="28"/>
      <c r="M35" s="6"/>
      <c r="N35" s="6"/>
      <c r="O35" s="6"/>
      <c r="S35" s="6"/>
    </row>
    <row r="36" spans="1:19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S36" s="3"/>
    </row>
    <row r="37" spans="1:19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S37" s="3"/>
    </row>
    <row r="38" spans="1:19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9" ht="15.75" customHeight="1">
      <c r="C39" s="258" t="s">
        <v>40</v>
      </c>
      <c r="D39" s="267" t="s">
        <v>264</v>
      </c>
      <c r="E39" s="3"/>
      <c r="F39" s="3"/>
      <c r="G39" s="3"/>
      <c r="H39" s="3"/>
      <c r="I39" s="3"/>
      <c r="J39" s="3"/>
      <c r="K39" s="3"/>
      <c r="L39" s="3"/>
    </row>
    <row r="40" spans="1:19" ht="15.75" customHeight="1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9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9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9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9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9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9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9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10"/>
      <c r="L50" s="211"/>
    </row>
    <row r="51" spans="1:13" s="3" customFormat="1" ht="8.25" customHeight="1">
      <c r="K51" s="2"/>
      <c r="L51" s="2"/>
    </row>
    <row r="52" spans="1:13" ht="13.5" customHeight="1">
      <c r="A52" s="3"/>
      <c r="C52" s="3"/>
    </row>
    <row r="53" spans="1:13" s="7" customFormat="1" ht="13.5" customHeight="1">
      <c r="A53" s="3"/>
      <c r="B53" s="2"/>
      <c r="C53" s="8"/>
      <c r="M53" s="8"/>
    </row>
    <row r="54" spans="1:13" ht="13.5" customHeight="1">
      <c r="A54" s="3"/>
    </row>
    <row r="55" spans="1:13" ht="13.5" customHeight="1">
      <c r="A55" s="3"/>
    </row>
    <row r="56" spans="1:13" ht="13.5" customHeight="1">
      <c r="A56" s="3"/>
    </row>
    <row r="57" spans="1:13" ht="13.5" customHeight="1">
      <c r="A57" s="3"/>
    </row>
    <row r="58" spans="1:13" ht="13.5" customHeight="1">
      <c r="A58" s="3"/>
    </row>
    <row r="59" spans="1:13" ht="13.5" customHeight="1">
      <c r="A59" s="3"/>
    </row>
    <row r="60" spans="1:13" ht="13.5" customHeight="1">
      <c r="A60" s="3"/>
    </row>
    <row r="61" spans="1:13" ht="13.5" customHeight="1">
      <c r="A61" s="3"/>
    </row>
    <row r="62" spans="1:13" ht="13.5" customHeight="1">
      <c r="A62" s="3"/>
    </row>
    <row r="63" spans="1:13" ht="13.5" customHeight="1">
      <c r="A63" s="3"/>
    </row>
    <row r="64" spans="1:13" ht="13.5" customHeight="1">
      <c r="A64" s="3"/>
    </row>
    <row r="65" spans="1:1" ht="13.5" customHeight="1">
      <c r="A65" s="3"/>
    </row>
    <row r="66" spans="1:1" ht="13.5" customHeight="1">
      <c r="A66" s="3"/>
    </row>
    <row r="67" spans="1:1" ht="13.5" customHeight="1">
      <c r="A67" s="3"/>
    </row>
    <row r="68" spans="1:1" ht="13.5" customHeight="1">
      <c r="A68" s="3"/>
    </row>
    <row r="69" spans="1:1" ht="13.5" customHeight="1">
      <c r="A69" s="3"/>
    </row>
    <row r="70" spans="1:1" ht="13.5" customHeight="1">
      <c r="A70" s="3"/>
    </row>
    <row r="71" spans="1:1" ht="13.5" customHeight="1">
      <c r="A71" s="3"/>
    </row>
    <row r="72" spans="1:1" ht="13.5" customHeight="1">
      <c r="A72" s="3"/>
    </row>
    <row r="73" spans="1:1" ht="13.5" customHeight="1">
      <c r="A73" s="3"/>
    </row>
    <row r="74" spans="1:1" ht="13.5" customHeight="1">
      <c r="A74" s="3"/>
    </row>
    <row r="75" spans="1:1" ht="13.5" customHeight="1">
      <c r="A75" s="3"/>
    </row>
    <row r="76" spans="1:1" ht="13.5" customHeight="1">
      <c r="A76" s="3"/>
    </row>
    <row r="77" spans="1:1" ht="13.5" customHeight="1">
      <c r="A77" s="3"/>
    </row>
    <row r="78" spans="1:1" ht="13.5" customHeight="1">
      <c r="A78" s="3"/>
    </row>
    <row r="79" spans="1:1" ht="13.5" customHeight="1">
      <c r="A79" s="3"/>
    </row>
    <row r="80" spans="1:1" ht="13.5" customHeight="1">
      <c r="A80" s="3"/>
    </row>
    <row r="81" spans="1:1" ht="13.5" customHeight="1">
      <c r="A81" s="3"/>
    </row>
    <row r="82" spans="1:1" ht="13.5" customHeight="1">
      <c r="A82" s="3"/>
    </row>
    <row r="83" spans="1:1" ht="13.5" customHeight="1">
      <c r="A83" s="3"/>
    </row>
    <row r="84" spans="1:1" ht="13.5" customHeight="1">
      <c r="A84" s="3"/>
    </row>
    <row r="85" spans="1:1" ht="13.5" customHeight="1">
      <c r="A85" s="3"/>
    </row>
    <row r="86" spans="1:1" ht="13.5" customHeight="1">
      <c r="A86" s="3"/>
    </row>
    <row r="87" spans="1:1" ht="13.5" customHeight="1">
      <c r="A87" s="3"/>
    </row>
    <row r="88" spans="1:1" ht="13.5" customHeight="1">
      <c r="A88" s="3"/>
    </row>
    <row r="89" spans="1:1" ht="13.5" customHeight="1">
      <c r="A89" s="3"/>
    </row>
    <row r="90" spans="1:1" ht="13.5" customHeight="1">
      <c r="A90" s="3"/>
    </row>
    <row r="91" spans="1:1" ht="13.5" customHeight="1">
      <c r="A91" s="3"/>
    </row>
    <row r="92" spans="1:1" ht="13.5" customHeight="1">
      <c r="A92" s="3"/>
    </row>
    <row r="93" spans="1:1" ht="13.5" customHeight="1">
      <c r="A93" s="3"/>
    </row>
    <row r="94" spans="1:1" ht="13.5" customHeight="1">
      <c r="A94" s="3"/>
    </row>
    <row r="95" spans="1:1" ht="13.5" customHeight="1">
      <c r="A95" s="3"/>
    </row>
    <row r="96" spans="1:1" ht="13.5" customHeight="1">
      <c r="A96" s="3"/>
    </row>
    <row r="97" spans="1:1" ht="13.5" customHeight="1">
      <c r="A97" s="3"/>
    </row>
    <row r="98" spans="1:1" ht="13.5" customHeight="1">
      <c r="A98" s="3"/>
    </row>
    <row r="99" spans="1:1" ht="13.5" customHeight="1">
      <c r="A99" s="3"/>
    </row>
    <row r="100" spans="1:1" ht="13.5" customHeight="1">
      <c r="A100" s="3"/>
    </row>
    <row r="101" spans="1:1" ht="13.5" customHeight="1">
      <c r="A101" s="3"/>
    </row>
    <row r="102" spans="1:1" ht="13.5" customHeight="1">
      <c r="A102" s="3"/>
    </row>
    <row r="103" spans="1:1" ht="13.5" customHeight="1">
      <c r="A103" s="3"/>
    </row>
    <row r="104" spans="1:1" ht="13.5" customHeight="1">
      <c r="A104" s="3"/>
    </row>
    <row r="105" spans="1:1" ht="13.5" customHeight="1">
      <c r="A105" s="3"/>
    </row>
    <row r="106" spans="1:1" ht="13.5" customHeight="1">
      <c r="A106" s="3"/>
    </row>
    <row r="107" spans="1:1" ht="13.5" customHeight="1">
      <c r="A107" s="3"/>
    </row>
    <row r="108" spans="1:1" ht="13.5" customHeight="1">
      <c r="A108" s="3"/>
    </row>
    <row r="109" spans="1:1" ht="13.5" customHeight="1">
      <c r="A109" s="3"/>
    </row>
    <row r="110" spans="1:1" ht="13.5" customHeight="1">
      <c r="A110" s="3"/>
    </row>
    <row r="111" spans="1:1" ht="13.5" customHeight="1">
      <c r="A111" s="3"/>
    </row>
    <row r="112" spans="1:1" ht="13.5" customHeight="1">
      <c r="A112" s="3"/>
    </row>
    <row r="113" spans="1:1" ht="13.5" customHeight="1">
      <c r="A113" s="3"/>
    </row>
    <row r="114" spans="1:1" ht="13.5" customHeight="1">
      <c r="A114" s="3"/>
    </row>
    <row r="115" spans="1:1" ht="13.5" customHeight="1">
      <c r="A115" s="3"/>
    </row>
    <row r="116" spans="1:1" ht="13.5" customHeight="1">
      <c r="A116" s="3"/>
    </row>
    <row r="117" spans="1:1" ht="13.5" customHeight="1">
      <c r="A117" s="3"/>
    </row>
    <row r="118" spans="1:1" ht="13.5" customHeight="1">
      <c r="A118" s="3"/>
    </row>
    <row r="119" spans="1:1" ht="13.5" customHeight="1">
      <c r="A119" s="3"/>
    </row>
    <row r="120" spans="1:1" ht="13.5" customHeight="1">
      <c r="A120" s="3"/>
    </row>
    <row r="121" spans="1:1" ht="13.5" customHeight="1">
      <c r="A121" s="3"/>
    </row>
    <row r="122" spans="1:1" ht="13.5" customHeight="1">
      <c r="A122" s="3"/>
    </row>
    <row r="123" spans="1:1" ht="13.5" customHeight="1">
      <c r="A123" s="3"/>
    </row>
    <row r="124" spans="1:1" ht="13.5" customHeight="1">
      <c r="A124" s="3"/>
    </row>
    <row r="125" spans="1:1" ht="13.5" customHeight="1">
      <c r="A125" s="3"/>
    </row>
    <row r="126" spans="1:1" ht="13.5" customHeight="1">
      <c r="A126" s="3"/>
    </row>
    <row r="127" spans="1:1" ht="13.5" customHeight="1">
      <c r="A127" s="3"/>
    </row>
    <row r="128" spans="1:1" ht="13.5" customHeight="1">
      <c r="A128" s="3"/>
    </row>
    <row r="129" spans="1:1" ht="13.5" customHeight="1">
      <c r="A129" s="3"/>
    </row>
    <row r="130" spans="1:1" ht="13.5" customHeight="1">
      <c r="A130" s="3"/>
    </row>
    <row r="131" spans="1:1" ht="13.5" customHeight="1">
      <c r="A131" s="3"/>
    </row>
    <row r="132" spans="1:1" ht="13.5" customHeight="1">
      <c r="A132" s="3"/>
    </row>
    <row r="133" spans="1:1" ht="13.5" customHeight="1">
      <c r="A133" s="3"/>
    </row>
    <row r="134" spans="1:1" ht="13.5" customHeight="1">
      <c r="A134" s="3"/>
    </row>
    <row r="135" spans="1:1" ht="13.5" customHeight="1">
      <c r="A135" s="3"/>
    </row>
    <row r="136" spans="1:1" ht="13.5" customHeight="1">
      <c r="A136" s="3"/>
    </row>
    <row r="137" spans="1:1" ht="13.5" customHeight="1">
      <c r="A137" s="3"/>
    </row>
    <row r="138" spans="1:1" ht="13.5" customHeight="1">
      <c r="A138" s="3"/>
    </row>
    <row r="139" spans="1:1" ht="13.5" customHeight="1">
      <c r="A139" s="3"/>
    </row>
    <row r="140" spans="1:1" ht="13.5" customHeight="1">
      <c r="A140" s="3"/>
    </row>
    <row r="141" spans="1:1" ht="13.5" customHeight="1">
      <c r="A141" s="3"/>
    </row>
    <row r="142" spans="1:1" ht="13.5" customHeight="1">
      <c r="A142" s="3"/>
    </row>
    <row r="143" spans="1:1" ht="13.5" customHeight="1">
      <c r="A143" s="3"/>
    </row>
    <row r="144" spans="1:1" ht="13.5" customHeight="1">
      <c r="A144" s="3"/>
    </row>
    <row r="145" spans="1:1" ht="13.5" customHeight="1">
      <c r="A145" s="3"/>
    </row>
    <row r="146" spans="1:1" ht="13.5" customHeight="1">
      <c r="A146" s="3"/>
    </row>
    <row r="147" spans="1:1" ht="13.5" customHeight="1">
      <c r="A147" s="3"/>
    </row>
    <row r="148" spans="1:1" ht="13.5" customHeight="1">
      <c r="A148" s="3"/>
    </row>
    <row r="149" spans="1:1" ht="13.5" customHeight="1">
      <c r="A149" s="3"/>
    </row>
    <row r="150" spans="1:1" ht="13.5" customHeight="1">
      <c r="A150" s="3"/>
    </row>
    <row r="151" spans="1:1" ht="13.5" customHeight="1">
      <c r="A151" s="3"/>
    </row>
    <row r="152" spans="1:1" ht="13.5" customHeight="1">
      <c r="A152" s="3"/>
    </row>
    <row r="153" spans="1:1" ht="13.5" customHeight="1">
      <c r="A153" s="3"/>
    </row>
    <row r="154" spans="1:1" ht="13.5" customHeight="1">
      <c r="A154" s="3"/>
    </row>
    <row r="155" spans="1:1" ht="13.5" customHeight="1">
      <c r="A155" s="3"/>
    </row>
    <row r="156" spans="1:1" ht="13.5" customHeight="1">
      <c r="A156" s="3"/>
    </row>
    <row r="157" spans="1:1" ht="13.5" customHeight="1">
      <c r="A157" s="3"/>
    </row>
    <row r="158" spans="1:1" ht="13.5" customHeight="1">
      <c r="A158" s="3"/>
    </row>
    <row r="159" spans="1:1" ht="13.5" customHeight="1">
      <c r="A159" s="3"/>
    </row>
    <row r="160" spans="1:1" ht="13.5" customHeight="1">
      <c r="A160" s="3"/>
    </row>
    <row r="161" spans="1:1" ht="13.5" customHeight="1">
      <c r="A161" s="3"/>
    </row>
    <row r="162" spans="1:1" ht="13.5" customHeight="1">
      <c r="A162" s="3"/>
    </row>
    <row r="163" spans="1:1" ht="13.5" customHeight="1">
      <c r="A163" s="3"/>
    </row>
    <row r="164" spans="1:1" ht="13.5" customHeight="1">
      <c r="A164" s="3"/>
    </row>
    <row r="165" spans="1:1" ht="13.5" customHeight="1">
      <c r="A165" s="3"/>
    </row>
    <row r="166" spans="1:1" ht="13.5" customHeight="1">
      <c r="A166" s="3"/>
    </row>
    <row r="167" spans="1:1" ht="13.5" customHeight="1">
      <c r="A167" s="3"/>
    </row>
    <row r="168" spans="1:1" ht="13.5" customHeight="1">
      <c r="A168" s="3"/>
    </row>
    <row r="172" spans="1:1" ht="0.75" customHeight="1"/>
  </sheetData>
  <sheetProtection password="CA61" sheet="1" objects="1" scenarios="1"/>
  <mergeCells count="2">
    <mergeCell ref="E19:L19"/>
    <mergeCell ref="D2:J2"/>
  </mergeCells>
  <phoneticPr fontId="10" type="noConversion"/>
  <pageMargins left="0.74803149606299213" right="0.27559055118110237" top="0.39370078740157483" bottom="0.59055118110236227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3102" r:id="rId3"/>
    <oleObject progId="CorelDRAW.Graphic.14" shapeId="3103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showGridLines="0" topLeftCell="A22" zoomScaleSheetLayoutView="100" workbookViewId="0">
      <selection activeCell="P25" sqref="P25"/>
    </sheetView>
  </sheetViews>
  <sheetFormatPr defaultColWidth="9.140625" defaultRowHeight="12.75"/>
  <cols>
    <col min="1" max="1" width="4.42578125" style="3" customWidth="1"/>
    <col min="2" max="2" width="11" style="2" customWidth="1"/>
    <col min="3" max="3" width="9.7109375" style="2" customWidth="1"/>
    <col min="4" max="4" width="8.42578125" style="2" customWidth="1"/>
    <col min="5" max="5" width="11" style="2" customWidth="1"/>
    <col min="6" max="6" width="10.42578125" style="2" customWidth="1"/>
    <col min="7" max="7" width="9.7109375" style="2" customWidth="1"/>
    <col min="8" max="8" width="8.42578125" style="2" customWidth="1"/>
    <col min="9" max="9" width="1.42578125" style="2" customWidth="1"/>
    <col min="10" max="10" width="10.28515625" style="2" customWidth="1"/>
    <col min="11" max="11" width="8" style="3" customWidth="1"/>
    <col min="12" max="12" width="3.7109375" style="2" customWidth="1"/>
    <col min="13" max="16384" width="9.140625" style="2"/>
  </cols>
  <sheetData>
    <row r="1" spans="1:17" s="3" customFormat="1"/>
    <row r="2" spans="1:17" s="3" customFormat="1" ht="14.25" customHeight="1">
      <c r="C2" s="650" t="s">
        <v>382</v>
      </c>
      <c r="D2" s="651"/>
      <c r="E2" s="651"/>
      <c r="F2" s="651"/>
      <c r="G2" s="651"/>
      <c r="H2" s="651"/>
      <c r="I2" s="651"/>
    </row>
    <row r="3" spans="1:17" s="3" customFormat="1" ht="12.75" customHeight="1"/>
    <row r="4" spans="1:17" s="3" customFormat="1"/>
    <row r="5" spans="1:17">
      <c r="A5" s="448" t="s">
        <v>292</v>
      </c>
      <c r="B5" s="12"/>
      <c r="C5" s="3"/>
      <c r="D5" s="3"/>
      <c r="E5" s="20"/>
      <c r="F5" s="3"/>
      <c r="G5" s="3"/>
      <c r="I5" s="3"/>
      <c r="J5" s="449"/>
      <c r="K5" s="11"/>
    </row>
    <row r="6" spans="1:17">
      <c r="A6" s="450"/>
      <c r="B6" s="12"/>
      <c r="C6" s="3"/>
      <c r="D6" s="3"/>
      <c r="E6" s="20"/>
      <c r="F6" s="3"/>
      <c r="G6" s="3"/>
      <c r="H6" s="451"/>
      <c r="I6" s="3"/>
      <c r="J6" s="449"/>
      <c r="K6" s="11"/>
    </row>
    <row r="7" spans="1:17">
      <c r="A7" s="61" t="s">
        <v>293</v>
      </c>
      <c r="B7" s="12"/>
      <c r="C7" s="3"/>
      <c r="D7" s="3"/>
      <c r="E7" s="20"/>
      <c r="F7" s="3"/>
      <c r="G7" s="3"/>
      <c r="I7" s="3"/>
      <c r="J7" s="449"/>
      <c r="K7" s="11"/>
    </row>
    <row r="8" spans="1:17" ht="13.5" thickBot="1">
      <c r="A8" s="61"/>
      <c r="B8" s="12"/>
      <c r="C8" s="3"/>
      <c r="D8" s="3"/>
      <c r="E8" s="20"/>
      <c r="F8" s="3"/>
      <c r="G8" s="3"/>
      <c r="I8" s="3"/>
      <c r="J8" s="449"/>
      <c r="K8" s="11"/>
    </row>
    <row r="9" spans="1:17" ht="15" customHeight="1">
      <c r="A9" s="57"/>
      <c r="B9" s="658" t="s">
        <v>385</v>
      </c>
      <c r="C9" s="659"/>
      <c r="D9" s="659"/>
      <c r="E9" s="573" t="s">
        <v>41</v>
      </c>
      <c r="F9" s="662" t="s">
        <v>386</v>
      </c>
      <c r="G9" s="663"/>
      <c r="H9" s="664"/>
      <c r="I9" s="557"/>
      <c r="J9" s="557"/>
    </row>
    <row r="10" spans="1:17" ht="14.25" customHeight="1" thickBot="1">
      <c r="B10" s="660"/>
      <c r="C10" s="661"/>
      <c r="D10" s="661"/>
      <c r="E10" s="575" t="s">
        <v>43</v>
      </c>
      <c r="F10" s="665"/>
      <c r="G10" s="666"/>
      <c r="H10" s="667"/>
      <c r="I10" s="557"/>
      <c r="J10" s="558"/>
      <c r="L10" s="3"/>
      <c r="M10" s="3"/>
      <c r="Q10" s="3"/>
    </row>
    <row r="11" spans="1:17" ht="14.25" customHeight="1">
      <c r="B11" s="453" t="s">
        <v>294</v>
      </c>
      <c r="C11" s="454"/>
      <c r="D11" s="561"/>
      <c r="E11" s="574">
        <f>ENTRADA!C40</f>
        <v>0</v>
      </c>
      <c r="F11" s="669">
        <f>ENTRADA!D40</f>
        <v>0</v>
      </c>
      <c r="G11" s="663"/>
      <c r="H11" s="664"/>
      <c r="I11" s="657"/>
      <c r="J11" s="657"/>
      <c r="L11" s="3"/>
      <c r="M11" s="3"/>
      <c r="Q11" s="3"/>
    </row>
    <row r="12" spans="1:17" ht="14.25" customHeight="1">
      <c r="B12" s="455" t="s">
        <v>296</v>
      </c>
      <c r="C12" s="456"/>
      <c r="D12" s="562"/>
      <c r="E12" s="569">
        <f>ENTRADA!C41</f>
        <v>0</v>
      </c>
      <c r="F12" s="670">
        <f>ENTRADA!D41</f>
        <v>0</v>
      </c>
      <c r="G12" s="671"/>
      <c r="H12" s="672"/>
      <c r="I12" s="657"/>
      <c r="J12" s="657"/>
      <c r="L12" s="3"/>
      <c r="M12" s="3"/>
      <c r="Q12" s="3"/>
    </row>
    <row r="13" spans="1:17" ht="14.25" customHeight="1" thickBot="1">
      <c r="B13" s="570" t="s">
        <v>44</v>
      </c>
      <c r="C13" s="571"/>
      <c r="D13" s="572"/>
      <c r="E13" s="569">
        <f>ENTRADA!C42</f>
        <v>0</v>
      </c>
      <c r="F13" s="673">
        <f>ENTRADA!D42</f>
        <v>0</v>
      </c>
      <c r="G13" s="666"/>
      <c r="H13" s="667"/>
      <c r="I13" s="657"/>
      <c r="J13" s="657"/>
      <c r="L13" s="3"/>
      <c r="M13" s="3"/>
      <c r="Q13" s="3"/>
    </row>
    <row r="14" spans="1:17" s="13" customFormat="1" ht="14.25" customHeight="1" thickBot="1">
      <c r="A14" s="6"/>
      <c r="B14" s="458" t="s">
        <v>299</v>
      </c>
      <c r="C14" s="459"/>
      <c r="D14" s="459"/>
      <c r="E14" s="556">
        <f>(E11+E12+E13)/3</f>
        <v>0</v>
      </c>
      <c r="F14" s="463" t="s">
        <v>388</v>
      </c>
      <c r="G14" s="464"/>
      <c r="H14" s="563"/>
      <c r="I14" s="668">
        <f>SUM(F11:F13)/3</f>
        <v>0</v>
      </c>
      <c r="J14" s="656"/>
      <c r="K14" s="3"/>
      <c r="L14" s="16"/>
      <c r="M14" s="16"/>
      <c r="Q14" s="6"/>
    </row>
    <row r="15" spans="1:17" s="13" customFormat="1" ht="14.25" customHeight="1" thickBot="1">
      <c r="A15" s="6"/>
      <c r="B15" s="652" t="s">
        <v>387</v>
      </c>
      <c r="C15" s="653"/>
      <c r="D15" s="654"/>
      <c r="E15" s="556">
        <f>ENTRADA!C43</f>
        <v>0</v>
      </c>
      <c r="F15" s="652" t="s">
        <v>132</v>
      </c>
      <c r="G15" s="653"/>
      <c r="H15" s="654"/>
      <c r="I15" s="655">
        <f>ENTRADA!C44</f>
        <v>0</v>
      </c>
      <c r="J15" s="656"/>
      <c r="K15" s="3"/>
      <c r="L15" s="16"/>
      <c r="M15" s="16"/>
      <c r="Q15" s="6"/>
    </row>
    <row r="16" spans="1:17" s="13" customFormat="1" ht="14.25" customHeight="1">
      <c r="A16" s="6"/>
      <c r="B16" s="564"/>
      <c r="C16" s="565"/>
      <c r="D16" s="565"/>
      <c r="E16" s="566"/>
      <c r="F16" s="564"/>
      <c r="G16" s="565"/>
      <c r="H16" s="565"/>
      <c r="I16" s="559"/>
      <c r="J16" s="560"/>
      <c r="K16" s="3"/>
      <c r="L16" s="16"/>
      <c r="M16" s="16"/>
      <c r="Q16" s="6"/>
    </row>
    <row r="17" spans="1:20" s="13" customFormat="1" ht="14.25" customHeight="1" thickBot="1">
      <c r="A17" s="6"/>
      <c r="B17" s="102"/>
      <c r="C17" s="452"/>
      <c r="D17" s="452"/>
      <c r="E17" s="452"/>
      <c r="F17" s="102"/>
      <c r="G17" s="452"/>
      <c r="H17" s="452"/>
      <c r="I17" s="452"/>
      <c r="J17" s="225"/>
      <c r="K17" s="3"/>
      <c r="L17" s="16"/>
      <c r="M17" s="16"/>
      <c r="Q17" s="6"/>
    </row>
    <row r="18" spans="1:20" s="13" customFormat="1" ht="14.25" customHeight="1">
      <c r="A18" s="6"/>
      <c r="B18" s="658" t="s">
        <v>389</v>
      </c>
      <c r="C18" s="659"/>
      <c r="D18" s="659"/>
      <c r="E18" s="573" t="s">
        <v>41</v>
      </c>
      <c r="F18" s="662" t="s">
        <v>386</v>
      </c>
      <c r="G18" s="663"/>
      <c r="H18" s="664"/>
      <c r="I18" s="557"/>
      <c r="J18" s="557"/>
      <c r="K18" s="3"/>
      <c r="L18" s="6"/>
      <c r="M18" s="6"/>
      <c r="Q18" s="6"/>
    </row>
    <row r="19" spans="1:20" s="13" customFormat="1" ht="14.25" customHeight="1" thickBot="1">
      <c r="A19" s="6"/>
      <c r="B19" s="660"/>
      <c r="C19" s="661"/>
      <c r="D19" s="661"/>
      <c r="E19" s="575" t="s">
        <v>43</v>
      </c>
      <c r="F19" s="674"/>
      <c r="G19" s="675"/>
      <c r="H19" s="676"/>
      <c r="I19" s="557"/>
      <c r="J19" s="558"/>
      <c r="K19" s="3"/>
      <c r="L19" s="6"/>
      <c r="M19" s="6"/>
      <c r="Q19" s="6"/>
    </row>
    <row r="20" spans="1:20" s="13" customFormat="1" ht="14.25" customHeight="1">
      <c r="A20" s="3"/>
      <c r="B20" s="453" t="s">
        <v>294</v>
      </c>
      <c r="C20" s="454"/>
      <c r="D20" s="454"/>
      <c r="E20" s="576">
        <f>ENTRADA!F40</f>
        <v>0</v>
      </c>
      <c r="F20" s="669">
        <f>ENTRADA!G40</f>
        <v>0</v>
      </c>
      <c r="G20" s="663"/>
      <c r="H20" s="664"/>
      <c r="I20" s="657"/>
      <c r="J20" s="657"/>
      <c r="K20" s="3"/>
      <c r="L20" s="6"/>
      <c r="M20" s="6"/>
      <c r="Q20" s="6"/>
    </row>
    <row r="21" spans="1:20" s="13" customFormat="1" ht="14.25" customHeight="1">
      <c r="A21" s="3"/>
      <c r="B21" s="455" t="s">
        <v>296</v>
      </c>
      <c r="C21" s="456"/>
      <c r="D21" s="456"/>
      <c r="E21" s="577">
        <f>ENTRADA!F41</f>
        <v>0</v>
      </c>
      <c r="F21" s="670">
        <f>ENTRADA!G41</f>
        <v>0</v>
      </c>
      <c r="G21" s="671"/>
      <c r="H21" s="672"/>
      <c r="I21" s="657"/>
      <c r="J21" s="657"/>
      <c r="K21" s="3"/>
      <c r="L21" s="6"/>
      <c r="M21" s="6"/>
      <c r="Q21" s="6"/>
    </row>
    <row r="22" spans="1:20" s="13" customFormat="1" ht="14.25" customHeight="1" thickBot="1">
      <c r="A22" s="3"/>
      <c r="B22" s="465" t="s">
        <v>44</v>
      </c>
      <c r="C22" s="466"/>
      <c r="D22" s="466"/>
      <c r="E22" s="578">
        <f>ENTRADA!F42</f>
        <v>0</v>
      </c>
      <c r="F22" s="673">
        <f>ENTRADA!G42</f>
        <v>0</v>
      </c>
      <c r="G22" s="666"/>
      <c r="H22" s="667"/>
      <c r="I22" s="657"/>
      <c r="J22" s="657"/>
      <c r="K22" s="3"/>
      <c r="L22" s="6"/>
      <c r="M22" s="6"/>
      <c r="Q22" s="6"/>
      <c r="T22" s="457"/>
    </row>
    <row r="23" spans="1:20" s="13" customFormat="1" ht="14.25" customHeight="1" thickBot="1">
      <c r="A23" s="3"/>
      <c r="B23" s="458" t="s">
        <v>299</v>
      </c>
      <c r="C23" s="459"/>
      <c r="D23" s="459"/>
      <c r="E23" s="556">
        <f>(E20+E21+E22)/3</f>
        <v>0</v>
      </c>
      <c r="F23" s="463" t="s">
        <v>388</v>
      </c>
      <c r="G23" s="464"/>
      <c r="H23" s="563"/>
      <c r="I23" s="668">
        <f>SUM(F20:F22)/3</f>
        <v>0</v>
      </c>
      <c r="J23" s="656"/>
      <c r="K23" s="3"/>
      <c r="L23" s="6"/>
      <c r="M23" s="6"/>
      <c r="Q23" s="6"/>
    </row>
    <row r="24" spans="1:20" ht="14.25" customHeight="1" thickBot="1">
      <c r="B24" s="652" t="s">
        <v>387</v>
      </c>
      <c r="C24" s="653"/>
      <c r="D24" s="654"/>
      <c r="E24" s="556">
        <f>ENTRADA!F43</f>
        <v>0</v>
      </c>
      <c r="F24" s="652" t="s">
        <v>132</v>
      </c>
      <c r="G24" s="653"/>
      <c r="H24" s="654"/>
      <c r="I24" s="655">
        <f>ENTRADA!F44</f>
        <v>0</v>
      </c>
      <c r="J24" s="656"/>
      <c r="L24" s="11"/>
      <c r="M24" s="11"/>
      <c r="Q24" s="3"/>
    </row>
    <row r="25" spans="1:20" ht="18" customHeight="1">
      <c r="B25" s="3"/>
      <c r="C25" s="8"/>
      <c r="D25" s="8"/>
      <c r="E25" s="8"/>
      <c r="F25" s="8"/>
      <c r="G25" s="8"/>
      <c r="H25" s="8"/>
      <c r="I25" s="8"/>
      <c r="J25" s="3"/>
      <c r="L25" s="3"/>
      <c r="M25" s="3"/>
      <c r="Q25" s="3"/>
    </row>
    <row r="26" spans="1:20" ht="13.5" thickBot="1">
      <c r="B26" s="3"/>
      <c r="C26" s="8"/>
      <c r="D26" s="8"/>
      <c r="E26" s="460"/>
      <c r="F26" s="567"/>
      <c r="G26" s="8"/>
      <c r="H26" s="8"/>
      <c r="I26" s="8"/>
      <c r="J26" s="3"/>
    </row>
    <row r="27" spans="1:20">
      <c r="B27" s="658" t="s">
        <v>390</v>
      </c>
      <c r="C27" s="659"/>
      <c r="D27" s="659"/>
      <c r="E27" s="573" t="s">
        <v>41</v>
      </c>
      <c r="F27" s="662" t="s">
        <v>386</v>
      </c>
      <c r="G27" s="663"/>
      <c r="H27" s="664"/>
      <c r="I27" s="557"/>
      <c r="J27" s="557"/>
    </row>
    <row r="28" spans="1:20" ht="13.5" thickBot="1">
      <c r="B28" s="660"/>
      <c r="C28" s="661"/>
      <c r="D28" s="661"/>
      <c r="E28" s="575" t="s">
        <v>43</v>
      </c>
      <c r="F28" s="674"/>
      <c r="G28" s="675"/>
      <c r="H28" s="676"/>
      <c r="I28" s="557"/>
      <c r="J28" s="558"/>
    </row>
    <row r="29" spans="1:20" ht="13.5" thickBot="1">
      <c r="B29" s="453" t="s">
        <v>295</v>
      </c>
      <c r="C29" s="454"/>
      <c r="D29" s="454"/>
      <c r="E29" s="626">
        <f>ENTRADA!C36</f>
        <v>0</v>
      </c>
      <c r="F29" s="669">
        <f>ENTRADA!D36</f>
        <v>0</v>
      </c>
      <c r="G29" s="663"/>
      <c r="H29" s="664"/>
      <c r="I29" s="657"/>
      <c r="J29" s="657"/>
    </row>
    <row r="30" spans="1:20" ht="13.5" thickBot="1">
      <c r="B30" s="455" t="s">
        <v>297</v>
      </c>
      <c r="C30" s="456"/>
      <c r="D30" s="456"/>
      <c r="E30" s="626">
        <f>ENTRADA!C37</f>
        <v>0</v>
      </c>
      <c r="F30" s="670">
        <f>ENTRADA!D37</f>
        <v>0</v>
      </c>
      <c r="G30" s="671"/>
      <c r="H30" s="672"/>
      <c r="I30" s="657"/>
      <c r="J30" s="657"/>
    </row>
    <row r="31" spans="1:20" ht="13.5" thickBot="1">
      <c r="B31" s="465" t="s">
        <v>298</v>
      </c>
      <c r="C31" s="466"/>
      <c r="D31" s="466"/>
      <c r="E31" s="626">
        <f>ENTRADA!C38</f>
        <v>0</v>
      </c>
      <c r="F31" s="673">
        <f>ENTRADA!D38</f>
        <v>0</v>
      </c>
      <c r="G31" s="666"/>
      <c r="H31" s="667"/>
      <c r="I31" s="657"/>
      <c r="J31" s="657"/>
    </row>
    <row r="32" spans="1:20" ht="13.5" thickBot="1">
      <c r="B32" s="458" t="s">
        <v>300</v>
      </c>
      <c r="C32" s="459"/>
      <c r="D32" s="459"/>
      <c r="E32" s="556">
        <f>(E29+E30+E31)/3</f>
        <v>0</v>
      </c>
      <c r="F32" s="463" t="s">
        <v>388</v>
      </c>
      <c r="G32" s="464"/>
      <c r="H32" s="563"/>
      <c r="I32" s="668">
        <f>SUM(F29:F31)/3</f>
        <v>0</v>
      </c>
      <c r="J32" s="656"/>
    </row>
    <row r="33" spans="1:20" s="13" customFormat="1" ht="14.25" customHeight="1" thickBot="1">
      <c r="A33" s="6"/>
      <c r="B33" s="652" t="s">
        <v>387</v>
      </c>
      <c r="C33" s="653"/>
      <c r="D33" s="653"/>
      <c r="E33" s="556">
        <f>ENTRADA!C43</f>
        <v>0</v>
      </c>
      <c r="F33" s="652" t="s">
        <v>132</v>
      </c>
      <c r="G33" s="653"/>
      <c r="H33" s="654"/>
      <c r="I33" s="655">
        <f>ENTRADA!C44</f>
        <v>0</v>
      </c>
      <c r="J33" s="656"/>
      <c r="K33" s="3"/>
      <c r="L33" s="16"/>
      <c r="M33" s="16"/>
      <c r="Q33" s="6"/>
    </row>
    <row r="34" spans="1:20" s="13" customFormat="1" ht="14.25" customHeight="1">
      <c r="A34" s="3"/>
      <c r="B34"/>
      <c r="C34"/>
      <c r="D34"/>
      <c r="E34"/>
      <c r="F34"/>
      <c r="G34"/>
      <c r="H34"/>
      <c r="I34"/>
      <c r="J34"/>
      <c r="K34" s="3"/>
      <c r="L34" s="6"/>
      <c r="M34" s="6"/>
      <c r="Q34" s="6"/>
    </row>
    <row r="35" spans="1:20" s="13" customFormat="1" ht="14.25" customHeight="1">
      <c r="A35" s="3"/>
      <c r="B35"/>
      <c r="C35"/>
      <c r="D35"/>
      <c r="E35"/>
      <c r="F35"/>
      <c r="G35"/>
      <c r="H35"/>
      <c r="I35"/>
      <c r="J35"/>
      <c r="K35" s="3"/>
      <c r="L35" s="6"/>
      <c r="M35" s="6"/>
      <c r="Q35" s="6"/>
      <c r="T35" s="457"/>
    </row>
    <row r="36" spans="1:20" s="13" customFormat="1" ht="14.25" customHeight="1">
      <c r="A36" s="3"/>
      <c r="B36"/>
      <c r="C36"/>
      <c r="D36"/>
      <c r="E36"/>
      <c r="F36"/>
      <c r="G36"/>
      <c r="H36"/>
      <c r="I36"/>
      <c r="J36"/>
      <c r="K36" s="3"/>
      <c r="L36" s="6"/>
      <c r="M36" s="6"/>
      <c r="Q36" s="6"/>
    </row>
    <row r="37" spans="1:20" ht="14.25" customHeight="1">
      <c r="B37"/>
      <c r="C37"/>
      <c r="D37"/>
      <c r="E37"/>
      <c r="F37"/>
      <c r="G37"/>
      <c r="H37"/>
      <c r="I37"/>
      <c r="J37"/>
      <c r="L37" s="11"/>
      <c r="M37" s="11"/>
      <c r="Q37" s="3"/>
    </row>
    <row r="38" spans="1:20" ht="18" customHeight="1">
      <c r="B38"/>
      <c r="C38"/>
      <c r="D38"/>
      <c r="E38"/>
      <c r="F38"/>
      <c r="G38"/>
      <c r="H38"/>
      <c r="I38"/>
      <c r="J38"/>
      <c r="L38" s="3"/>
      <c r="M38" s="3"/>
      <c r="Q38" s="3"/>
    </row>
    <row r="39" spans="1:20">
      <c r="B39"/>
      <c r="C39"/>
      <c r="D39"/>
      <c r="E39"/>
      <c r="F39"/>
      <c r="G39"/>
      <c r="H39"/>
      <c r="I39"/>
      <c r="J39"/>
    </row>
    <row r="40" spans="1:20">
      <c r="B40" s="3"/>
      <c r="C40" s="8"/>
      <c r="D40" s="8"/>
      <c r="G40" s="8"/>
      <c r="H40" s="8"/>
      <c r="I40" s="8"/>
      <c r="J40" s="3"/>
    </row>
    <row r="41" spans="1:20">
      <c r="E41" s="267"/>
      <c r="F41" s="267"/>
    </row>
    <row r="42" spans="1:20" s="7" customFormat="1">
      <c r="A42" s="3"/>
      <c r="B42" s="2"/>
      <c r="C42" s="2"/>
      <c r="D42" s="2"/>
      <c r="E42" s="6"/>
      <c r="F42" s="6"/>
      <c r="G42" s="2"/>
      <c r="H42" s="2"/>
      <c r="I42" s="2"/>
      <c r="J42" s="2"/>
      <c r="K42" s="3"/>
    </row>
    <row r="43" spans="1:20" ht="15" customHeight="1">
      <c r="B43" s="3"/>
      <c r="C43" s="267"/>
      <c r="D43" s="267"/>
      <c r="E43" s="6"/>
      <c r="F43" s="6"/>
      <c r="G43" s="267"/>
      <c r="H43" s="267"/>
      <c r="I43" s="267"/>
      <c r="J43" s="267"/>
      <c r="K43" s="267"/>
    </row>
    <row r="44" spans="1:20">
      <c r="A44" s="461" t="s">
        <v>40</v>
      </c>
      <c r="B44" s="462"/>
      <c r="C44" s="568" t="s">
        <v>391</v>
      </c>
      <c r="D44" s="6"/>
      <c r="E44" s="6"/>
      <c r="F44" s="6"/>
      <c r="G44" s="6"/>
      <c r="H44" s="6"/>
      <c r="I44" s="6"/>
      <c r="J44" s="6"/>
      <c r="K44" s="6"/>
    </row>
    <row r="45" spans="1:20">
      <c r="A45" s="462"/>
      <c r="B45" s="462"/>
      <c r="C45" s="6"/>
      <c r="D45" s="6"/>
      <c r="E45" s="6"/>
      <c r="F45" s="6"/>
      <c r="G45" s="6"/>
      <c r="H45" s="6"/>
      <c r="I45" s="6"/>
      <c r="J45" s="6"/>
      <c r="K45" s="6"/>
    </row>
    <row r="46" spans="1:20">
      <c r="A46" s="462"/>
      <c r="B46" s="462"/>
      <c r="C46" s="6"/>
      <c r="D46" s="6"/>
      <c r="E46" s="6"/>
      <c r="F46" s="6"/>
      <c r="G46" s="6"/>
      <c r="H46" s="6"/>
      <c r="I46" s="6"/>
      <c r="J46" s="6"/>
      <c r="K46" s="6"/>
    </row>
    <row r="47" spans="1:20">
      <c r="A47" s="462"/>
      <c r="B47" s="462"/>
      <c r="C47" s="6"/>
      <c r="D47" s="6"/>
      <c r="E47" s="6"/>
      <c r="F47" s="6"/>
      <c r="G47" s="6"/>
      <c r="H47" s="6"/>
      <c r="I47" s="6"/>
      <c r="J47" s="6"/>
      <c r="K47" s="6"/>
    </row>
    <row r="48" spans="1:20">
      <c r="A48" s="462"/>
      <c r="B48" s="462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462"/>
      <c r="B49" s="462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462"/>
      <c r="B50" s="462"/>
      <c r="C50" s="6"/>
      <c r="D50" s="6"/>
      <c r="G50" s="6"/>
      <c r="H50" s="6"/>
      <c r="I50" s="6"/>
      <c r="J50" s="6"/>
      <c r="K50" s="6"/>
    </row>
    <row r="51" spans="1:11" ht="15.75">
      <c r="I51" s="210"/>
      <c r="J51" s="211"/>
    </row>
    <row r="52" spans="1:11">
      <c r="G52" s="3"/>
      <c r="H52" s="3"/>
      <c r="I52"/>
      <c r="J52"/>
    </row>
    <row r="53" spans="1:11" ht="7.5" customHeight="1"/>
  </sheetData>
  <sheetProtection password="CA61" sheet="1" objects="1" scenarios="1"/>
  <mergeCells count="37">
    <mergeCell ref="I32:J32"/>
    <mergeCell ref="B33:D33"/>
    <mergeCell ref="F33:H33"/>
    <mergeCell ref="I33:J33"/>
    <mergeCell ref="F29:H29"/>
    <mergeCell ref="I29:J29"/>
    <mergeCell ref="F30:H30"/>
    <mergeCell ref="I30:J30"/>
    <mergeCell ref="F31:H31"/>
    <mergeCell ref="I31:J31"/>
    <mergeCell ref="I23:J23"/>
    <mergeCell ref="B27:D28"/>
    <mergeCell ref="F27:H28"/>
    <mergeCell ref="I20:J20"/>
    <mergeCell ref="I22:J22"/>
    <mergeCell ref="I21:J21"/>
    <mergeCell ref="B18:D19"/>
    <mergeCell ref="F18:H19"/>
    <mergeCell ref="F20:H20"/>
    <mergeCell ref="F21:H21"/>
    <mergeCell ref="F22:H22"/>
    <mergeCell ref="C2:I2"/>
    <mergeCell ref="B24:D24"/>
    <mergeCell ref="F24:H24"/>
    <mergeCell ref="I24:J24"/>
    <mergeCell ref="I11:J11"/>
    <mergeCell ref="I12:J12"/>
    <mergeCell ref="I13:J13"/>
    <mergeCell ref="B9:D10"/>
    <mergeCell ref="F9:H10"/>
    <mergeCell ref="B15:D15"/>
    <mergeCell ref="F15:H15"/>
    <mergeCell ref="I14:J14"/>
    <mergeCell ref="I15:J15"/>
    <mergeCell ref="F11:H11"/>
    <mergeCell ref="F12:H12"/>
    <mergeCell ref="F13:H13"/>
  </mergeCells>
  <phoneticPr fontId="10" type="noConversion"/>
  <pageMargins left="0.74803149606299213" right="0.27559055118110237" top="0.31496062992125984" bottom="0.59055118110236227" header="0.39370078740157483" footer="0"/>
  <pageSetup paperSize="9" orientation="portrait" horizontalDpi="100" verticalDpi="100"/>
  <headerFooter alignWithMargins="0"/>
  <drawing r:id="rId1"/>
  <legacyDrawing r:id="rId2"/>
  <oleObjects>
    <oleObject progId="PBrush" shapeId="20502" r:id="rId3"/>
    <oleObject progId="CorelDRAW.Graphic.14" shapeId="20503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GridLines="0" topLeftCell="A25" workbookViewId="0">
      <selection activeCell="F4" sqref="F4"/>
    </sheetView>
  </sheetViews>
  <sheetFormatPr defaultColWidth="9.140625" defaultRowHeight="12.75"/>
  <cols>
    <col min="1" max="1" width="16.42578125" style="3" customWidth="1"/>
    <col min="2" max="2" width="34.140625" style="2" customWidth="1"/>
    <col min="3" max="3" width="25.7109375" style="2" customWidth="1"/>
    <col min="4" max="4" width="6.7109375" style="2" customWidth="1"/>
    <col min="5" max="5" width="11" style="3" customWidth="1"/>
    <col min="6" max="6" width="7" style="2" customWidth="1"/>
    <col min="7" max="16384" width="9.140625" style="2"/>
  </cols>
  <sheetData>
    <row r="1" spans="1:5" s="3" customFormat="1" ht="12.75" customHeight="1">
      <c r="A1" s="212"/>
      <c r="B1" s="20"/>
      <c r="D1" s="60"/>
      <c r="E1" s="6"/>
    </row>
    <row r="2" spans="1:5" s="3" customFormat="1" ht="14.25" customHeight="1">
      <c r="A2" s="15"/>
      <c r="B2" s="677" t="s">
        <v>382</v>
      </c>
      <c r="C2" s="678"/>
      <c r="D2" s="60"/>
      <c r="E2" s="30"/>
    </row>
    <row r="3" spans="1:5" s="3" customFormat="1" ht="12.75" customHeight="1">
      <c r="A3" s="12"/>
      <c r="B3" s="20"/>
      <c r="D3" s="60"/>
      <c r="E3" s="11"/>
    </row>
    <row r="4" spans="1:5" s="3" customFormat="1" ht="12.75" customHeight="1"/>
    <row r="5" spans="1:5" ht="12.75" customHeight="1">
      <c r="A5" s="274" t="s">
        <v>269</v>
      </c>
      <c r="B5" s="3"/>
      <c r="C5" s="3"/>
      <c r="D5" s="3"/>
    </row>
    <row r="6" spans="1:5" ht="12.75" customHeight="1">
      <c r="A6" s="61"/>
      <c r="B6" s="3"/>
      <c r="C6" s="3"/>
      <c r="D6" s="3"/>
    </row>
    <row r="7" spans="1:5" ht="12.75" customHeight="1">
      <c r="A7" s="61" t="s">
        <v>270</v>
      </c>
      <c r="B7" s="3"/>
      <c r="C7" s="3"/>
      <c r="D7" s="3"/>
    </row>
    <row r="8" spans="1:5" ht="12.75" customHeight="1" thickBot="1">
      <c r="A8" s="8"/>
      <c r="B8" s="8"/>
      <c r="C8" s="8"/>
      <c r="D8" s="8"/>
      <c r="E8" s="8"/>
    </row>
    <row r="9" spans="1:5" ht="15" customHeight="1" thickBot="1">
      <c r="A9" s="8"/>
      <c r="B9" s="62" t="s">
        <v>45</v>
      </c>
      <c r="C9" s="63" t="s">
        <v>46</v>
      </c>
      <c r="D9" s="8"/>
      <c r="E9" s="8"/>
    </row>
    <row r="10" spans="1:5" ht="15" customHeight="1">
      <c r="A10" s="8"/>
      <c r="B10" s="192" t="s">
        <v>47</v>
      </c>
      <c r="C10" s="68">
        <f>ENTRADA!L7*ENTRADA!M7</f>
        <v>0</v>
      </c>
      <c r="D10" s="8"/>
      <c r="E10" s="8"/>
    </row>
    <row r="11" spans="1:5" ht="15" customHeight="1">
      <c r="A11" s="8"/>
      <c r="B11" s="64" t="s">
        <v>48</v>
      </c>
      <c r="C11" s="68">
        <f>ENTRADA!L8*ENTRADA!M8</f>
        <v>0</v>
      </c>
      <c r="D11" s="8"/>
      <c r="E11" s="8"/>
    </row>
    <row r="12" spans="1:5" ht="15" customHeight="1">
      <c r="A12" s="8"/>
      <c r="B12" s="64" t="s">
        <v>49</v>
      </c>
      <c r="C12" s="68">
        <f>ENTRADA!L9*ENTRADA!M9</f>
        <v>0</v>
      </c>
      <c r="D12" s="8"/>
      <c r="E12" s="8"/>
    </row>
    <row r="13" spans="1:5" ht="15" customHeight="1">
      <c r="A13" s="8"/>
      <c r="B13" s="66" t="s">
        <v>50</v>
      </c>
      <c r="C13" s="68">
        <f>(C10+C11+C12)/3</f>
        <v>0</v>
      </c>
      <c r="D13" s="8"/>
      <c r="E13" s="8"/>
    </row>
    <row r="14" spans="1:5" ht="15" customHeight="1">
      <c r="A14" s="8"/>
      <c r="B14" s="64" t="s">
        <v>51</v>
      </c>
      <c r="C14" s="68">
        <f>ENTRADA!L10*ENTRADA!M10</f>
        <v>0</v>
      </c>
      <c r="D14" s="8"/>
      <c r="E14" s="8"/>
    </row>
    <row r="15" spans="1:5" ht="15" customHeight="1">
      <c r="A15" s="8"/>
      <c r="B15" s="64" t="s">
        <v>52</v>
      </c>
      <c r="C15" s="68">
        <f>ENTRADA!L11*ENTRADA!M11</f>
        <v>0</v>
      </c>
      <c r="D15" s="8"/>
      <c r="E15" s="8"/>
    </row>
    <row r="16" spans="1:5" ht="15" customHeight="1">
      <c r="A16" s="8"/>
      <c r="B16" s="64" t="s">
        <v>53</v>
      </c>
      <c r="C16" s="68">
        <f>ENTRADA!L12*ENTRADA!M12</f>
        <v>0</v>
      </c>
      <c r="D16" s="8"/>
      <c r="E16" s="8"/>
    </row>
    <row r="17" spans="1:5" ht="15" customHeight="1">
      <c r="A17" s="8"/>
      <c r="B17" s="66" t="s">
        <v>54</v>
      </c>
      <c r="C17" s="68">
        <f>(C14+C15+C16)/3</f>
        <v>0</v>
      </c>
      <c r="D17" s="8"/>
      <c r="E17" s="8"/>
    </row>
    <row r="18" spans="1:5" ht="15" customHeight="1">
      <c r="A18" s="8"/>
      <c r="B18" s="64" t="s">
        <v>55</v>
      </c>
      <c r="C18" s="68">
        <f>ENTRADA!L4*ENTRADA!M4</f>
        <v>0</v>
      </c>
      <c r="D18" s="8"/>
      <c r="E18" s="8"/>
    </row>
    <row r="19" spans="1:5" ht="15" customHeight="1">
      <c r="A19" s="8"/>
      <c r="B19" s="64" t="s">
        <v>56</v>
      </c>
      <c r="C19" s="68">
        <f>ENTRADA!L5*ENTRADA!M5</f>
        <v>0</v>
      </c>
      <c r="D19" s="8"/>
      <c r="E19" s="8"/>
    </row>
    <row r="20" spans="1:5" ht="15" customHeight="1">
      <c r="A20" s="8"/>
      <c r="B20" s="64" t="s">
        <v>57</v>
      </c>
      <c r="C20" s="68">
        <f>ENTRADA!L6*ENTRADA!M6</f>
        <v>0</v>
      </c>
      <c r="D20" s="8"/>
      <c r="E20" s="8"/>
    </row>
    <row r="21" spans="1:5" ht="15" customHeight="1">
      <c r="A21" s="8"/>
      <c r="B21" s="65" t="s">
        <v>58</v>
      </c>
      <c r="C21" s="68">
        <f>C18+C19+C20</f>
        <v>0</v>
      </c>
      <c r="D21" s="8"/>
      <c r="E21" s="8"/>
    </row>
    <row r="22" spans="1:5" ht="15" customHeight="1">
      <c r="A22" s="8"/>
      <c r="B22" s="64" t="s">
        <v>59</v>
      </c>
      <c r="C22" s="68">
        <f>ENTRADA!L13*ENTRADA!M13</f>
        <v>0</v>
      </c>
      <c r="D22" s="8"/>
      <c r="E22" s="8"/>
    </row>
    <row r="23" spans="1:5" ht="15" customHeight="1">
      <c r="A23" s="8"/>
      <c r="B23" s="64" t="s">
        <v>60</v>
      </c>
      <c r="C23" s="68">
        <f>ENTRADA!L14*ENTRADA!M14</f>
        <v>0</v>
      </c>
      <c r="D23" s="8"/>
      <c r="E23" s="8"/>
    </row>
    <row r="24" spans="1:5" ht="15" customHeight="1">
      <c r="A24" s="8"/>
      <c r="B24" s="64" t="s">
        <v>61</v>
      </c>
      <c r="C24" s="68">
        <f>ENTRADA!L15*ENTRADA!M15</f>
        <v>0</v>
      </c>
      <c r="D24" s="8"/>
      <c r="E24" s="6"/>
    </row>
    <row r="25" spans="1:5" ht="15" customHeight="1" thickBot="1">
      <c r="A25" s="8"/>
      <c r="B25" s="67" t="s">
        <v>62</v>
      </c>
      <c r="C25" s="69">
        <f>(C22+C23+C24)/3</f>
        <v>0</v>
      </c>
      <c r="D25" s="8"/>
      <c r="E25" s="6"/>
    </row>
    <row r="26" spans="1:5" ht="15" customHeight="1">
      <c r="A26" s="8"/>
      <c r="B26" s="64" t="s">
        <v>51</v>
      </c>
      <c r="C26" s="68">
        <f>ENTRADA!L16*ENTRADA!M16</f>
        <v>0</v>
      </c>
      <c r="D26" s="8"/>
      <c r="E26" s="8"/>
    </row>
    <row r="27" spans="1:5" ht="15" customHeight="1">
      <c r="A27" s="8"/>
      <c r="B27" s="64" t="s">
        <v>52</v>
      </c>
      <c r="C27" s="68">
        <f>ENTRADA!L17*ENTRADA!M17</f>
        <v>0</v>
      </c>
      <c r="D27" s="8"/>
      <c r="E27" s="8"/>
    </row>
    <row r="28" spans="1:5" ht="15" customHeight="1">
      <c r="A28" s="8"/>
      <c r="B28" s="64" t="s">
        <v>53</v>
      </c>
      <c r="C28" s="68">
        <f>ENTRADA!L18*ENTRADA!M18</f>
        <v>0</v>
      </c>
      <c r="D28" s="8"/>
      <c r="E28" s="8"/>
    </row>
    <row r="29" spans="1:5" ht="15" customHeight="1">
      <c r="A29" s="8"/>
      <c r="B29" s="66" t="s">
        <v>54</v>
      </c>
      <c r="C29" s="68">
        <f>(C26+C27+C28)/3</f>
        <v>0</v>
      </c>
      <c r="D29" s="8"/>
      <c r="E29" s="8"/>
    </row>
    <row r="30" spans="1:5" ht="15" customHeight="1">
      <c r="A30" s="8"/>
      <c r="B30" s="64" t="s">
        <v>47</v>
      </c>
      <c r="C30" s="68">
        <f>ENTRADA!L19*ENTRADA!M19</f>
        <v>0</v>
      </c>
      <c r="D30" s="8"/>
      <c r="E30" s="8"/>
    </row>
    <row r="31" spans="1:5" ht="15" customHeight="1">
      <c r="A31" s="8"/>
      <c r="B31" s="64" t="s">
        <v>48</v>
      </c>
      <c r="C31" s="68">
        <f>ENTRADA!L20*ENTRADA!M20</f>
        <v>0</v>
      </c>
      <c r="D31" s="8"/>
      <c r="E31" s="8"/>
    </row>
    <row r="32" spans="1:5" ht="15" customHeight="1">
      <c r="A32" s="8"/>
      <c r="B32" s="64" t="s">
        <v>49</v>
      </c>
      <c r="C32" s="68">
        <f>ENTRADA!L21*ENTRADA!M21</f>
        <v>0</v>
      </c>
      <c r="D32" s="8"/>
      <c r="E32" s="8"/>
    </row>
    <row r="33" spans="1:5" ht="15" customHeight="1">
      <c r="A33" s="8"/>
      <c r="B33" s="66" t="s">
        <v>50</v>
      </c>
      <c r="C33" s="68">
        <f>(C30+C31+C32)/3</f>
        <v>0</v>
      </c>
      <c r="D33" s="8"/>
      <c r="E33" s="8"/>
    </row>
    <row r="34" spans="1:5" ht="15" customHeight="1">
      <c r="A34" s="8"/>
      <c r="B34" s="64" t="s">
        <v>59</v>
      </c>
      <c r="C34" s="68">
        <f>ENTRADA!L22*ENTRADA!M22</f>
        <v>0</v>
      </c>
      <c r="D34" s="8"/>
      <c r="E34" s="8"/>
    </row>
    <row r="35" spans="1:5" ht="15" customHeight="1">
      <c r="A35" s="8"/>
      <c r="B35" s="64" t="s">
        <v>60</v>
      </c>
      <c r="C35" s="68">
        <f>ENTRADA!L23*ENTRADA!M23</f>
        <v>0</v>
      </c>
      <c r="D35" s="8"/>
      <c r="E35" s="8"/>
    </row>
    <row r="36" spans="1:5" ht="15" customHeight="1">
      <c r="A36" s="8"/>
      <c r="B36" s="64" t="s">
        <v>61</v>
      </c>
      <c r="C36" s="68">
        <f>ENTRADA!L24*ENTRADA!M24</f>
        <v>0</v>
      </c>
      <c r="D36" s="8"/>
      <c r="E36" s="8"/>
    </row>
    <row r="37" spans="1:5" ht="15" customHeight="1" thickBot="1">
      <c r="A37" s="8"/>
      <c r="B37" s="67" t="s">
        <v>62</v>
      </c>
      <c r="C37" s="70">
        <f>(C34+C35+C36)/3</f>
        <v>0</v>
      </c>
      <c r="D37" s="8"/>
      <c r="E37" s="8"/>
    </row>
    <row r="38" spans="1:5" ht="25.5">
      <c r="A38" s="8"/>
      <c r="B38" s="66" t="s">
        <v>63</v>
      </c>
      <c r="C38" s="71" t="e">
        <f>(((((C13+C33)/2)-((C17+C29)/2))/((C13+C33)/2))*100)</f>
        <v>#DIV/0!</v>
      </c>
      <c r="D38" s="8"/>
      <c r="E38" s="8"/>
    </row>
    <row r="39" spans="1:5" ht="15" customHeight="1">
      <c r="A39" s="8"/>
      <c r="B39" s="203" t="s">
        <v>64</v>
      </c>
      <c r="C39" s="354">
        <v>0</v>
      </c>
      <c r="D39" s="8"/>
      <c r="E39" s="8"/>
    </row>
    <row r="40" spans="1:5" ht="15" customHeight="1">
      <c r="A40" s="8"/>
      <c r="B40" s="66" t="s">
        <v>65</v>
      </c>
      <c r="C40" s="71" t="e">
        <f>(C21-C39)*(100/(50+(50*((C17/C13)^2))))</f>
        <v>#DIV/0!</v>
      </c>
      <c r="D40" s="8"/>
      <c r="E40" s="8"/>
    </row>
    <row r="41" spans="1:5" ht="15" customHeight="1" thickBot="1">
      <c r="A41" s="8"/>
      <c r="B41" s="67" t="s">
        <v>66</v>
      </c>
      <c r="C41" s="202" t="e">
        <f>(((C25+C37)/2)*100)/(PLACA!$E$16*1000/(PLACA!$E$31*SQRT(3)))</f>
        <v>#DIV/0!</v>
      </c>
      <c r="D41" s="8"/>
      <c r="E41" s="8"/>
    </row>
    <row r="42" spans="1:5" ht="15" customHeight="1">
      <c r="A42" s="8"/>
      <c r="B42" s="72"/>
      <c r="C42" s="73"/>
      <c r="D42" s="8"/>
      <c r="E42" s="8"/>
    </row>
    <row r="43" spans="1:5" ht="12.75" customHeight="1">
      <c r="B43" s="6"/>
      <c r="C43" s="6"/>
      <c r="D43" s="6"/>
      <c r="E43" s="6"/>
    </row>
    <row r="44" spans="1:5" ht="12.75" customHeight="1">
      <c r="A44" s="57" t="s">
        <v>67</v>
      </c>
      <c r="B44" s="26" t="s">
        <v>68</v>
      </c>
      <c r="C44" s="6"/>
      <c r="D44" s="6"/>
      <c r="E44" s="6"/>
    </row>
    <row r="45" spans="1:5" ht="12.75" customHeight="1">
      <c r="A45" s="57"/>
      <c r="B45" s="25" t="s">
        <v>69</v>
      </c>
      <c r="C45" s="6"/>
      <c r="D45" s="6"/>
      <c r="E45" s="6"/>
    </row>
    <row r="46" spans="1:5" ht="12.75" customHeight="1">
      <c r="A46" s="57"/>
      <c r="B46" s="25" t="s">
        <v>70</v>
      </c>
      <c r="C46" s="6"/>
      <c r="D46" s="6"/>
      <c r="E46" s="6"/>
    </row>
    <row r="47" spans="1:5" ht="12.75" customHeight="1">
      <c r="A47" s="57"/>
      <c r="B47" s="25" t="s">
        <v>71</v>
      </c>
      <c r="C47" s="6"/>
      <c r="D47" s="6"/>
      <c r="E47" s="6"/>
    </row>
    <row r="48" spans="1:5" ht="12.75" customHeight="1">
      <c r="A48" s="57"/>
      <c r="B48" s="25" t="s">
        <v>72</v>
      </c>
      <c r="C48" s="6"/>
      <c r="D48" s="6"/>
      <c r="E48" s="6"/>
    </row>
    <row r="49" spans="2:6" ht="12.75" customHeight="1">
      <c r="B49" s="6"/>
      <c r="C49" s="210"/>
      <c r="D49" s="211"/>
      <c r="E49" s="6"/>
      <c r="F49" s="3"/>
    </row>
    <row r="50" spans="2:6" s="3" customFormat="1" ht="9.75" customHeight="1">
      <c r="B50" s="6"/>
      <c r="C50" s="2"/>
      <c r="D50" s="2"/>
      <c r="E50" s="6"/>
    </row>
    <row r="51" spans="2:6" ht="7.5" customHeight="1"/>
  </sheetData>
  <sheetProtection password="CA61" sheet="1" objects="1" scenarios="1"/>
  <mergeCells count="1">
    <mergeCell ref="B2:C2"/>
  </mergeCells>
  <phoneticPr fontId="10" type="noConversion"/>
  <pageMargins left="0.74803149606299213" right="0.27559055118110237" top="0.39370078740157483" bottom="0.59055118110236227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8214" r:id="rId3"/>
    <oleObject progId="CorelDRAW.Graphic.14" shapeId="8215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showGridLines="0" topLeftCell="A7" workbookViewId="0">
      <selection activeCell="M32" sqref="M32"/>
    </sheetView>
  </sheetViews>
  <sheetFormatPr defaultColWidth="9.140625" defaultRowHeight="12.75"/>
  <cols>
    <col min="1" max="1" width="1.28515625" style="3" customWidth="1"/>
    <col min="2" max="2" width="14.7109375" style="2" customWidth="1"/>
    <col min="3" max="3" width="15.7109375" style="2" customWidth="1"/>
    <col min="4" max="4" width="10.140625" style="2" customWidth="1"/>
    <col min="5" max="5" width="3.7109375" style="2" customWidth="1"/>
    <col min="6" max="6" width="29.7109375" style="2" customWidth="1"/>
    <col min="7" max="7" width="6.140625" style="2" customWidth="1"/>
    <col min="8" max="8" width="9.85546875" style="2" customWidth="1"/>
    <col min="9" max="9" width="2.28515625" style="3" customWidth="1"/>
    <col min="10" max="10" width="11.7109375" style="2" customWidth="1"/>
    <col min="11" max="16384" width="9.140625" style="2"/>
  </cols>
  <sheetData>
    <row r="1" spans="1:9" s="3" customFormat="1" ht="12.75" customHeight="1">
      <c r="B1" s="212"/>
      <c r="C1" s="212"/>
      <c r="D1" s="5"/>
      <c r="G1" s="60"/>
      <c r="H1" s="6"/>
    </row>
    <row r="2" spans="1:9" s="3" customFormat="1" ht="14.25" customHeight="1">
      <c r="B2" s="15"/>
      <c r="C2" s="679" t="s">
        <v>382</v>
      </c>
      <c r="D2" s="679"/>
      <c r="E2" s="679"/>
      <c r="F2" s="679"/>
      <c r="G2" s="60"/>
      <c r="H2" s="30"/>
    </row>
    <row r="3" spans="1:9" s="3" customFormat="1" ht="14.25" customHeight="1">
      <c r="B3" s="12"/>
      <c r="C3" s="12"/>
      <c r="D3" s="5"/>
      <c r="G3" s="60"/>
      <c r="H3" s="11"/>
    </row>
    <row r="4" spans="1:9" s="3" customFormat="1" ht="14.25" customHeight="1">
      <c r="B4" s="12"/>
      <c r="C4" s="12"/>
      <c r="D4" s="5"/>
      <c r="G4" s="60"/>
      <c r="H4" s="11"/>
    </row>
    <row r="5" spans="1:9" ht="15.75" customHeight="1">
      <c r="B5" s="12"/>
      <c r="C5" s="12"/>
      <c r="D5" s="5"/>
      <c r="E5" s="3"/>
      <c r="F5" s="3"/>
      <c r="G5" s="60"/>
      <c r="H5" s="11"/>
    </row>
    <row r="6" spans="1:9" ht="15.75" customHeight="1">
      <c r="A6" s="256"/>
      <c r="B6" s="61" t="s">
        <v>383</v>
      </c>
      <c r="C6" s="10"/>
      <c r="D6" s="3"/>
      <c r="E6" s="3"/>
      <c r="F6" s="3"/>
      <c r="G6" s="3"/>
      <c r="H6" s="3"/>
    </row>
    <row r="7" spans="1:9" ht="15.75" customHeight="1">
      <c r="B7" s="61"/>
      <c r="C7" s="10"/>
      <c r="D7" s="3"/>
      <c r="E7" s="3"/>
      <c r="F7" s="3"/>
      <c r="G7" s="3"/>
      <c r="H7" s="3"/>
    </row>
    <row r="8" spans="1:9" ht="15.75" customHeight="1">
      <c r="B8" s="57"/>
      <c r="C8" s="3"/>
      <c r="D8" s="3"/>
      <c r="E8" s="3"/>
      <c r="F8" s="3"/>
      <c r="G8" s="3"/>
      <c r="H8" s="3"/>
    </row>
    <row r="9" spans="1:9" ht="15.75" customHeight="1" thickBot="1">
      <c r="B9" s="57"/>
      <c r="C9" s="3"/>
      <c r="D9" s="3"/>
      <c r="E9" s="3"/>
      <c r="F9" s="3"/>
      <c r="G9" s="3"/>
      <c r="H9" s="3"/>
    </row>
    <row r="10" spans="1:9" s="106" customFormat="1" ht="15.75" customHeight="1" thickBot="1">
      <c r="A10" s="59"/>
      <c r="B10" s="121" t="s">
        <v>73</v>
      </c>
      <c r="C10" s="122"/>
      <c r="D10" s="123"/>
      <c r="E10" s="105"/>
      <c r="F10" s="136" t="s">
        <v>74</v>
      </c>
      <c r="G10" s="137" t="s">
        <v>75</v>
      </c>
      <c r="H10" s="138" t="s">
        <v>76</v>
      </c>
      <c r="I10" s="105"/>
    </row>
    <row r="11" spans="1:9" s="106" customFormat="1" ht="15.75" customHeight="1">
      <c r="A11" s="105"/>
      <c r="B11" s="579" t="s">
        <v>392</v>
      </c>
      <c r="C11" s="125"/>
      <c r="D11" s="228">
        <f>'CALC. CARGA '!C4</f>
        <v>0</v>
      </c>
      <c r="E11" s="105"/>
      <c r="F11" s="139" t="s">
        <v>77</v>
      </c>
      <c r="G11" s="140" t="s">
        <v>78</v>
      </c>
      <c r="H11" s="141" t="s">
        <v>79</v>
      </c>
      <c r="I11" s="105"/>
    </row>
    <row r="12" spans="1:9" s="106" customFormat="1" ht="15.75" customHeight="1" thickBot="1">
      <c r="A12" s="105"/>
      <c r="B12" s="126" t="s">
        <v>80</v>
      </c>
      <c r="C12" s="127"/>
      <c r="D12" s="260">
        <f>'CALC. CARGA '!C5</f>
        <v>0</v>
      </c>
      <c r="E12" s="105"/>
      <c r="F12" s="142" t="s">
        <v>81</v>
      </c>
      <c r="G12" s="143" t="s">
        <v>82</v>
      </c>
      <c r="H12" s="554">
        <f>'CALC. CARGA '!F2</f>
        <v>0</v>
      </c>
      <c r="I12" s="105"/>
    </row>
    <row r="13" spans="1:9" s="106" customFormat="1" ht="15.75" customHeight="1">
      <c r="A13" s="105"/>
      <c r="B13" s="579" t="s">
        <v>393</v>
      </c>
      <c r="C13" s="125"/>
      <c r="D13" s="229">
        <f>'CALC. CARGA '!C8</f>
        <v>0</v>
      </c>
      <c r="E13" s="105"/>
      <c r="F13" s="142" t="s">
        <v>83</v>
      </c>
      <c r="G13" s="143" t="s">
        <v>84</v>
      </c>
      <c r="H13" s="554">
        <f>'CALC. CARGA '!F3</f>
        <v>0</v>
      </c>
      <c r="I13" s="105"/>
    </row>
    <row r="14" spans="1:9" s="106" customFormat="1" ht="15.75" customHeight="1" thickBot="1">
      <c r="A14" s="105"/>
      <c r="B14" s="128" t="s">
        <v>80</v>
      </c>
      <c r="C14" s="129"/>
      <c r="D14" s="261">
        <f>'CALC. CARGA '!C9</f>
        <v>0</v>
      </c>
      <c r="E14" s="105"/>
      <c r="F14" s="142" t="s">
        <v>85</v>
      </c>
      <c r="G14" s="143" t="s">
        <v>86</v>
      </c>
      <c r="H14" s="147" t="e">
        <f>'CALC. CARGA '!F4</f>
        <v>#DIV/0!</v>
      </c>
      <c r="I14" s="105"/>
    </row>
    <row r="15" spans="1:9" s="106" customFormat="1" ht="15.75" customHeight="1">
      <c r="A15" s="105"/>
      <c r="B15" s="107"/>
      <c r="C15" s="108"/>
      <c r="D15" s="109"/>
      <c r="E15" s="105"/>
      <c r="F15" s="142" t="s">
        <v>87</v>
      </c>
      <c r="G15" s="143" t="s">
        <v>86</v>
      </c>
      <c r="H15" s="147" t="e">
        <f>'CALC. CARGA '!F5</f>
        <v>#DIV/0!</v>
      </c>
      <c r="I15" s="105"/>
    </row>
    <row r="16" spans="1:9" s="106" customFormat="1" ht="15.75" customHeight="1" thickBot="1">
      <c r="A16" s="105"/>
      <c r="B16" s="107"/>
      <c r="C16" s="108"/>
      <c r="D16" s="109"/>
      <c r="E16" s="105"/>
      <c r="F16" s="142" t="s">
        <v>88</v>
      </c>
      <c r="G16" s="143" t="s">
        <v>86</v>
      </c>
      <c r="H16" s="147" t="e">
        <f>IF('CALC. CARGA '!F6=0,"-",'CALC. CARGA '!F6)</f>
        <v>#DIV/0!</v>
      </c>
      <c r="I16" s="105"/>
    </row>
    <row r="17" spans="1:9" s="106" customFormat="1" ht="15.75" customHeight="1" thickBot="1">
      <c r="A17" s="105"/>
      <c r="B17" s="121" t="s">
        <v>89</v>
      </c>
      <c r="C17" s="122"/>
      <c r="D17" s="123"/>
      <c r="E17" s="105"/>
      <c r="F17" s="142" t="s">
        <v>90</v>
      </c>
      <c r="G17" s="143" t="s">
        <v>86</v>
      </c>
      <c r="H17" s="147" t="e">
        <f>'CALC. CARGA '!F7</f>
        <v>#DIV/0!</v>
      </c>
      <c r="I17" s="105"/>
    </row>
    <row r="18" spans="1:9" s="106" customFormat="1" ht="15.75" customHeight="1">
      <c r="A18" s="105"/>
      <c r="B18" s="124" t="s">
        <v>91</v>
      </c>
      <c r="C18" s="130"/>
      <c r="D18" s="131"/>
      <c r="E18" s="105"/>
      <c r="F18" s="193" t="s">
        <v>92</v>
      </c>
      <c r="G18" s="143" t="s">
        <v>84</v>
      </c>
      <c r="H18" s="147" t="e">
        <f>'CALC. CARGA '!F8</f>
        <v>#DIV/0!</v>
      </c>
      <c r="I18" s="105"/>
    </row>
    <row r="19" spans="1:9" s="106" customFormat="1" ht="15.75" customHeight="1">
      <c r="A19" s="105"/>
      <c r="B19" s="580" t="s">
        <v>394</v>
      </c>
      <c r="C19" s="132"/>
      <c r="D19" s="110" t="e">
        <f>'CALC. CARGA '!C27</f>
        <v>#DIV/0!</v>
      </c>
      <c r="E19" s="105"/>
      <c r="F19" s="193" t="s">
        <v>93</v>
      </c>
      <c r="G19" s="143" t="s">
        <v>84</v>
      </c>
      <c r="H19" s="147" t="e">
        <f>'CALC. CARGA '!F9</f>
        <v>#DIV/0!</v>
      </c>
      <c r="I19" s="105"/>
    </row>
    <row r="20" spans="1:9" s="106" customFormat="1" ht="15.75" customHeight="1" thickBot="1">
      <c r="A20" s="105"/>
      <c r="B20" s="219" t="s">
        <v>94</v>
      </c>
      <c r="C20" s="133"/>
      <c r="D20" s="262" t="e">
        <f>'CALC. CARGA '!C28</f>
        <v>#DIV/0!</v>
      </c>
      <c r="E20" s="105"/>
      <c r="F20" s="193" t="s">
        <v>95</v>
      </c>
      <c r="G20" s="143" t="s">
        <v>84</v>
      </c>
      <c r="H20" s="147" t="e">
        <f>IF('CALC. CARGA '!F10=0,"-",'CALC. CARGA '!F10)</f>
        <v>#DIV/0!</v>
      </c>
      <c r="I20" s="105"/>
    </row>
    <row r="21" spans="1:9" s="106" customFormat="1" ht="15.75" customHeight="1">
      <c r="A21" s="105"/>
      <c r="B21" s="124" t="s">
        <v>96</v>
      </c>
      <c r="C21" s="134"/>
      <c r="D21" s="135"/>
      <c r="E21" s="105"/>
      <c r="F21" s="142" t="s">
        <v>97</v>
      </c>
      <c r="G21" s="143" t="s">
        <v>84</v>
      </c>
      <c r="H21" s="147" t="e">
        <f>'CALC. CARGA '!F11</f>
        <v>#DIV/0!</v>
      </c>
      <c r="I21" s="105"/>
    </row>
    <row r="22" spans="1:9" s="106" customFormat="1" ht="15.75" customHeight="1">
      <c r="A22" s="105"/>
      <c r="B22" s="195" t="s">
        <v>395</v>
      </c>
      <c r="C22" s="194"/>
      <c r="D22" s="196">
        <f>'CALC. CARGA '!C30</f>
        <v>0</v>
      </c>
      <c r="E22" s="105"/>
      <c r="F22" s="193" t="s">
        <v>98</v>
      </c>
      <c r="G22" s="143" t="s">
        <v>99</v>
      </c>
      <c r="H22" s="147" t="e">
        <f>'CALC. CARGA '!F12</f>
        <v>#DIV/0!</v>
      </c>
      <c r="I22" s="105"/>
    </row>
    <row r="23" spans="1:9" s="106" customFormat="1" ht="15.75" customHeight="1" thickBot="1">
      <c r="A23" s="105"/>
      <c r="B23" s="219" t="s">
        <v>94</v>
      </c>
      <c r="C23" s="197"/>
      <c r="D23" s="263" t="e">
        <f>'CALC. CARGA '!C31</f>
        <v>#DIV/0!</v>
      </c>
      <c r="E23" s="105"/>
      <c r="F23" s="193" t="s">
        <v>100</v>
      </c>
      <c r="G23" s="143" t="s">
        <v>99</v>
      </c>
      <c r="H23" s="147" t="e">
        <f>'CALC. CARGA '!F13</f>
        <v>#DIV/0!</v>
      </c>
      <c r="I23" s="105"/>
    </row>
    <row r="24" spans="1:9" s="106" customFormat="1" ht="15.75" customHeight="1" thickBot="1">
      <c r="A24" s="105"/>
      <c r="B24" s="107"/>
      <c r="C24" s="113"/>
      <c r="D24" s="115"/>
      <c r="E24" s="105"/>
      <c r="F24" s="193" t="s">
        <v>101</v>
      </c>
      <c r="G24" s="143" t="s">
        <v>99</v>
      </c>
      <c r="H24" s="147" t="e">
        <f>IF('CALC. CARGA '!F14=0,"-",'CALC. CARGA '!F14)</f>
        <v>#DIV/0!</v>
      </c>
      <c r="I24" s="105"/>
    </row>
    <row r="25" spans="1:9" s="106" customFormat="1" ht="15.75" customHeight="1" thickBot="1">
      <c r="A25" s="105"/>
      <c r="B25" s="232" t="s">
        <v>102</v>
      </c>
      <c r="C25" s="233"/>
      <c r="D25" s="234">
        <f>'CALC. CARGA '!C38</f>
        <v>0</v>
      </c>
      <c r="E25" s="105"/>
      <c r="F25" s="142" t="s">
        <v>103</v>
      </c>
      <c r="G25" s="143" t="s">
        <v>99</v>
      </c>
      <c r="H25" s="147" t="e">
        <f>'CALC. CARGA '!F15</f>
        <v>#DIV/0!</v>
      </c>
      <c r="I25" s="105"/>
    </row>
    <row r="26" spans="1:9" s="106" customFormat="1" ht="15.75" customHeight="1" thickBot="1">
      <c r="A26" s="105"/>
      <c r="B26" s="2"/>
      <c r="C26" s="231"/>
      <c r="D26" s="231"/>
      <c r="E26" s="105"/>
      <c r="F26" s="144" t="s">
        <v>104</v>
      </c>
      <c r="G26" s="143" t="s">
        <v>99</v>
      </c>
      <c r="H26" s="147">
        <f>'CALC. CARGA '!F16</f>
        <v>0</v>
      </c>
      <c r="I26" s="105"/>
    </row>
    <row r="27" spans="1:9" s="106" customFormat="1" ht="15.75" customHeight="1" thickBot="1">
      <c r="A27" s="105"/>
      <c r="B27" s="232" t="s">
        <v>105</v>
      </c>
      <c r="C27" s="233"/>
      <c r="D27" s="234" t="e">
        <f>(D23+D25)/2</f>
        <v>#DIV/0!</v>
      </c>
      <c r="E27" s="105"/>
      <c r="F27" s="581" t="s">
        <v>396</v>
      </c>
      <c r="G27" s="143" t="s">
        <v>86</v>
      </c>
      <c r="H27" s="147" t="e">
        <f>'CALC. CARGA '!F28</f>
        <v>#DIV/0!</v>
      </c>
      <c r="I27" s="105"/>
    </row>
    <row r="28" spans="1:9" s="106" customFormat="1" ht="15.75" customHeight="1">
      <c r="A28" s="105"/>
      <c r="B28" s="105"/>
      <c r="C28" s="105"/>
      <c r="D28" s="105"/>
      <c r="E28" s="105"/>
      <c r="F28" s="582" t="s">
        <v>397</v>
      </c>
      <c r="G28" s="145" t="s">
        <v>86</v>
      </c>
      <c r="H28" s="147" t="e">
        <f>'CALC. CARGA '!F35</f>
        <v>#DIV/0!</v>
      </c>
      <c r="I28" s="105"/>
    </row>
    <row r="29" spans="1:9" s="106" customFormat="1" ht="15.75" customHeight="1" thickBot="1">
      <c r="A29" s="105"/>
      <c r="B29" s="2"/>
      <c r="C29" s="2"/>
      <c r="D29" s="2"/>
      <c r="E29" s="105"/>
      <c r="F29" s="142" t="s">
        <v>106</v>
      </c>
      <c r="G29" s="145" t="s">
        <v>86</v>
      </c>
      <c r="H29" s="147" t="e">
        <f>'CALC. CARGA '!F31</f>
        <v>#DIV/0!</v>
      </c>
      <c r="I29" s="105"/>
    </row>
    <row r="30" spans="1:9" s="106" customFormat="1" ht="15.75" customHeight="1" thickBot="1">
      <c r="A30" s="105"/>
      <c r="B30" s="355" t="s">
        <v>107</v>
      </c>
      <c r="C30" s="627"/>
      <c r="D30" s="628">
        <v>0</v>
      </c>
      <c r="E30" s="105"/>
      <c r="F30" s="582" t="s">
        <v>398</v>
      </c>
      <c r="G30" s="145" t="s">
        <v>86</v>
      </c>
      <c r="H30" s="147" t="e">
        <f>'CALC. CARGA '!F37</f>
        <v>#DIV/0!</v>
      </c>
      <c r="I30" s="105"/>
    </row>
    <row r="31" spans="1:9" s="106" customFormat="1" ht="15.75" customHeight="1">
      <c r="A31" s="105"/>
      <c r="B31" s="105"/>
      <c r="C31" s="105"/>
      <c r="D31" s="105"/>
      <c r="E31" s="105"/>
      <c r="F31" s="582" t="s">
        <v>399</v>
      </c>
      <c r="G31" s="143" t="s">
        <v>108</v>
      </c>
      <c r="H31" s="147" t="e">
        <f>'CALC. CARGA '!F36</f>
        <v>#DIV/0!</v>
      </c>
      <c r="I31" s="105"/>
    </row>
    <row r="32" spans="1:9" s="106" customFormat="1" ht="15.75" customHeight="1" thickBot="1">
      <c r="A32" s="105"/>
      <c r="B32" s="105"/>
      <c r="C32" s="105"/>
      <c r="D32" s="105"/>
      <c r="E32" s="105"/>
      <c r="F32" s="142" t="s">
        <v>109</v>
      </c>
      <c r="G32" s="143" t="s">
        <v>108</v>
      </c>
      <c r="H32" s="147" t="e">
        <f>'CALC. CARGA '!F34</f>
        <v>#DIV/0!</v>
      </c>
      <c r="I32" s="105"/>
    </row>
    <row r="33" spans="1:9" s="106" customFormat="1" ht="15.75" customHeight="1" thickBot="1">
      <c r="A33" s="3"/>
      <c r="B33" s="356" t="s">
        <v>110</v>
      </c>
      <c r="C33" s="627"/>
      <c r="D33" s="628" t="e">
        <f>(H27+'PERDAS EM VAZIO'!C40)-D30</f>
        <v>#DIV/0!</v>
      </c>
      <c r="E33" s="105"/>
      <c r="F33" s="583" t="s">
        <v>398</v>
      </c>
      <c r="G33" s="146" t="s">
        <v>108</v>
      </c>
      <c r="H33" s="230" t="e">
        <f>'CALC. CARGA '!F38</f>
        <v>#DIV/0!</v>
      </c>
      <c r="I33" s="105"/>
    </row>
    <row r="34" spans="1:9" s="101" customFormat="1" ht="15.75" customHeight="1">
      <c r="A34" s="102"/>
      <c r="B34" s="357"/>
      <c r="C34" s="358"/>
      <c r="D34" s="359"/>
      <c r="E34" s="102"/>
      <c r="F34" s="103"/>
      <c r="G34" s="73"/>
      <c r="H34" s="104"/>
      <c r="I34" s="102"/>
    </row>
    <row r="35" spans="1:9" s="102" customFormat="1">
      <c r="A35" s="213"/>
      <c r="B35" s="4"/>
      <c r="C35" s="4"/>
      <c r="D35" s="4"/>
    </row>
    <row r="36" spans="1:9" s="102" customFormat="1" ht="12" customHeight="1">
      <c r="A36" s="213"/>
      <c r="B36" s="4"/>
      <c r="C36" s="4"/>
      <c r="D36" s="4"/>
    </row>
    <row r="37" spans="1:9" s="111" customFormat="1">
      <c r="A37" s="214"/>
      <c r="B37" s="102"/>
      <c r="C37" s="102"/>
      <c r="D37" s="102"/>
    </row>
    <row r="38" spans="1:9" s="111" customFormat="1">
      <c r="B38" s="107"/>
      <c r="C38" s="108"/>
      <c r="D38" s="109"/>
      <c r="F38" s="108"/>
      <c r="G38" s="112"/>
      <c r="H38" s="112"/>
    </row>
    <row r="39" spans="1:9" s="111" customFormat="1">
      <c r="B39" s="3"/>
      <c r="C39" s="108"/>
      <c r="D39" s="109"/>
      <c r="F39" s="108"/>
      <c r="G39" s="112"/>
      <c r="H39" s="112"/>
    </row>
    <row r="40" spans="1:9" s="111" customFormat="1">
      <c r="A40" s="3"/>
      <c r="B40" s="57" t="s">
        <v>111</v>
      </c>
      <c r="C40" s="26" t="s">
        <v>68</v>
      </c>
      <c r="D40" s="109"/>
      <c r="F40" s="108"/>
      <c r="G40" s="112"/>
      <c r="H40" s="112"/>
    </row>
    <row r="41" spans="1:9" s="111" customFormat="1" ht="11.25" customHeight="1">
      <c r="B41" s="107"/>
      <c r="C41" s="25" t="s">
        <v>71</v>
      </c>
      <c r="D41" s="109"/>
      <c r="F41" s="108"/>
      <c r="G41" s="112"/>
      <c r="H41" s="112"/>
    </row>
    <row r="42" spans="1:9" s="111" customFormat="1" ht="11.25" customHeight="1">
      <c r="B42" s="107"/>
      <c r="C42" s="25" t="s">
        <v>72</v>
      </c>
      <c r="D42" s="109"/>
      <c r="F42" s="108"/>
      <c r="G42" s="112"/>
      <c r="H42" s="112"/>
    </row>
    <row r="43" spans="1:9" s="111" customFormat="1" ht="11.25" customHeight="1">
      <c r="B43" s="107"/>
      <c r="C43" s="108"/>
      <c r="D43" s="109"/>
      <c r="F43" s="108"/>
      <c r="G43" s="112"/>
      <c r="H43" s="112"/>
    </row>
    <row r="44" spans="1:9" s="111" customFormat="1" ht="11.25" customHeight="1">
      <c r="B44" s="107"/>
      <c r="C44" s="108"/>
      <c r="D44" s="109"/>
      <c r="F44" s="108"/>
      <c r="G44" s="112"/>
      <c r="H44" s="112"/>
    </row>
    <row r="45" spans="1:9" s="111" customFormat="1" ht="11.25" customHeight="1">
      <c r="B45" s="107"/>
      <c r="C45" s="108"/>
      <c r="D45" s="109"/>
      <c r="F45" s="108"/>
      <c r="G45" s="112"/>
      <c r="H45" s="112"/>
    </row>
    <row r="46" spans="1:9" s="111" customFormat="1">
      <c r="B46" s="107"/>
      <c r="C46" s="113"/>
      <c r="D46" s="114"/>
      <c r="F46" s="108"/>
      <c r="G46" s="112"/>
      <c r="H46" s="112"/>
    </row>
    <row r="47" spans="1:9" s="111" customFormat="1">
      <c r="B47" s="113"/>
      <c r="C47" s="113"/>
      <c r="D47" s="113"/>
      <c r="F47" s="108"/>
      <c r="G47" s="112"/>
      <c r="H47" s="112"/>
    </row>
    <row r="48" spans="1:9" s="111" customFormat="1">
      <c r="B48" s="116"/>
      <c r="F48" s="108"/>
      <c r="G48" s="112"/>
      <c r="H48" s="112"/>
    </row>
    <row r="49" spans="2:8" s="111" customFormat="1" ht="12" customHeight="1">
      <c r="B49" s="107"/>
      <c r="D49" s="109"/>
      <c r="F49" s="210"/>
      <c r="G49" s="211"/>
      <c r="H49" s="109"/>
    </row>
    <row r="50" spans="2:8" s="111" customFormat="1" ht="6.75" customHeight="1">
      <c r="F50" s="2"/>
      <c r="G50" s="2"/>
      <c r="H50" s="109"/>
    </row>
    <row r="51" spans="2:8" s="111" customFormat="1">
      <c r="F51" s="108"/>
      <c r="G51" s="119"/>
      <c r="H51" s="109"/>
    </row>
    <row r="52" spans="2:8" s="111" customFormat="1">
      <c r="B52" s="117"/>
      <c r="F52" s="118"/>
      <c r="G52" s="119"/>
      <c r="H52" s="109"/>
    </row>
    <row r="53" spans="2:8" s="111" customFormat="1" ht="15" customHeight="1">
      <c r="F53" s="118"/>
      <c r="G53" s="112"/>
      <c r="H53" s="109"/>
    </row>
    <row r="54" spans="2:8" s="111" customFormat="1">
      <c r="F54" s="108"/>
      <c r="G54" s="112"/>
      <c r="H54" s="109"/>
    </row>
    <row r="55" spans="2:8" s="111" customFormat="1" ht="15">
      <c r="B55" s="360"/>
      <c r="C55" s="361"/>
      <c r="D55" s="359"/>
      <c r="F55" s="118"/>
      <c r="G55" s="112"/>
      <c r="H55" s="109"/>
    </row>
    <row r="56" spans="2:8" ht="15" customHeight="1">
      <c r="B56" s="120"/>
      <c r="C56" s="120"/>
      <c r="D56" s="120"/>
    </row>
    <row r="57" spans="2:8" ht="15" customHeight="1">
      <c r="B57" s="120"/>
      <c r="C57" s="120"/>
      <c r="D57" s="120"/>
    </row>
    <row r="58" spans="2:8" ht="15" customHeight="1"/>
    <row r="59" spans="2:8" ht="15" customHeight="1"/>
    <row r="60" spans="2:8" ht="15" customHeight="1"/>
    <row r="61" spans="2:8" ht="15" customHeight="1"/>
    <row r="62" spans="2:8" ht="15" customHeight="1"/>
    <row r="63" spans="2:8" ht="15" customHeight="1"/>
    <row r="64" spans="2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 password="CA61" sheet="1" objects="1" scenarios="1"/>
  <mergeCells count="1">
    <mergeCell ref="C2:F2"/>
  </mergeCells>
  <phoneticPr fontId="10" type="noConversion"/>
  <pageMargins left="0.74803149606299213" right="0.27559055118110237" top="0.39370078740157483" bottom="0.59055118110236227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10267" r:id="rId3"/>
    <oleObject progId="CorelDRAW.Graphic.14" shapeId="10268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showGridLines="0" topLeftCell="A4" workbookViewId="0">
      <selection activeCell="O23" sqref="O23"/>
    </sheetView>
  </sheetViews>
  <sheetFormatPr defaultColWidth="9.140625" defaultRowHeight="12.75"/>
  <cols>
    <col min="1" max="1" width="1.28515625" style="3" customWidth="1"/>
    <col min="2" max="2" width="14.7109375" style="2" customWidth="1"/>
    <col min="3" max="3" width="15.7109375" style="2" customWidth="1"/>
    <col min="4" max="4" width="10.140625" style="2" customWidth="1"/>
    <col min="5" max="5" width="3.7109375" style="2" customWidth="1"/>
    <col min="6" max="6" width="29.7109375" style="2" customWidth="1"/>
    <col min="7" max="7" width="6.140625" style="2" customWidth="1"/>
    <col min="8" max="8" width="9.85546875" style="2" customWidth="1"/>
    <col min="9" max="9" width="2.28515625" style="3" customWidth="1"/>
    <col min="10" max="10" width="11.7109375" style="2" customWidth="1"/>
    <col min="11" max="16384" width="9.140625" style="2"/>
  </cols>
  <sheetData>
    <row r="1" spans="1:9" s="3" customFormat="1">
      <c r="B1" s="212"/>
      <c r="C1" s="212"/>
      <c r="D1" s="5"/>
      <c r="G1" s="60"/>
      <c r="H1" s="6"/>
    </row>
    <row r="2" spans="1:9" s="3" customFormat="1">
      <c r="B2" s="15"/>
      <c r="C2" s="679" t="s">
        <v>382</v>
      </c>
      <c r="D2" s="679"/>
      <c r="E2" s="679"/>
      <c r="F2" s="679"/>
      <c r="G2" s="60"/>
      <c r="H2" s="30"/>
    </row>
    <row r="3" spans="1:9" s="3" customFormat="1">
      <c r="B3" s="12"/>
      <c r="C3" s="12"/>
      <c r="D3" s="5"/>
      <c r="G3" s="60"/>
      <c r="H3" s="11"/>
    </row>
    <row r="4" spans="1:9" s="3" customFormat="1">
      <c r="B4" s="12"/>
      <c r="C4" s="12"/>
      <c r="D4" s="5"/>
      <c r="G4" s="60"/>
      <c r="H4" s="11"/>
    </row>
    <row r="5" spans="1:9">
      <c r="B5" s="12"/>
      <c r="C5" s="12"/>
      <c r="D5" s="5"/>
      <c r="E5" s="3"/>
      <c r="F5" s="3"/>
      <c r="G5" s="60"/>
      <c r="H5" s="11"/>
    </row>
    <row r="6" spans="1:9">
      <c r="A6" s="256"/>
      <c r="B6" s="61" t="s">
        <v>384</v>
      </c>
      <c r="C6" s="10"/>
      <c r="D6" s="3"/>
      <c r="E6" s="3"/>
      <c r="F6" s="3"/>
      <c r="G6" s="3"/>
      <c r="H6" s="3"/>
    </row>
    <row r="7" spans="1:9">
      <c r="B7" s="61"/>
      <c r="C7" s="10"/>
      <c r="D7" s="3"/>
      <c r="E7" s="3"/>
      <c r="F7" s="3"/>
      <c r="G7" s="3"/>
      <c r="H7" s="3"/>
    </row>
    <row r="8" spans="1:9">
      <c r="B8" s="57"/>
      <c r="C8" s="3"/>
      <c r="D8" s="3"/>
      <c r="E8" s="3"/>
      <c r="F8" s="3"/>
      <c r="G8" s="3"/>
      <c r="H8" s="3"/>
    </row>
    <row r="9" spans="1:9" ht="13.5" thickBot="1">
      <c r="B9" s="57"/>
      <c r="C9" s="3"/>
      <c r="D9" s="3"/>
      <c r="E9" s="3"/>
      <c r="F9" s="3"/>
      <c r="G9" s="3"/>
      <c r="H9" s="3"/>
    </row>
    <row r="10" spans="1:9" s="106" customFormat="1" ht="13.5" thickBot="1">
      <c r="A10" s="59"/>
      <c r="B10" s="121" t="s">
        <v>73</v>
      </c>
      <c r="C10" s="122"/>
      <c r="D10" s="123"/>
      <c r="E10" s="105"/>
      <c r="F10" s="136" t="s">
        <v>74</v>
      </c>
      <c r="G10" s="137" t="s">
        <v>75</v>
      </c>
      <c r="H10" s="138" t="s">
        <v>76</v>
      </c>
      <c r="I10" s="105"/>
    </row>
    <row r="11" spans="1:9" s="106" customFormat="1">
      <c r="A11" s="105"/>
      <c r="B11" s="579" t="s">
        <v>392</v>
      </c>
      <c r="C11" s="125"/>
      <c r="D11" s="228">
        <f>'CALC. CARGA '!C4</f>
        <v>0</v>
      </c>
      <c r="E11" s="105"/>
      <c r="F11" s="139" t="s">
        <v>77</v>
      </c>
      <c r="G11" s="140" t="s">
        <v>78</v>
      </c>
      <c r="H11" s="141" t="s">
        <v>79</v>
      </c>
      <c r="I11" s="105"/>
    </row>
    <row r="12" spans="1:9" s="106" customFormat="1" ht="13.5" thickBot="1">
      <c r="A12" s="105"/>
      <c r="B12" s="126" t="s">
        <v>80</v>
      </c>
      <c r="C12" s="127"/>
      <c r="D12" s="260">
        <f>'CALC. CARGA '!C5</f>
        <v>0</v>
      </c>
      <c r="E12" s="105"/>
      <c r="F12" s="142" t="s">
        <v>81</v>
      </c>
      <c r="G12" s="143" t="s">
        <v>82</v>
      </c>
      <c r="H12" s="554">
        <f>'CALC. CARGA '!G2</f>
        <v>0</v>
      </c>
      <c r="I12" s="105"/>
    </row>
    <row r="13" spans="1:9" s="106" customFormat="1">
      <c r="A13" s="105"/>
      <c r="B13" s="579" t="s">
        <v>393</v>
      </c>
      <c r="C13" s="125"/>
      <c r="D13" s="229">
        <f>'CALC. CARGA '!C10</f>
        <v>0</v>
      </c>
      <c r="E13" s="105"/>
      <c r="F13" s="142" t="s">
        <v>83</v>
      </c>
      <c r="G13" s="143" t="s">
        <v>84</v>
      </c>
      <c r="H13" s="554">
        <f>'CALC. CARGA '!G3</f>
        <v>0</v>
      </c>
      <c r="I13" s="105"/>
    </row>
    <row r="14" spans="1:9" s="106" customFormat="1" ht="16.5" thickBot="1">
      <c r="A14" s="105"/>
      <c r="B14" s="128" t="s">
        <v>80</v>
      </c>
      <c r="C14" s="129"/>
      <c r="D14" s="261">
        <f>'CALC. CARGA '!C11</f>
        <v>0</v>
      </c>
      <c r="E14" s="105"/>
      <c r="F14" s="142" t="s">
        <v>85</v>
      </c>
      <c r="G14" s="143" t="s">
        <v>86</v>
      </c>
      <c r="H14" s="147" t="e">
        <f>'CALC. CARGA '!G4</f>
        <v>#DIV/0!</v>
      </c>
      <c r="I14" s="105"/>
    </row>
    <row r="15" spans="1:9" s="106" customFormat="1" ht="15.75">
      <c r="A15" s="105"/>
      <c r="B15" s="107"/>
      <c r="C15" s="108"/>
      <c r="D15" s="109"/>
      <c r="E15" s="105"/>
      <c r="F15" s="142" t="s">
        <v>87</v>
      </c>
      <c r="G15" s="143" t="s">
        <v>86</v>
      </c>
      <c r="H15" s="147" t="e">
        <f>'CALC. CARGA '!G5</f>
        <v>#DIV/0!</v>
      </c>
      <c r="I15" s="105"/>
    </row>
    <row r="16" spans="1:9" s="106" customFormat="1" ht="16.5" thickBot="1">
      <c r="A16" s="105"/>
      <c r="B16" s="107"/>
      <c r="C16" s="108"/>
      <c r="D16" s="109"/>
      <c r="E16" s="105"/>
      <c r="F16" s="142" t="s">
        <v>88</v>
      </c>
      <c r="G16" s="143" t="s">
        <v>86</v>
      </c>
      <c r="H16" s="147" t="e">
        <f>IF('CALC. CARGA '!G6=0,"-",'CALC. CARGA '!G6)</f>
        <v>#DIV/0!</v>
      </c>
      <c r="I16" s="105"/>
    </row>
    <row r="17" spans="1:9" s="106" customFormat="1" ht="13.5" thickBot="1">
      <c r="A17" s="105"/>
      <c r="B17" s="121" t="s">
        <v>89</v>
      </c>
      <c r="C17" s="122"/>
      <c r="D17" s="123"/>
      <c r="E17" s="105"/>
      <c r="F17" s="142" t="s">
        <v>90</v>
      </c>
      <c r="G17" s="143" t="s">
        <v>86</v>
      </c>
      <c r="H17" s="147" t="e">
        <f>'CALC. CARGA '!G7</f>
        <v>#DIV/0!</v>
      </c>
      <c r="I17" s="105"/>
    </row>
    <row r="18" spans="1:9" s="106" customFormat="1">
      <c r="A18" s="105"/>
      <c r="B18" s="124" t="s">
        <v>91</v>
      </c>
      <c r="C18" s="130"/>
      <c r="D18" s="131"/>
      <c r="E18" s="105"/>
      <c r="F18" s="193" t="s">
        <v>92</v>
      </c>
      <c r="G18" s="143" t="s">
        <v>84</v>
      </c>
      <c r="H18" s="147" t="e">
        <f>'CALC. CARGA '!G8</f>
        <v>#DIV/0!</v>
      </c>
      <c r="I18" s="105"/>
    </row>
    <row r="19" spans="1:9" s="106" customFormat="1">
      <c r="A19" s="105"/>
      <c r="B19" s="580" t="s">
        <v>394</v>
      </c>
      <c r="C19" s="132"/>
      <c r="D19" s="110" t="e">
        <f>'CALC. CARGA '!C27</f>
        <v>#DIV/0!</v>
      </c>
      <c r="E19" s="105"/>
      <c r="F19" s="193" t="s">
        <v>93</v>
      </c>
      <c r="G19" s="143" t="s">
        <v>84</v>
      </c>
      <c r="H19" s="147" t="e">
        <f>'CALC. CARGA '!G9</f>
        <v>#DIV/0!</v>
      </c>
      <c r="I19" s="105"/>
    </row>
    <row r="20" spans="1:9" s="106" customFormat="1" ht="13.5" thickBot="1">
      <c r="A20" s="105"/>
      <c r="B20" s="219" t="s">
        <v>94</v>
      </c>
      <c r="C20" s="133"/>
      <c r="D20" s="262" t="e">
        <f>'CALC. CARGA '!C28</f>
        <v>#DIV/0!</v>
      </c>
      <c r="E20" s="105"/>
      <c r="F20" s="193" t="s">
        <v>95</v>
      </c>
      <c r="G20" s="143" t="s">
        <v>84</v>
      </c>
      <c r="H20" s="147" t="e">
        <f>IF('CALC. CARGA '!G10=0,"-",'CALC. CARGA '!G10)</f>
        <v>#DIV/0!</v>
      </c>
      <c r="I20" s="105"/>
    </row>
    <row r="21" spans="1:9" s="106" customFormat="1" ht="15.75">
      <c r="A21" s="105"/>
      <c r="B21" s="124" t="s">
        <v>96</v>
      </c>
      <c r="C21" s="134"/>
      <c r="D21" s="135"/>
      <c r="E21" s="105"/>
      <c r="F21" s="142" t="s">
        <v>97</v>
      </c>
      <c r="G21" s="143" t="s">
        <v>84</v>
      </c>
      <c r="H21" s="147" t="e">
        <f>'CALC. CARGA '!G11</f>
        <v>#DIV/0!</v>
      </c>
      <c r="I21" s="105"/>
    </row>
    <row r="22" spans="1:9" s="106" customFormat="1">
      <c r="A22" s="105"/>
      <c r="B22" s="195" t="s">
        <v>395</v>
      </c>
      <c r="C22" s="194"/>
      <c r="D22" s="196">
        <f>'CALC. CARGA '!C32</f>
        <v>0</v>
      </c>
      <c r="E22" s="105"/>
      <c r="F22" s="193" t="s">
        <v>98</v>
      </c>
      <c r="G22" s="143" t="s">
        <v>99</v>
      </c>
      <c r="H22" s="147" t="e">
        <f>'CALC. CARGA '!G12</f>
        <v>#DIV/0!</v>
      </c>
      <c r="I22" s="105"/>
    </row>
    <row r="23" spans="1:9" s="106" customFormat="1" ht="13.5" thickBot="1">
      <c r="A23" s="105"/>
      <c r="B23" s="219" t="s">
        <v>94</v>
      </c>
      <c r="C23" s="197"/>
      <c r="D23" s="263" t="e">
        <f>'CALC. CARGA '!C33</f>
        <v>#DIV/0!</v>
      </c>
      <c r="E23" s="105"/>
      <c r="F23" s="193" t="s">
        <v>100</v>
      </c>
      <c r="G23" s="143" t="s">
        <v>99</v>
      </c>
      <c r="H23" s="147" t="e">
        <f>'CALC. CARGA '!G13</f>
        <v>#DIV/0!</v>
      </c>
      <c r="I23" s="105"/>
    </row>
    <row r="24" spans="1:9" s="106" customFormat="1" ht="13.5" thickBot="1">
      <c r="A24" s="105"/>
      <c r="B24" s="107"/>
      <c r="C24" s="113"/>
      <c r="D24" s="115"/>
      <c r="E24" s="105"/>
      <c r="F24" s="193" t="s">
        <v>101</v>
      </c>
      <c r="G24" s="143" t="s">
        <v>99</v>
      </c>
      <c r="H24" s="147" t="e">
        <f>IF('CALC. CARGA '!G14=0,"-",'CALC. CARGA '!G14)</f>
        <v>#DIV/0!</v>
      </c>
      <c r="I24" s="105"/>
    </row>
    <row r="25" spans="1:9" s="106" customFormat="1" ht="16.5" thickBot="1">
      <c r="A25" s="105"/>
      <c r="B25" s="232" t="s">
        <v>102</v>
      </c>
      <c r="C25" s="233"/>
      <c r="D25" s="234">
        <f>'CALC. CARGA '!C39</f>
        <v>0</v>
      </c>
      <c r="E25" s="105"/>
      <c r="F25" s="142" t="s">
        <v>103</v>
      </c>
      <c r="G25" s="143" t="s">
        <v>99</v>
      </c>
      <c r="H25" s="147" t="e">
        <f>'CALC. CARGA '!G15</f>
        <v>#DIV/0!</v>
      </c>
      <c r="I25" s="105"/>
    </row>
    <row r="26" spans="1:9" s="106" customFormat="1" ht="13.5" thickBot="1">
      <c r="A26" s="105"/>
      <c r="B26" s="2"/>
      <c r="C26" s="231"/>
      <c r="D26" s="231"/>
      <c r="E26" s="105"/>
      <c r="F26" s="144" t="s">
        <v>104</v>
      </c>
      <c r="G26" s="143" t="s">
        <v>99</v>
      </c>
      <c r="H26" s="147">
        <f>'CALC. CARGA '!G16</f>
        <v>0</v>
      </c>
      <c r="I26" s="105"/>
    </row>
    <row r="27" spans="1:9" s="106" customFormat="1" ht="26.25" thickBot="1">
      <c r="A27" s="105"/>
      <c r="B27" s="232" t="s">
        <v>105</v>
      </c>
      <c r="C27" s="233"/>
      <c r="D27" s="234" t="e">
        <f>(D23+D25)/2</f>
        <v>#DIV/0!</v>
      </c>
      <c r="E27" s="105"/>
      <c r="F27" s="581" t="s">
        <v>400</v>
      </c>
      <c r="G27" s="143" t="s">
        <v>86</v>
      </c>
      <c r="H27" s="147" t="e">
        <f>'CALC. CARGA '!G28</f>
        <v>#DIV/0!</v>
      </c>
      <c r="I27" s="105"/>
    </row>
    <row r="28" spans="1:9" s="106" customFormat="1" ht="15.75">
      <c r="A28" s="105"/>
      <c r="B28" s="105"/>
      <c r="C28" s="105"/>
      <c r="D28" s="105"/>
      <c r="E28" s="105"/>
      <c r="F28" s="582" t="s">
        <v>399</v>
      </c>
      <c r="G28" s="145" t="s">
        <v>86</v>
      </c>
      <c r="H28" s="147" t="e">
        <f>'CALC. CARGA '!G35</f>
        <v>#DIV/0!</v>
      </c>
      <c r="I28" s="105"/>
    </row>
    <row r="29" spans="1:9" s="106" customFormat="1" ht="16.5" thickBot="1">
      <c r="A29" s="105"/>
      <c r="B29" s="2"/>
      <c r="C29" s="2"/>
      <c r="D29" s="2"/>
      <c r="E29" s="105"/>
      <c r="F29" s="142" t="s">
        <v>106</v>
      </c>
      <c r="G29" s="145" t="s">
        <v>86</v>
      </c>
      <c r="H29" s="147" t="e">
        <f>'CALC. CARGA '!G31</f>
        <v>#DIV/0!</v>
      </c>
      <c r="I29" s="105"/>
    </row>
    <row r="30" spans="1:9" s="106" customFormat="1" ht="16.5" thickBot="1">
      <c r="A30" s="105"/>
      <c r="B30" s="355" t="s">
        <v>107</v>
      </c>
      <c r="C30" s="627"/>
      <c r="D30" s="628">
        <v>0</v>
      </c>
      <c r="E30" s="105"/>
      <c r="F30" s="582" t="s">
        <v>398</v>
      </c>
      <c r="G30" s="145" t="s">
        <v>86</v>
      </c>
      <c r="H30" s="147" t="e">
        <f>'CALC. CARGA '!G37</f>
        <v>#DIV/0!</v>
      </c>
      <c r="I30" s="105"/>
    </row>
    <row r="31" spans="1:9" s="106" customFormat="1" ht="15.75">
      <c r="A31" s="105"/>
      <c r="B31" s="105"/>
      <c r="C31" s="105"/>
      <c r="D31" s="105"/>
      <c r="E31" s="105"/>
      <c r="F31" s="582" t="s">
        <v>399</v>
      </c>
      <c r="G31" s="143" t="s">
        <v>108</v>
      </c>
      <c r="H31" s="147" t="e">
        <f>'CALC. CARGA '!G36</f>
        <v>#DIV/0!</v>
      </c>
      <c r="I31" s="105"/>
    </row>
    <row r="32" spans="1:9" s="106" customFormat="1" ht="16.5" thickBot="1">
      <c r="A32" s="105"/>
      <c r="B32" s="105"/>
      <c r="C32" s="105"/>
      <c r="D32" s="105"/>
      <c r="E32" s="105"/>
      <c r="F32" s="142" t="s">
        <v>106</v>
      </c>
      <c r="G32" s="143" t="s">
        <v>108</v>
      </c>
      <c r="H32" s="147" t="e">
        <f>'CALC. CARGA '!G34</f>
        <v>#DIV/0!</v>
      </c>
      <c r="I32" s="105"/>
    </row>
    <row r="33" spans="1:9" s="106" customFormat="1" ht="16.5" thickBot="1">
      <c r="A33" s="3"/>
      <c r="B33" s="356" t="s">
        <v>110</v>
      </c>
      <c r="C33" s="627"/>
      <c r="D33" s="628" t="e">
        <f>(H27+'PERDAS EM VAZIO'!C40)-D30</f>
        <v>#DIV/0!</v>
      </c>
      <c r="E33" s="105"/>
      <c r="F33" s="583" t="s">
        <v>398</v>
      </c>
      <c r="G33" s="146" t="s">
        <v>108</v>
      </c>
      <c r="H33" s="230" t="e">
        <f>'CALC. CARGA '!G38</f>
        <v>#DIV/0!</v>
      </c>
      <c r="I33" s="105"/>
    </row>
    <row r="34" spans="1:9" s="101" customFormat="1" ht="15.75">
      <c r="A34" s="102"/>
      <c r="B34" s="357"/>
      <c r="C34" s="358"/>
      <c r="D34" s="359"/>
      <c r="E34" s="102"/>
      <c r="F34" s="103"/>
      <c r="G34" s="73"/>
      <c r="H34" s="104"/>
      <c r="I34" s="102"/>
    </row>
    <row r="35" spans="1:9" s="102" customFormat="1">
      <c r="A35" s="213"/>
      <c r="B35" s="4"/>
      <c r="C35" s="4"/>
      <c r="D35" s="4"/>
    </row>
    <row r="36" spans="1:9" s="102" customFormat="1">
      <c r="A36" s="213"/>
      <c r="B36" s="4"/>
      <c r="C36" s="4"/>
      <c r="D36" s="4"/>
    </row>
    <row r="37" spans="1:9" s="111" customFormat="1">
      <c r="A37" s="214"/>
      <c r="B37" s="102"/>
      <c r="C37" s="102"/>
      <c r="D37" s="102"/>
    </row>
    <row r="38" spans="1:9" s="111" customFormat="1">
      <c r="B38" s="107"/>
      <c r="C38" s="108"/>
      <c r="D38" s="109"/>
      <c r="F38" s="108"/>
      <c r="G38" s="112"/>
      <c r="H38" s="112"/>
    </row>
    <row r="39" spans="1:9" s="111" customFormat="1">
      <c r="B39" s="3"/>
      <c r="C39" s="108"/>
      <c r="D39" s="109"/>
      <c r="F39" s="108"/>
      <c r="G39" s="112"/>
      <c r="H39" s="112"/>
    </row>
    <row r="40" spans="1:9" s="111" customFormat="1">
      <c r="A40" s="3"/>
      <c r="B40" s="57" t="s">
        <v>111</v>
      </c>
      <c r="C40" s="26" t="s">
        <v>68</v>
      </c>
      <c r="D40" s="109"/>
      <c r="F40" s="108"/>
      <c r="G40" s="112"/>
      <c r="H40" s="112"/>
    </row>
    <row r="41" spans="1:9" s="111" customFormat="1">
      <c r="B41" s="107"/>
      <c r="C41" s="25" t="s">
        <v>71</v>
      </c>
      <c r="D41" s="109"/>
      <c r="F41" s="108"/>
      <c r="G41" s="112"/>
      <c r="H41" s="112"/>
    </row>
    <row r="42" spans="1:9" s="111" customFormat="1">
      <c r="B42" s="107"/>
      <c r="C42" s="25" t="s">
        <v>72</v>
      </c>
      <c r="D42" s="109"/>
      <c r="F42" s="108"/>
      <c r="G42" s="112"/>
      <c r="H42" s="112"/>
    </row>
    <row r="43" spans="1:9" s="111" customFormat="1">
      <c r="B43" s="107"/>
      <c r="C43" s="108"/>
      <c r="D43" s="109"/>
      <c r="F43" s="108"/>
      <c r="G43" s="112"/>
      <c r="H43" s="112"/>
    </row>
    <row r="44" spans="1:9" s="111" customFormat="1">
      <c r="B44" s="107"/>
      <c r="C44" s="108"/>
      <c r="D44" s="109"/>
      <c r="F44" s="108"/>
      <c r="G44" s="112"/>
      <c r="H44" s="112"/>
    </row>
    <row r="45" spans="1:9" s="111" customFormat="1">
      <c r="B45" s="107"/>
      <c r="C45" s="108"/>
      <c r="D45" s="109"/>
      <c r="F45" s="108"/>
      <c r="G45" s="112"/>
      <c r="H45" s="112"/>
    </row>
    <row r="46" spans="1:9" s="111" customFormat="1">
      <c r="B46" s="107"/>
      <c r="C46" s="113"/>
      <c r="D46" s="114"/>
      <c r="F46" s="108"/>
      <c r="G46" s="112"/>
      <c r="H46" s="112"/>
    </row>
    <row r="47" spans="1:9" s="111" customFormat="1">
      <c r="B47" s="113"/>
      <c r="C47" s="113"/>
      <c r="D47" s="113"/>
      <c r="F47" s="108"/>
      <c r="G47" s="112"/>
      <c r="H47" s="112"/>
    </row>
    <row r="48" spans="1:9" s="111" customFormat="1">
      <c r="B48" s="116"/>
      <c r="F48" s="108"/>
      <c r="G48" s="112"/>
      <c r="H48" s="112"/>
    </row>
    <row r="49" spans="2:8" s="111" customFormat="1" ht="15.75">
      <c r="B49" s="107"/>
      <c r="D49" s="109"/>
      <c r="F49" s="210"/>
      <c r="G49" s="211"/>
      <c r="H49" s="109"/>
    </row>
    <row r="50" spans="2:8" s="111" customFormat="1">
      <c r="F50" s="2"/>
      <c r="G50" s="2"/>
      <c r="H50" s="109"/>
    </row>
    <row r="51" spans="2:8" s="111" customFormat="1">
      <c r="F51" s="108"/>
      <c r="G51" s="119"/>
      <c r="H51" s="109"/>
    </row>
    <row r="52" spans="2:8" s="111" customFormat="1">
      <c r="B52" s="117"/>
      <c r="F52" s="118"/>
      <c r="G52" s="119"/>
      <c r="H52" s="109"/>
    </row>
    <row r="53" spans="2:8" s="111" customFormat="1">
      <c r="F53" s="118"/>
      <c r="G53" s="112"/>
      <c r="H53" s="109"/>
    </row>
    <row r="54" spans="2:8" s="111" customFormat="1">
      <c r="F54" s="108"/>
      <c r="G54" s="112"/>
      <c r="H54" s="109"/>
    </row>
    <row r="55" spans="2:8" s="111" customFormat="1" ht="15">
      <c r="B55" s="360"/>
      <c r="C55" s="361"/>
      <c r="D55" s="359"/>
      <c r="F55" s="118"/>
      <c r="G55" s="112"/>
      <c r="H55" s="109"/>
    </row>
    <row r="56" spans="2:8">
      <c r="B56" s="120"/>
      <c r="C56" s="120"/>
      <c r="D56" s="120"/>
    </row>
    <row r="57" spans="2:8">
      <c r="B57" s="120"/>
      <c r="C57" s="120"/>
      <c r="D57" s="120"/>
    </row>
  </sheetData>
  <sheetProtection password="CA61" sheet="1" objects="1" scenarios="1"/>
  <mergeCells count="1">
    <mergeCell ref="C2:F2"/>
  </mergeCells>
  <pageMargins left="0.511811024" right="0.511811024" top="0.78740157499999996" bottom="0.78740157499999996" header="0.31496062000000002" footer="0.31496062000000002"/>
  <drawing r:id="rId1"/>
  <legacyDrawing r:id="rId2"/>
  <oleObjects>
    <oleObject progId="PBrush" shapeId="64513" r:id="rId3"/>
    <oleObject progId="CorelDRAW.Graphic.14" shapeId="64514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showGridLines="0" topLeftCell="A22" workbookViewId="0">
      <selection activeCell="N22" sqref="N22"/>
    </sheetView>
  </sheetViews>
  <sheetFormatPr defaultColWidth="9.140625" defaultRowHeight="12.75"/>
  <cols>
    <col min="1" max="1" width="16.42578125" style="3" customWidth="1"/>
    <col min="2" max="2" width="7" style="2" customWidth="1"/>
    <col min="3" max="3" width="8.7109375" style="2" customWidth="1"/>
    <col min="4" max="4" width="8" style="2" customWidth="1"/>
    <col min="5" max="6" width="8.140625" style="2" customWidth="1"/>
    <col min="7" max="7" width="9.42578125" style="2" customWidth="1"/>
    <col min="8" max="8" width="9.28515625" style="2" customWidth="1"/>
    <col min="9" max="9" width="10.42578125" style="2" customWidth="1"/>
    <col min="10" max="10" width="5.42578125" style="3" customWidth="1"/>
    <col min="11" max="16384" width="9.140625" style="2"/>
  </cols>
  <sheetData>
    <row r="1" spans="1:10" s="3" customFormat="1" ht="12.75" customHeight="1">
      <c r="A1" s="212"/>
      <c r="B1" s="212"/>
      <c r="C1" s="20"/>
      <c r="D1" s="20"/>
      <c r="J1" s="6"/>
    </row>
    <row r="2" spans="1:10" s="3" customFormat="1" ht="14.25" customHeight="1">
      <c r="A2" s="15"/>
      <c r="B2" s="15"/>
      <c r="C2" s="677" t="s">
        <v>382</v>
      </c>
      <c r="D2" s="677"/>
      <c r="E2" s="678"/>
      <c r="F2" s="678"/>
      <c r="G2" s="678"/>
      <c r="J2" s="30"/>
    </row>
    <row r="3" spans="1:10" s="3" customFormat="1" ht="12.75" customHeight="1">
      <c r="A3" s="12"/>
      <c r="B3" s="12"/>
      <c r="C3" s="20"/>
      <c r="D3" s="20"/>
      <c r="J3" s="11"/>
    </row>
    <row r="4" spans="1:10" s="3" customFormat="1" ht="15" customHeight="1"/>
    <row r="5" spans="1:10" ht="15" customHeight="1">
      <c r="A5" s="61" t="s">
        <v>261</v>
      </c>
      <c r="B5" s="3"/>
      <c r="C5" s="3"/>
      <c r="D5" s="3"/>
      <c r="E5" s="3"/>
      <c r="F5" s="3"/>
      <c r="G5" s="3"/>
      <c r="H5" s="3"/>
      <c r="I5" s="3"/>
    </row>
    <row r="6" spans="1:10" ht="15" customHeight="1">
      <c r="A6" s="256"/>
      <c r="B6" s="3"/>
      <c r="C6" s="3"/>
      <c r="D6" s="3"/>
      <c r="E6" s="3"/>
      <c r="F6" s="3"/>
      <c r="G6" s="3"/>
      <c r="H6" s="3"/>
      <c r="I6" s="3"/>
    </row>
    <row r="7" spans="1:10" ht="15" customHeight="1">
      <c r="A7" s="10"/>
      <c r="B7" s="222" t="s">
        <v>113</v>
      </c>
      <c r="C7" s="40"/>
      <c r="D7" s="40"/>
      <c r="E7" s="40"/>
      <c r="F7" s="40"/>
      <c r="G7" s="221"/>
      <c r="H7" s="596" t="e">
        <f>'PERDA TOTAL TAP CRITICO'!D33</f>
        <v>#DIV/0!</v>
      </c>
      <c r="I7" s="3"/>
    </row>
    <row r="8" spans="1:10" ht="13.5" thickBot="1">
      <c r="B8" s="3"/>
      <c r="C8" s="3"/>
      <c r="D8" s="3"/>
      <c r="E8" s="3"/>
      <c r="F8" s="3"/>
      <c r="G8" s="3"/>
      <c r="H8" s="3"/>
      <c r="I8" s="3"/>
    </row>
    <row r="9" spans="1:10" ht="45">
      <c r="B9" s="148" t="s">
        <v>114</v>
      </c>
      <c r="C9" s="149" t="s">
        <v>115</v>
      </c>
      <c r="D9" s="149" t="s">
        <v>115</v>
      </c>
      <c r="E9" s="149" t="s">
        <v>115</v>
      </c>
      <c r="F9" s="150" t="s">
        <v>116</v>
      </c>
      <c r="G9" s="149" t="s">
        <v>117</v>
      </c>
      <c r="H9" s="198" t="s">
        <v>118</v>
      </c>
      <c r="I9" s="508" t="s">
        <v>342</v>
      </c>
    </row>
    <row r="10" spans="1:10" ht="12.75" customHeight="1">
      <c r="B10" s="474">
        <f>ENTRADA!Z45</f>
        <v>8.3333333333333329E-2</v>
      </c>
      <c r="C10" s="362" t="str">
        <f>IF(ENTRADA!AA45=0,"-",ENTRADA!AA45)</f>
        <v>-</v>
      </c>
      <c r="D10" s="362" t="str">
        <f>IF(ENTRADA!AC45=0,"-",ENTRADA!AC45)</f>
        <v>-</v>
      </c>
      <c r="E10" s="362" t="str">
        <f>IF(ENTRADA!AB45=0,"-",ENTRADA!AB45)</f>
        <v>-</v>
      </c>
      <c r="F10" s="154" t="str">
        <f>IF(ENTRADA!AA45=0,"-",(E10+D10+C10)/3)</f>
        <v>-</v>
      </c>
      <c r="G10" s="362" t="str">
        <f>IF(ENTRADA!AD45=0,"-",ENTRADA!AD45)</f>
        <v>-</v>
      </c>
      <c r="H10" s="154" t="str">
        <f>IF(G10="-","-",G10-F10)</f>
        <v>-</v>
      </c>
      <c r="I10" s="473">
        <f>IF(H9="-","-",0)</f>
        <v>0</v>
      </c>
    </row>
    <row r="11" spans="1:10" ht="12.75" customHeight="1">
      <c r="B11" s="474">
        <f>ENTRADA!Z46</f>
        <v>0.10416666666666667</v>
      </c>
      <c r="C11" s="362" t="str">
        <f>IF(ENTRADA!AA46=0,"-",ENTRADA!AA46)</f>
        <v>-</v>
      </c>
      <c r="D11" s="362" t="str">
        <f>IF(ENTRADA!AC46=0,"-",ENTRADA!AC46)</f>
        <v>-</v>
      </c>
      <c r="E11" s="362" t="str">
        <f>IF(ENTRADA!AB46=0,"-",ENTRADA!AB46)</f>
        <v>-</v>
      </c>
      <c r="F11" s="154" t="str">
        <f>IF(ENTRADA!AA46=0,"-",(E11+D11+C11)/3)</f>
        <v>-</v>
      </c>
      <c r="G11" s="362" t="str">
        <f>IF(ENTRADA!AD46=0,"-",ENTRADA!AD46)</f>
        <v>-</v>
      </c>
      <c r="H11" s="154" t="str">
        <f t="shared" ref="H11:H25" si="0">IF(G11="-","-",G11-F11)</f>
        <v>-</v>
      </c>
      <c r="I11" s="473" t="str">
        <f>IF(H10="-","-",H11-H10)</f>
        <v>-</v>
      </c>
    </row>
    <row r="12" spans="1:10" ht="12.75" customHeight="1">
      <c r="B12" s="474">
        <f>ENTRADA!Z47</f>
        <v>0.125</v>
      </c>
      <c r="C12" s="362" t="str">
        <f>IF(ENTRADA!AA47=0,"-",ENTRADA!AA47)</f>
        <v>-</v>
      </c>
      <c r="D12" s="362" t="str">
        <f>IF(ENTRADA!AC47=0,"-",ENTRADA!AC47)</f>
        <v>-</v>
      </c>
      <c r="E12" s="362" t="str">
        <f>IF(ENTRADA!AB47=0,"-",ENTRADA!AB47)</f>
        <v>-</v>
      </c>
      <c r="F12" s="154" t="str">
        <f>IF(ENTRADA!AA47=0,"-",(E12+D12+C12)/3)</f>
        <v>-</v>
      </c>
      <c r="G12" s="362" t="str">
        <f>IF(ENTRADA!AD47=0,"-",ENTRADA!AD47)</f>
        <v>-</v>
      </c>
      <c r="H12" s="154" t="str">
        <f t="shared" si="0"/>
        <v>-</v>
      </c>
      <c r="I12" s="473" t="str">
        <f>IF(H12="-","-",H12-H10)</f>
        <v>-</v>
      </c>
    </row>
    <row r="13" spans="1:10" ht="12.75" customHeight="1">
      <c r="B13" s="474">
        <f>ENTRADA!Z48</f>
        <v>0.14583333333333334</v>
      </c>
      <c r="C13" s="362" t="str">
        <f>IF(ENTRADA!AA48=0,"-",ENTRADA!AA48)</f>
        <v>-</v>
      </c>
      <c r="D13" s="362" t="str">
        <f>IF(ENTRADA!AC48=0,"-",ENTRADA!AC48)</f>
        <v>-</v>
      </c>
      <c r="E13" s="362" t="str">
        <f>IF(ENTRADA!AB48=0,"-",ENTRADA!AB48)</f>
        <v>-</v>
      </c>
      <c r="F13" s="154" t="str">
        <f>IF(ENTRADA!AA48=0,"-",(E13+D13+C13)/3)</f>
        <v>-</v>
      </c>
      <c r="G13" s="362" t="str">
        <f>IF(ENTRADA!AD48=0,"-",ENTRADA!AD48)</f>
        <v>-</v>
      </c>
      <c r="H13" s="154" t="str">
        <f t="shared" si="0"/>
        <v>-</v>
      </c>
      <c r="I13" s="473" t="str">
        <f>IF(H13="-","-",H13-H10)</f>
        <v>-</v>
      </c>
    </row>
    <row r="14" spans="1:10" ht="12.75" customHeight="1">
      <c r="B14" s="474">
        <f>ENTRADA!Z49</f>
        <v>0.16666666666666666</v>
      </c>
      <c r="C14" s="362" t="str">
        <f>IF(ENTRADA!AA49=0,"-",ENTRADA!AA49)</f>
        <v>-</v>
      </c>
      <c r="D14" s="362" t="str">
        <f>IF(ENTRADA!AC49=0,"-",ENTRADA!AC49)</f>
        <v>-</v>
      </c>
      <c r="E14" s="362" t="str">
        <f>IF(ENTRADA!AB49=0,"-",ENTRADA!AB49)</f>
        <v>-</v>
      </c>
      <c r="F14" s="154" t="str">
        <f>IF(ENTRADA!AA49=0,"-",(E14+D14+C14)/3)</f>
        <v>-</v>
      </c>
      <c r="G14" s="362" t="str">
        <f>IF(ENTRADA!AD49=0,"-",ENTRADA!AD49)</f>
        <v>-</v>
      </c>
      <c r="H14" s="154" t="str">
        <f t="shared" si="0"/>
        <v>-</v>
      </c>
      <c r="I14" s="473" t="str">
        <f>IF(H14="-","-",H14-H10)</f>
        <v>-</v>
      </c>
    </row>
    <row r="15" spans="1:10" ht="12.75" customHeight="1">
      <c r="B15" s="474">
        <f>ENTRADA!Z50</f>
        <v>0.1875</v>
      </c>
      <c r="C15" s="362" t="str">
        <f>IF(ENTRADA!AA50=0,"-",ENTRADA!AA50)</f>
        <v>-</v>
      </c>
      <c r="D15" s="362" t="str">
        <f>IF(ENTRADA!AC50=0,"-",ENTRADA!AC50)</f>
        <v>-</v>
      </c>
      <c r="E15" s="362" t="str">
        <f>IF(ENTRADA!AB50=0,"-",ENTRADA!AB50)</f>
        <v>-</v>
      </c>
      <c r="F15" s="154" t="str">
        <f>IF(ENTRADA!AA50=0,"-",(E15+D15+C15)/3)</f>
        <v>-</v>
      </c>
      <c r="G15" s="362" t="str">
        <f>IF(ENTRADA!AD50=0,"-",ENTRADA!AD50)</f>
        <v>-</v>
      </c>
      <c r="H15" s="154" t="str">
        <f t="shared" si="0"/>
        <v>-</v>
      </c>
      <c r="I15" s="473" t="str">
        <f>IF(H15="-","-",H15-H10)</f>
        <v>-</v>
      </c>
    </row>
    <row r="16" spans="1:10" ht="12.75" customHeight="1">
      <c r="B16" s="474">
        <f>ENTRADA!Z51</f>
        <v>0.20833333333333334</v>
      </c>
      <c r="C16" s="362" t="str">
        <f>IF(ENTRADA!AA51=0,"-",ENTRADA!AA51)</f>
        <v>-</v>
      </c>
      <c r="D16" s="362" t="str">
        <f>IF(ENTRADA!AC51=0,"-",ENTRADA!AC51)</f>
        <v>-</v>
      </c>
      <c r="E16" s="362" t="str">
        <f>IF(ENTRADA!AB51=0,"-",ENTRADA!AB51)</f>
        <v>-</v>
      </c>
      <c r="F16" s="154" t="str">
        <f>IF(ENTRADA!AA51=0,"-",(E16+D16+C16)/3)</f>
        <v>-</v>
      </c>
      <c r="G16" s="362" t="str">
        <f>IF(ENTRADA!AD51=0,"-",ENTRADA!AD51)</f>
        <v>-</v>
      </c>
      <c r="H16" s="154" t="str">
        <f t="shared" si="0"/>
        <v>-</v>
      </c>
      <c r="I16" s="473" t="str">
        <f t="shared" ref="I16:I25" si="1">IF(H16="-","-",H16-H10)</f>
        <v>-</v>
      </c>
    </row>
    <row r="17" spans="1:10" ht="12.75" customHeight="1">
      <c r="B17" s="474">
        <f>ENTRADA!Z52</f>
        <v>0.22916666666666666</v>
      </c>
      <c r="C17" s="362" t="str">
        <f>IF(ENTRADA!AA52=0,"-",ENTRADA!AA52)</f>
        <v>-</v>
      </c>
      <c r="D17" s="362" t="str">
        <f>IF(ENTRADA!AC52=0,"-",ENTRADA!AC52)</f>
        <v>-</v>
      </c>
      <c r="E17" s="362" t="str">
        <f>IF(ENTRADA!AB52=0,"-",ENTRADA!AB52)</f>
        <v>-</v>
      </c>
      <c r="F17" s="154" t="str">
        <f>IF(ENTRADA!AA52=0,"-",(E17+D17+C17)/3)</f>
        <v>-</v>
      </c>
      <c r="G17" s="362" t="str">
        <f>IF(ENTRADA!AD52=0,"-",ENTRADA!AD52)</f>
        <v>-</v>
      </c>
      <c r="H17" s="154" t="str">
        <f t="shared" si="0"/>
        <v>-</v>
      </c>
      <c r="I17" s="473" t="str">
        <f t="shared" si="1"/>
        <v>-</v>
      </c>
    </row>
    <row r="18" spans="1:10" ht="12.75" customHeight="1">
      <c r="B18" s="474">
        <f>ENTRADA!Z53</f>
        <v>0.25</v>
      </c>
      <c r="C18" s="362" t="str">
        <f>IF(ENTRADA!AA53=0,"-",ENTRADA!AA53)</f>
        <v>-</v>
      </c>
      <c r="D18" s="362" t="str">
        <f>IF(ENTRADA!AC53=0,"-",ENTRADA!AC53)</f>
        <v>-</v>
      </c>
      <c r="E18" s="362" t="str">
        <f>IF(ENTRADA!AB53=0,"-",ENTRADA!AB53)</f>
        <v>-</v>
      </c>
      <c r="F18" s="154" t="str">
        <f>IF(ENTRADA!AA53=0,"-",(E18+D18+C18)/3)</f>
        <v>-</v>
      </c>
      <c r="G18" s="362" t="str">
        <f>IF(ENTRADA!AD53=0,"-",ENTRADA!AD53)</f>
        <v>-</v>
      </c>
      <c r="H18" s="154" t="str">
        <f t="shared" si="0"/>
        <v>-</v>
      </c>
      <c r="I18" s="473" t="str">
        <f t="shared" si="1"/>
        <v>-</v>
      </c>
    </row>
    <row r="19" spans="1:10" ht="12.75" customHeight="1">
      <c r="B19" s="474">
        <f>ENTRADA!Z54</f>
        <v>0.27083333333333331</v>
      </c>
      <c r="C19" s="362" t="str">
        <f>IF(ENTRADA!AA54=0,"-",ENTRADA!AA54)</f>
        <v>-</v>
      </c>
      <c r="D19" s="362" t="str">
        <f>IF(ENTRADA!AC54=0,"-",ENTRADA!AC54)</f>
        <v>-</v>
      </c>
      <c r="E19" s="362" t="str">
        <f>IF(ENTRADA!AB54=0,"-",ENTRADA!AB54)</f>
        <v>-</v>
      </c>
      <c r="F19" s="154" t="str">
        <f>IF(ENTRADA!AA54=0,"-",(E19+D19+C19)/3)</f>
        <v>-</v>
      </c>
      <c r="G19" s="362" t="str">
        <f>IF(ENTRADA!AD54=0,"-",ENTRADA!AD54)</f>
        <v>-</v>
      </c>
      <c r="H19" s="154" t="str">
        <f t="shared" si="0"/>
        <v>-</v>
      </c>
      <c r="I19" s="473" t="str">
        <f t="shared" si="1"/>
        <v>-</v>
      </c>
    </row>
    <row r="20" spans="1:10" ht="12.75" customHeight="1">
      <c r="B20" s="474">
        <f>ENTRADA!Z55</f>
        <v>0.29166666666666669</v>
      </c>
      <c r="C20" s="362" t="str">
        <f>IF(ENTRADA!AA55=0,"-",ENTRADA!AA55)</f>
        <v>-</v>
      </c>
      <c r="D20" s="362" t="str">
        <f>IF(ENTRADA!AC55=0,"-",ENTRADA!AC55)</f>
        <v>-</v>
      </c>
      <c r="E20" s="362" t="str">
        <f>IF(ENTRADA!AB55=0,"-",ENTRADA!AB55)</f>
        <v>-</v>
      </c>
      <c r="F20" s="154" t="str">
        <f>IF(ENTRADA!AA55=0,"-",(E20+D20+C20)/3)</f>
        <v>-</v>
      </c>
      <c r="G20" s="362" t="str">
        <f>IF(ENTRADA!AD55=0,"-",ENTRADA!AD55)</f>
        <v>-</v>
      </c>
      <c r="H20" s="154" t="str">
        <f t="shared" si="0"/>
        <v>-</v>
      </c>
      <c r="I20" s="473" t="str">
        <f t="shared" si="1"/>
        <v>-</v>
      </c>
    </row>
    <row r="21" spans="1:10" ht="12.75" customHeight="1">
      <c r="B21" s="474">
        <f>ENTRADA!Z56</f>
        <v>0.3125</v>
      </c>
      <c r="C21" s="475" t="str">
        <f>IF(ENTRADA!AA56=0,"-",ENTRADA!AA56)</f>
        <v>-</v>
      </c>
      <c r="D21" s="362" t="str">
        <f>IF(ENTRADA!AC56=0,"-",ENTRADA!AC56)</f>
        <v>-</v>
      </c>
      <c r="E21" s="475" t="str">
        <f>IF(ENTRADA!AB56=0,"-",ENTRADA!AB56)</f>
        <v>-</v>
      </c>
      <c r="F21" s="154" t="str">
        <f>IF(ENTRADA!AA56=0,"-",(E21+D21+C21)/3)</f>
        <v>-</v>
      </c>
      <c r="G21" s="475" t="str">
        <f>IF(ENTRADA!AD56=0,"-",ENTRADA!AD56)</f>
        <v>-</v>
      </c>
      <c r="H21" s="154" t="str">
        <f t="shared" si="0"/>
        <v>-</v>
      </c>
      <c r="I21" s="473" t="str">
        <f t="shared" si="1"/>
        <v>-</v>
      </c>
    </row>
    <row r="22" spans="1:10" ht="12.75" customHeight="1">
      <c r="B22" s="474">
        <f>ENTRADA!Z57</f>
        <v>0.33333333333333298</v>
      </c>
      <c r="C22" s="362" t="str">
        <f>IF(ENTRADA!AA57=0,"-",ENTRADA!AA57)</f>
        <v>-</v>
      </c>
      <c r="D22" s="362" t="str">
        <f>IF(ENTRADA!AC57=0,"-",ENTRADA!AC57)</f>
        <v>-</v>
      </c>
      <c r="E22" s="362" t="str">
        <f>IF(ENTRADA!AB57=0,"-",ENTRADA!AB57)</f>
        <v>-</v>
      </c>
      <c r="F22" s="154" t="str">
        <f>IF(ENTRADA!AA57=0,"-",(E22+D22+C22)/3)</f>
        <v>-</v>
      </c>
      <c r="G22" s="362" t="str">
        <f>IF(ENTRADA!AD57=0,"-",ENTRADA!AD57)</f>
        <v>-</v>
      </c>
      <c r="H22" s="154" t="str">
        <f t="shared" si="0"/>
        <v>-</v>
      </c>
      <c r="I22" s="473" t="str">
        <f t="shared" si="1"/>
        <v>-</v>
      </c>
    </row>
    <row r="23" spans="1:10" ht="12.75" customHeight="1">
      <c r="B23" s="474">
        <f>ENTRADA!Z58</f>
        <v>0.35416666666666602</v>
      </c>
      <c r="C23" s="362" t="str">
        <f>IF(ENTRADA!AA58=0,"-",ENTRADA!AA58)</f>
        <v>-</v>
      </c>
      <c r="D23" s="362" t="str">
        <f>IF(ENTRADA!AC58=0,"-",ENTRADA!AC58)</f>
        <v>-</v>
      </c>
      <c r="E23" s="362" t="str">
        <f>IF(ENTRADA!AB58=0,"-",ENTRADA!AB58)</f>
        <v>-</v>
      </c>
      <c r="F23" s="154" t="str">
        <f>IF(ENTRADA!AA58=0,"-",(E23+D23+C23)/3)</f>
        <v>-</v>
      </c>
      <c r="G23" s="362" t="str">
        <f>IF(ENTRADA!AD58=0,"-",ENTRADA!AD58)</f>
        <v>-</v>
      </c>
      <c r="H23" s="154" t="str">
        <f t="shared" si="0"/>
        <v>-</v>
      </c>
      <c r="I23" s="473" t="str">
        <f t="shared" si="1"/>
        <v>-</v>
      </c>
    </row>
    <row r="24" spans="1:10" ht="12.75" customHeight="1">
      <c r="B24" s="474">
        <f>ENTRADA!Z59</f>
        <v>0.374999999999999</v>
      </c>
      <c r="C24" s="362" t="str">
        <f>IF(ENTRADA!AA59=0,"-",ENTRADA!AA59)</f>
        <v>-</v>
      </c>
      <c r="D24" s="362" t="str">
        <f>IF(ENTRADA!AC59=0,"-",ENTRADA!AC59)</f>
        <v>-</v>
      </c>
      <c r="E24" s="362" t="str">
        <f>IF(ENTRADA!AB59=0,"-",ENTRADA!AB59)</f>
        <v>-</v>
      </c>
      <c r="F24" s="154" t="str">
        <f>IF(ENTRADA!AA59=0,"-",(E24+D24+C24)/3)</f>
        <v>-</v>
      </c>
      <c r="G24" s="362" t="str">
        <f>IF(ENTRADA!AD59=0,"-",ENTRADA!AD59)</f>
        <v>-</v>
      </c>
      <c r="H24" s="154" t="str">
        <f t="shared" si="0"/>
        <v>-</v>
      </c>
      <c r="I24" s="473" t="str">
        <f t="shared" si="1"/>
        <v>-</v>
      </c>
    </row>
    <row r="25" spans="1:10" ht="12.75" customHeight="1" thickBot="1">
      <c r="B25" s="474">
        <f>ENTRADA!Z60</f>
        <v>0.39583333333333198</v>
      </c>
      <c r="C25" s="362" t="str">
        <f>IF(ENTRADA!AA60=0,"-",ENTRADA!AA60)</f>
        <v>-</v>
      </c>
      <c r="D25" s="362" t="str">
        <f>IF(ENTRADA!AC60=0,"-",ENTRADA!AC60)</f>
        <v>-</v>
      </c>
      <c r="E25" s="362" t="str">
        <f>IF(ENTRADA!AB60=0,"-",ENTRADA!AB60)</f>
        <v>-</v>
      </c>
      <c r="F25" s="154" t="str">
        <f>IF(ENTRADA!AA60=0,"-",(E25+D25+C25)/3)</f>
        <v>-</v>
      </c>
      <c r="G25" s="362" t="str">
        <f>IF(ENTRADA!AD60=0,"-",ENTRADA!AD60)</f>
        <v>-</v>
      </c>
      <c r="H25" s="154" t="str">
        <f t="shared" si="0"/>
        <v>-</v>
      </c>
      <c r="I25" s="509" t="str">
        <f t="shared" si="1"/>
        <v>-</v>
      </c>
    </row>
    <row r="26" spans="1:10" s="14" customFormat="1" ht="12.75" customHeight="1" thickBot="1">
      <c r="A26" s="199"/>
      <c r="B26" s="151" t="s">
        <v>119</v>
      </c>
      <c r="C26" s="152"/>
      <c r="D26" s="152"/>
      <c r="E26" s="152"/>
      <c r="F26" s="152"/>
      <c r="G26" s="152"/>
      <c r="H26" s="680" t="str">
        <f>IF(I21&lt;1,(H19+H20+H21)/3,"Não estabilizado")</f>
        <v>Não estabilizado</v>
      </c>
      <c r="I26" s="681"/>
      <c r="J26" s="199"/>
    </row>
    <row r="27" spans="1:10" ht="15" customHeight="1">
      <c r="B27"/>
      <c r="C27"/>
      <c r="D27"/>
      <c r="E27"/>
      <c r="F27"/>
      <c r="G27"/>
      <c r="H27"/>
      <c r="I27" s="3"/>
    </row>
    <row r="28" spans="1:10" ht="15" customHeight="1">
      <c r="B28" s="3"/>
      <c r="C28" s="3"/>
      <c r="D28" s="3"/>
      <c r="E28" s="3"/>
      <c r="F28" s="3"/>
      <c r="G28" s="3"/>
      <c r="H28" s="3"/>
      <c r="I28" s="3"/>
    </row>
    <row r="29" spans="1:10" ht="15" customHeight="1">
      <c r="B29" s="3"/>
      <c r="C29" s="3"/>
      <c r="D29" s="3"/>
      <c r="E29" s="3"/>
      <c r="F29" s="3"/>
      <c r="G29" s="3"/>
      <c r="H29" s="3"/>
      <c r="I29" s="3"/>
    </row>
    <row r="30" spans="1:10" ht="15" customHeight="1">
      <c r="B30" s="3"/>
      <c r="C30" s="3"/>
      <c r="D30" s="3"/>
      <c r="E30" s="3"/>
      <c r="F30" s="3"/>
      <c r="G30" s="3"/>
      <c r="H30" s="3"/>
      <c r="I30" s="3"/>
    </row>
    <row r="31" spans="1:10" ht="15" customHeight="1">
      <c r="B31" s="3"/>
      <c r="C31" s="3"/>
      <c r="D31" s="3"/>
      <c r="E31" s="3"/>
      <c r="F31" s="3"/>
      <c r="G31" s="3"/>
      <c r="H31" s="3"/>
      <c r="I31" s="3"/>
    </row>
    <row r="32" spans="1:10" ht="15" customHeight="1">
      <c r="B32" s="3"/>
      <c r="C32" s="3"/>
      <c r="D32" s="3"/>
      <c r="E32" s="3"/>
      <c r="F32" s="3"/>
      <c r="G32" s="3"/>
      <c r="H32" s="3"/>
      <c r="I32" s="3"/>
    </row>
    <row r="33" spans="1:10" ht="15" customHeight="1">
      <c r="B33" s="3"/>
      <c r="C33" s="3"/>
      <c r="D33" s="3"/>
      <c r="E33" s="3"/>
      <c r="F33" s="3"/>
      <c r="G33" s="3"/>
      <c r="H33" s="3"/>
      <c r="I33" s="3"/>
    </row>
    <row r="34" spans="1:10" ht="15" customHeight="1">
      <c r="B34" s="3"/>
      <c r="C34" s="3"/>
      <c r="D34" s="3"/>
      <c r="E34" s="3"/>
      <c r="F34" s="3"/>
      <c r="G34" s="3"/>
      <c r="H34" s="3"/>
      <c r="I34" s="3"/>
    </row>
    <row r="35" spans="1:10" ht="15" customHeight="1">
      <c r="B35" s="3"/>
      <c r="C35" s="3"/>
      <c r="D35" s="3"/>
      <c r="E35" s="3"/>
      <c r="F35" s="3"/>
      <c r="G35" s="3"/>
      <c r="H35" s="3"/>
      <c r="I35" s="3"/>
    </row>
    <row r="36" spans="1:10" ht="15" customHeight="1">
      <c r="B36" s="3"/>
      <c r="C36" s="3"/>
      <c r="D36" s="3"/>
      <c r="E36" s="3"/>
      <c r="F36" s="3"/>
      <c r="G36" s="3"/>
      <c r="H36" s="3"/>
      <c r="I36" s="3"/>
    </row>
    <row r="37" spans="1:10" ht="15" customHeight="1">
      <c r="B37" s="3"/>
      <c r="C37" s="3"/>
      <c r="D37" s="3"/>
      <c r="E37" s="3"/>
      <c r="F37" s="3"/>
      <c r="G37" s="3"/>
      <c r="H37" s="3"/>
      <c r="I37" s="3"/>
    </row>
    <row r="38" spans="1:10" ht="15" customHeight="1">
      <c r="B38" s="3"/>
      <c r="C38" s="3"/>
      <c r="D38" s="3"/>
      <c r="E38" s="3"/>
      <c r="F38" s="3"/>
      <c r="G38" s="3"/>
      <c r="H38" s="3"/>
      <c r="I38" s="3"/>
    </row>
    <row r="39" spans="1:10" ht="15" customHeight="1">
      <c r="B39" s="3"/>
      <c r="C39" s="3"/>
      <c r="D39" s="3"/>
      <c r="E39" s="3"/>
      <c r="F39" s="3"/>
      <c r="G39" s="3"/>
      <c r="H39" s="3"/>
      <c r="I39" s="3"/>
    </row>
    <row r="40" spans="1:10" ht="15" customHeight="1">
      <c r="B40" s="3"/>
      <c r="C40" s="3"/>
      <c r="D40" s="3"/>
      <c r="E40" s="3"/>
      <c r="F40" s="3"/>
      <c r="G40" s="3"/>
      <c r="H40" s="3"/>
      <c r="I40" s="3"/>
    </row>
    <row r="41" spans="1:10" ht="15" customHeight="1">
      <c r="B41" s="3"/>
      <c r="C41" s="3"/>
      <c r="D41" s="3"/>
      <c r="E41" s="3"/>
      <c r="F41" s="3"/>
      <c r="G41" s="3"/>
      <c r="H41" s="3"/>
      <c r="I41" s="3"/>
    </row>
    <row r="42" spans="1:10" ht="15" customHeight="1">
      <c r="B42" s="3"/>
      <c r="C42" s="3"/>
      <c r="D42" s="3"/>
      <c r="E42" s="3"/>
      <c r="F42" s="3"/>
      <c r="G42" s="3"/>
      <c r="H42" s="3"/>
      <c r="I42" s="3"/>
    </row>
    <row r="43" spans="1:10" ht="15" customHeight="1">
      <c r="B43" s="3"/>
      <c r="C43" s="3"/>
      <c r="D43" s="3"/>
      <c r="E43" s="3"/>
      <c r="F43" s="3"/>
      <c r="G43" s="3"/>
      <c r="H43" s="3"/>
      <c r="I43" s="3"/>
    </row>
    <row r="44" spans="1:10" ht="15" customHeight="1">
      <c r="B44" s="3"/>
      <c r="C44" s="3"/>
      <c r="D44" s="3"/>
      <c r="E44" s="3"/>
      <c r="F44" s="3"/>
      <c r="G44" s="3"/>
      <c r="H44" s="3"/>
      <c r="I44" s="3"/>
    </row>
    <row r="45" spans="1:10" ht="15" customHeight="1">
      <c r="B45" s="3"/>
      <c r="C45" s="3"/>
      <c r="D45" s="3"/>
      <c r="E45" s="3"/>
      <c r="F45" s="3"/>
      <c r="G45" s="3"/>
      <c r="H45" s="3"/>
      <c r="I45" s="3"/>
    </row>
    <row r="46" spans="1:10" ht="15" customHeight="1">
      <c r="B46" s="6"/>
      <c r="C46" s="6"/>
      <c r="D46" s="6"/>
      <c r="E46" s="6"/>
      <c r="F46" s="6"/>
      <c r="G46" s="6"/>
      <c r="H46" s="6"/>
      <c r="I46" s="6"/>
      <c r="J46" s="6"/>
    </row>
    <row r="47" spans="1:10" ht="15" customHeight="1">
      <c r="B47" s="6"/>
      <c r="C47" s="6"/>
      <c r="D47" s="6"/>
      <c r="E47" s="6"/>
      <c r="F47" s="6"/>
      <c r="G47" s="6"/>
      <c r="H47" s="6"/>
      <c r="I47" s="6"/>
      <c r="J47" s="6"/>
    </row>
    <row r="48" spans="1:10" ht="15" customHeight="1">
      <c r="A48" s="57" t="s">
        <v>275</v>
      </c>
      <c r="B48" s="6"/>
      <c r="C48" s="6"/>
      <c r="D48" s="6"/>
      <c r="E48" s="6"/>
      <c r="F48" s="6"/>
      <c r="G48" s="6"/>
      <c r="H48" s="6"/>
      <c r="I48" s="6"/>
      <c r="J48" s="6"/>
    </row>
    <row r="49" spans="2:10" ht="15" customHeight="1">
      <c r="B49" s="6"/>
      <c r="C49" s="6"/>
      <c r="D49" s="6"/>
      <c r="E49" s="6"/>
      <c r="F49" s="6"/>
      <c r="G49" s="6"/>
      <c r="H49" s="6"/>
      <c r="I49" s="6"/>
      <c r="J49" s="6"/>
    </row>
    <row r="50" spans="2:10" s="3" customFormat="1" ht="15" customHeight="1">
      <c r="H50" s="2"/>
      <c r="I50" s="2"/>
    </row>
    <row r="51" spans="2:10" ht="15" customHeight="1"/>
    <row r="52" spans="2:10" ht="15" customHeight="1"/>
    <row r="54" spans="2:10" ht="15" customHeight="1"/>
    <row r="55" spans="2:10" ht="15" customHeight="1"/>
    <row r="56" spans="2:10" ht="15" customHeight="1"/>
    <row r="57" spans="2:10" ht="15" customHeight="1"/>
    <row r="58" spans="2:10" ht="15" customHeight="1"/>
    <row r="59" spans="2:10" ht="12.75" customHeight="1"/>
    <row r="60" spans="2:10" ht="12.75" customHeight="1"/>
    <row r="61" spans="2:10" ht="12.75" customHeight="1"/>
    <row r="62" spans="2:10" ht="12.75" customHeight="1"/>
    <row r="63" spans="2:10" ht="12.75" customHeight="1"/>
    <row r="64" spans="2:10" ht="12.75" customHeight="1"/>
    <row r="65" ht="12.75" customHeight="1"/>
    <row r="66" ht="12.75" customHeight="1"/>
    <row r="67" ht="12.75" customHeight="1"/>
    <row r="68" ht="12.75" customHeight="1"/>
  </sheetData>
  <sheetProtection password="CA61" sheet="1" objects="1" scenarios="1"/>
  <mergeCells count="2">
    <mergeCell ref="H26:I26"/>
    <mergeCell ref="C2:G2"/>
  </mergeCells>
  <phoneticPr fontId="10" type="noConversion"/>
  <pageMargins left="0.51181102362204722" right="0.27559055118110237" top="0.39370078740157483" bottom="0.43307086614173229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13384" r:id="rId3"/>
    <oleObject progId="CorelDRAW.Graphic.14" shapeId="13385" r:id="rId4"/>
  </oleObjec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showGridLines="0" topLeftCell="A13" workbookViewId="0">
      <selection activeCell="G20" sqref="G20"/>
    </sheetView>
  </sheetViews>
  <sheetFormatPr defaultColWidth="9.140625" defaultRowHeight="12.75"/>
  <cols>
    <col min="1" max="1" width="3.42578125" style="287" customWidth="1"/>
    <col min="2" max="2" width="10.7109375" style="296" customWidth="1"/>
    <col min="3" max="3" width="7.7109375" style="296" customWidth="1"/>
    <col min="4" max="4" width="8.7109375" style="296" customWidth="1"/>
    <col min="5" max="5" width="12.42578125" style="296" customWidth="1"/>
    <col min="6" max="6" width="24.42578125" style="296" customWidth="1"/>
    <col min="7" max="7" width="9.85546875" style="296" customWidth="1"/>
    <col min="8" max="8" width="6.7109375" style="296" customWidth="1"/>
    <col min="9" max="9" width="8.7109375" style="287" customWidth="1"/>
    <col min="10" max="16384" width="9.140625" style="296"/>
  </cols>
  <sheetData>
    <row r="1" spans="1:9" s="287" customFormat="1" ht="12.75" customHeight="1">
      <c r="A1" s="284"/>
      <c r="B1" s="284"/>
      <c r="C1" s="284"/>
      <c r="D1" s="285"/>
      <c r="E1" s="286"/>
      <c r="H1" s="288"/>
      <c r="I1" s="289"/>
    </row>
    <row r="2" spans="1:9" s="287" customFormat="1" ht="15" customHeight="1">
      <c r="A2" s="290"/>
      <c r="C2" s="691" t="s">
        <v>382</v>
      </c>
      <c r="D2" s="691"/>
      <c r="E2" s="691"/>
      <c r="F2" s="691"/>
      <c r="G2" s="691"/>
      <c r="H2" s="288"/>
      <c r="I2" s="292"/>
    </row>
    <row r="3" spans="1:9" s="287" customFormat="1" ht="12.75" customHeight="1">
      <c r="A3" s="284"/>
      <c r="B3" s="284"/>
      <c r="C3" s="284"/>
      <c r="D3" s="293"/>
      <c r="E3" s="285"/>
      <c r="H3" s="288"/>
      <c r="I3" s="284"/>
    </row>
    <row r="4" spans="1:9" s="287" customFormat="1">
      <c r="D4" s="294"/>
      <c r="E4" s="294"/>
      <c r="F4" s="294"/>
      <c r="G4" s="294"/>
      <c r="H4" s="294"/>
      <c r="I4" s="294"/>
    </row>
    <row r="5" spans="1:9">
      <c r="A5" s="295" t="s">
        <v>262</v>
      </c>
      <c r="B5" s="287"/>
      <c r="C5" s="287"/>
      <c r="D5" s="294"/>
      <c r="E5" s="294"/>
      <c r="F5" s="294"/>
      <c r="G5" s="294"/>
      <c r="H5" s="294"/>
      <c r="I5" s="294"/>
    </row>
    <row r="6" spans="1:9">
      <c r="A6" s="297"/>
      <c r="B6" s="287"/>
      <c r="C6" s="287"/>
      <c r="D6" s="294"/>
      <c r="E6" s="294"/>
      <c r="F6" s="294"/>
      <c r="G6" s="294"/>
      <c r="H6" s="294"/>
      <c r="I6" s="294"/>
    </row>
    <row r="7" spans="1:9">
      <c r="B7" s="287"/>
      <c r="C7" s="287"/>
      <c r="D7" s="294"/>
      <c r="E7" s="294"/>
      <c r="F7" s="294"/>
      <c r="G7" s="294"/>
      <c r="H7" s="294"/>
      <c r="I7" s="294"/>
    </row>
    <row r="8" spans="1:9">
      <c r="B8" s="287"/>
      <c r="C8" s="287"/>
      <c r="D8" s="294"/>
      <c r="E8" s="294"/>
      <c r="F8" s="294"/>
      <c r="G8" s="294"/>
      <c r="H8" s="294"/>
      <c r="I8" s="294"/>
    </row>
    <row r="9" spans="1:9" ht="13.5" thickBot="1">
      <c r="B9" s="287"/>
      <c r="C9" s="287"/>
      <c r="D9" s="294"/>
      <c r="E9" s="294"/>
      <c r="F9" s="294"/>
      <c r="G9" s="294"/>
      <c r="H9" s="294"/>
      <c r="I9" s="294"/>
    </row>
    <row r="10" spans="1:9">
      <c r="B10" s="682" t="s">
        <v>307</v>
      </c>
      <c r="C10" s="688"/>
      <c r="D10" s="688"/>
      <c r="E10" s="683"/>
      <c r="F10" s="682" t="s">
        <v>308</v>
      </c>
      <c r="G10" s="683"/>
      <c r="H10" s="294"/>
      <c r="I10" s="294"/>
    </row>
    <row r="11" spans="1:9">
      <c r="B11" s="684"/>
      <c r="C11" s="689"/>
      <c r="D11" s="689"/>
      <c r="E11" s="685"/>
      <c r="F11" s="684"/>
      <c r="G11" s="685"/>
      <c r="H11" s="294"/>
      <c r="I11" s="294"/>
    </row>
    <row r="12" spans="1:9" ht="13.5" thickBot="1">
      <c r="B12" s="686"/>
      <c r="C12" s="690"/>
      <c r="D12" s="690"/>
      <c r="E12" s="687"/>
      <c r="F12" s="686"/>
      <c r="G12" s="687"/>
      <c r="H12" s="294"/>
      <c r="I12" s="294"/>
    </row>
    <row r="13" spans="1:9">
      <c r="B13" s="298" t="s">
        <v>121</v>
      </c>
      <c r="C13" s="299" t="s">
        <v>122</v>
      </c>
      <c r="D13" s="300" t="s">
        <v>123</v>
      </c>
      <c r="E13" s="301" t="s">
        <v>41</v>
      </c>
      <c r="F13" s="302"/>
      <c r="G13" s="303"/>
      <c r="H13" s="294"/>
      <c r="I13" s="294"/>
    </row>
    <row r="14" spans="1:9">
      <c r="B14" s="302" t="s">
        <v>124</v>
      </c>
      <c r="C14" s="304" t="s">
        <v>125</v>
      </c>
      <c r="D14" s="304" t="s">
        <v>126</v>
      </c>
      <c r="E14" s="305" t="s">
        <v>43</v>
      </c>
      <c r="F14" s="302" t="s">
        <v>127</v>
      </c>
      <c r="G14" s="303" t="s">
        <v>76</v>
      </c>
      <c r="H14" s="294"/>
      <c r="I14" s="294"/>
    </row>
    <row r="15" spans="1:9" ht="13.5" thickBot="1">
      <c r="B15" s="302" t="s">
        <v>305</v>
      </c>
      <c r="C15" s="304"/>
      <c r="D15" s="304"/>
      <c r="E15" s="305"/>
      <c r="F15" s="306"/>
      <c r="G15" s="307"/>
      <c r="H15" s="294"/>
      <c r="I15" s="294"/>
    </row>
    <row r="16" spans="1:9">
      <c r="B16" s="468">
        <f>ENTRADA!V42</f>
        <v>0</v>
      </c>
      <c r="C16" s="253"/>
      <c r="D16" s="253"/>
      <c r="E16" s="308">
        <f>IF(C16=0,ENTRADA!W42,D16/C16)</f>
        <v>0</v>
      </c>
      <c r="F16" s="309" t="s">
        <v>128</v>
      </c>
      <c r="G16" s="310">
        <f>ENTRADA!H37</f>
        <v>225</v>
      </c>
      <c r="H16" s="294"/>
      <c r="I16" s="294"/>
    </row>
    <row r="17" spans="1:9">
      <c r="B17" s="469">
        <f>ENTRADA!V43</f>
        <v>0</v>
      </c>
      <c r="C17" s="235"/>
      <c r="D17" s="235"/>
      <c r="E17" s="311">
        <f>IF(C17=0,ENTRADA!W43,D17/C17)</f>
        <v>0</v>
      </c>
      <c r="F17" s="312" t="s">
        <v>129</v>
      </c>
      <c r="G17" s="314">
        <f>'CALC. CARGA '!C10</f>
        <v>0</v>
      </c>
      <c r="H17" s="294"/>
      <c r="I17" s="294"/>
    </row>
    <row r="18" spans="1:9">
      <c r="B18" s="469">
        <f>ENTRADA!V44</f>
        <v>0</v>
      </c>
      <c r="C18" s="235"/>
      <c r="D18" s="235"/>
      <c r="E18" s="311">
        <f>IF(C18=0,ENTRADA!W44,D18/C18)</f>
        <v>0</v>
      </c>
      <c r="F18" s="312" t="s">
        <v>130</v>
      </c>
      <c r="G18" s="314">
        <f>'CALC. CARGA '!C9</f>
        <v>0</v>
      </c>
      <c r="H18" s="294"/>
      <c r="I18" s="294"/>
    </row>
    <row r="19" spans="1:9">
      <c r="B19" s="469">
        <f>ENTRADA!V45</f>
        <v>0</v>
      </c>
      <c r="C19" s="235"/>
      <c r="D19" s="235"/>
      <c r="E19" s="311">
        <f>IF(C19=0,ENTRADA!W45,D19/C19)</f>
        <v>0</v>
      </c>
      <c r="F19" s="315" t="s">
        <v>131</v>
      </c>
      <c r="G19" s="316" t="e">
        <f>FORECAST(0,E16:E25,B16:B25)</f>
        <v>#DIV/0!</v>
      </c>
      <c r="H19" s="294"/>
      <c r="I19" s="294"/>
    </row>
    <row r="20" spans="1:9">
      <c r="B20" s="469">
        <f>ENTRADA!V46</f>
        <v>0</v>
      </c>
      <c r="C20" s="235"/>
      <c r="D20" s="235"/>
      <c r="E20" s="311">
        <f>IF(C20=0,ENTRADA!W46,D20/C20)</f>
        <v>0</v>
      </c>
      <c r="F20" s="312" t="s">
        <v>132</v>
      </c>
      <c r="G20" s="316">
        <f>ENTRADA!W56</f>
        <v>0</v>
      </c>
      <c r="H20" s="294"/>
      <c r="I20" s="294"/>
    </row>
    <row r="21" spans="1:9">
      <c r="A21" s="317"/>
      <c r="B21" s="469">
        <f>ENTRADA!V47</f>
        <v>0</v>
      </c>
      <c r="C21" s="235"/>
      <c r="D21" s="235"/>
      <c r="E21" s="311">
        <f>IF(C21=0,ENTRADA!W47,D21/C21)</f>
        <v>0</v>
      </c>
      <c r="F21" s="315" t="s">
        <v>133</v>
      </c>
      <c r="G21" s="318" t="e">
        <f>G19/G17*(G16+G18)-G16-G20+('ELEVAÇÃO DE TEMP. DO ÓLEO'!H26-'ELEVAÇÃO DE TEMP. DO ÓLEO'!H23)</f>
        <v>#DIV/0!</v>
      </c>
      <c r="H21" s="287"/>
    </row>
    <row r="22" spans="1:9" ht="13.5" thickBot="1">
      <c r="B22" s="469">
        <f>ENTRADA!V48</f>
        <v>0</v>
      </c>
      <c r="C22" s="235"/>
      <c r="D22" s="235"/>
      <c r="E22" s="311">
        <f>IF(C22=0,ENTRADA!W48,D22/C22)</f>
        <v>0</v>
      </c>
      <c r="F22" s="319" t="s">
        <v>120</v>
      </c>
      <c r="G22" s="320" t="e">
        <f>RSQ(E16:E25,B16:B25)^0.5</f>
        <v>#DIV/0!</v>
      </c>
      <c r="H22" s="287"/>
    </row>
    <row r="23" spans="1:9">
      <c r="B23" s="469">
        <f>ENTRADA!V49</f>
        <v>0</v>
      </c>
      <c r="C23" s="235"/>
      <c r="D23" s="235"/>
      <c r="E23" s="311">
        <f>IF(C23=0,ENTRADA!W49,D23/C23)</f>
        <v>0</v>
      </c>
      <c r="F23" s="294"/>
      <c r="G23" s="287"/>
      <c r="H23" s="287"/>
    </row>
    <row r="24" spans="1:9">
      <c r="B24" s="469">
        <f>ENTRADA!V50</f>
        <v>0</v>
      </c>
      <c r="C24" s="235"/>
      <c r="D24" s="235"/>
      <c r="E24" s="311">
        <f>IF(C24=0,ENTRADA!W50,D24/C24)</f>
        <v>0</v>
      </c>
      <c r="F24" s="294"/>
      <c r="G24" s="287"/>
      <c r="H24" s="287"/>
    </row>
    <row r="25" spans="1:9">
      <c r="B25" s="469">
        <f>ENTRADA!V51</f>
        <v>0</v>
      </c>
      <c r="C25" s="235"/>
      <c r="D25" s="235"/>
      <c r="E25" s="311">
        <f>IF(C25=0,ENTRADA!W51,D25/C25)</f>
        <v>0</v>
      </c>
      <c r="F25" s="294"/>
      <c r="G25" s="287"/>
      <c r="H25" s="287"/>
    </row>
    <row r="26" spans="1:9">
      <c r="B26" s="469">
        <f>ENTRADA!V52</f>
        <v>0</v>
      </c>
      <c r="C26" s="235"/>
      <c r="D26" s="235"/>
      <c r="E26" s="311">
        <f>IF(C26=0,ENTRADA!W52,D26/C26)</f>
        <v>0</v>
      </c>
      <c r="F26" s="294"/>
      <c r="G26" s="294"/>
      <c r="H26" s="294"/>
      <c r="I26" s="294"/>
    </row>
    <row r="27" spans="1:9">
      <c r="B27" s="469">
        <f>ENTRADA!V53</f>
        <v>0</v>
      </c>
      <c r="C27" s="235"/>
      <c r="D27" s="235"/>
      <c r="E27" s="311">
        <f>IF(C27=0,ENTRADA!W53,D27/C27)</f>
        <v>0</v>
      </c>
      <c r="F27" s="294"/>
      <c r="G27" s="294"/>
      <c r="H27" s="294"/>
      <c r="I27" s="294"/>
    </row>
    <row r="28" spans="1:9" ht="13.5" thickBot="1">
      <c r="B28" s="470">
        <f>ENTRADA!V54</f>
        <v>0</v>
      </c>
      <c r="C28" s="236"/>
      <c r="D28" s="236"/>
      <c r="E28" s="324">
        <f>IF(C28=0,ENTRADA!W54,D28/C28)</f>
        <v>0</v>
      </c>
      <c r="F28" s="294"/>
      <c r="G28" s="294"/>
      <c r="H28" s="294"/>
      <c r="I28" s="294"/>
    </row>
    <row r="29" spans="1:9">
      <c r="B29" s="287"/>
      <c r="C29" s="287"/>
      <c r="D29" s="294"/>
      <c r="E29" s="294"/>
      <c r="F29" s="294"/>
      <c r="G29" s="294"/>
      <c r="H29" s="294"/>
      <c r="I29" s="294"/>
    </row>
    <row r="30" spans="1:9">
      <c r="B30" s="287"/>
      <c r="C30" s="287"/>
      <c r="D30" s="294"/>
      <c r="E30" s="294"/>
      <c r="F30" s="294"/>
      <c r="G30" s="294"/>
      <c r="H30" s="294"/>
      <c r="I30" s="294"/>
    </row>
    <row r="31" spans="1:9">
      <c r="B31" s="287"/>
      <c r="C31" s="287"/>
      <c r="D31" s="294"/>
      <c r="E31" s="294"/>
      <c r="F31" s="294"/>
      <c r="G31" s="294"/>
      <c r="H31" s="294"/>
      <c r="I31" s="294"/>
    </row>
    <row r="32" spans="1:9">
      <c r="B32" s="287"/>
      <c r="C32" s="287"/>
      <c r="D32" s="294"/>
      <c r="E32" s="294"/>
      <c r="F32" s="294"/>
      <c r="G32" s="294"/>
      <c r="H32" s="294"/>
      <c r="I32" s="294"/>
    </row>
    <row r="33" spans="1:9">
      <c r="B33" s="287"/>
      <c r="C33" s="287"/>
      <c r="D33" s="294"/>
      <c r="E33" s="294"/>
      <c r="F33" s="294"/>
      <c r="G33" s="294"/>
      <c r="H33" s="294"/>
      <c r="I33" s="294"/>
    </row>
    <row r="34" spans="1:9">
      <c r="B34" s="289"/>
      <c r="C34" s="289"/>
      <c r="D34" s="287"/>
      <c r="E34" s="294"/>
      <c r="F34" s="294"/>
      <c r="G34" s="294"/>
      <c r="H34" s="294"/>
      <c r="I34" s="294"/>
    </row>
    <row r="35" spans="1:9">
      <c r="B35" s="289"/>
      <c r="C35" s="289"/>
      <c r="D35" s="287"/>
      <c r="E35" s="294"/>
      <c r="F35" s="294"/>
      <c r="G35" s="294"/>
      <c r="H35" s="294"/>
      <c r="I35" s="294"/>
    </row>
    <row r="36" spans="1:9">
      <c r="A36" s="289"/>
      <c r="B36" s="289"/>
      <c r="C36" s="289"/>
      <c r="D36" s="287"/>
      <c r="E36" s="294"/>
      <c r="F36" s="294"/>
      <c r="G36" s="294"/>
      <c r="H36" s="294"/>
      <c r="I36" s="294"/>
    </row>
    <row r="37" spans="1:9">
      <c r="A37" s="289"/>
      <c r="B37" s="289"/>
      <c r="C37" s="289"/>
      <c r="D37" s="287"/>
      <c r="E37" s="294"/>
      <c r="F37" s="294"/>
      <c r="G37" s="294"/>
      <c r="H37" s="294"/>
      <c r="I37" s="294"/>
    </row>
    <row r="38" spans="1:9">
      <c r="B38" s="289"/>
      <c r="C38" s="289"/>
      <c r="D38" s="287"/>
      <c r="E38" s="294"/>
      <c r="F38" s="294"/>
      <c r="G38" s="294"/>
      <c r="H38" s="294"/>
      <c r="I38" s="294"/>
    </row>
    <row r="39" spans="1:9">
      <c r="A39" s="289"/>
      <c r="B39" s="289"/>
      <c r="C39" s="289"/>
      <c r="D39" s="287"/>
      <c r="E39" s="294"/>
      <c r="F39" s="294"/>
      <c r="G39" s="294"/>
      <c r="H39" s="294"/>
      <c r="I39" s="294"/>
    </row>
    <row r="40" spans="1:9">
      <c r="A40" s="289"/>
      <c r="B40" s="289"/>
      <c r="C40" s="289"/>
      <c r="D40" s="287"/>
      <c r="E40" s="294"/>
      <c r="F40" s="294"/>
      <c r="G40" s="294"/>
      <c r="H40" s="294"/>
      <c r="I40" s="294"/>
    </row>
    <row r="41" spans="1:9">
      <c r="B41" s="289"/>
      <c r="C41" s="289"/>
      <c r="D41" s="287"/>
      <c r="E41" s="294"/>
      <c r="F41" s="294"/>
      <c r="G41" s="294"/>
      <c r="H41" s="294"/>
      <c r="I41" s="294"/>
    </row>
    <row r="42" spans="1:9">
      <c r="A42" s="289"/>
      <c r="B42" s="289"/>
      <c r="C42" s="289"/>
      <c r="D42" s="287"/>
      <c r="E42" s="294"/>
      <c r="F42" s="294"/>
      <c r="G42" s="294"/>
      <c r="H42" s="294"/>
      <c r="I42" s="294"/>
    </row>
    <row r="43" spans="1:9">
      <c r="A43" s="289"/>
      <c r="B43" s="289"/>
      <c r="C43" s="289"/>
      <c r="D43" s="287"/>
      <c r="E43" s="294"/>
      <c r="F43" s="294"/>
      <c r="G43" s="294"/>
      <c r="H43" s="294"/>
      <c r="I43" s="294"/>
    </row>
    <row r="44" spans="1:9">
      <c r="A44" s="289"/>
      <c r="B44" s="289"/>
      <c r="C44" s="289"/>
      <c r="D44" s="287"/>
      <c r="E44" s="294"/>
      <c r="F44" s="294"/>
      <c r="G44" s="294"/>
      <c r="H44" s="294"/>
      <c r="I44" s="294"/>
    </row>
    <row r="45" spans="1:9">
      <c r="A45" s="296"/>
      <c r="B45" s="289"/>
      <c r="C45" s="289"/>
      <c r="D45" s="287"/>
      <c r="E45" s="294"/>
      <c r="F45" s="294"/>
      <c r="G45" s="294"/>
      <c r="H45" s="294"/>
      <c r="I45" s="294"/>
    </row>
    <row r="46" spans="1:9">
      <c r="A46" s="289"/>
      <c r="B46" s="289"/>
      <c r="C46" s="289"/>
      <c r="D46" s="287"/>
      <c r="E46" s="294"/>
      <c r="F46" s="294"/>
      <c r="G46" s="294"/>
      <c r="H46" s="294"/>
      <c r="I46" s="294"/>
    </row>
    <row r="47" spans="1:9">
      <c r="A47" s="289"/>
      <c r="B47" s="289"/>
      <c r="C47" s="289"/>
      <c r="D47" s="287"/>
      <c r="E47" s="287"/>
      <c r="F47" s="294"/>
      <c r="G47" s="294"/>
      <c r="H47" s="294"/>
      <c r="I47" s="294"/>
    </row>
    <row r="48" spans="1:9">
      <c r="A48" s="289"/>
      <c r="B48" s="289"/>
      <c r="C48" s="289"/>
      <c r="D48" s="287"/>
      <c r="E48" s="287"/>
      <c r="F48" s="294"/>
      <c r="G48" s="294"/>
      <c r="H48" s="294"/>
      <c r="I48" s="294"/>
    </row>
    <row r="49" spans="1:9">
      <c r="A49" s="296"/>
      <c r="B49" s="289"/>
      <c r="C49" s="289"/>
      <c r="D49" s="287"/>
      <c r="E49" s="287"/>
      <c r="F49" s="294"/>
      <c r="G49" s="294"/>
      <c r="H49" s="294"/>
      <c r="I49" s="294"/>
    </row>
    <row r="50" spans="1:9">
      <c r="A50" s="296"/>
      <c r="B50" s="289"/>
      <c r="C50" s="289"/>
      <c r="D50" s="287"/>
      <c r="E50" s="287"/>
      <c r="F50" s="294"/>
      <c r="G50" s="294"/>
      <c r="H50" s="294"/>
      <c r="I50" s="294"/>
    </row>
    <row r="51" spans="1:9">
      <c r="A51" s="289"/>
      <c r="B51" s="289"/>
      <c r="C51" s="289"/>
      <c r="D51" s="294"/>
      <c r="E51" s="287"/>
      <c r="F51" s="294"/>
      <c r="G51" s="294"/>
      <c r="H51" s="294"/>
      <c r="I51" s="294"/>
    </row>
    <row r="52" spans="1:9">
      <c r="A52" s="321" t="s">
        <v>134</v>
      </c>
      <c r="B52" s="287"/>
      <c r="C52" s="287"/>
      <c r="D52" s="287"/>
      <c r="E52" s="287"/>
      <c r="F52" s="287"/>
      <c r="I52" s="294"/>
    </row>
    <row r="55" spans="1:9" ht="15.75">
      <c r="G55" s="322"/>
      <c r="H55" s="323"/>
    </row>
  </sheetData>
  <sheetProtection password="CA61" sheet="1" objects="1" scenarios="1"/>
  <mergeCells count="3">
    <mergeCell ref="F10:G12"/>
    <mergeCell ref="B10:E12"/>
    <mergeCell ref="C2:G2"/>
  </mergeCells>
  <phoneticPr fontId="10" type="noConversion"/>
  <pageMargins left="0.51181102362204722" right="0.27559055118110237" top="0.39370078740157483" bottom="0.59055118110236227" header="0.39370078740157483" footer="0"/>
  <pageSetup paperSize="9" orientation="portrait" horizontalDpi="180" verticalDpi="180"/>
  <headerFooter alignWithMargins="0"/>
  <drawing r:id="rId1"/>
  <legacyDrawing r:id="rId2"/>
  <oleObjects>
    <oleObject progId="PBrush" shapeId="14364" r:id="rId3"/>
    <oleObject progId="CorelDRAW.Graphic.14" shapeId="14365" r:id="rId4"/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ROSTO</vt:lpstr>
      <vt:lpstr>LISTA DE ENSAIOS</vt:lpstr>
      <vt:lpstr>PLACA</vt:lpstr>
      <vt:lpstr>RESISTÊNCIA</vt:lpstr>
      <vt:lpstr>PERDAS EM VAZIO</vt:lpstr>
      <vt:lpstr>PERDAS TOTAL TAP NOMINAL</vt:lpstr>
      <vt:lpstr>PERDA TOTAL TAP CRITICO</vt:lpstr>
      <vt:lpstr>ELEVAÇÃO DE TEMP. DO ÓLEO</vt:lpstr>
      <vt:lpstr>ELEVAÇÃO DE TEMP. NO ENR. DE AT</vt:lpstr>
      <vt:lpstr>ELEVAÇÃO DE TEMP. NO ENR. DE BT</vt:lpstr>
      <vt:lpstr>RESULTADO DOS ENSAIOS</vt:lpstr>
      <vt:lpstr>INSTRUMENTAÇÃO</vt:lpstr>
      <vt:lpstr>CALC. CARGA </vt:lpstr>
      <vt:lpstr>ENTRADA</vt:lpstr>
      <vt:lpstr>'ELEVAÇÃO DE TEMP. DO ÓLEO'!Area_de_impressao</vt:lpstr>
      <vt:lpstr>INSTRUMENTAÇÃO!Area_de_impressao</vt:lpstr>
      <vt:lpstr>'LISTA DE ENSAIOS'!Area_de_impressao</vt:lpstr>
      <vt:lpstr>'RESULTADO DOS ENSAIOS'!Area_de_impressao</vt:lpstr>
      <vt:lpstr>ROSTO!Area_de_impressao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labex</dc:creator>
  <cp:lastModifiedBy>sanguedo</cp:lastModifiedBy>
  <cp:lastPrinted>2015-11-03T16:02:00Z</cp:lastPrinted>
  <dcterms:created xsi:type="dcterms:W3CDTF">1997-11-26T21:31:39Z</dcterms:created>
  <dcterms:modified xsi:type="dcterms:W3CDTF">2018-08-24T13:54:39Z</dcterms:modified>
</cp:coreProperties>
</file>