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printerSettings/printerSettings1.bin" ContentType="application/vnd.openxmlformats-officedocument.spreadsheetml.printerSettings"/>
  <Override PartName="/xl/drawings/drawing11.xml" ContentType="application/vnd.openxmlformats-officedocument.drawing+xml"/>
  <Override PartName="/xl/drawings/drawing12.xml" ContentType="application/vnd.openxmlformats-officedocument.drawing+xml"/>
  <Override PartName="/xl/printerSettings/printerSettings2.bin" ContentType="application/vnd.openxmlformats-officedocument.spreadsheetml.printerSettings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E:\QUALIEQUIP Dez 2021\Planilhas\Planilhas Fabricante Recondicionador Curva C\"/>
    </mc:Choice>
  </mc:AlternateContent>
  <bookViews>
    <workbookView xWindow="0" yWindow="0" windowWidth="23040" windowHeight="9372" tabRatio="803" firstSheet="9" activeTab="10"/>
  </bookViews>
  <sheets>
    <sheet name="ROSTO" sheetId="1" r:id="rId1"/>
    <sheet name="LISTA DE ENSAIOS" sheetId="2" r:id="rId2"/>
    <sheet name="PLACA" sheetId="3" r:id="rId3"/>
    <sheet name="RESISTÊNCIA" sheetId="23" r:id="rId4"/>
    <sheet name="PERDAS EM VAZIO" sheetId="8" r:id="rId5"/>
    <sheet name="PERDAS TOTAL Tap Nominal" sheetId="10" r:id="rId6"/>
    <sheet name="PERDAS TOTAL Tap critico" sheetId="25" r:id="rId7"/>
    <sheet name="ELEVAÇÃO DE TEMP. DO ÓLEO" sheetId="13" r:id="rId8"/>
    <sheet name="ELEVAÇÃO DE TEMP. NO ENR. DE AT" sheetId="14" r:id="rId9"/>
    <sheet name="ELEVAÇÃO DE TEMP. NO ENR. DE BT" sheetId="22" r:id="rId10"/>
    <sheet name="RESULTADO DOS ENSAIOS" sheetId="15" r:id="rId11"/>
    <sheet name="INSTRUMENTAÇÃO" sheetId="16" r:id="rId12"/>
    <sheet name="ENTRADA" sheetId="17" r:id="rId13"/>
    <sheet name="CALC. CARGA " sheetId="19" r:id="rId14"/>
    <sheet name="Plan2" sheetId="27" r:id="rId15"/>
    <sheet name="Plan1" sheetId="26" state="hidden" r:id="rId16"/>
  </sheets>
  <definedNames>
    <definedName name="_xlnm.Print_Area" localSheetId="10">'RESULTADO DOS ENSAIOS'!$A$1:$K$48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4" i="15" l="1"/>
  <c r="P15" i="15" l="1"/>
  <c r="N15" i="15"/>
  <c r="N13" i="15"/>
  <c r="P13" i="15"/>
  <c r="P12" i="15"/>
  <c r="N12" i="15"/>
  <c r="E23" i="15" l="1"/>
  <c r="E20" i="15"/>
  <c r="E17" i="15"/>
  <c r="L12" i="15" l="1"/>
  <c r="D15" i="15" s="1"/>
  <c r="E16" i="3"/>
  <c r="E16" i="23"/>
  <c r="C8" i="19"/>
  <c r="C38" i="19"/>
  <c r="E17" i="23"/>
  <c r="C9" i="19" s="1"/>
  <c r="C30" i="19"/>
  <c r="F21" i="19"/>
  <c r="J29" i="19"/>
  <c r="C12" i="8"/>
  <c r="C11" i="8"/>
  <c r="C10" i="8"/>
  <c r="P24" i="17"/>
  <c r="G4" i="19" s="1"/>
  <c r="P28" i="17"/>
  <c r="G12" i="19" s="1"/>
  <c r="E22" i="23"/>
  <c r="C10" i="19" s="1"/>
  <c r="C39" i="19"/>
  <c r="D25" i="25" s="1"/>
  <c r="H38" i="17"/>
  <c r="E23" i="23"/>
  <c r="C11" i="19" s="1"/>
  <c r="D14" i="25" s="1"/>
  <c r="C32" i="19"/>
  <c r="P20" i="17"/>
  <c r="G16" i="19" s="1"/>
  <c r="H26" i="25" s="1"/>
  <c r="E29" i="23"/>
  <c r="C4" i="19" s="1"/>
  <c r="H39" i="17"/>
  <c r="E30" i="23"/>
  <c r="C5" i="19" s="1"/>
  <c r="G21" i="19"/>
  <c r="M28" i="17"/>
  <c r="F12" i="19" s="1"/>
  <c r="E20" i="3"/>
  <c r="M20" i="17"/>
  <c r="M21" i="17"/>
  <c r="P21" i="17"/>
  <c r="M24" i="17"/>
  <c r="M25" i="17"/>
  <c r="F8" i="19" s="1"/>
  <c r="P25" i="17"/>
  <c r="G8" i="19" s="1"/>
  <c r="H18" i="25" s="1"/>
  <c r="P26" i="17"/>
  <c r="P27" i="17"/>
  <c r="L30" i="3"/>
  <c r="K30" i="3"/>
  <c r="J30" i="3"/>
  <c r="I30" i="3"/>
  <c r="G10" i="13"/>
  <c r="G11" i="13"/>
  <c r="G12" i="13"/>
  <c r="G13" i="13"/>
  <c r="G14" i="13"/>
  <c r="G15" i="13"/>
  <c r="G16" i="13"/>
  <c r="G17" i="13"/>
  <c r="G18" i="13"/>
  <c r="H18" i="13" s="1"/>
  <c r="I18" i="13" s="1"/>
  <c r="G19" i="13"/>
  <c r="G20" i="13"/>
  <c r="G21" i="13"/>
  <c r="G22" i="13"/>
  <c r="G23" i="13"/>
  <c r="G24" i="13"/>
  <c r="G25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10" i="13"/>
  <c r="D22" i="25"/>
  <c r="I29" i="23"/>
  <c r="I30" i="23"/>
  <c r="E28" i="23"/>
  <c r="I22" i="23"/>
  <c r="I16" i="23"/>
  <c r="I23" i="23"/>
  <c r="E21" i="23"/>
  <c r="I17" i="23"/>
  <c r="E15" i="23"/>
  <c r="D23" i="15"/>
  <c r="D20" i="15"/>
  <c r="D17" i="15"/>
  <c r="F3" i="19"/>
  <c r="G3" i="19"/>
  <c r="H13" i="25" s="1"/>
  <c r="G2" i="19"/>
  <c r="H12" i="25" s="1"/>
  <c r="F2" i="19"/>
  <c r="E13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11" i="16"/>
  <c r="D25" i="10"/>
  <c r="D22" i="10"/>
  <c r="C16" i="8"/>
  <c r="C15" i="8"/>
  <c r="C14" i="8"/>
  <c r="C13" i="8"/>
  <c r="B22" i="13"/>
  <c r="B23" i="13"/>
  <c r="B24" i="13"/>
  <c r="B25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E12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G29" i="16"/>
  <c r="G30" i="16"/>
  <c r="G3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11" i="16"/>
  <c r="E11" i="16"/>
  <c r="D11" i="16"/>
  <c r="C11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11" i="16"/>
  <c r="F16" i="19"/>
  <c r="H26" i="10" s="1"/>
  <c r="F4" i="19"/>
  <c r="F7" i="19" s="1"/>
  <c r="R15" i="15"/>
  <c r="H13" i="10"/>
  <c r="C10" i="13"/>
  <c r="D10" i="13"/>
  <c r="I10" i="13"/>
  <c r="C11" i="13"/>
  <c r="D11" i="13"/>
  <c r="C12" i="13"/>
  <c r="D12" i="13"/>
  <c r="C13" i="13"/>
  <c r="D13" i="13"/>
  <c r="C14" i="13"/>
  <c r="D14" i="13"/>
  <c r="C15" i="13"/>
  <c r="D15" i="13"/>
  <c r="C16" i="13"/>
  <c r="D16" i="13"/>
  <c r="C17" i="13"/>
  <c r="D17" i="13"/>
  <c r="C18" i="13"/>
  <c r="D18" i="13"/>
  <c r="C19" i="13"/>
  <c r="D19" i="13"/>
  <c r="C20" i="13"/>
  <c r="D20" i="13"/>
  <c r="C21" i="13"/>
  <c r="D21" i="13"/>
  <c r="C22" i="13"/>
  <c r="D22" i="13"/>
  <c r="C23" i="13"/>
  <c r="D23" i="13"/>
  <c r="C24" i="13"/>
  <c r="D24" i="13"/>
  <c r="C25" i="13"/>
  <c r="D25" i="13"/>
  <c r="B16" i="14"/>
  <c r="E16" i="14"/>
  <c r="B17" i="14"/>
  <c r="E17" i="14"/>
  <c r="B18" i="14"/>
  <c r="E18" i="14"/>
  <c r="G22" i="14" s="1"/>
  <c r="B19" i="14"/>
  <c r="E19" i="14"/>
  <c r="B20" i="14"/>
  <c r="E20" i="14"/>
  <c r="G20" i="14"/>
  <c r="B21" i="14"/>
  <c r="E21" i="14"/>
  <c r="B22" i="14"/>
  <c r="E22" i="14"/>
  <c r="B23" i="14"/>
  <c r="E23" i="14"/>
  <c r="B24" i="14"/>
  <c r="E24" i="14"/>
  <c r="B25" i="14"/>
  <c r="E25" i="14"/>
  <c r="B26" i="14"/>
  <c r="E26" i="14"/>
  <c r="B27" i="14"/>
  <c r="E27" i="14"/>
  <c r="B28" i="14"/>
  <c r="E28" i="14"/>
  <c r="B16" i="22"/>
  <c r="E16" i="22"/>
  <c r="B17" i="22"/>
  <c r="G19" i="22" s="1"/>
  <c r="E17" i="22"/>
  <c r="B18" i="22"/>
  <c r="E18" i="22"/>
  <c r="B19" i="22"/>
  <c r="E19" i="22"/>
  <c r="B20" i="22"/>
  <c r="E20" i="22"/>
  <c r="G20" i="22"/>
  <c r="B21" i="22"/>
  <c r="E21" i="22"/>
  <c r="B22" i="22"/>
  <c r="E22" i="22"/>
  <c r="B23" i="22"/>
  <c r="E23" i="22"/>
  <c r="B24" i="22"/>
  <c r="E24" i="22"/>
  <c r="B25" i="22"/>
  <c r="E25" i="22"/>
  <c r="B26" i="22"/>
  <c r="E26" i="22"/>
  <c r="B27" i="22"/>
  <c r="E27" i="22"/>
  <c r="B28" i="22"/>
  <c r="E28" i="22"/>
  <c r="G16" i="22"/>
  <c r="H12" i="10"/>
  <c r="E9" i="3"/>
  <c r="E10" i="3"/>
  <c r="E11" i="3"/>
  <c r="E12" i="3"/>
  <c r="E13" i="3"/>
  <c r="E14" i="3"/>
  <c r="E15" i="3"/>
  <c r="E17" i="3"/>
  <c r="E18" i="3"/>
  <c r="E19" i="3"/>
  <c r="E22" i="3"/>
  <c r="E23" i="3"/>
  <c r="E24" i="3"/>
  <c r="E25" i="3"/>
  <c r="E26" i="3"/>
  <c r="E28" i="3"/>
  <c r="E30" i="3"/>
  <c r="F30" i="3"/>
  <c r="G30" i="3"/>
  <c r="H30" i="3"/>
  <c r="E31" i="3"/>
  <c r="G31" i="3"/>
  <c r="F25" i="13"/>
  <c r="H25" i="13"/>
  <c r="I25" i="13" s="1"/>
  <c r="F21" i="13"/>
  <c r="H21" i="13"/>
  <c r="I21" i="13" s="1"/>
  <c r="H26" i="13" s="1"/>
  <c r="G17" i="15" s="1"/>
  <c r="H17" i="15" s="1"/>
  <c r="F17" i="13"/>
  <c r="H17" i="13"/>
  <c r="F13" i="13"/>
  <c r="H13" i="13"/>
  <c r="I13" i="13" s="1"/>
  <c r="F23" i="13"/>
  <c r="H23" i="13"/>
  <c r="F19" i="13"/>
  <c r="H19" i="13"/>
  <c r="F15" i="13"/>
  <c r="H15" i="13"/>
  <c r="F11" i="13"/>
  <c r="H11" i="13"/>
  <c r="F10" i="13"/>
  <c r="H10" i="13"/>
  <c r="I11" i="13" s="1"/>
  <c r="F24" i="13"/>
  <c r="H24" i="13"/>
  <c r="I24" i="13" s="1"/>
  <c r="F20" i="13"/>
  <c r="H20" i="13"/>
  <c r="F16" i="13"/>
  <c r="H16" i="13"/>
  <c r="I16" i="13" s="1"/>
  <c r="F12" i="13"/>
  <c r="H12" i="13"/>
  <c r="I12" i="13" s="1"/>
  <c r="F22" i="13"/>
  <c r="H22" i="13"/>
  <c r="I22" i="13" s="1"/>
  <c r="F18" i="13"/>
  <c r="F14" i="13"/>
  <c r="H14" i="13"/>
  <c r="I14" i="13" s="1"/>
  <c r="G16" i="14"/>
  <c r="G19" i="14"/>
  <c r="H14" i="10"/>
  <c r="C17" i="8"/>
  <c r="R13" i="15"/>
  <c r="C20" i="8"/>
  <c r="G12" i="15" s="1"/>
  <c r="D13" i="10"/>
  <c r="I19" i="13"/>
  <c r="I23" i="13"/>
  <c r="I17" i="13"/>
  <c r="I20" i="13"/>
  <c r="I15" i="13"/>
  <c r="F11" i="19" l="1"/>
  <c r="H18" i="10"/>
  <c r="D11" i="25"/>
  <c r="G17" i="22"/>
  <c r="D11" i="10"/>
  <c r="G22" i="22"/>
  <c r="G15" i="19"/>
  <c r="H22" i="25"/>
  <c r="G7" i="19"/>
  <c r="H17" i="25" s="1"/>
  <c r="H14" i="25"/>
  <c r="F15" i="19"/>
  <c r="F30" i="19" s="1"/>
  <c r="H22" i="10"/>
  <c r="R12" i="15"/>
  <c r="D12" i="15" s="1"/>
  <c r="E12" i="15" s="1"/>
  <c r="H12" i="15" s="1"/>
  <c r="D13" i="15"/>
  <c r="E13" i="15" s="1"/>
  <c r="H17" i="10"/>
  <c r="F33" i="19"/>
  <c r="D12" i="10"/>
  <c r="C17" i="19"/>
  <c r="D12" i="25"/>
  <c r="G18" i="22"/>
  <c r="G21" i="22" s="1"/>
  <c r="G23" i="15" s="1"/>
  <c r="H23" i="15" s="1"/>
  <c r="H25" i="25"/>
  <c r="C21" i="19"/>
  <c r="G17" i="19" s="1"/>
  <c r="G22" i="19" s="1"/>
  <c r="D13" i="25"/>
  <c r="G17" i="14"/>
  <c r="G33" i="19"/>
  <c r="G11" i="19"/>
  <c r="D11" i="15"/>
  <c r="E11" i="15" s="1"/>
  <c r="C19" i="8"/>
  <c r="G11" i="15" s="1"/>
  <c r="H21" i="10"/>
  <c r="F32" i="19"/>
  <c r="F29" i="19"/>
  <c r="E15" i="15"/>
  <c r="F15" i="15"/>
  <c r="C20" i="19"/>
  <c r="G18" i="14"/>
  <c r="D14" i="10"/>
  <c r="H25" i="10"/>
  <c r="F31" i="19" l="1"/>
  <c r="H29" i="10" s="1"/>
  <c r="G21" i="14"/>
  <c r="G20" i="15" s="1"/>
  <c r="H20" i="15" s="1"/>
  <c r="G30" i="19"/>
  <c r="H11" i="15"/>
  <c r="G32" i="19"/>
  <c r="G34" i="19" s="1"/>
  <c r="H32" i="25" s="1"/>
  <c r="G29" i="19"/>
  <c r="G31" i="19" s="1"/>
  <c r="H29" i="25" s="1"/>
  <c r="H21" i="25"/>
  <c r="C33" i="19"/>
  <c r="C27" i="19" s="1"/>
  <c r="G18" i="19" s="1"/>
  <c r="G23" i="19" s="1"/>
  <c r="G24" i="19" s="1"/>
  <c r="F34" i="19"/>
  <c r="H32" i="10" s="1"/>
  <c r="F17" i="19"/>
  <c r="F22" i="19" s="1"/>
  <c r="C31" i="19"/>
  <c r="G26" i="19" l="1"/>
  <c r="F18" i="19"/>
  <c r="F23" i="19" s="1"/>
  <c r="F24" i="19" s="1"/>
  <c r="D19" i="25"/>
  <c r="G19" i="19"/>
  <c r="D19" i="10"/>
  <c r="D23" i="25"/>
  <c r="D27" i="25" s="1"/>
  <c r="C28" i="19"/>
  <c r="D20" i="10" s="1"/>
  <c r="F26" i="19"/>
  <c r="J28" i="19"/>
  <c r="J31" i="19" s="1"/>
  <c r="D14" i="15" s="1"/>
  <c r="F19" i="19"/>
  <c r="D23" i="10"/>
  <c r="D27" i="10" s="1"/>
  <c r="F20" i="19" l="1"/>
  <c r="F25" i="19" s="1"/>
  <c r="D20" i="25"/>
  <c r="G20" i="19"/>
  <c r="F27" i="19" l="1"/>
  <c r="F28" i="19" s="1"/>
  <c r="G25" i="19"/>
  <c r="G27" i="19"/>
  <c r="F36" i="19"/>
  <c r="F35" i="19"/>
  <c r="H27" i="10"/>
  <c r="D33" i="10" s="1"/>
  <c r="G13" i="15" s="1"/>
  <c r="H13" i="15" s="1"/>
  <c r="J30" i="19"/>
  <c r="G28" i="19" l="1"/>
  <c r="H31" i="10"/>
  <c r="F38" i="19"/>
  <c r="H33" i="10" s="1"/>
  <c r="G15" i="15" s="1"/>
  <c r="H15" i="15" s="1"/>
  <c r="F37" i="19"/>
  <c r="H30" i="10" s="1"/>
  <c r="H28" i="10"/>
  <c r="H27" i="25" l="1"/>
  <c r="D33" i="25" s="1"/>
  <c r="H7" i="13" s="1"/>
  <c r="G14" i="15"/>
  <c r="H14" i="15" s="1"/>
  <c r="G36" i="19"/>
  <c r="G35" i="19"/>
  <c r="H28" i="25" l="1"/>
  <c r="G37" i="19"/>
  <c r="H30" i="25" s="1"/>
  <c r="G38" i="19"/>
  <c r="H33" i="25" s="1"/>
  <c r="H31" i="25"/>
</calcChain>
</file>

<file path=xl/comments1.xml><?xml version="1.0" encoding="utf-8"?>
<comments xmlns="http://schemas.openxmlformats.org/spreadsheetml/2006/main">
  <authors>
    <author>sanguedo</author>
    <author>carlos azevedo sanguedo</author>
  </authors>
  <commentList>
    <comment ref="AD2" authorId="0" shapeId="0">
      <text>
        <r>
          <rPr>
            <b/>
            <sz val="9"/>
            <color indexed="81"/>
            <rFont val="Tahoma"/>
            <family val="2"/>
          </rPr>
          <t>sanguedo:</t>
        </r>
        <r>
          <rPr>
            <sz val="9"/>
            <color indexed="81"/>
            <rFont val="Tahoma"/>
            <family val="2"/>
          </rPr>
          <t xml:space="preserve">
Adequar a identificação dos terminais de alta tensão ao efetivamente medido.</t>
        </r>
      </text>
    </comment>
    <comment ref="E16" authorId="1" shapeId="0">
      <text>
        <r>
          <rPr>
            <b/>
            <sz val="9"/>
            <color indexed="81"/>
            <rFont val="Tahoma"/>
            <family val="2"/>
          </rPr>
          <t xml:space="preserve">Inserir a temperatura de referência, 75 oC, 85 oC ou 95 oC.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56" authorId="0" shapeId="0">
      <text>
        <r>
          <rPr>
            <b/>
            <sz val="10"/>
            <color indexed="81"/>
            <rFont val="Arial"/>
            <family val="2"/>
          </rPr>
          <t>sanguedo:</t>
        </r>
        <r>
          <rPr>
            <sz val="10"/>
            <color indexed="81"/>
            <rFont val="Arial"/>
            <family val="2"/>
          </rPr>
          <t xml:space="preserve">
Medição de temperatura do topo do óleo estabilizada pelo critério de DT&lt;1,0 K nas últimas 3 horas, </t>
        </r>
        <r>
          <rPr>
            <b/>
            <u/>
            <sz val="10"/>
            <color indexed="81"/>
            <rFont val="Arial"/>
            <family val="2"/>
          </rPr>
          <t>registrar</t>
        </r>
        <r>
          <rPr>
            <sz val="10"/>
            <color indexed="81"/>
            <rFont val="Arial"/>
            <family val="2"/>
          </rPr>
          <t xml:space="preserve"> dados elétricos e reduzir a corrente de ensaio para Inominal, registrar os valores na próxima 1/2 hora.</t>
        </r>
      </text>
    </comment>
  </commentList>
</comments>
</file>

<file path=xl/sharedStrings.xml><?xml version="1.0" encoding="utf-8"?>
<sst xmlns="http://schemas.openxmlformats.org/spreadsheetml/2006/main" count="743" uniqueCount="413">
  <si>
    <t>RELATÓRIO</t>
  </si>
  <si>
    <t>CLIENTE:</t>
  </si>
  <si>
    <t>FABRICANTE:</t>
  </si>
  <si>
    <t>OBJETO SOB ENSAIO:</t>
  </si>
  <si>
    <t>CARACTERÍSTICAS DO OBJETO SOB ENSAIO:</t>
  </si>
  <si>
    <t>Responsável pelo Ensaio</t>
  </si>
  <si>
    <t>Este relatório não é um certificado de conformidade.</t>
  </si>
  <si>
    <t>Os resultados apresentados referem-se somente às amostras ensaiadas.</t>
  </si>
  <si>
    <t>Somente reprodução integral do relatório pode ser feita sem autorização</t>
  </si>
  <si>
    <t>ÍNDICE</t>
  </si>
  <si>
    <t>Folha</t>
  </si>
  <si>
    <t>PARTICIPANTES DOS ENSAIOS:</t>
  </si>
  <si>
    <t>1. DADOS DE PLACA DO TRANSFORMADOR SOB ENSAIO:</t>
  </si>
  <si>
    <t>TIPO DE EQUIPAMENTO:</t>
  </si>
  <si>
    <t xml:space="preserve">FABRICANTE: </t>
  </si>
  <si>
    <t xml:space="preserve">N° DE SÉRIE: </t>
  </si>
  <si>
    <t>ANO DE FABRICAÇÃO:</t>
  </si>
  <si>
    <t>NORMA DE ESPECIFICAÇÃO:</t>
  </si>
  <si>
    <t>CLASSIFICAÇÃO DO FAB.:</t>
  </si>
  <si>
    <t>NÚMERO DE FASES:</t>
  </si>
  <si>
    <t xml:space="preserve">POTÊNCIA (kVA): </t>
  </si>
  <si>
    <t>MÉTODO DE RESFRIAMENTO:</t>
  </si>
  <si>
    <t>DIAGRAMA DE LIGAÇÕES:</t>
  </si>
  <si>
    <t>FREQÜÊNCIA (Hz):</t>
  </si>
  <si>
    <t>LIMITE DE ELEV. DE TEMP.</t>
  </si>
  <si>
    <t>DOS ENROLAMENTOS (K)</t>
  </si>
  <si>
    <t>POLARIDADE:</t>
  </si>
  <si>
    <t>TIPO / VOLUME DE ÓLEO (l):</t>
  </si>
  <si>
    <t>MASSA TOTAL (kg):</t>
  </si>
  <si>
    <t>NÍVEIS DE ISOLAMENTO:</t>
  </si>
  <si>
    <t xml:space="preserve">NÚMERO  DO LIVRO DE </t>
  </si>
  <si>
    <t>INSTRUÇÕES:</t>
  </si>
  <si>
    <t>TENSÕES PRIMÁRIAS (V):</t>
  </si>
  <si>
    <t>Der. 1</t>
  </si>
  <si>
    <t>Der. 2</t>
  </si>
  <si>
    <t>Der. 3</t>
  </si>
  <si>
    <t>Der. 4</t>
  </si>
  <si>
    <t>Der. 5</t>
  </si>
  <si>
    <t>Der. 6</t>
  </si>
  <si>
    <t>Der. 7</t>
  </si>
  <si>
    <t xml:space="preserve">TENSÕES SECUNDÁRIAS (V): </t>
  </si>
  <si>
    <t>/</t>
  </si>
  <si>
    <t>Resistência</t>
  </si>
  <si>
    <t>Terminais medidos</t>
  </si>
  <si>
    <r>
      <t>(</t>
    </r>
    <r>
      <rPr>
        <sz val="10"/>
        <rFont val="Symbol"/>
        <family val="1"/>
        <charset val="2"/>
      </rPr>
      <t>W)</t>
    </r>
  </si>
  <si>
    <t>Grandezas medidas</t>
  </si>
  <si>
    <t>Valores encontrados</t>
  </si>
  <si>
    <t>Tensão média V(r-s) (V)</t>
  </si>
  <si>
    <r>
      <t>Tensão eficaz V</t>
    </r>
    <r>
      <rPr>
        <sz val="10"/>
        <rFont val="Arial"/>
        <family val="2"/>
      </rPr>
      <t>(r-s) (V)</t>
    </r>
  </si>
  <si>
    <r>
      <t>Potência ativa 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(W)</t>
    </r>
  </si>
  <si>
    <t>Corrente eficaz Ir (A)</t>
  </si>
  <si>
    <t>Diferença entre os valores de tensão média e tensão eficaz (%)</t>
  </si>
  <si>
    <t>Perdas do circuito de medição</t>
  </si>
  <si>
    <t>PERDAS EM VAZIO CORRIGIDAS  (W)</t>
  </si>
  <si>
    <t>CORRENTE DE EXCITAÇÃO (%) DE In</t>
  </si>
  <si>
    <r>
      <t xml:space="preserve"> OBSERVAÇÃO: </t>
    </r>
    <r>
      <rPr>
        <sz val="10"/>
        <rFont val="Arial"/>
        <family val="2"/>
      </rPr>
      <t/>
    </r>
  </si>
  <si>
    <t xml:space="preserve">- Tensão média é a tensão medida em um voltímetro de valor médio multiplicada pelo fator  </t>
  </si>
  <si>
    <t>1,11 (fator de forma para onda senoidal);</t>
  </si>
  <si>
    <t>- Todas as medições de valor eficaz foram realizadas com instrumentos que medem o va-</t>
  </si>
  <si>
    <t>lor eficaz verdadeiro.</t>
  </si>
  <si>
    <t xml:space="preserve">  Resistência do enrolamento medida a frio </t>
  </si>
  <si>
    <t xml:space="preserve">Grandezas  medidas </t>
  </si>
  <si>
    <t>Unida-</t>
  </si>
  <si>
    <t>Valores</t>
  </si>
  <si>
    <t xml:space="preserve"> e calculadas</t>
  </si>
  <si>
    <t>des</t>
  </si>
  <si>
    <t>medidos</t>
  </si>
  <si>
    <t>Temperatura no topo do óleo  (°C)</t>
  </si>
  <si>
    <t>Potência aparente nominal</t>
  </si>
  <si>
    <t>VA</t>
  </si>
  <si>
    <r>
      <t>Valor de H1 - H2  (</t>
    </r>
    <r>
      <rPr>
        <sz val="10"/>
        <rFont val="Symbol"/>
        <family val="1"/>
        <charset val="2"/>
      </rPr>
      <t>W)</t>
    </r>
  </si>
  <si>
    <t>Tensão nominal primária</t>
  </si>
  <si>
    <t>V</t>
  </si>
  <si>
    <r>
      <t>Potência ativa  P</t>
    </r>
    <r>
      <rPr>
        <vertAlign val="subscript"/>
        <sz val="10"/>
        <rFont val="Arial"/>
        <family val="2"/>
      </rPr>
      <t>1</t>
    </r>
  </si>
  <si>
    <t>W</t>
  </si>
  <si>
    <t xml:space="preserve">  Resistência do enrolamento após o ensaio</t>
  </si>
  <si>
    <t>Potência ativa total   (We)</t>
  </si>
  <si>
    <t xml:space="preserve">            Enrolamento de baixa tensão</t>
  </si>
  <si>
    <r>
      <t>Tensão eficaz V</t>
    </r>
    <r>
      <rPr>
        <sz val="10"/>
        <rFont val="Arial"/>
        <family val="2"/>
      </rPr>
      <t xml:space="preserve">(r-s) </t>
    </r>
  </si>
  <si>
    <t>Temperatura nos enrolamentos (°C)</t>
  </si>
  <si>
    <t xml:space="preserve">            Enrolamento de alta tensão</t>
  </si>
  <si>
    <r>
      <t>Tensão média primária  (e</t>
    </r>
    <r>
      <rPr>
        <vertAlign val="subscript"/>
        <sz val="10"/>
        <rFont val="Arial"/>
        <family val="2"/>
      </rPr>
      <t>z</t>
    </r>
    <r>
      <rPr>
        <sz val="10"/>
        <rFont val="Arial"/>
        <family val="2"/>
      </rPr>
      <t>)</t>
    </r>
    <r>
      <rPr>
        <sz val="10"/>
        <rFont val="Arial"/>
        <family val="2"/>
      </rPr>
      <t xml:space="preserve"> </t>
    </r>
  </si>
  <si>
    <r>
      <t>Valor da resistência H1 - H2  (</t>
    </r>
    <r>
      <rPr>
        <sz val="10"/>
        <rFont val="Symbol"/>
        <family val="1"/>
        <charset val="2"/>
      </rPr>
      <t>W)</t>
    </r>
  </si>
  <si>
    <t xml:space="preserve">Corrente eficaz Ir </t>
  </si>
  <si>
    <t>A</t>
  </si>
  <si>
    <t xml:space="preserve">  Temperatura antes do ensaio (°C)</t>
  </si>
  <si>
    <r>
      <t>Corrente média primária  I</t>
    </r>
    <r>
      <rPr>
        <vertAlign val="subscript"/>
        <sz val="10"/>
        <rFont val="Arial"/>
        <family val="2"/>
      </rPr>
      <t>n</t>
    </r>
    <r>
      <rPr>
        <sz val="10"/>
        <rFont val="Arial"/>
        <family val="2"/>
      </rPr>
      <t xml:space="preserve"> </t>
    </r>
  </si>
  <si>
    <t xml:space="preserve">Corrente secundária  Ir </t>
  </si>
  <si>
    <t xml:space="preserve">  Temperatura do ensaio (°C)</t>
  </si>
  <si>
    <r>
      <t>X</t>
    </r>
    <r>
      <rPr>
        <vertAlign val="subscript"/>
        <sz val="10"/>
        <rFont val="Arial"/>
        <family val="2"/>
      </rPr>
      <t>cc</t>
    </r>
  </si>
  <si>
    <t>Perdas do circuito de medição (W)</t>
  </si>
  <si>
    <t>%</t>
  </si>
  <si>
    <t>PERDAS TOTAIS (W)</t>
  </si>
  <si>
    <t>-</t>
  </si>
  <si>
    <t>Carga aplicada (referente as Perdas Totais) em W:</t>
  </si>
  <si>
    <t>Intervalo da medição (h:mm)</t>
  </si>
  <si>
    <t>Temp. ambiente  (°C)</t>
  </si>
  <si>
    <t>Temp. média ambiente (°C)</t>
  </si>
  <si>
    <t>Temp. do topo do óleo (°C)</t>
  </si>
  <si>
    <r>
      <t>D</t>
    </r>
    <r>
      <rPr>
        <sz val="8"/>
        <rFont val="Arial"/>
        <family val="2"/>
      </rPr>
      <t>T do topo do óleo  (K)</t>
    </r>
  </si>
  <si>
    <t xml:space="preserve"> Elevação de temperatura final do topo do óleo (K)</t>
  </si>
  <si>
    <t>Fator de correlação (R)</t>
  </si>
  <si>
    <t xml:space="preserve">Tempo de   </t>
  </si>
  <si>
    <t>Corrente</t>
  </si>
  <si>
    <t>Tensão</t>
  </si>
  <si>
    <t>medição</t>
  </si>
  <si>
    <t xml:space="preserve"> (mA)</t>
  </si>
  <si>
    <t>(V)</t>
  </si>
  <si>
    <t>Características</t>
  </si>
  <si>
    <t>Constante do material</t>
  </si>
  <si>
    <r>
      <t>Resistência inicial   (</t>
    </r>
    <r>
      <rPr>
        <sz val="10"/>
        <rFont val="Symbol"/>
        <family val="1"/>
        <charset val="2"/>
      </rPr>
      <t>W)</t>
    </r>
  </si>
  <si>
    <t>Temperatura inicial  (°C)</t>
  </si>
  <si>
    <r>
      <t>Resistência final   (</t>
    </r>
    <r>
      <rPr>
        <sz val="10"/>
        <rFont val="Symbol"/>
        <family val="1"/>
        <charset val="2"/>
      </rPr>
      <t>W)</t>
    </r>
  </si>
  <si>
    <t>Temperatura ambiente (°C)</t>
  </si>
  <si>
    <t>Elevação de temperatura  (K)</t>
  </si>
  <si>
    <r>
      <t xml:space="preserve"> OBSERVAÇÃO: </t>
    </r>
    <r>
      <rPr>
        <sz val="10"/>
        <rFont val="Arial"/>
        <family val="2"/>
      </rPr>
      <t>Nenhuma.</t>
    </r>
  </si>
  <si>
    <t xml:space="preserve"> 3. RESUMO DOS RESULTADOS OBTIDOS NOS ENSAIOS:</t>
  </si>
  <si>
    <t xml:space="preserve">          RESULTADOS DE NORMA</t>
  </si>
  <si>
    <t>Valor nominal</t>
  </si>
  <si>
    <t>Tolerância máxima admitida</t>
  </si>
  <si>
    <t>Tolerância mínima admitida</t>
  </si>
  <si>
    <t>Perdas em vazio (W)</t>
  </si>
  <si>
    <t>Corrente de excitação (%)</t>
  </si>
  <si>
    <t>DADOS DE PLACA DO TRANSFORMADOR</t>
  </si>
  <si>
    <r>
      <t>PROCEDÊNCIA</t>
    </r>
    <r>
      <rPr>
        <vertAlign val="superscript"/>
        <sz val="10"/>
        <rFont val="Arial"/>
        <family val="2"/>
      </rPr>
      <t>(</t>
    </r>
    <r>
      <rPr>
        <sz val="10"/>
        <rFont val="Arial"/>
        <family val="2"/>
      </rPr>
      <t>*</t>
    </r>
    <r>
      <rPr>
        <vertAlign val="superscript"/>
        <sz val="10"/>
        <rFont val="Arial"/>
        <family val="2"/>
      </rPr>
      <t>)</t>
    </r>
    <r>
      <rPr>
        <sz val="10"/>
        <rFont val="Arial"/>
        <family val="2"/>
      </rPr>
      <t xml:space="preserve">: </t>
    </r>
  </si>
  <si>
    <t>X1-X0</t>
  </si>
  <si>
    <t>X2-X0</t>
  </si>
  <si>
    <t>H1-H2</t>
  </si>
  <si>
    <t>Grandeza</t>
  </si>
  <si>
    <t>Valor medido</t>
  </si>
  <si>
    <t>Multiplicador</t>
  </si>
  <si>
    <t>TAP1</t>
  </si>
  <si>
    <t>TAP2</t>
  </si>
  <si>
    <t>ANO DE FABRICAÇÃ0:</t>
  </si>
  <si>
    <t>TAP3</t>
  </si>
  <si>
    <t>TAP4</t>
  </si>
  <si>
    <t>TAP5</t>
  </si>
  <si>
    <t>FREQUÊNCIA:</t>
  </si>
  <si>
    <t>TAP6</t>
  </si>
  <si>
    <t>TAP7</t>
  </si>
  <si>
    <t>TAP8</t>
  </si>
  <si>
    <t>Tap 1</t>
  </si>
  <si>
    <t>Tap 2</t>
  </si>
  <si>
    <t>Tap 3</t>
  </si>
  <si>
    <t>Tap 4</t>
  </si>
  <si>
    <t>Tap 5</t>
  </si>
  <si>
    <t>Tap 6</t>
  </si>
  <si>
    <t>Tap 7</t>
  </si>
  <si>
    <t>Tap 8</t>
  </si>
  <si>
    <t>Medição feita na Alta-tensão</t>
  </si>
  <si>
    <t>ENSAIO DE RESISTÊNCIA</t>
  </si>
  <si>
    <t>P1 (W)</t>
  </si>
  <si>
    <t>BT</t>
  </si>
  <si>
    <t>P2 (W)</t>
  </si>
  <si>
    <t>P3 (W)</t>
  </si>
  <si>
    <t>AT</t>
  </si>
  <si>
    <t>ENSAIO DE ELEVAÇÃO DE TEMP. NO TOPO DO ÓLEO</t>
  </si>
  <si>
    <t>T. amb. 1</t>
  </si>
  <si>
    <t>T. amb. 2</t>
  </si>
  <si>
    <t>T. top. óleo 2</t>
  </si>
  <si>
    <t>(mV)</t>
  </si>
  <si>
    <t>T top-óleo(°C)</t>
  </si>
  <si>
    <t>Medição da Resistência após ao ensaio</t>
  </si>
  <si>
    <r>
      <t>shunt  (m</t>
    </r>
    <r>
      <rPr>
        <sz val="8"/>
        <rFont val="Symbol"/>
        <family val="1"/>
        <charset val="2"/>
      </rPr>
      <t>W</t>
    </r>
    <r>
      <rPr>
        <sz val="8"/>
        <rFont val="Arial"/>
        <family val="2"/>
      </rPr>
      <t>W)</t>
    </r>
  </si>
  <si>
    <t>[alta] - [baixa]</t>
  </si>
  <si>
    <t>[baixa] - [alta]</t>
  </si>
  <si>
    <t>[alta+baixa] - [terra]</t>
  </si>
  <si>
    <t>[alta]-[terra](baixa&gt;guard)</t>
  </si>
  <si>
    <t xml:space="preserve">ENSAIO DE SEQUÊNCIA DE FASES </t>
  </si>
  <si>
    <t>[baixa]-[terra](alta&gt;guard)</t>
  </si>
  <si>
    <t>H2-X2</t>
  </si>
  <si>
    <t>(H -&gt; HORÁRIO / A -&gt; ANTI-HORÁRIO)</t>
  </si>
  <si>
    <t>[baixa]-[alta](terra&gt;guard)</t>
  </si>
  <si>
    <t>H3-X3</t>
  </si>
  <si>
    <t>PRIMÁRIO:</t>
  </si>
  <si>
    <t>Temperatura do topo do óleo</t>
  </si>
  <si>
    <t>H2-X3</t>
  </si>
  <si>
    <t>SECUNDÁRIO:</t>
  </si>
  <si>
    <t>H3-X2</t>
  </si>
  <si>
    <t>H1-H3</t>
  </si>
  <si>
    <t>1.8.1 ) Resistência do enrolamento medida a frio</t>
  </si>
  <si>
    <t>Potência nominal   VA</t>
  </si>
  <si>
    <r>
      <t>Resistência (m</t>
    </r>
    <r>
      <rPr>
        <b/>
        <sz val="8"/>
        <rFont val="Symbol"/>
        <family val="1"/>
        <charset val="2"/>
      </rPr>
      <t>W</t>
    </r>
    <r>
      <rPr>
        <b/>
        <sz val="8"/>
        <rFont val="Arial"/>
        <family val="2"/>
      </rPr>
      <t>)</t>
    </r>
  </si>
  <si>
    <t xml:space="preserve">Tensão nominal primária  V </t>
  </si>
  <si>
    <t>Potência ativa (P1)   W</t>
  </si>
  <si>
    <t>Potência ativa (P2)   W</t>
  </si>
  <si>
    <t>Potência ativa (P3)   W</t>
  </si>
  <si>
    <r>
      <t>Resistência (</t>
    </r>
    <r>
      <rPr>
        <b/>
        <sz val="8"/>
        <rFont val="Symbol"/>
        <family val="1"/>
        <charset val="2"/>
      </rPr>
      <t>W</t>
    </r>
    <r>
      <rPr>
        <b/>
        <sz val="8"/>
        <rFont val="Arial"/>
        <family val="2"/>
      </rPr>
      <t>)</t>
    </r>
  </si>
  <si>
    <t>Perdas em carga  (We)    W</t>
  </si>
  <si>
    <t>Tensão de ensaio (Vst)  V</t>
  </si>
  <si>
    <t>Tensão de ensaio (Vtr)  V</t>
  </si>
  <si>
    <t>Tensão de ensaio médio (ez)     V</t>
  </si>
  <si>
    <t>1.8.2 ) Resistência do enrolamento corrigida para tem-</t>
  </si>
  <si>
    <t>Corrente primária    (Is)  A</t>
  </si>
  <si>
    <t xml:space="preserve">            peratura no topo do óleo  (item 1.8.4)</t>
  </si>
  <si>
    <t>Corrente primária    (It)  A</t>
  </si>
  <si>
    <t>Corrente média primária          A</t>
  </si>
  <si>
    <t xml:space="preserve">Corrente secundária  A            </t>
  </si>
  <si>
    <r>
      <t xml:space="preserve">Resistência de alta tensão  (H1 - H2)    </t>
    </r>
    <r>
      <rPr>
        <sz val="8"/>
        <rFont val="Symbol"/>
        <family val="1"/>
        <charset val="2"/>
      </rPr>
      <t>W</t>
    </r>
  </si>
  <si>
    <t>Temperatura de ensaio de alta tensão °C</t>
  </si>
  <si>
    <t>Temperatura de ensaio de baixa tensão °C</t>
  </si>
  <si>
    <t>Temperatura de referência  °C</t>
  </si>
  <si>
    <t>Perdas ôhmicas no enr. de alta  (Wr)  W</t>
  </si>
  <si>
    <t>Perdas ôhmicas no enr. de baixa  (Wr)  W</t>
  </si>
  <si>
    <t>1.8.3 ) Resistência do enrolamento após o ensaio</t>
  </si>
  <si>
    <t>Perdas ôhmicas   (Wr)  W</t>
  </si>
  <si>
    <t>Perdas adicionais (Wa)  W</t>
  </si>
  <si>
    <t>Temperatura do enrolamento (°C)</t>
  </si>
  <si>
    <r>
      <t xml:space="preserve">Impedância de curto circuito (Z)   </t>
    </r>
    <r>
      <rPr>
        <sz val="8"/>
        <rFont val="Symbol"/>
        <family val="1"/>
        <charset val="2"/>
      </rPr>
      <t>W</t>
    </r>
  </si>
  <si>
    <r>
      <t xml:space="preserve">Componente resistiva (R)   </t>
    </r>
    <r>
      <rPr>
        <sz val="8"/>
        <rFont val="Symbol"/>
        <family val="1"/>
        <charset val="2"/>
      </rPr>
      <t>W</t>
    </r>
  </si>
  <si>
    <r>
      <t xml:space="preserve">Componente reativa (X)   </t>
    </r>
    <r>
      <rPr>
        <sz val="8"/>
        <rFont val="Symbol"/>
        <family val="1"/>
        <charset val="2"/>
      </rPr>
      <t>W</t>
    </r>
  </si>
  <si>
    <t>Impedância percentual (Z%)      %</t>
  </si>
  <si>
    <t>Componente resistiva  (R%)    %</t>
  </si>
  <si>
    <t>Componente reativa     (X%)     %</t>
  </si>
  <si>
    <t>1.8.4) Temperatura medida antes do ensaio</t>
  </si>
  <si>
    <t>°C</t>
  </si>
  <si>
    <t xml:space="preserve"> </t>
  </si>
  <si>
    <r>
      <t>(m</t>
    </r>
    <r>
      <rPr>
        <sz val="10"/>
        <rFont val="Symbol"/>
        <family val="1"/>
        <charset val="2"/>
      </rPr>
      <t>W)</t>
    </r>
  </si>
  <si>
    <r>
      <t>Resistência inicial   (m</t>
    </r>
    <r>
      <rPr>
        <sz val="10"/>
        <rFont val="Symbol"/>
        <family val="1"/>
        <charset val="2"/>
      </rPr>
      <t>W)</t>
    </r>
  </si>
  <si>
    <r>
      <t>Resistência final   (m</t>
    </r>
    <r>
      <rPr>
        <sz val="10"/>
        <rFont val="Symbol"/>
        <family val="1"/>
        <charset val="2"/>
      </rPr>
      <t>W)</t>
    </r>
  </si>
  <si>
    <t xml:space="preserve"> 2.3  ELEVAÇÃO DE TEMPERATURA NO TOPO DO ÓLEO:</t>
  </si>
  <si>
    <t xml:space="preserve"> 2.4  ELEVAÇÃO DE TEMPERATURA NOS ENROLAMENTOS DE ALTA TENSÃO:</t>
  </si>
  <si>
    <t xml:space="preserve"> 2.5  ELEVAÇÃO DE TEMPERATURA NOS ENROLAMENTOS DE BAIXA TENSÃO:</t>
  </si>
  <si>
    <t>Elevação de temperatura nos  enrolamentos de baixa tensão (K)</t>
  </si>
  <si>
    <t>Elevação de temperatura nos  enrolamentos de alta tensão (K)</t>
  </si>
  <si>
    <t>Elevação de temperatura no topo do óleo (K)</t>
  </si>
  <si>
    <t>ENSAIOS REALIZADOS</t>
  </si>
  <si>
    <t xml:space="preserve">   2  ENSAIOS REALIZADOS :</t>
  </si>
  <si>
    <t xml:space="preserve">   2.1  PERDAS EM VAZIO E CORRENTE DE EXCITAÇÃO:</t>
  </si>
  <si>
    <t xml:space="preserve"> 2 ENSAIOS REALIZADOS</t>
  </si>
  <si>
    <t xml:space="preserve"> 1 DADOS DE PLACA DO TRANSFORMADOR SOB ENSAIO</t>
  </si>
  <si>
    <t xml:space="preserve"> 3 RESUMO DOS RESULTADOS OBTIDOS NOS ENSAIOS</t>
  </si>
  <si>
    <t xml:space="preserve"> 4 INSTRUMENTOS USADOS NOS ENSAIOS</t>
  </si>
  <si>
    <r>
      <t>ENSAIO DE RESISTÊNCIA DE ISOLAMENTO (M</t>
    </r>
    <r>
      <rPr>
        <b/>
        <sz val="10"/>
        <rFont val="Symbol"/>
        <family val="1"/>
        <charset val="2"/>
      </rPr>
      <t>W</t>
    </r>
    <r>
      <rPr>
        <b/>
        <sz val="10"/>
        <rFont val="Arial"/>
        <family val="2"/>
      </rPr>
      <t>)</t>
    </r>
  </si>
  <si>
    <t xml:space="preserve">TENSÕES PRIMÁRIAS (V): </t>
  </si>
  <si>
    <t>tempo (min)</t>
  </si>
  <si>
    <r>
      <t>ENSAIO DE ELEVAÇÃO DE TEMPERATURA NOS ENROLAMENTOS (</t>
    </r>
    <r>
      <rPr>
        <b/>
        <sz val="10"/>
        <rFont val="Symbol"/>
        <family val="1"/>
        <charset val="2"/>
      </rPr>
      <t xml:space="preserve">W / </t>
    </r>
    <r>
      <rPr>
        <b/>
        <sz val="10"/>
        <rFont val="Arial"/>
        <family val="2"/>
      </rPr>
      <t>m</t>
    </r>
    <r>
      <rPr>
        <b/>
        <sz val="10"/>
        <rFont val="Symbol"/>
        <family val="1"/>
        <charset val="2"/>
      </rPr>
      <t>W)</t>
    </r>
  </si>
  <si>
    <t>Tamb (oC)</t>
  </si>
  <si>
    <t>Pleno Reduz.</t>
  </si>
  <si>
    <t>Pleno Espec.</t>
  </si>
  <si>
    <t>ENSAIO DE TENSÃO SUPORTAVEL DE IMPULSO ATMOSFÉRICO (kV crista)</t>
  </si>
  <si>
    <t>Cortado Espec.</t>
  </si>
  <si>
    <t>Cortado Reduz.</t>
  </si>
  <si>
    <t>Aplicação</t>
  </si>
  <si>
    <t>Tap A</t>
  </si>
  <si>
    <t>Tap C</t>
  </si>
  <si>
    <t>Tap B</t>
  </si>
  <si>
    <t>Tensão (kV)</t>
  </si>
  <si>
    <t>Resultado</t>
  </si>
  <si>
    <t xml:space="preserve">Nome: </t>
  </si>
  <si>
    <t>Nome:</t>
  </si>
  <si>
    <t xml:space="preserve"> 2. ENSAIOS REALIZADOS:</t>
  </si>
  <si>
    <t xml:space="preserve"> 2.1  RESISTÊNCIA ELÉTRICA DOS ENROLAMENTOS:</t>
  </si>
  <si>
    <t>(mΩ)</t>
  </si>
  <si>
    <r>
      <t>(Ω</t>
    </r>
    <r>
      <rPr>
        <sz val="8"/>
        <rFont val="Arial"/>
        <family val="2"/>
      </rPr>
      <t>)</t>
    </r>
  </si>
  <si>
    <r>
      <t>(</t>
    </r>
    <r>
      <rPr>
        <sz val="8"/>
        <rFont val="Arial"/>
        <family val="2"/>
      </rPr>
      <t>Ω</t>
    </r>
    <r>
      <rPr>
        <sz val="8"/>
        <rFont val="Arial"/>
        <family val="2"/>
      </rPr>
      <t>)</t>
    </r>
  </si>
  <si>
    <t>Corrente secundária calculada/medida (A)</t>
  </si>
  <si>
    <t>(ss)</t>
  </si>
  <si>
    <t>tempo (sec)</t>
  </si>
  <si>
    <t>- Utilizado o método dos  wattímetros;</t>
  </si>
  <si>
    <t>X1-X3</t>
  </si>
  <si>
    <t>H1 - H2</t>
  </si>
  <si>
    <t>X1 - X3</t>
  </si>
  <si>
    <r>
      <t>Valor de X1 - X3  (m</t>
    </r>
    <r>
      <rPr>
        <sz val="10"/>
        <rFont val="Symbol"/>
        <family val="1"/>
        <charset val="2"/>
      </rPr>
      <t>W)</t>
    </r>
  </si>
  <si>
    <r>
      <t>Valor da resistência X1 - X3  (m</t>
    </r>
    <r>
      <rPr>
        <sz val="10"/>
        <rFont val="Symbol"/>
        <family val="1"/>
        <charset val="2"/>
      </rPr>
      <t>W)</t>
    </r>
  </si>
  <si>
    <t xml:space="preserve">DE ENSAIO </t>
  </si>
  <si>
    <t>MATERIAL DOS ENROLAMENTOS</t>
  </si>
  <si>
    <t>AT Código aplicável =</t>
  </si>
  <si>
    <t>BT Código aplicável =</t>
  </si>
  <si>
    <t>ALUMINIO = 1</t>
  </si>
  <si>
    <t>COBRE = 2</t>
  </si>
  <si>
    <t>Fabricante</t>
  </si>
  <si>
    <t>por escrito.</t>
  </si>
  <si>
    <t>DATA DE APROVAÇÃO:</t>
  </si>
  <si>
    <t>Classe de Tensão (kV)</t>
  </si>
  <si>
    <t>AT (H1-H2)</t>
  </si>
  <si>
    <t>Resistência X Tempo após desenergização do enrolamento primário (H1-H2)</t>
  </si>
  <si>
    <t xml:space="preserve">Cálculo da elevação da temperatura do enrolamento primário (H1-H2) </t>
  </si>
  <si>
    <t>Resistência X Tempo após desenergização do enrolamento primário (X1-X3)</t>
  </si>
  <si>
    <t xml:space="preserve">Cálculo da elevação da temperatura do enrolamento primário (X1-X3) </t>
  </si>
  <si>
    <t>BT (X1-X3)</t>
  </si>
  <si>
    <t>Tap5</t>
  </si>
  <si>
    <t>Valor de X1 - X3</t>
  </si>
  <si>
    <r>
      <t>Resistência de baixa tensão (X1 - X3) m</t>
    </r>
    <r>
      <rPr>
        <sz val="8"/>
        <rFont val="Symbol"/>
        <family val="1"/>
        <charset val="2"/>
      </rPr>
      <t>W</t>
    </r>
  </si>
  <si>
    <t>CLASSE DE TENSÃO (kV)</t>
  </si>
  <si>
    <t>ENSAIO DE PERDAS EM CARGA</t>
  </si>
  <si>
    <t>ENSAIO DE DESLOCAMENTO ANGULAR</t>
  </si>
  <si>
    <t>V1 (V)</t>
  </si>
  <si>
    <t>I1 (A)</t>
  </si>
  <si>
    <t>Tensão de ensaio (V1)  V</t>
  </si>
  <si>
    <t>Corrente primária    (I1)  A</t>
  </si>
  <si>
    <t>ENSAIOS REALIZADOS (Normas utilizadas e dados do laboratório de ensaio):</t>
  </si>
  <si>
    <t>Chefe do Laboratório</t>
  </si>
  <si>
    <t xml:space="preserve">Telefone: (xxx) </t>
  </si>
  <si>
    <t xml:space="preserve">Fax: (0xx) </t>
  </si>
  <si>
    <t xml:space="preserve">Para informações adicionais entre em contato com o laboratório </t>
  </si>
  <si>
    <t>Potência (W)</t>
  </si>
  <si>
    <t>Tensão (V)</t>
  </si>
  <si>
    <r>
      <t>Iensaio</t>
    </r>
    <r>
      <rPr>
        <sz val="10"/>
        <rFont val="Times New Roman"/>
        <family val="1"/>
      </rPr>
      <t xml:space="preserve"> (A)</t>
    </r>
  </si>
  <si>
    <r>
      <t xml:space="preserve">4. INSTRUMENTOS USADOS NOS ENSAIOS: </t>
    </r>
    <r>
      <rPr>
        <sz val="10"/>
        <rFont val="Arial"/>
        <family val="2"/>
      </rPr>
      <t>(Preencher)</t>
    </r>
  </si>
  <si>
    <t>No de Identificação</t>
  </si>
  <si>
    <t>Instrumento</t>
  </si>
  <si>
    <t>Modelo</t>
  </si>
  <si>
    <t>Certificado de calibração</t>
  </si>
  <si>
    <t>Data de Validade calibração</t>
  </si>
  <si>
    <t>Exatidão instrumento</t>
  </si>
  <si>
    <t>4. INSTRUMENTOS USADOS NOS ENSAIOS:</t>
  </si>
  <si>
    <r>
      <t xml:space="preserve">Incremento de </t>
    </r>
    <r>
      <rPr>
        <sz val="8"/>
        <rFont val="Symbol"/>
        <family val="1"/>
        <charset val="2"/>
      </rPr>
      <t>D</t>
    </r>
    <r>
      <rPr>
        <sz val="8"/>
        <rFont val="Arial"/>
        <family val="2"/>
      </rPr>
      <t>T nas últimas 3 horas (K)</t>
    </r>
  </si>
  <si>
    <t>JMAN</t>
  </si>
  <si>
    <t>ANALIZADOR DE IMPULSO</t>
  </si>
  <si>
    <t>HAEFELY</t>
  </si>
  <si>
    <t>TERMO HIGROMETRO</t>
  </si>
  <si>
    <t>NBR5440/14</t>
  </si>
  <si>
    <t>MEDIDOR TRIFASICO</t>
  </si>
  <si>
    <t>MONITEK 9440</t>
  </si>
  <si>
    <t>MiNIPA</t>
  </si>
  <si>
    <t>SENSOR DE TEMPERATURA</t>
  </si>
  <si>
    <t>LM35</t>
  </si>
  <si>
    <t>EXT4214/2014</t>
  </si>
  <si>
    <t>GC - 223</t>
  </si>
  <si>
    <t>1511/2013</t>
  </si>
  <si>
    <t xml:space="preserve">ANALIZADOR </t>
  </si>
  <si>
    <t>TETTEX</t>
  </si>
  <si>
    <t>AM03742/15</t>
  </si>
  <si>
    <t>MT-230 A</t>
  </si>
  <si>
    <t>CAL 3193/15</t>
  </si>
  <si>
    <t>EXT3195/15</t>
  </si>
  <si>
    <t>EXT3198/15</t>
  </si>
  <si>
    <t>EXT3197/15</t>
  </si>
  <si>
    <t>EXT3196/15</t>
  </si>
  <si>
    <t>Pat nom.=</t>
  </si>
  <si>
    <t>Kc =</t>
  </si>
  <si>
    <t>Ptotal crit=</t>
  </si>
  <si>
    <t>Aditv crit</t>
  </si>
  <si>
    <t>Tap Nominal</t>
  </si>
  <si>
    <t>Tap crítico</t>
  </si>
  <si>
    <t>Perdas totais (W) no tap crítico (cálculo)</t>
  </si>
  <si>
    <t>Impedância de curto-circuito a Temp. ref. (%)</t>
  </si>
  <si>
    <t>PERDAS A VAZIO TAP NOMINAL</t>
  </si>
  <si>
    <t>PERDAS A VAZIO TAP CRÍTICO</t>
  </si>
  <si>
    <t>TEMPERATURA DE REFERÊNCIA, LIMITE DOS ENROLAMENTOS  (°C)</t>
  </si>
  <si>
    <t>Tap Crítico</t>
  </si>
  <si>
    <t>Tensão  average rms (V)</t>
  </si>
  <si>
    <t>Corrente average rms  (A)</t>
  </si>
  <si>
    <t xml:space="preserve">   Tensão     rms                 (V) </t>
  </si>
  <si>
    <t>Tensão        rms                 (V)</t>
  </si>
  <si>
    <t>Tensão      average rms     (V)</t>
  </si>
  <si>
    <t>Corrente         rms                (A)</t>
  </si>
  <si>
    <t>Potência              (W)</t>
  </si>
  <si>
    <t>Valor  de BT (X1 - X3) frio</t>
  </si>
  <si>
    <t>Valor  de AT Nominal</t>
  </si>
  <si>
    <t>Valor  de AT Crítico</t>
  </si>
  <si>
    <t>Valor de H1 - H2 Tap Nominal</t>
  </si>
  <si>
    <t>Valor de H1 - H3 Tap Crítico</t>
  </si>
  <si>
    <t>Valor de H1 - H2 Nominal</t>
  </si>
  <si>
    <t>Valor de H1 - H2 Crítico</t>
  </si>
  <si>
    <t>Temperatura no topo do óleo (°C) tap Nominal</t>
  </si>
  <si>
    <t>Temperatura no topo do óleo (°C) tap crítico.</t>
  </si>
  <si>
    <t>Perdas ohmicas corrigida p/Tref. (Wr')    W</t>
  </si>
  <si>
    <t>Perdas adicionais corrigida p/Tref.  (Wa')   W</t>
  </si>
  <si>
    <t>Perdas em carga corrigida p/Tref. (We')   W</t>
  </si>
  <si>
    <t>Comp. resistiva corrigida p/Tref.   (R')      W</t>
  </si>
  <si>
    <t>Comp. resistiva corrigida p/Tref.  (R'%)</t>
  </si>
  <si>
    <t>Imped. de curto circ. corrigida p/Tref.  (Z'%)  %</t>
  </si>
  <si>
    <t>Temp. est. (s)</t>
  </si>
  <si>
    <t>Tamb (°C)</t>
  </si>
  <si>
    <t xml:space="preserve">IMPEDÂNCIA NA Tref. (%): </t>
  </si>
  <si>
    <t>Tempo de estabilização da leitura (s)</t>
  </si>
  <si>
    <t>Resistência média de AT</t>
  </si>
  <si>
    <t>Temperatura  topo do óleo (°C)</t>
  </si>
  <si>
    <t>Tempo médio estabilização (s)</t>
  </si>
  <si>
    <t>Terminais AT Tap Nominal</t>
  </si>
  <si>
    <t>Terminais AT Tap Crítico</t>
  </si>
  <si>
    <t xml:space="preserve">Terminais BT </t>
  </si>
  <si>
    <t>AT Nominal</t>
  </si>
  <si>
    <t>AT Crítico</t>
  </si>
  <si>
    <t>Imped.de curto circ. corrigida p/Tref. (Z')   W</t>
  </si>
  <si>
    <t>2.2  PERDAS TOTAIS E IMPEDÂNCIA DE CURTO-CIRCUITO PARA TAP NOMINAL:</t>
  </si>
  <si>
    <t>2.2  PERDAS TOTAIS E IMPEDÂNCIA DE CURTO-CIRCUITO PARA TAP CRÍTICO:</t>
  </si>
  <si>
    <t>Perdas  carga corrigida p/Tref. (W'e)</t>
  </si>
  <si>
    <r>
      <t>R</t>
    </r>
    <r>
      <rPr>
        <vertAlign val="subscript"/>
        <sz val="10"/>
        <rFont val="Arial"/>
        <family val="2"/>
      </rPr>
      <t xml:space="preserve">cc  </t>
    </r>
    <r>
      <rPr>
        <sz val="10"/>
        <rFont val="Arial"/>
        <family val="2"/>
      </rPr>
      <t>Ccorrigida p/Tref.</t>
    </r>
  </si>
  <si>
    <r>
      <t>Z</t>
    </r>
    <r>
      <rPr>
        <vertAlign val="subscript"/>
        <sz val="10"/>
        <rFont val="Arial"/>
        <family val="2"/>
      </rPr>
      <t xml:space="preserve">cc  </t>
    </r>
    <r>
      <rPr>
        <sz val="10"/>
        <rFont val="Arial"/>
        <family val="2"/>
      </rPr>
      <t>corrigida p/Tref.</t>
    </r>
  </si>
  <si>
    <r>
      <t>R</t>
    </r>
    <r>
      <rPr>
        <vertAlign val="subscript"/>
        <sz val="10"/>
        <rFont val="Arial"/>
        <family val="2"/>
      </rPr>
      <t xml:space="preserve">cc  </t>
    </r>
    <r>
      <rPr>
        <sz val="10"/>
        <rFont val="Arial"/>
        <family val="2"/>
      </rPr>
      <t>corrigida p/Tref.</t>
    </r>
  </si>
  <si>
    <t>VALORES                    DE                               ENSAIO</t>
  </si>
  <si>
    <t xml:space="preserve">RESULTADO </t>
  </si>
  <si>
    <t>T. amb. 3</t>
  </si>
  <si>
    <t xml:space="preserve">Impedância na Temp. de Ref. (%): </t>
  </si>
  <si>
    <t>2.1 RESISTÊNCIA ELÉTRICA DOS ENROLAMENTOS</t>
  </si>
  <si>
    <t>2.2  PERDAS EM VAZIO E CORRENTE DE EXCITAÇÃO</t>
  </si>
  <si>
    <t>2.3  PERDAS EM CARGA E IMPEDÂNCIA DE CURTO-CIRCUITO TAP NOMINAL</t>
  </si>
  <si>
    <t>2.4  PERDAS EM CARGA E IMPEDÂNCIA DE CURTO-CIRCUITO TAP CRÍTICO</t>
  </si>
  <si>
    <t>3  DE 13</t>
  </si>
  <si>
    <t>4  DE 13</t>
  </si>
  <si>
    <t>5  DE 13</t>
  </si>
  <si>
    <t>6  DE 13</t>
  </si>
  <si>
    <t>7  DE 13</t>
  </si>
  <si>
    <t>8  DE 13</t>
  </si>
  <si>
    <t>9  DE 13</t>
  </si>
  <si>
    <t>10  DE 13</t>
  </si>
  <si>
    <t>11  DE 13</t>
  </si>
  <si>
    <t>12  DE 13</t>
  </si>
  <si>
    <t>13  DE 13</t>
  </si>
  <si>
    <t xml:space="preserve"> 2.5  ELEVAÇÃO DE TEMPERATURA NO TOPO DO ÓLEO</t>
  </si>
  <si>
    <t xml:space="preserve"> 2.6  ELEVAÇÃO DE TEMPERATURA NOS ENROLAMENTOS DE ALTA TENSÃO</t>
  </si>
  <si>
    <t xml:space="preserve"> 2.7  ELEVAÇÃO DE TEMPERATURA NOS ENROLAMENTOS DE BAIXA TENSÃO</t>
  </si>
  <si>
    <t>Tap Crit</t>
  </si>
  <si>
    <t>H1-H</t>
  </si>
  <si>
    <t>X1-X2</t>
  </si>
  <si>
    <t>SITUAÇÃO DO TRAFO</t>
  </si>
  <si>
    <t>NOVO</t>
  </si>
  <si>
    <t>RECONDICIONADO</t>
  </si>
  <si>
    <t>Perdas totais (W) no tap nominal</t>
  </si>
  <si>
    <t>ENSAIO DE RELAÇÃO DE TENSÃO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</si>
</sst>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000"/>
  </numFmts>
  <fonts count="42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Symbol"/>
      <family val="1"/>
      <charset val="2"/>
    </font>
    <font>
      <b/>
      <sz val="14"/>
      <name val="Arial"/>
      <family val="2"/>
    </font>
    <font>
      <vertAlign val="subscript"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b/>
      <sz val="8"/>
      <name val="Symbol"/>
      <family val="1"/>
      <charset val="2"/>
    </font>
    <font>
      <b/>
      <sz val="8"/>
      <name val="Arial"/>
      <family val="2"/>
    </font>
    <font>
      <sz val="8"/>
      <name val="Symbol"/>
      <family val="1"/>
      <charset val="2"/>
    </font>
    <font>
      <b/>
      <sz val="12"/>
      <name val="Arial"/>
      <family val="2"/>
    </font>
    <font>
      <sz val="12"/>
      <name val="Arial"/>
      <family val="2"/>
    </font>
    <font>
      <vertAlign val="superscript"/>
      <sz val="10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sz val="10"/>
      <name val="Symbol"/>
      <family val="1"/>
      <charset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i/>
      <sz val="7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0"/>
      <color indexed="81"/>
      <name val="Arial"/>
      <family val="2"/>
    </font>
    <font>
      <sz val="10"/>
      <color indexed="81"/>
      <name val="Arial"/>
      <family val="2"/>
    </font>
    <font>
      <b/>
      <u/>
      <sz val="10"/>
      <color indexed="81"/>
      <name val="Arial"/>
      <family val="2"/>
    </font>
    <font>
      <sz val="10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80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921">
    <xf numFmtId="0" fontId="0" fillId="0" borderId="0" xfId="0"/>
    <xf numFmtId="0" fontId="0" fillId="0" borderId="0" xfId="0" applyBorder="1"/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1" fontId="3" fillId="0" borderId="0" xfId="0" applyNumberFormat="1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Border="1" applyAlignment="1" applyProtection="1">
      <alignment horizontal="center" vertical="center" wrapText="1"/>
      <protection hidden="1"/>
    </xf>
    <xf numFmtId="0" fontId="1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horizontal="left"/>
      <protection hidden="1"/>
    </xf>
    <xf numFmtId="1" fontId="3" fillId="0" borderId="0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left" vertical="center"/>
      <protection hidden="1"/>
    </xf>
    <xf numFmtId="0" fontId="3" fillId="0" borderId="0" xfId="0" applyFont="1" applyProtection="1">
      <protection hidden="1"/>
    </xf>
    <xf numFmtId="0" fontId="3" fillId="0" borderId="0" xfId="0" applyFont="1" applyAlignment="1" applyProtection="1">
      <alignment horizontal="center" vertical="center"/>
      <protection hidden="1"/>
    </xf>
    <xf numFmtId="1" fontId="1" fillId="0" borderId="0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left"/>
      <protection hidden="1"/>
    </xf>
    <xf numFmtId="164" fontId="0" fillId="0" borderId="0" xfId="0" applyNumberFormat="1" applyProtection="1">
      <protection hidden="1"/>
    </xf>
    <xf numFmtId="164" fontId="0" fillId="0" borderId="0" xfId="0" applyNumberFormat="1" applyAlignment="1" applyProtection="1">
      <alignment horizontal="left" vertical="center"/>
      <protection hidden="1"/>
    </xf>
    <xf numFmtId="164" fontId="0" fillId="0" borderId="1" xfId="0" applyNumberFormat="1" applyBorder="1" applyProtection="1">
      <protection hidden="1"/>
    </xf>
    <xf numFmtId="164" fontId="0" fillId="0" borderId="0" xfId="0" applyNumberFormat="1" applyBorder="1" applyProtection="1">
      <protection hidden="1"/>
    </xf>
    <xf numFmtId="1" fontId="3" fillId="0" borderId="0" xfId="0" quotePrefix="1" applyNumberFormat="1" applyFont="1" applyBorder="1" applyAlignment="1" applyProtection="1">
      <alignment horizontal="left" vertical="center"/>
      <protection hidden="1"/>
    </xf>
    <xf numFmtId="0" fontId="1" fillId="0" borderId="2" xfId="0" applyFont="1" applyBorder="1" applyAlignment="1" applyProtection="1">
      <alignment horizontal="left" vertical="center"/>
      <protection hidden="1"/>
    </xf>
    <xf numFmtId="0" fontId="0" fillId="0" borderId="3" xfId="0" applyBorder="1" applyAlignment="1">
      <alignment horizontal="centerContinuous" vertical="center"/>
    </xf>
    <xf numFmtId="164" fontId="0" fillId="0" borderId="0" xfId="0" applyNumberForma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Continuous"/>
      <protection hidden="1"/>
    </xf>
    <xf numFmtId="0" fontId="0" fillId="0" borderId="0" xfId="0" quotePrefix="1" applyBorder="1" applyAlignment="1" applyProtection="1">
      <alignment horizontal="left"/>
      <protection hidden="1"/>
    </xf>
    <xf numFmtId="0" fontId="0" fillId="0" borderId="0" xfId="0" quotePrefix="1" applyBorder="1" applyAlignment="1" applyProtection="1">
      <alignment horizontal="left" vertical="center"/>
      <protection hidden="1"/>
    </xf>
    <xf numFmtId="164" fontId="1" fillId="0" borderId="0" xfId="0" applyNumberFormat="1" applyFont="1" applyBorder="1" applyProtection="1">
      <protection hidden="1"/>
    </xf>
    <xf numFmtId="0" fontId="0" fillId="0" borderId="0" xfId="0" applyBorder="1" applyAlignment="1" applyProtection="1">
      <alignment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14" fontId="0" fillId="0" borderId="0" xfId="0" applyNumberFormat="1" applyBorder="1" applyAlignment="1" applyProtection="1">
      <alignment horizontal="left" vertical="center"/>
      <protection hidden="1"/>
    </xf>
    <xf numFmtId="0" fontId="1" fillId="2" borderId="4" xfId="0" quotePrefix="1" applyFont="1" applyFill="1" applyBorder="1" applyAlignment="1" applyProtection="1">
      <alignment horizontal="left"/>
      <protection hidden="1"/>
    </xf>
    <xf numFmtId="0" fontId="1" fillId="2" borderId="5" xfId="0" applyFont="1" applyFill="1" applyBorder="1" applyAlignment="1" applyProtection="1">
      <alignment horizontal="left"/>
      <protection hidden="1"/>
    </xf>
    <xf numFmtId="0" fontId="0" fillId="2" borderId="6" xfId="0" applyFill="1" applyBorder="1" applyAlignment="1" applyProtection="1">
      <alignment horizontal="left"/>
      <protection hidden="1"/>
    </xf>
    <xf numFmtId="0" fontId="0" fillId="2" borderId="7" xfId="0" applyFill="1" applyBorder="1" applyAlignment="1" applyProtection="1">
      <alignment horizontal="left" vertical="center"/>
      <protection hidden="1"/>
    </xf>
    <xf numFmtId="0" fontId="0" fillId="3" borderId="6" xfId="0" applyFill="1" applyBorder="1" applyAlignment="1" applyProtection="1">
      <alignment horizontal="centerContinuous" vertical="center"/>
      <protection hidden="1"/>
    </xf>
    <xf numFmtId="0" fontId="0" fillId="3" borderId="7" xfId="0" applyFill="1" applyBorder="1" applyAlignment="1" applyProtection="1">
      <alignment horizontal="centerContinuous" vertical="center"/>
      <protection hidden="1"/>
    </xf>
    <xf numFmtId="0" fontId="0" fillId="3" borderId="8" xfId="0" applyFill="1" applyBorder="1" applyAlignment="1" applyProtection="1">
      <alignment horizontal="centerContinuous" vertical="center"/>
      <protection hidden="1"/>
    </xf>
    <xf numFmtId="0" fontId="1" fillId="2" borderId="5" xfId="0" quotePrefix="1" applyFont="1" applyFill="1" applyBorder="1" applyAlignment="1" applyProtection="1">
      <alignment horizontal="left"/>
      <protection hidden="1"/>
    </xf>
    <xf numFmtId="0" fontId="0" fillId="2" borderId="6" xfId="0" applyFill="1" applyBorder="1" applyProtection="1">
      <protection hidden="1"/>
    </xf>
    <xf numFmtId="0" fontId="1" fillId="2" borderId="5" xfId="0" applyFont="1" applyFill="1" applyBorder="1" applyProtection="1">
      <protection hidden="1"/>
    </xf>
    <xf numFmtId="0" fontId="0" fillId="2" borderId="4" xfId="0" applyFill="1" applyBorder="1" applyAlignment="1" applyProtection="1">
      <alignment horizontal="right" vertical="center"/>
      <protection hidden="1"/>
    </xf>
    <xf numFmtId="0" fontId="0" fillId="2" borderId="7" xfId="0" applyFill="1" applyBorder="1" applyAlignment="1" applyProtection="1">
      <alignment vertical="center"/>
      <protection hidden="1"/>
    </xf>
    <xf numFmtId="0" fontId="1" fillId="2" borderId="9" xfId="0" quotePrefix="1" applyFont="1" applyFill="1" applyBorder="1" applyAlignment="1" applyProtection="1">
      <alignment horizontal="left"/>
      <protection hidden="1"/>
    </xf>
    <xf numFmtId="0" fontId="0" fillId="2" borderId="0" xfId="0" applyFill="1" applyBorder="1" applyAlignment="1" applyProtection="1">
      <alignment horizontal="right" vertical="center"/>
      <protection hidden="1"/>
    </xf>
    <xf numFmtId="0" fontId="0" fillId="2" borderId="10" xfId="0" applyFill="1" applyBorder="1" applyAlignment="1" applyProtection="1">
      <alignment vertical="center"/>
      <protection hidden="1"/>
    </xf>
    <xf numFmtId="0" fontId="0" fillId="2" borderId="6" xfId="0" applyFill="1" applyBorder="1" applyAlignment="1" applyProtection="1">
      <alignment horizontal="right" vertical="center"/>
      <protection hidden="1"/>
    </xf>
    <xf numFmtId="0" fontId="1" fillId="2" borderId="11" xfId="0" quotePrefix="1" applyFont="1" applyFill="1" applyBorder="1" applyAlignment="1" applyProtection="1">
      <alignment horizontal="left"/>
      <protection hidden="1"/>
    </xf>
    <xf numFmtId="0" fontId="0" fillId="2" borderId="12" xfId="0" applyFill="1" applyBorder="1" applyAlignment="1" applyProtection="1">
      <alignment horizontal="right" vertical="center"/>
      <protection hidden="1"/>
    </xf>
    <xf numFmtId="0" fontId="0" fillId="2" borderId="13" xfId="0" applyFill="1" applyBorder="1" applyAlignment="1" applyProtection="1">
      <alignment vertical="center"/>
      <protection hidden="1"/>
    </xf>
    <xf numFmtId="0" fontId="1" fillId="2" borderId="14" xfId="0" applyFont="1" applyFill="1" applyBorder="1" applyProtection="1">
      <protection hidden="1"/>
    </xf>
    <xf numFmtId="0" fontId="2" fillId="2" borderId="15" xfId="0" applyFont="1" applyFill="1" applyBorder="1" applyAlignment="1" applyProtection="1">
      <alignment horizontal="left" vertical="center"/>
      <protection hidden="1"/>
    </xf>
    <xf numFmtId="0" fontId="0" fillId="2" borderId="8" xfId="0" applyFill="1" applyBorder="1" applyAlignment="1" applyProtection="1">
      <alignment horizontal="left" vertical="center"/>
      <protection hidden="1"/>
    </xf>
    <xf numFmtId="0" fontId="1" fillId="2" borderId="16" xfId="0" quotePrefix="1" applyFont="1" applyFill="1" applyBorder="1" applyAlignment="1" applyProtection="1">
      <alignment horizontal="left"/>
      <protection hidden="1"/>
    </xf>
    <xf numFmtId="0" fontId="0" fillId="2" borderId="17" xfId="0" applyFill="1" applyBorder="1" applyAlignment="1" applyProtection="1">
      <alignment horizontal="center" vertical="center"/>
      <protection hidden="1"/>
    </xf>
    <xf numFmtId="0" fontId="0" fillId="2" borderId="18" xfId="0" applyFill="1" applyBorder="1" applyAlignment="1" applyProtection="1">
      <alignment horizontal="left" vertical="center"/>
      <protection hidden="1"/>
    </xf>
    <xf numFmtId="0" fontId="1" fillId="0" borderId="0" xfId="0" quotePrefix="1" applyFont="1" applyBorder="1" applyAlignment="1" applyProtection="1">
      <alignment horizontal="left"/>
      <protection hidden="1"/>
    </xf>
    <xf numFmtId="0" fontId="0" fillId="0" borderId="0" xfId="0" quotePrefix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horizontal="center" vertical="center"/>
      <protection hidden="1"/>
    </xf>
    <xf numFmtId="1" fontId="3" fillId="0" borderId="0" xfId="0" quotePrefix="1" applyNumberFormat="1" applyFont="1" applyBorder="1" applyAlignment="1" applyProtection="1">
      <alignment horizontal="left" vertical="center" wrapText="1"/>
      <protection hidden="1"/>
    </xf>
    <xf numFmtId="0" fontId="1" fillId="0" borderId="0" xfId="0" quotePrefix="1" applyFont="1" applyBorder="1" applyAlignment="1" applyProtection="1">
      <alignment horizontal="left" vertical="center"/>
      <protection hidden="1"/>
    </xf>
    <xf numFmtId="0" fontId="1" fillId="2" borderId="19" xfId="0" applyFont="1" applyFill="1" applyBorder="1" applyAlignment="1" applyProtection="1">
      <alignment horizontal="center" vertical="center" wrapText="1"/>
      <protection hidden="1"/>
    </xf>
    <xf numFmtId="0" fontId="1" fillId="2" borderId="20" xfId="0" applyFont="1" applyFill="1" applyBorder="1" applyAlignment="1" applyProtection="1">
      <alignment horizontal="center" vertical="center" wrapText="1"/>
      <protection hidden="1"/>
    </xf>
    <xf numFmtId="0" fontId="0" fillId="2" borderId="21" xfId="0" quotePrefix="1" applyFill="1" applyBorder="1" applyAlignment="1" applyProtection="1">
      <alignment horizontal="left" vertical="center" wrapText="1"/>
      <protection hidden="1"/>
    </xf>
    <xf numFmtId="0" fontId="1" fillId="2" borderId="21" xfId="0" quotePrefix="1" applyFont="1" applyFill="1" applyBorder="1" applyAlignment="1" applyProtection="1">
      <alignment horizontal="left" vertical="center" wrapText="1"/>
      <protection hidden="1"/>
    </xf>
    <xf numFmtId="0" fontId="1" fillId="2" borderId="22" xfId="0" quotePrefix="1" applyFont="1" applyFill="1" applyBorder="1" applyAlignment="1" applyProtection="1">
      <alignment horizontal="left" vertical="center" wrapText="1"/>
      <protection hidden="1"/>
    </xf>
    <xf numFmtId="2" fontId="0" fillId="3" borderId="23" xfId="0" applyNumberFormat="1" applyFill="1" applyBorder="1" applyAlignment="1" applyProtection="1">
      <alignment horizontal="center" vertical="center" wrapText="1"/>
      <protection hidden="1"/>
    </xf>
    <xf numFmtId="2" fontId="1" fillId="3" borderId="23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0" xfId="0" quotePrefix="1" applyFont="1" applyFill="1" applyBorder="1" applyAlignment="1" applyProtection="1">
      <alignment horizontal="left" vertical="center" wrapText="1"/>
      <protection hidden="1"/>
    </xf>
    <xf numFmtId="2" fontId="1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Alignment="1">
      <alignment vertical="center"/>
    </xf>
    <xf numFmtId="0" fontId="11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Alignment="1">
      <alignment vertical="center"/>
    </xf>
    <xf numFmtId="0" fontId="11" fillId="4" borderId="19" xfId="0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10" fillId="4" borderId="21" xfId="0" applyFont="1" applyFill="1" applyBorder="1" applyAlignment="1">
      <alignment horizontal="left" vertical="center"/>
    </xf>
    <xf numFmtId="0" fontId="11" fillId="4" borderId="19" xfId="0" applyFont="1" applyFill="1" applyBorder="1" applyAlignment="1">
      <alignment horizontal="left" vertical="center"/>
    </xf>
    <xf numFmtId="0" fontId="11" fillId="4" borderId="20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left" vertical="center" wrapText="1"/>
    </xf>
    <xf numFmtId="0" fontId="10" fillId="4" borderId="21" xfId="0" applyFont="1" applyFill="1" applyBorder="1" applyAlignment="1">
      <alignment horizontal="center" vertical="center"/>
    </xf>
    <xf numFmtId="2" fontId="10" fillId="4" borderId="23" xfId="0" applyNumberFormat="1" applyFont="1" applyFill="1" applyBorder="1" applyAlignment="1">
      <alignment horizontal="center" vertical="center"/>
    </xf>
    <xf numFmtId="0" fontId="10" fillId="4" borderId="21" xfId="0" quotePrefix="1" applyFont="1" applyFill="1" applyBorder="1" applyAlignment="1">
      <alignment horizontal="left" vertical="center" wrapText="1"/>
    </xf>
    <xf numFmtId="2" fontId="9" fillId="4" borderId="23" xfId="0" applyNumberFormat="1" applyFont="1" applyFill="1" applyBorder="1" applyAlignment="1">
      <alignment horizontal="center" vertical="center"/>
    </xf>
    <xf numFmtId="0" fontId="10" fillId="4" borderId="22" xfId="0" applyFont="1" applyFill="1" applyBorder="1" applyAlignment="1">
      <alignment horizontal="center" vertical="center"/>
    </xf>
    <xf numFmtId="2" fontId="10" fillId="4" borderId="24" xfId="0" applyNumberFormat="1" applyFont="1" applyFill="1" applyBorder="1" applyAlignment="1">
      <alignment horizontal="center" vertical="center"/>
    </xf>
    <xf numFmtId="2" fontId="9" fillId="4" borderId="24" xfId="0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2" fontId="11" fillId="4" borderId="23" xfId="0" applyNumberFormat="1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2" fontId="10" fillId="0" borderId="20" xfId="0" applyNumberFormat="1" applyFont="1" applyFill="1" applyBorder="1" applyAlignment="1">
      <alignment horizontal="center" vertical="center"/>
    </xf>
    <xf numFmtId="0" fontId="9" fillId="4" borderId="22" xfId="0" applyFont="1" applyFill="1" applyBorder="1" applyAlignment="1">
      <alignment horizontal="center" vertical="center"/>
    </xf>
    <xf numFmtId="0" fontId="1" fillId="4" borderId="20" xfId="0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left"/>
    </xf>
    <xf numFmtId="0" fontId="0" fillId="0" borderId="0" xfId="0" applyFill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1" fillId="0" borderId="0" xfId="0" quotePrefix="1" applyFont="1" applyFill="1" applyBorder="1" applyAlignment="1" applyProtection="1">
      <alignment horizontal="center" vertical="center" wrapText="1"/>
      <protection hidden="1"/>
    </xf>
    <xf numFmtId="164" fontId="1" fillId="0" borderId="0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164" fontId="8" fillId="0" borderId="0" xfId="0" applyNumberFormat="1" applyFont="1" applyFill="1" applyBorder="1" applyAlignment="1" applyProtection="1">
      <alignment horizontal="center" vertical="center"/>
      <protection hidden="1"/>
    </xf>
    <xf numFmtId="2" fontId="8" fillId="4" borderId="7" xfId="0" applyNumberFormat="1" applyFont="1" applyFill="1" applyBorder="1" applyAlignment="1" applyProtection="1">
      <alignment horizontal="center"/>
      <protection hidden="1"/>
    </xf>
    <xf numFmtId="0" fontId="3" fillId="0" borderId="0" xfId="0" quotePrefix="1" applyFont="1" applyFill="1" applyBorder="1" applyAlignment="1" applyProtection="1">
      <alignment horizontal="left" vertical="center"/>
      <protection hidden="1"/>
    </xf>
    <xf numFmtId="0" fontId="3" fillId="0" borderId="0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2" fontId="8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8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Protection="1">
      <protection hidden="1"/>
    </xf>
    <xf numFmtId="2" fontId="8" fillId="0" borderId="0" xfId="0" applyNumberFormat="1" applyFont="1" applyFill="1" applyBorder="1" applyAlignment="1" applyProtection="1">
      <alignment horizontal="center"/>
      <protection hidden="1"/>
    </xf>
    <xf numFmtId="164" fontId="8" fillId="0" borderId="0" xfId="0" applyNumberFormat="1" applyFont="1" applyFill="1" applyBorder="1" applyAlignment="1" applyProtection="1">
      <alignment horizontal="center"/>
      <protection hidden="1"/>
    </xf>
    <xf numFmtId="0" fontId="8" fillId="0" borderId="0" xfId="0" quotePrefix="1" applyFont="1" applyFill="1" applyBorder="1" applyAlignment="1" applyProtection="1">
      <alignment horizontal="left" vertical="center"/>
      <protection hidden="1"/>
    </xf>
    <xf numFmtId="0" fontId="8" fillId="0" borderId="0" xfId="0" quotePrefix="1" applyFont="1" applyFill="1" applyBorder="1" applyAlignment="1" applyProtection="1">
      <alignment horizontal="left"/>
      <protection hidden="1"/>
    </xf>
    <xf numFmtId="0" fontId="8" fillId="0" borderId="0" xfId="0" quotePrefix="1" applyFont="1" applyFill="1" applyBorder="1" applyAlignment="1" applyProtection="1">
      <alignment horizontal="center" vertical="center" wrapText="1"/>
      <protection hidden="1"/>
    </xf>
    <xf numFmtId="2" fontId="5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Protection="1">
      <protection hidden="1"/>
    </xf>
    <xf numFmtId="0" fontId="3" fillId="2" borderId="25" xfId="0" quotePrefix="1" applyFont="1" applyFill="1" applyBorder="1" applyAlignment="1" applyProtection="1">
      <alignment horizontal="left" vertical="center"/>
      <protection hidden="1"/>
    </xf>
    <xf numFmtId="0" fontId="3" fillId="2" borderId="26" xfId="0" applyFont="1" applyFill="1" applyBorder="1" applyAlignment="1" applyProtection="1">
      <alignment horizontal="left" vertical="center"/>
      <protection hidden="1"/>
    </xf>
    <xf numFmtId="0" fontId="8" fillId="2" borderId="27" xfId="0" applyFont="1" applyFill="1" applyBorder="1" applyAlignment="1" applyProtection="1">
      <alignment horizontal="center" vertical="center"/>
      <protection hidden="1"/>
    </xf>
    <xf numFmtId="0" fontId="8" fillId="2" borderId="28" xfId="0" applyFont="1" applyFill="1" applyBorder="1" applyAlignment="1" applyProtection="1">
      <alignment horizontal="left" vertical="center"/>
      <protection hidden="1"/>
    </xf>
    <xf numFmtId="0" fontId="8" fillId="2" borderId="29" xfId="0" applyFont="1" applyFill="1" applyBorder="1" applyAlignment="1" applyProtection="1">
      <alignment horizontal="center" vertical="center" wrapText="1"/>
      <protection hidden="1"/>
    </xf>
    <xf numFmtId="0" fontId="8" fillId="2" borderId="17" xfId="0" applyFont="1" applyFill="1" applyBorder="1" applyAlignment="1" applyProtection="1">
      <alignment horizontal="left" vertical="center"/>
      <protection hidden="1"/>
    </xf>
    <xf numFmtId="0" fontId="8" fillId="2" borderId="30" xfId="0" applyFont="1" applyFill="1" applyBorder="1" applyAlignment="1" applyProtection="1">
      <alignment horizontal="center" vertical="center" wrapText="1"/>
      <protection hidden="1"/>
    </xf>
    <xf numFmtId="0" fontId="8" fillId="2" borderId="22" xfId="0" applyFont="1" applyFill="1" applyBorder="1" applyAlignment="1" applyProtection="1">
      <alignment horizontal="left" vertical="center"/>
      <protection hidden="1"/>
    </xf>
    <xf numFmtId="0" fontId="8" fillId="2" borderId="31" xfId="0" applyFont="1" applyFill="1" applyBorder="1" applyAlignment="1" applyProtection="1">
      <alignment horizontal="center" vertical="center" wrapText="1"/>
      <protection hidden="1"/>
    </xf>
    <xf numFmtId="0" fontId="8" fillId="2" borderId="32" xfId="0" applyFont="1" applyFill="1" applyBorder="1" applyAlignment="1" applyProtection="1">
      <alignment horizontal="center" vertical="center" wrapText="1"/>
      <protection hidden="1"/>
    </xf>
    <xf numFmtId="164" fontId="8" fillId="2" borderId="33" xfId="0" applyNumberFormat="1" applyFont="1" applyFill="1" applyBorder="1" applyAlignment="1" applyProtection="1">
      <alignment horizontal="center" vertical="center"/>
      <protection hidden="1"/>
    </xf>
    <xf numFmtId="0" fontId="8" fillId="2" borderId="4" xfId="0" applyFont="1" applyFill="1" applyBorder="1" applyAlignment="1" applyProtection="1">
      <alignment horizontal="left" vertical="center"/>
      <protection hidden="1"/>
    </xf>
    <xf numFmtId="0" fontId="8" fillId="2" borderId="3" xfId="0" applyFont="1" applyFill="1" applyBorder="1" applyProtection="1">
      <protection hidden="1"/>
    </xf>
    <xf numFmtId="0" fontId="8" fillId="2" borderId="30" xfId="0" applyFont="1" applyFill="1" applyBorder="1" applyProtection="1">
      <protection hidden="1"/>
    </xf>
    <xf numFmtId="0" fontId="8" fillId="2" borderId="32" xfId="0" applyFont="1" applyFill="1" applyBorder="1" applyProtection="1">
      <protection hidden="1"/>
    </xf>
    <xf numFmtId="0" fontId="8" fillId="2" borderId="33" xfId="0" applyFont="1" applyFill="1" applyBorder="1" applyProtection="1">
      <protection hidden="1"/>
    </xf>
    <xf numFmtId="0" fontId="8" fillId="2" borderId="34" xfId="0" applyFont="1" applyFill="1" applyBorder="1" applyAlignment="1" applyProtection="1">
      <alignment horizontal="center" vertical="center"/>
      <protection hidden="1"/>
    </xf>
    <xf numFmtId="0" fontId="8" fillId="2" borderId="35" xfId="0" applyFont="1" applyFill="1" applyBorder="1" applyAlignment="1" applyProtection="1">
      <alignment horizontal="center" vertical="center"/>
      <protection hidden="1"/>
    </xf>
    <xf numFmtId="0" fontId="8" fillId="2" borderId="36" xfId="0" applyFont="1" applyFill="1" applyBorder="1" applyAlignment="1" applyProtection="1">
      <alignment horizontal="center" vertical="center"/>
      <protection hidden="1"/>
    </xf>
    <xf numFmtId="0" fontId="8" fillId="2" borderId="37" xfId="0" applyFont="1" applyFill="1" applyBorder="1" applyAlignment="1" applyProtection="1">
      <alignment horizontal="center" vertical="center"/>
      <protection hidden="1"/>
    </xf>
    <xf numFmtId="0" fontId="8" fillId="2" borderId="38" xfId="0" applyFont="1" applyFill="1" applyBorder="1" applyAlignment="1" applyProtection="1">
      <alignment horizontal="center" vertical="center"/>
      <protection hidden="1"/>
    </xf>
    <xf numFmtId="0" fontId="8" fillId="2" borderId="39" xfId="0" applyFont="1" applyFill="1" applyBorder="1" applyAlignment="1" applyProtection="1">
      <alignment horizontal="center" vertical="center"/>
      <protection hidden="1"/>
    </xf>
    <xf numFmtId="0" fontId="8" fillId="2" borderId="21" xfId="0" applyFont="1" applyFill="1" applyBorder="1" applyAlignment="1" applyProtection="1">
      <alignment horizontal="center" vertical="center" wrapText="1"/>
      <protection hidden="1"/>
    </xf>
    <xf numFmtId="2" fontId="8" fillId="2" borderId="40" xfId="0" applyNumberFormat="1" applyFont="1" applyFill="1" applyBorder="1" applyAlignment="1" applyProtection="1">
      <alignment horizontal="center" vertical="center" wrapText="1"/>
      <protection hidden="1"/>
    </xf>
    <xf numFmtId="0" fontId="8" fillId="2" borderId="21" xfId="0" quotePrefix="1" applyFont="1" applyFill="1" applyBorder="1" applyAlignment="1" applyProtection="1">
      <alignment horizontal="center" vertical="center" wrapText="1"/>
      <protection hidden="1"/>
    </xf>
    <xf numFmtId="2" fontId="5" fillId="2" borderId="40" xfId="0" applyNumberFormat="1" applyFont="1" applyFill="1" applyBorder="1" applyAlignment="1" applyProtection="1">
      <alignment horizontal="center" vertical="center" wrapText="1"/>
      <protection hidden="1"/>
    </xf>
    <xf numFmtId="2" fontId="8" fillId="2" borderId="41" xfId="0" applyNumberFormat="1" applyFont="1" applyFill="1" applyBorder="1" applyAlignment="1" applyProtection="1">
      <alignment horizontal="center" vertical="center" wrapText="1"/>
      <protection hidden="1"/>
    </xf>
    <xf numFmtId="2" fontId="8" fillId="3" borderId="23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42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43" xfId="0" applyFont="1" applyFill="1" applyBorder="1" applyAlignment="1" applyProtection="1">
      <alignment horizontal="center" vertical="center" wrapText="1"/>
      <protection hidden="1"/>
    </xf>
    <xf numFmtId="0" fontId="9" fillId="2" borderId="43" xfId="0" quotePrefix="1" applyFont="1" applyFill="1" applyBorder="1" applyAlignment="1" applyProtection="1">
      <alignment horizontal="center" vertical="center" wrapText="1"/>
      <protection hidden="1"/>
    </xf>
    <xf numFmtId="20" fontId="3" fillId="2" borderId="21" xfId="0" applyNumberFormat="1" applyFont="1" applyFill="1" applyBorder="1" applyAlignment="1" applyProtection="1">
      <alignment horizontal="center" vertical="center"/>
      <protection hidden="1"/>
    </xf>
    <xf numFmtId="0" fontId="4" fillId="2" borderId="44" xfId="0" quotePrefix="1" applyFont="1" applyFill="1" applyBorder="1" applyAlignment="1" applyProtection="1">
      <alignment horizontal="left" vertical="center"/>
      <protection hidden="1"/>
    </xf>
    <xf numFmtId="0" fontId="4" fillId="2" borderId="45" xfId="0" applyFont="1" applyFill="1" applyBorder="1" applyAlignment="1" applyProtection="1">
      <alignment horizontal="left" vertical="center"/>
      <protection hidden="1"/>
    </xf>
    <xf numFmtId="164" fontId="0" fillId="0" borderId="0" xfId="0" applyNumberFormat="1" applyFill="1" applyBorder="1" applyProtection="1"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Protection="1">
      <protection hidden="1"/>
    </xf>
    <xf numFmtId="164" fontId="3" fillId="2" borderId="40" xfId="0" applyNumberFormat="1" applyFont="1" applyFill="1" applyBorder="1" applyAlignment="1" applyProtection="1">
      <alignment horizontal="center" vertical="center"/>
      <protection hidden="1"/>
    </xf>
    <xf numFmtId="2" fontId="9" fillId="0" borderId="4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/>
    <xf numFmtId="0" fontId="9" fillId="3" borderId="42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2" fillId="3" borderId="32" xfId="0" applyFont="1" applyFill="1" applyBorder="1" applyAlignment="1" applyProtection="1">
      <alignment horizontal="left" vertical="center"/>
      <protection hidden="1"/>
    </xf>
    <xf numFmtId="0" fontId="2" fillId="3" borderId="4" xfId="0" quotePrefix="1" applyFont="1" applyFill="1" applyBorder="1" applyAlignment="1" applyProtection="1">
      <alignment horizontal="left"/>
      <protection hidden="1"/>
    </xf>
    <xf numFmtId="0" fontId="2" fillId="3" borderId="6" xfId="0" applyFont="1" applyFill="1" applyBorder="1" applyAlignment="1" applyProtection="1">
      <alignment horizontal="left"/>
      <protection hidden="1"/>
    </xf>
    <xf numFmtId="0" fontId="2" fillId="3" borderId="6" xfId="0" applyFont="1" applyFill="1" applyBorder="1" applyProtection="1">
      <protection hidden="1"/>
    </xf>
    <xf numFmtId="0" fontId="2" fillId="3" borderId="6" xfId="0" applyFont="1" applyFill="1" applyBorder="1" applyAlignment="1" applyProtection="1">
      <alignment horizontal="right" vertical="center"/>
      <protection hidden="1"/>
    </xf>
    <xf numFmtId="0" fontId="2" fillId="3" borderId="11" xfId="0" quotePrefix="1" applyFont="1" applyFill="1" applyBorder="1" applyAlignment="1" applyProtection="1">
      <alignment horizontal="left"/>
      <protection hidden="1"/>
    </xf>
    <xf numFmtId="0" fontId="2" fillId="3" borderId="12" xfId="0" applyFont="1" applyFill="1" applyBorder="1" applyAlignment="1" applyProtection="1">
      <alignment horizontal="right" vertical="center"/>
      <protection hidden="1"/>
    </xf>
    <xf numFmtId="0" fontId="2" fillId="3" borderId="40" xfId="0" applyFont="1" applyFill="1" applyBorder="1" applyAlignment="1" applyProtection="1">
      <alignment horizontal="center" vertical="center"/>
      <protection hidden="1"/>
    </xf>
    <xf numFmtId="0" fontId="2" fillId="3" borderId="23" xfId="0" applyFont="1" applyFill="1" applyBorder="1" applyAlignment="1" applyProtection="1">
      <alignment horizontal="center" vertical="center"/>
      <protection hidden="1"/>
    </xf>
    <xf numFmtId="0" fontId="2" fillId="3" borderId="47" xfId="0" applyFont="1" applyFill="1" applyBorder="1" applyAlignment="1" applyProtection="1">
      <alignment vertical="center"/>
      <protection hidden="1"/>
    </xf>
    <xf numFmtId="0" fontId="2" fillId="3" borderId="3" xfId="0" applyFont="1" applyFill="1" applyBorder="1" applyAlignment="1" applyProtection="1">
      <alignment horizontal="left" vertical="center"/>
      <protection hidden="1"/>
    </xf>
    <xf numFmtId="0" fontId="2" fillId="3" borderId="3" xfId="0" applyFont="1" applyFill="1" applyBorder="1" applyAlignment="1" applyProtection="1">
      <alignment horizontal="left"/>
      <protection hidden="1"/>
    </xf>
    <xf numFmtId="0" fontId="2" fillId="3" borderId="3" xfId="0" applyFont="1" applyFill="1" applyBorder="1" applyAlignment="1" applyProtection="1">
      <alignment vertical="center"/>
      <protection hidden="1"/>
    </xf>
    <xf numFmtId="0" fontId="2" fillId="0" borderId="40" xfId="0" applyFont="1" applyFill="1" applyBorder="1" applyAlignment="1" applyProtection="1">
      <alignment horizontal="center" vertical="center"/>
      <protection locked="0"/>
    </xf>
    <xf numFmtId="0" fontId="2" fillId="3" borderId="28" xfId="0" quotePrefix="1" applyFont="1" applyFill="1" applyBorder="1" applyAlignment="1" applyProtection="1">
      <alignment horizontal="left"/>
      <protection hidden="1"/>
    </xf>
    <xf numFmtId="0" fontId="2" fillId="3" borderId="29" xfId="0" applyFont="1" applyFill="1" applyBorder="1" applyAlignment="1" applyProtection="1">
      <alignment horizontal="left"/>
      <protection hidden="1"/>
    </xf>
    <xf numFmtId="0" fontId="2" fillId="3" borderId="4" xfId="0" applyFont="1" applyFill="1" applyBorder="1" applyAlignment="1" applyProtection="1">
      <alignment horizontal="left"/>
      <protection hidden="1"/>
    </xf>
    <xf numFmtId="0" fontId="2" fillId="3" borderId="4" xfId="0" applyFont="1" applyFill="1" applyBorder="1" applyProtection="1">
      <protection hidden="1"/>
    </xf>
    <xf numFmtId="0" fontId="2" fillId="0" borderId="23" xfId="0" applyFont="1" applyFill="1" applyBorder="1" applyAlignment="1" applyProtection="1">
      <alignment horizontal="center" vertical="center"/>
      <protection locked="0"/>
    </xf>
    <xf numFmtId="0" fontId="0" fillId="3" borderId="31" xfId="0" quotePrefix="1" applyFill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vertical="center"/>
      <protection hidden="1"/>
    </xf>
    <xf numFmtId="0" fontId="0" fillId="3" borderId="18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horizontal="centerContinuous" vertical="center"/>
      <protection hidden="1"/>
    </xf>
    <xf numFmtId="0" fontId="0" fillId="3" borderId="10" xfId="0" applyFill="1" applyBorder="1" applyAlignment="1" applyProtection="1">
      <alignment horizontal="centerContinuous" vertical="center"/>
      <protection hidden="1"/>
    </xf>
    <xf numFmtId="164" fontId="9" fillId="0" borderId="40" xfId="0" applyNumberFormat="1" applyFont="1" applyFill="1" applyBorder="1" applyAlignment="1" applyProtection="1">
      <alignment horizontal="center" vertical="center"/>
      <protection locked="0"/>
    </xf>
    <xf numFmtId="0" fontId="0" fillId="2" borderId="42" xfId="0" quotePrefix="1" applyFill="1" applyBorder="1" applyAlignment="1" applyProtection="1">
      <alignment horizontal="left" vertical="center" wrapText="1"/>
      <protection hidden="1"/>
    </xf>
    <xf numFmtId="0" fontId="0" fillId="2" borderId="21" xfId="0" quotePrefix="1" applyFill="1" applyBorder="1" applyAlignment="1" applyProtection="1">
      <alignment horizontal="center" vertical="center" wrapText="1"/>
      <protection hidden="1"/>
    </xf>
    <xf numFmtId="0" fontId="8" fillId="2" borderId="6" xfId="0" applyFont="1" applyFill="1" applyBorder="1" applyProtection="1">
      <protection hidden="1"/>
    </xf>
    <xf numFmtId="0" fontId="2" fillId="2" borderId="4" xfId="0" quotePrefix="1" applyFont="1" applyFill="1" applyBorder="1" applyAlignment="1" applyProtection="1">
      <alignment horizontal="left" vertical="center"/>
      <protection hidden="1"/>
    </xf>
    <xf numFmtId="2" fontId="8" fillId="4" borderId="23" xfId="0" applyNumberFormat="1" applyFont="1" applyFill="1" applyBorder="1" applyAlignment="1" applyProtection="1">
      <alignment horizontal="center"/>
      <protection hidden="1"/>
    </xf>
    <xf numFmtId="0" fontId="8" fillId="2" borderId="31" xfId="0" applyFont="1" applyFill="1" applyBorder="1" applyProtection="1">
      <protection hidden="1"/>
    </xf>
    <xf numFmtId="0" fontId="5" fillId="2" borderId="43" xfId="0" quotePrefix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Border="1" applyProtection="1">
      <protection hidden="1"/>
    </xf>
    <xf numFmtId="0" fontId="1" fillId="2" borderId="21" xfId="0" quotePrefix="1" applyFont="1" applyFill="1" applyBorder="1" applyAlignment="1" applyProtection="1">
      <alignment horizontal="center" vertical="center"/>
      <protection hidden="1"/>
    </xf>
    <xf numFmtId="0" fontId="1" fillId="2" borderId="40" xfId="0" quotePrefix="1" applyFont="1" applyFill="1" applyBorder="1" applyAlignment="1" applyProtection="1">
      <alignment horizontal="center" vertical="center"/>
      <protection hidden="1"/>
    </xf>
    <xf numFmtId="2" fontId="1" fillId="4" borderId="24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21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justify" vertical="top" wrapText="1"/>
    </xf>
    <xf numFmtId="0" fontId="0" fillId="0" borderId="0" xfId="0" applyBorder="1" applyAlignment="1">
      <alignment horizontal="justify" vertical="top" wrapText="1"/>
    </xf>
    <xf numFmtId="0" fontId="9" fillId="0" borderId="0" xfId="0" applyFont="1" applyAlignment="1">
      <alignment horizontal="justify" vertical="top" wrapText="1"/>
    </xf>
    <xf numFmtId="0" fontId="9" fillId="0" borderId="0" xfId="0" applyFont="1" applyBorder="1" applyAlignment="1">
      <alignment horizontal="justify" vertical="top" wrapText="1"/>
    </xf>
    <xf numFmtId="0" fontId="1" fillId="0" borderId="0" xfId="0" quotePrefix="1" applyFont="1" applyBorder="1" applyAlignment="1">
      <alignment horizontal="left"/>
    </xf>
    <xf numFmtId="1" fontId="1" fillId="0" borderId="0" xfId="0" quotePrefix="1" applyNumberFormat="1" applyFont="1" applyBorder="1" applyAlignment="1" applyProtection="1">
      <alignment horizontal="left" vertical="center"/>
      <protection hidden="1"/>
    </xf>
    <xf numFmtId="0" fontId="7" fillId="0" borderId="0" xfId="0" applyFont="1" applyBorder="1" applyAlignment="1" applyProtection="1">
      <alignment horizontal="right"/>
      <protection hidden="1"/>
    </xf>
    <xf numFmtId="0" fontId="7" fillId="0" borderId="0" xfId="0" applyFont="1" applyBorder="1" applyAlignment="1" applyProtection="1">
      <alignment horizontal="left"/>
      <protection hidden="1"/>
    </xf>
    <xf numFmtId="1" fontId="4" fillId="0" borderId="0" xfId="0" applyNumberFormat="1" applyFont="1" applyBorder="1" applyAlignment="1" applyProtection="1">
      <alignment horizontal="center" vertical="center" wrapText="1"/>
      <protection hidden="1"/>
    </xf>
    <xf numFmtId="0" fontId="1" fillId="0" borderId="0" xfId="0" quotePrefix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1" fontId="3" fillId="0" borderId="0" xfId="0" quotePrefix="1" applyNumberFormat="1" applyFont="1" applyBorder="1" applyAlignment="1" applyProtection="1">
      <alignment horizontal="center" vertical="center"/>
      <protection hidden="1"/>
    </xf>
    <xf numFmtId="164" fontId="0" fillId="0" borderId="0" xfId="0" applyNumberFormat="1" applyBorder="1" applyAlignment="1" applyProtection="1">
      <alignment horizontal="left" vertical="center"/>
      <protection hidden="1"/>
    </xf>
    <xf numFmtId="0" fontId="6" fillId="0" borderId="0" xfId="0" applyFont="1" applyBorder="1" applyAlignment="1">
      <alignment horizontal="centerContinuous" vertical="center"/>
    </xf>
    <xf numFmtId="0" fontId="1" fillId="0" borderId="0" xfId="0" quotePrefix="1" applyFont="1" applyBorder="1" applyAlignment="1">
      <alignment horizontal="center"/>
    </xf>
    <xf numFmtId="0" fontId="1" fillId="0" borderId="0" xfId="0" applyFont="1" applyBorder="1"/>
    <xf numFmtId="0" fontId="8" fillId="2" borderId="17" xfId="0" quotePrefix="1" applyFont="1" applyFill="1" applyBorder="1" applyAlignment="1" applyProtection="1">
      <alignment horizontal="left" vertical="center"/>
      <protection hidden="1"/>
    </xf>
    <xf numFmtId="2" fontId="10" fillId="4" borderId="23" xfId="0" applyNumberFormat="1" applyFont="1" applyFill="1" applyBorder="1" applyAlignment="1">
      <alignment horizontal="center" vertical="center" wrapText="1"/>
    </xf>
    <xf numFmtId="0" fontId="0" fillId="2" borderId="3" xfId="0" applyFill="1" applyBorder="1" applyProtection="1">
      <protection hidden="1"/>
    </xf>
    <xf numFmtId="0" fontId="0" fillId="2" borderId="2" xfId="0" quotePrefix="1" applyFill="1" applyBorder="1" applyAlignment="1" applyProtection="1">
      <alignment horizontal="left"/>
      <protection hidden="1"/>
    </xf>
    <xf numFmtId="164" fontId="1" fillId="0" borderId="0" xfId="0" quotePrefix="1" applyNumberFormat="1" applyFont="1" applyBorder="1" applyAlignment="1" applyProtection="1">
      <alignment horizontal="left"/>
      <protection hidden="1"/>
    </xf>
    <xf numFmtId="0" fontId="12" fillId="0" borderId="40" xfId="0" applyFont="1" applyBorder="1" applyAlignment="1">
      <alignment horizontal="center" vertical="center"/>
    </xf>
    <xf numFmtId="0" fontId="0" fillId="0" borderId="0" xfId="0" applyFill="1" applyBorder="1" applyAlignment="1" applyProtection="1">
      <alignment horizontal="left" vertical="center"/>
      <protection hidden="1"/>
    </xf>
    <xf numFmtId="0" fontId="0" fillId="0" borderId="0" xfId="0" applyFill="1" applyBorder="1" applyAlignment="1" applyProtection="1">
      <alignment horizontal="left"/>
      <protection hidden="1"/>
    </xf>
    <xf numFmtId="0" fontId="0" fillId="0" borderId="0" xfId="0" applyFill="1" applyBorder="1" applyAlignment="1" applyProtection="1">
      <alignment horizontal="centerContinuous"/>
      <protection hidden="1"/>
    </xf>
    <xf numFmtId="2" fontId="8" fillId="3" borderId="49" xfId="0" applyNumberFormat="1" applyFont="1" applyFill="1" applyBorder="1" applyAlignment="1" applyProtection="1">
      <alignment horizontal="center" vertical="center"/>
      <protection hidden="1"/>
    </xf>
    <xf numFmtId="2" fontId="8" fillId="4" borderId="49" xfId="0" applyNumberFormat="1" applyFont="1" applyFill="1" applyBorder="1" applyAlignment="1" applyProtection="1">
      <alignment horizontal="center" vertical="center"/>
      <protection hidden="1"/>
    </xf>
    <xf numFmtId="2" fontId="8" fillId="3" borderId="24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Continuous" vertical="center"/>
      <protection hidden="1"/>
    </xf>
    <xf numFmtId="0" fontId="8" fillId="2" borderId="44" xfId="0" applyFont="1" applyFill="1" applyBorder="1" applyAlignment="1" applyProtection="1">
      <alignment horizontal="centerContinuous" vertical="center"/>
      <protection hidden="1"/>
    </xf>
    <xf numFmtId="0" fontId="8" fillId="2" borderId="45" xfId="0" applyFont="1" applyFill="1" applyBorder="1" applyAlignment="1" applyProtection="1">
      <alignment horizontal="centerContinuous" vertical="center"/>
      <protection hidden="1"/>
    </xf>
    <xf numFmtId="164" fontId="8" fillId="4" borderId="20" xfId="0" applyNumberFormat="1" applyFont="1" applyFill="1" applyBorder="1" applyAlignment="1" applyProtection="1">
      <alignment horizontal="center" vertical="center"/>
      <protection hidden="1"/>
    </xf>
    <xf numFmtId="2" fontId="0" fillId="0" borderId="40" xfId="0" applyNumberFormat="1" applyFill="1" applyBorder="1" applyAlignment="1" applyProtection="1">
      <alignment horizontal="center"/>
      <protection locked="0"/>
    </xf>
    <xf numFmtId="2" fontId="0" fillId="0" borderId="41" xfId="0" applyNumberFormat="1" applyFill="1" applyBorder="1" applyAlignment="1" applyProtection="1">
      <alignment horizontal="center"/>
      <protection locked="0"/>
    </xf>
    <xf numFmtId="0" fontId="9" fillId="0" borderId="0" xfId="0" quotePrefix="1" applyFont="1" applyBorder="1" applyAlignment="1">
      <alignment horizontal="justify" vertical="top" wrapText="1"/>
    </xf>
    <xf numFmtId="0" fontId="3" fillId="0" borderId="0" xfId="0" quotePrefix="1" applyFont="1" applyBorder="1" applyAlignment="1">
      <alignment horizontal="left" vertical="top" wrapText="1"/>
    </xf>
    <xf numFmtId="0" fontId="1" fillId="2" borderId="28" xfId="0" quotePrefix="1" applyFont="1" applyFill="1" applyBorder="1" applyAlignment="1" applyProtection="1">
      <alignment horizontal="left"/>
      <protection hidden="1"/>
    </xf>
    <xf numFmtId="0" fontId="0" fillId="2" borderId="43" xfId="0" applyFill="1" applyBorder="1" applyAlignment="1" applyProtection="1">
      <alignment horizontal="left"/>
      <protection hidden="1"/>
    </xf>
    <xf numFmtId="0" fontId="0" fillId="2" borderId="49" xfId="0" applyFill="1" applyBorder="1" applyAlignment="1" applyProtection="1">
      <alignment horizontal="left"/>
      <protection hidden="1"/>
    </xf>
    <xf numFmtId="0" fontId="0" fillId="3" borderId="32" xfId="0" applyFill="1" applyBorder="1" applyAlignment="1" applyProtection="1">
      <alignment horizontal="centerContinuous"/>
      <protection hidden="1"/>
    </xf>
    <xf numFmtId="0" fontId="0" fillId="3" borderId="33" xfId="0" applyFill="1" applyBorder="1" applyAlignment="1" applyProtection="1">
      <alignment horizontal="centerContinuous"/>
      <protection hidden="1"/>
    </xf>
    <xf numFmtId="0" fontId="24" fillId="0" borderId="0" xfId="0" applyFont="1" applyProtection="1">
      <protection locked="0"/>
    </xf>
    <xf numFmtId="0" fontId="24" fillId="0" borderId="0" xfId="0" quotePrefix="1" applyFont="1" applyAlignment="1" applyProtection="1">
      <alignment horizontal="left"/>
      <protection locked="0"/>
    </xf>
    <xf numFmtId="0" fontId="0" fillId="0" borderId="6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50" xfId="0" quotePrefix="1" applyFont="1" applyBorder="1" applyAlignment="1" applyProtection="1">
      <alignment horizontal="left" vertical="center"/>
      <protection hidden="1"/>
    </xf>
    <xf numFmtId="0" fontId="0" fillId="0" borderId="0" xfId="0" applyBorder="1" applyAlignment="1">
      <alignment horizontal="left" vertical="center"/>
    </xf>
    <xf numFmtId="2" fontId="0" fillId="0" borderId="43" xfId="0" applyNumberFormat="1" applyFill="1" applyBorder="1" applyAlignment="1" applyProtection="1">
      <alignment horizontal="center"/>
      <protection locked="0"/>
    </xf>
    <xf numFmtId="2" fontId="2" fillId="3" borderId="40" xfId="0" applyNumberFormat="1" applyFont="1" applyFill="1" applyBorder="1" applyAlignment="1" applyProtection="1">
      <alignment horizontal="center" vertical="center" wrapText="1"/>
      <protection hidden="1"/>
    </xf>
    <xf numFmtId="2" fontId="0" fillId="3" borderId="51" xfId="0" applyNumberFormat="1" applyFill="1" applyBorder="1" applyAlignment="1" applyProtection="1">
      <alignment horizontal="center" vertical="top"/>
      <protection hidden="1"/>
    </xf>
    <xf numFmtId="164" fontId="0" fillId="3" borderId="51" xfId="0" applyNumberFormat="1" applyFill="1" applyBorder="1" applyProtection="1">
      <protection hidden="1"/>
    </xf>
    <xf numFmtId="164" fontId="0" fillId="0" borderId="0" xfId="0" quotePrefix="1" applyNumberFormat="1" applyBorder="1" applyProtection="1">
      <protection hidden="1"/>
    </xf>
    <xf numFmtId="0" fontId="0" fillId="0" borderId="0" xfId="0" quotePrefix="1" applyBorder="1" applyProtection="1">
      <protection hidden="1"/>
    </xf>
    <xf numFmtId="0" fontId="0" fillId="0" borderId="0" xfId="0" quotePrefix="1" applyBorder="1"/>
    <xf numFmtId="0" fontId="4" fillId="0" borderId="40" xfId="0" quotePrefix="1" applyFont="1" applyBorder="1" applyAlignment="1">
      <alignment horizontal="center" vertical="center"/>
    </xf>
    <xf numFmtId="0" fontId="1" fillId="0" borderId="0" xfId="0" quotePrefix="1" applyFont="1" applyBorder="1" applyAlignment="1" applyProtection="1">
      <alignment horizontal="right" vertical="top"/>
      <protection hidden="1"/>
    </xf>
    <xf numFmtId="0" fontId="1" fillId="0" borderId="0" xfId="0" quotePrefix="1" applyFont="1" applyBorder="1" applyAlignment="1">
      <alignment horizontal="left" vertical="center"/>
    </xf>
    <xf numFmtId="164" fontId="8" fillId="3" borderId="24" xfId="0" applyNumberFormat="1" applyFont="1" applyFill="1" applyBorder="1" applyAlignment="1" applyProtection="1">
      <alignment horizontal="center" vertical="center"/>
      <protection hidden="1"/>
    </xf>
    <xf numFmtId="164" fontId="8" fillId="4" borderId="24" xfId="0" applyNumberFormat="1" applyFont="1" applyFill="1" applyBorder="1" applyAlignment="1" applyProtection="1">
      <alignment horizontal="center" vertical="center"/>
      <protection hidden="1"/>
    </xf>
    <xf numFmtId="164" fontId="8" fillId="4" borderId="7" xfId="0" applyNumberFormat="1" applyFont="1" applyFill="1" applyBorder="1" applyAlignment="1" applyProtection="1">
      <alignment horizontal="center"/>
      <protection hidden="1"/>
    </xf>
    <xf numFmtId="164" fontId="8" fillId="4" borderId="24" xfId="0" applyNumberFormat="1" applyFont="1" applyFill="1" applyBorder="1" applyAlignment="1" applyProtection="1">
      <alignment horizontal="center"/>
      <protection hidden="1"/>
    </xf>
    <xf numFmtId="0" fontId="9" fillId="0" borderId="0" xfId="0" quotePrefix="1" applyFont="1" applyBorder="1" applyAlignment="1">
      <alignment horizontal="left" vertical="top" wrapText="1"/>
    </xf>
    <xf numFmtId="0" fontId="2" fillId="0" borderId="40" xfId="0" applyFont="1" applyFill="1" applyBorder="1" applyAlignment="1" applyProtection="1">
      <alignment horizontal="left"/>
      <protection locked="0"/>
    </xf>
    <xf numFmtId="0" fontId="4" fillId="0" borderId="0" xfId="0" quotePrefix="1" applyFont="1" applyBorder="1" applyAlignment="1">
      <alignment horizontal="center" vertical="center"/>
    </xf>
    <xf numFmtId="0" fontId="1" fillId="0" borderId="0" xfId="0" applyFont="1" applyBorder="1" applyAlignment="1">
      <alignment horizontal="left"/>
    </xf>
    <xf numFmtId="0" fontId="4" fillId="0" borderId="0" xfId="0" applyFont="1" applyBorder="1"/>
    <xf numFmtId="0" fontId="0" fillId="0" borderId="0" xfId="0" applyBorder="1" applyAlignment="1" applyProtection="1">
      <alignment horizontal="left" vertical="top"/>
      <protection hidden="1"/>
    </xf>
    <xf numFmtId="1" fontId="0" fillId="3" borderId="38" xfId="0" applyNumberFormat="1" applyFill="1" applyBorder="1" applyProtection="1">
      <protection hidden="1"/>
    </xf>
    <xf numFmtId="2" fontId="2" fillId="3" borderId="38" xfId="0" applyNumberFormat="1" applyFont="1" applyFill="1" applyBorder="1" applyAlignment="1" applyProtection="1">
      <alignment horizontal="center" vertical="center" wrapText="1"/>
      <protection hidden="1"/>
    </xf>
    <xf numFmtId="164" fontId="0" fillId="2" borderId="40" xfId="0" applyNumberFormat="1" applyFill="1" applyBorder="1" applyAlignment="1" applyProtection="1">
      <alignment horizontal="center" vertical="center" wrapText="1"/>
      <protection hidden="1"/>
    </xf>
    <xf numFmtId="2" fontId="2" fillId="3" borderId="48" xfId="0" applyNumberFormat="1" applyFont="1" applyFill="1" applyBorder="1" applyAlignment="1" applyProtection="1">
      <alignment horizontal="center" vertical="center" wrapText="1"/>
      <protection hidden="1"/>
    </xf>
    <xf numFmtId="2" fontId="2" fillId="3" borderId="3" xfId="0" applyNumberFormat="1" applyFont="1" applyFill="1" applyBorder="1" applyAlignment="1" applyProtection="1">
      <alignment horizontal="center" vertical="center" wrapText="1"/>
      <protection hidden="1"/>
    </xf>
    <xf numFmtId="164" fontId="2" fillId="3" borderId="6" xfId="0" applyNumberFormat="1" applyFont="1" applyFill="1" applyBorder="1" applyAlignment="1" applyProtection="1">
      <alignment horizontal="center" vertical="center"/>
      <protection hidden="1"/>
    </xf>
    <xf numFmtId="2" fontId="2" fillId="3" borderId="6" xfId="0" applyNumberFormat="1" applyFont="1" applyFill="1" applyBorder="1" applyAlignment="1" applyProtection="1">
      <alignment horizontal="center" vertical="center"/>
      <protection hidden="1"/>
    </xf>
    <xf numFmtId="164" fontId="1" fillId="3" borderId="40" xfId="0" applyNumberFormat="1" applyFont="1" applyFill="1" applyBorder="1" applyAlignment="1" applyProtection="1">
      <alignment horizontal="center" vertical="center"/>
      <protection hidden="1"/>
    </xf>
    <xf numFmtId="164" fontId="1" fillId="3" borderId="52" xfId="0" applyNumberFormat="1" applyFont="1" applyFill="1" applyBorder="1" applyAlignment="1" applyProtection="1">
      <alignment horizontal="center" vertical="center"/>
      <protection hidden="1"/>
    </xf>
    <xf numFmtId="164" fontId="1" fillId="3" borderId="38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>
      <alignment horizontal="left" vertical="top" wrapText="1"/>
    </xf>
    <xf numFmtId="0" fontId="4" fillId="0" borderId="0" xfId="0" applyFont="1" applyBorder="1" applyAlignment="1" applyProtection="1">
      <alignment horizontal="left"/>
      <protection hidden="1"/>
    </xf>
    <xf numFmtId="0" fontId="2" fillId="3" borderId="9" xfId="0" quotePrefix="1" applyFont="1" applyFill="1" applyBorder="1" applyAlignment="1" applyProtection="1">
      <alignment horizontal="left"/>
      <protection hidden="1"/>
    </xf>
    <xf numFmtId="0" fontId="2" fillId="3" borderId="0" xfId="0" applyFont="1" applyFill="1" applyBorder="1" applyAlignment="1" applyProtection="1">
      <alignment horizontal="right" vertical="center"/>
      <protection hidden="1"/>
    </xf>
    <xf numFmtId="0" fontId="2" fillId="3" borderId="1" xfId="0" applyFont="1" applyFill="1" applyBorder="1" applyAlignment="1" applyProtection="1">
      <alignment vertical="center"/>
      <protection hidden="1"/>
    </xf>
    <xf numFmtId="0" fontId="2" fillId="3" borderId="43" xfId="0" applyFont="1" applyFill="1" applyBorder="1" applyAlignment="1" applyProtection="1">
      <alignment horizontal="center" vertical="center"/>
      <protection hidden="1"/>
    </xf>
    <xf numFmtId="0" fontId="2" fillId="3" borderId="49" xfId="0" applyFont="1" applyFill="1" applyBorder="1" applyAlignment="1" applyProtection="1">
      <alignment horizontal="center" vertical="center"/>
      <protection hidden="1"/>
    </xf>
    <xf numFmtId="0" fontId="2" fillId="0" borderId="53" xfId="0" applyFont="1" applyFill="1" applyBorder="1" applyAlignment="1" applyProtection="1">
      <alignment horizontal="center" vertical="center"/>
      <protection locked="0"/>
    </xf>
    <xf numFmtId="0" fontId="2" fillId="0" borderId="46" xfId="0" quotePrefix="1" applyFont="1" applyFill="1" applyBorder="1" applyAlignment="1" applyProtection="1">
      <alignment horizontal="center" vertical="center"/>
      <protection locked="0"/>
    </xf>
    <xf numFmtId="0" fontId="2" fillId="3" borderId="54" xfId="0" applyFont="1" applyFill="1" applyBorder="1" applyAlignment="1" applyProtection="1">
      <alignment vertical="center"/>
      <protection hidden="1"/>
    </xf>
    <xf numFmtId="0" fontId="9" fillId="3" borderId="29" xfId="0" applyNumberFormat="1" applyFont="1" applyFill="1" applyBorder="1" applyAlignment="1" applyProtection="1">
      <alignment horizontal="center" vertical="center" wrapText="1"/>
      <protection hidden="1"/>
    </xf>
    <xf numFmtId="2" fontId="9" fillId="0" borderId="5" xfId="0" applyNumberFormat="1" applyFont="1" applyFill="1" applyBorder="1" applyAlignment="1" applyProtection="1">
      <alignment horizontal="center" vertical="center"/>
      <protection locked="0"/>
    </xf>
    <xf numFmtId="2" fontId="9" fillId="0" borderId="1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left"/>
    </xf>
    <xf numFmtId="1" fontId="3" fillId="0" borderId="0" xfId="0" applyNumberFormat="1" applyFont="1" applyBorder="1" applyAlignment="1" applyProtection="1">
      <alignment horizontal="left" vertical="center"/>
    </xf>
    <xf numFmtId="1" fontId="3" fillId="0" borderId="0" xfId="0" quotePrefix="1" applyNumberFormat="1" applyFont="1" applyBorder="1" applyAlignment="1" applyProtection="1">
      <alignment horizontal="left" vertical="center"/>
    </xf>
    <xf numFmtId="0" fontId="0" fillId="0" borderId="0" xfId="0" applyBorder="1" applyProtection="1"/>
    <xf numFmtId="1" fontId="3" fillId="0" borderId="0" xfId="0" quotePrefix="1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/>
    </xf>
    <xf numFmtId="1" fontId="1" fillId="0" borderId="0" xfId="0" quotePrefix="1" applyNumberFormat="1" applyFont="1" applyBorder="1" applyAlignment="1" applyProtection="1">
      <alignment horizontal="left" vertical="center"/>
    </xf>
    <xf numFmtId="1" fontId="1" fillId="0" borderId="0" xfId="0" applyNumberFormat="1" applyFont="1" applyBorder="1" applyAlignment="1" applyProtection="1">
      <alignment horizontal="center" vertical="center" wrapText="1"/>
    </xf>
    <xf numFmtId="14" fontId="0" fillId="0" borderId="0" xfId="0" applyNumberFormat="1" applyBorder="1" applyAlignment="1" applyProtection="1">
      <alignment horizontal="left" vertical="center"/>
    </xf>
    <xf numFmtId="1" fontId="3" fillId="0" borderId="0" xfId="0" applyNumberFormat="1" applyFont="1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/>
    </xf>
    <xf numFmtId="0" fontId="1" fillId="0" borderId="0" xfId="0" quotePrefix="1" applyFont="1" applyBorder="1" applyAlignment="1" applyProtection="1">
      <alignment horizontal="left" vertical="center"/>
    </xf>
    <xf numFmtId="0" fontId="0" fillId="0" borderId="0" xfId="0" applyProtection="1"/>
    <xf numFmtId="0" fontId="0" fillId="0" borderId="0" xfId="0" quotePrefix="1" applyBorder="1" applyProtection="1"/>
    <xf numFmtId="0" fontId="0" fillId="2" borderId="34" xfId="0" quotePrefix="1" applyFill="1" applyBorder="1" applyAlignment="1" applyProtection="1">
      <alignment horizontal="center" vertical="center"/>
    </xf>
    <xf numFmtId="0" fontId="0" fillId="2" borderId="35" xfId="0" quotePrefix="1" applyFill="1" applyBorder="1" applyAlignment="1" applyProtection="1">
      <alignment horizontal="center" vertical="center"/>
    </xf>
    <xf numFmtId="0" fontId="0" fillId="2" borderId="35" xfId="0" applyFill="1" applyBorder="1" applyAlignment="1" applyProtection="1">
      <alignment horizontal="center"/>
    </xf>
    <xf numFmtId="0" fontId="0" fillId="2" borderId="36" xfId="0" applyFill="1" applyBorder="1" applyAlignment="1" applyProtection="1">
      <alignment horizontal="center"/>
    </xf>
    <xf numFmtId="0" fontId="0" fillId="2" borderId="55" xfId="0" applyFill="1" applyBorder="1" applyAlignment="1" applyProtection="1">
      <alignment horizontal="center" vertical="center"/>
    </xf>
    <xf numFmtId="0" fontId="0" fillId="2" borderId="56" xfId="0" applyFill="1" applyBorder="1" applyAlignment="1" applyProtection="1">
      <alignment horizontal="center" vertical="center"/>
    </xf>
    <xf numFmtId="0" fontId="0" fillId="2" borderId="52" xfId="0" applyFill="1" applyBorder="1" applyAlignment="1" applyProtection="1">
      <alignment horizontal="center" vertical="center"/>
    </xf>
    <xf numFmtId="0" fontId="0" fillId="2" borderId="56" xfId="0" applyFill="1" applyBorder="1" applyAlignment="1" applyProtection="1">
      <alignment horizontal="center"/>
    </xf>
    <xf numFmtId="0" fontId="0" fillId="2" borderId="37" xfId="0" applyFill="1" applyBorder="1" applyAlignment="1" applyProtection="1">
      <alignment horizontal="center" vertical="center"/>
    </xf>
    <xf numFmtId="0" fontId="0" fillId="2" borderId="39" xfId="0" applyFill="1" applyBorder="1" applyAlignment="1" applyProtection="1">
      <alignment horizontal="center" vertical="center"/>
    </xf>
    <xf numFmtId="2" fontId="0" fillId="3" borderId="49" xfId="0" applyNumberFormat="1" applyFill="1" applyBorder="1" applyAlignment="1" applyProtection="1">
      <alignment horizontal="center"/>
    </xf>
    <xf numFmtId="0" fontId="0" fillId="2" borderId="29" xfId="0" quotePrefix="1" applyFill="1" applyBorder="1" applyAlignment="1" applyProtection="1">
      <alignment horizontal="left" vertical="center"/>
    </xf>
    <xf numFmtId="164" fontId="0" fillId="3" borderId="49" xfId="0" applyNumberFormat="1" applyFill="1" applyBorder="1" applyAlignment="1" applyProtection="1">
      <alignment horizontal="center" vertical="center"/>
    </xf>
    <xf numFmtId="2" fontId="0" fillId="3" borderId="23" xfId="0" applyNumberFormat="1" applyFill="1" applyBorder="1" applyAlignment="1" applyProtection="1">
      <alignment horizontal="center"/>
    </xf>
    <xf numFmtId="0" fontId="0" fillId="2" borderId="3" xfId="0" quotePrefix="1" applyFill="1" applyBorder="1" applyAlignment="1" applyProtection="1">
      <alignment horizontal="left" vertical="center"/>
    </xf>
    <xf numFmtId="2" fontId="0" fillId="3" borderId="23" xfId="0" applyNumberFormat="1" applyFill="1" applyBorder="1" applyAlignment="1" applyProtection="1">
      <alignment horizontal="center" vertical="center"/>
    </xf>
    <xf numFmtId="164" fontId="0" fillId="3" borderId="23" xfId="0" applyNumberFormat="1" applyFill="1" applyBorder="1" applyAlignment="1" applyProtection="1">
      <alignment horizontal="center" vertical="center"/>
    </xf>
    <xf numFmtId="0" fontId="0" fillId="2" borderId="3" xfId="0" applyFill="1" applyBorder="1" applyAlignment="1" applyProtection="1">
      <alignment horizontal="left" vertical="center"/>
    </xf>
    <xf numFmtId="164" fontId="0" fillId="0" borderId="23" xfId="0" applyNumberFormat="1" applyFill="1" applyBorder="1" applyAlignment="1" applyProtection="1">
      <alignment horizontal="center" vertical="center"/>
    </xf>
    <xf numFmtId="0" fontId="3" fillId="0" borderId="0" xfId="0" applyFont="1" applyBorder="1" applyProtection="1"/>
    <xf numFmtId="164" fontId="1" fillId="3" borderId="23" xfId="0" applyNumberFormat="1" applyFont="1" applyFill="1" applyBorder="1" applyAlignment="1" applyProtection="1">
      <alignment horizontal="center" vertical="center"/>
    </xf>
    <xf numFmtId="0" fontId="0" fillId="2" borderId="30" xfId="0" quotePrefix="1" applyFill="1" applyBorder="1" applyAlignment="1" applyProtection="1">
      <alignment horizontal="left" vertical="center"/>
    </xf>
    <xf numFmtId="2" fontId="0" fillId="0" borderId="24" xfId="0" applyNumberFormat="1" applyBorder="1" applyAlignment="1" applyProtection="1">
      <alignment horizontal="center"/>
    </xf>
    <xf numFmtId="0" fontId="1" fillId="0" borderId="0" xfId="0" quotePrefix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left"/>
    </xf>
    <xf numFmtId="2" fontId="0" fillId="3" borderId="57" xfId="0" applyNumberFormat="1" applyFill="1" applyBorder="1" applyAlignment="1" applyProtection="1">
      <alignment horizontal="center"/>
    </xf>
    <xf numFmtId="0" fontId="0" fillId="3" borderId="28" xfId="0" applyFill="1" applyBorder="1" applyAlignment="1" applyProtection="1">
      <alignment horizontal="centerContinuous" vertical="center"/>
      <protection hidden="1"/>
    </xf>
    <xf numFmtId="0" fontId="0" fillId="3" borderId="4" xfId="0" applyFill="1" applyBorder="1" applyAlignment="1" applyProtection="1">
      <alignment horizontal="centerContinuous" vertical="center"/>
      <protection hidden="1"/>
    </xf>
    <xf numFmtId="17" fontId="0" fillId="3" borderId="4" xfId="0" applyNumberFormat="1" applyFill="1" applyBorder="1" applyAlignment="1" applyProtection="1">
      <alignment horizontal="centerContinuous" vertical="center"/>
      <protection hidden="1"/>
    </xf>
    <xf numFmtId="0" fontId="0" fillId="3" borderId="9" xfId="0" applyFill="1" applyBorder="1" applyAlignment="1" applyProtection="1">
      <alignment horizontal="centerContinuous"/>
      <protection hidden="1"/>
    </xf>
    <xf numFmtId="0" fontId="0" fillId="3" borderId="9" xfId="0" applyFill="1" applyBorder="1" applyAlignment="1" applyProtection="1">
      <alignment horizontal="centerContinuous" vertical="top"/>
      <protection hidden="1"/>
    </xf>
    <xf numFmtId="0" fontId="0" fillId="3" borderId="40" xfId="0" applyFill="1" applyBorder="1" applyAlignment="1" applyProtection="1">
      <alignment horizontal="center" vertical="center"/>
      <protection hidden="1"/>
    </xf>
    <xf numFmtId="0" fontId="0" fillId="3" borderId="17" xfId="0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/>
    </xf>
    <xf numFmtId="0" fontId="9" fillId="0" borderId="0" xfId="0" applyFont="1" applyProtection="1">
      <protection locked="0"/>
    </xf>
    <xf numFmtId="14" fontId="9" fillId="0" borderId="0" xfId="0" applyNumberFormat="1" applyFont="1" applyAlignment="1" applyProtection="1">
      <alignment horizontal="right"/>
      <protection locked="0"/>
    </xf>
    <xf numFmtId="0" fontId="22" fillId="0" borderId="15" xfId="0" applyFont="1" applyBorder="1" applyProtection="1"/>
    <xf numFmtId="0" fontId="0" fillId="0" borderId="15" xfId="0" applyBorder="1" applyProtection="1"/>
    <xf numFmtId="0" fontId="22" fillId="0" borderId="0" xfId="0" quotePrefix="1" applyFont="1" applyAlignment="1" applyProtection="1">
      <alignment horizontal="left"/>
    </xf>
    <xf numFmtId="0" fontId="23" fillId="0" borderId="0" xfId="0" quotePrefix="1" applyFont="1" applyAlignment="1" applyProtection="1">
      <alignment horizontal="left"/>
    </xf>
    <xf numFmtId="0" fontId="24" fillId="0" borderId="0" xfId="0" applyFont="1" applyProtection="1"/>
    <xf numFmtId="0" fontId="23" fillId="0" borderId="0" xfId="0" applyFont="1" applyAlignment="1" applyProtection="1">
      <alignment horizontal="left"/>
    </xf>
    <xf numFmtId="0" fontId="24" fillId="0" borderId="0" xfId="0" applyFont="1" applyAlignment="1" applyProtection="1">
      <alignment horizontal="left"/>
    </xf>
    <xf numFmtId="0" fontId="9" fillId="0" borderId="15" xfId="0" applyFont="1" applyBorder="1" applyProtection="1"/>
    <xf numFmtId="0" fontId="9" fillId="0" borderId="0" xfId="0" applyFont="1" applyProtection="1"/>
    <xf numFmtId="0" fontId="9" fillId="0" borderId="0" xfId="0" applyFont="1" applyAlignment="1" applyProtection="1">
      <alignment horizontal="centerContinuous"/>
    </xf>
    <xf numFmtId="0" fontId="9" fillId="0" borderId="0" xfId="0" quotePrefix="1" applyFont="1" applyAlignment="1" applyProtection="1">
      <alignment horizontal="left"/>
    </xf>
    <xf numFmtId="0" fontId="9" fillId="0" borderId="0" xfId="0" applyFont="1" applyBorder="1" applyProtection="1"/>
    <xf numFmtId="0" fontId="9" fillId="0" borderId="0" xfId="0" quotePrefix="1" applyFont="1" applyBorder="1" applyAlignment="1" applyProtection="1">
      <alignment horizontal="left"/>
    </xf>
    <xf numFmtId="0" fontId="9" fillId="0" borderId="58" xfId="0" applyFont="1" applyBorder="1" applyProtection="1"/>
    <xf numFmtId="0" fontId="0" fillId="0" borderId="0" xfId="0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9" fillId="0" borderId="0" xfId="0" quotePrefix="1" applyFont="1" applyBorder="1" applyAlignment="1" applyProtection="1">
      <alignment horizontal="center"/>
    </xf>
    <xf numFmtId="2" fontId="1" fillId="3" borderId="23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19" xfId="0" quotePrefix="1" applyFont="1" applyFill="1" applyBorder="1" applyAlignment="1" applyProtection="1">
      <alignment horizontal="left"/>
      <protection hidden="1"/>
    </xf>
    <xf numFmtId="2" fontId="10" fillId="2" borderId="20" xfId="0" applyNumberFormat="1" applyFont="1" applyFill="1" applyBorder="1" applyAlignment="1" applyProtection="1">
      <alignment horizontal="center" vertical="center"/>
      <protection hidden="1"/>
    </xf>
    <xf numFmtId="2" fontId="3" fillId="3" borderId="59" xfId="0" applyNumberFormat="1" applyFont="1" applyFill="1" applyBorder="1" applyAlignment="1" applyProtection="1">
      <alignment horizontal="center" vertical="center"/>
      <protection hidden="1"/>
    </xf>
    <xf numFmtId="0" fontId="17" fillId="2" borderId="19" xfId="0" quotePrefix="1" applyFont="1" applyFill="1" applyBorder="1" applyAlignment="1" applyProtection="1">
      <alignment horizontal="left"/>
      <protection hidden="1"/>
    </xf>
    <xf numFmtId="0" fontId="16" fillId="0" borderId="0" xfId="0" quotePrefix="1" applyFont="1" applyFill="1" applyBorder="1" applyAlignment="1" applyProtection="1">
      <alignment horizontal="left"/>
      <protection hidden="1"/>
    </xf>
    <xf numFmtId="2" fontId="11" fillId="0" borderId="0" xfId="0" applyNumberFormat="1" applyFont="1" applyFill="1" applyBorder="1" applyAlignment="1" applyProtection="1">
      <alignment horizontal="center" vertical="center"/>
      <protection hidden="1"/>
    </xf>
    <xf numFmtId="2" fontId="3" fillId="0" borderId="0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quotePrefix="1" applyFont="1" applyFill="1" applyBorder="1" applyAlignment="1" applyProtection="1">
      <alignment horizontal="left"/>
      <protection hidden="1"/>
    </xf>
    <xf numFmtId="2" fontId="10" fillId="0" borderId="0" xfId="0" applyNumberFormat="1" applyFont="1" applyFill="1" applyBorder="1" applyAlignment="1" applyProtection="1">
      <alignment horizontal="center" vertical="center"/>
      <protection hidden="1"/>
    </xf>
    <xf numFmtId="164" fontId="3" fillId="0" borderId="40" xfId="0" applyNumberFormat="1" applyFont="1" applyFill="1" applyBorder="1" applyAlignment="1" applyProtection="1">
      <alignment horizontal="center" vertical="center"/>
      <protection hidden="1"/>
    </xf>
    <xf numFmtId="2" fontId="10" fillId="4" borderId="49" xfId="0" applyNumberFormat="1" applyFont="1" applyFill="1" applyBorder="1" applyAlignment="1" applyProtection="1">
      <alignment horizontal="center" vertical="center"/>
      <protection locked="0"/>
    </xf>
    <xf numFmtId="2" fontId="10" fillId="4" borderId="24" xfId="0" applyNumberFormat="1" applyFont="1" applyFill="1" applyBorder="1" applyAlignment="1" applyProtection="1">
      <alignment horizontal="center" vertical="center"/>
      <protection locked="0"/>
    </xf>
    <xf numFmtId="2" fontId="9" fillId="4" borderId="49" xfId="0" applyNumberFormat="1" applyFont="1" applyFill="1" applyBorder="1" applyAlignment="1" applyProtection="1">
      <alignment horizontal="center" vertical="center"/>
      <protection locked="0"/>
    </xf>
    <xf numFmtId="2" fontId="9" fillId="4" borderId="24" xfId="0" applyNumberFormat="1" applyFont="1" applyFill="1" applyBorder="1" applyAlignment="1" applyProtection="1">
      <alignment horizontal="center" vertical="center"/>
      <protection locked="0"/>
    </xf>
    <xf numFmtId="2" fontId="9" fillId="0" borderId="0" xfId="0" applyNumberFormat="1" applyFont="1" applyFill="1" applyBorder="1" applyProtection="1">
      <protection hidden="1"/>
    </xf>
    <xf numFmtId="2" fontId="20" fillId="3" borderId="44" xfId="0" applyNumberFormat="1" applyFont="1" applyFill="1" applyBorder="1" applyAlignment="1" applyProtection="1">
      <alignment horizontal="left"/>
      <protection hidden="1"/>
    </xf>
    <xf numFmtId="2" fontId="9" fillId="3" borderId="54" xfId="0" applyNumberFormat="1" applyFont="1" applyFill="1" applyBorder="1" applyProtection="1">
      <protection hidden="1"/>
    </xf>
    <xf numFmtId="2" fontId="9" fillId="4" borderId="42" xfId="0" applyNumberFormat="1" applyFont="1" applyFill="1" applyBorder="1" applyAlignment="1" applyProtection="1">
      <alignment horizontal="center" vertical="center" wrapText="1"/>
      <protection hidden="1"/>
    </xf>
    <xf numFmtId="2" fontId="9" fillId="4" borderId="43" xfId="0" applyNumberFormat="1" applyFont="1" applyFill="1" applyBorder="1" applyAlignment="1" applyProtection="1">
      <alignment horizontal="center" vertical="center" wrapText="1"/>
      <protection hidden="1"/>
    </xf>
    <xf numFmtId="2" fontId="3" fillId="0" borderId="61" xfId="0" applyNumberFormat="1" applyFont="1" applyFill="1" applyBorder="1" applyAlignment="1" applyProtection="1">
      <alignment horizontal="center"/>
      <protection hidden="1"/>
    </xf>
    <xf numFmtId="0" fontId="0" fillId="0" borderId="61" xfId="0" applyBorder="1" applyAlignment="1" applyProtection="1">
      <alignment horizontal="center"/>
      <protection hidden="1"/>
    </xf>
    <xf numFmtId="2" fontId="3" fillId="0" borderId="20" xfId="0" applyNumberFormat="1" applyFont="1" applyFill="1" applyBorder="1" applyAlignment="1" applyProtection="1">
      <alignment horizontal="center"/>
      <protection hidden="1"/>
    </xf>
    <xf numFmtId="2" fontId="9" fillId="3" borderId="62" xfId="0" applyNumberFormat="1" applyFont="1" applyFill="1" applyBorder="1" applyAlignment="1" applyProtection="1">
      <alignment horizontal="center" vertical="center" wrapText="1"/>
      <protection hidden="1"/>
    </xf>
    <xf numFmtId="2" fontId="0" fillId="3" borderId="58" xfId="0" applyNumberFormat="1" applyFill="1" applyBorder="1" applyProtection="1">
      <protection hidden="1"/>
    </xf>
    <xf numFmtId="2" fontId="9" fillId="3" borderId="64" xfId="0" quotePrefix="1" applyNumberFormat="1" applyFont="1" applyFill="1" applyBorder="1" applyAlignment="1" applyProtection="1">
      <alignment horizontal="center" vertical="center" wrapText="1"/>
      <protection hidden="1"/>
    </xf>
    <xf numFmtId="2" fontId="9" fillId="3" borderId="58" xfId="0" applyNumberFormat="1" applyFont="1" applyFill="1" applyBorder="1" applyProtection="1">
      <protection hidden="1"/>
    </xf>
    <xf numFmtId="2" fontId="9" fillId="3" borderId="65" xfId="0" applyNumberFormat="1" applyFont="1" applyFill="1" applyBorder="1" applyProtection="1">
      <protection hidden="1"/>
    </xf>
    <xf numFmtId="2" fontId="0" fillId="0" borderId="0" xfId="0" applyNumberFormat="1" applyProtection="1">
      <protection hidden="1"/>
    </xf>
    <xf numFmtId="2" fontId="9" fillId="4" borderId="21" xfId="0" applyNumberFormat="1" applyFont="1" applyFill="1" applyBorder="1" applyAlignment="1" applyProtection="1">
      <alignment horizontal="center" vertical="center" wrapText="1"/>
      <protection hidden="1"/>
    </xf>
    <xf numFmtId="2" fontId="9" fillId="4" borderId="40" xfId="0" applyNumberFormat="1" applyFont="1" applyFill="1" applyBorder="1" applyAlignment="1" applyProtection="1">
      <alignment horizontal="center" vertical="center" wrapText="1"/>
      <protection hidden="1"/>
    </xf>
    <xf numFmtId="2" fontId="9" fillId="4" borderId="23" xfId="0" quotePrefix="1" applyNumberFormat="1" applyFont="1" applyFill="1" applyBorder="1" applyAlignment="1" applyProtection="1">
      <alignment horizontal="center" vertical="center" wrapText="1"/>
      <protection hidden="1"/>
    </xf>
    <xf numFmtId="2" fontId="9" fillId="4" borderId="21" xfId="0" applyNumberFormat="1" applyFont="1" applyFill="1" applyBorder="1" applyAlignment="1" applyProtection="1">
      <alignment horizontal="center" vertical="center"/>
      <protection hidden="1"/>
    </xf>
    <xf numFmtId="2" fontId="9" fillId="4" borderId="21" xfId="0" quotePrefix="1" applyNumberFormat="1" applyFont="1" applyFill="1" applyBorder="1" applyAlignment="1" applyProtection="1">
      <alignment horizontal="center" vertical="center"/>
      <protection hidden="1"/>
    </xf>
    <xf numFmtId="2" fontId="9" fillId="0" borderId="0" xfId="0" applyNumberFormat="1" applyFont="1" applyFill="1" applyBorder="1" applyAlignment="1" applyProtection="1">
      <alignment horizontal="center"/>
      <protection hidden="1"/>
    </xf>
    <xf numFmtId="2" fontId="9" fillId="0" borderId="49" xfId="0" applyNumberFormat="1" applyFont="1" applyFill="1" applyBorder="1" applyAlignment="1" applyProtection="1">
      <alignment horizontal="center" vertical="center"/>
      <protection hidden="1"/>
    </xf>
    <xf numFmtId="2" fontId="9" fillId="3" borderId="49" xfId="0" applyNumberFormat="1" applyFont="1" applyFill="1" applyBorder="1" applyAlignment="1" applyProtection="1">
      <alignment horizontal="center" vertical="center"/>
      <protection hidden="1"/>
    </xf>
    <xf numFmtId="2" fontId="9" fillId="3" borderId="21" xfId="0" quotePrefix="1" applyNumberFormat="1" applyFont="1" applyFill="1" applyBorder="1" applyAlignment="1" applyProtection="1">
      <alignment horizontal="center"/>
      <protection hidden="1"/>
    </xf>
    <xf numFmtId="2" fontId="9" fillId="3" borderId="66" xfId="0" applyNumberFormat="1" applyFont="1" applyFill="1" applyBorder="1" applyProtection="1">
      <protection hidden="1"/>
    </xf>
    <xf numFmtId="2" fontId="9" fillId="4" borderId="23" xfId="0" quotePrefix="1" applyNumberFormat="1" applyFont="1" applyFill="1" applyBorder="1" applyAlignment="1" applyProtection="1">
      <alignment horizontal="center" vertical="center"/>
      <protection hidden="1"/>
    </xf>
    <xf numFmtId="2" fontId="0" fillId="3" borderId="28" xfId="0" quotePrefix="1" applyNumberFormat="1" applyFill="1" applyBorder="1" applyAlignment="1" applyProtection="1">
      <alignment horizontal="left"/>
      <protection hidden="1"/>
    </xf>
    <xf numFmtId="2" fontId="0" fillId="3" borderId="32" xfId="0" applyNumberFormat="1" applyFill="1" applyBorder="1" applyProtection="1">
      <protection hidden="1"/>
    </xf>
    <xf numFmtId="2" fontId="0" fillId="3" borderId="4" xfId="0" quotePrefix="1" applyNumberFormat="1" applyFill="1" applyBorder="1" applyAlignment="1" applyProtection="1">
      <alignment horizontal="left"/>
      <protection hidden="1"/>
    </xf>
    <xf numFmtId="2" fontId="0" fillId="3" borderId="6" xfId="0" applyNumberFormat="1" applyFill="1" applyBorder="1" applyProtection="1">
      <protection hidden="1"/>
    </xf>
    <xf numFmtId="2" fontId="9" fillId="4" borderId="49" xfId="0" quotePrefix="1" applyNumberFormat="1" applyFont="1" applyFill="1" applyBorder="1" applyAlignment="1" applyProtection="1">
      <alignment horizontal="center" vertical="center" wrapText="1"/>
      <protection hidden="1"/>
    </xf>
    <xf numFmtId="0" fontId="9" fillId="3" borderId="21" xfId="0" applyFont="1" applyFill="1" applyBorder="1" applyAlignment="1" applyProtection="1">
      <alignment horizontal="center"/>
      <protection hidden="1"/>
    </xf>
    <xf numFmtId="2" fontId="9" fillId="3" borderId="17" xfId="0" quotePrefix="1" applyNumberFormat="1" applyFont="1" applyFill="1" applyBorder="1" applyAlignment="1" applyProtection="1">
      <alignment horizontal="left"/>
      <protection hidden="1"/>
    </xf>
    <xf numFmtId="2" fontId="0" fillId="3" borderId="31" xfId="0" applyNumberFormat="1" applyFill="1" applyBorder="1" applyProtection="1">
      <protection hidden="1"/>
    </xf>
    <xf numFmtId="0" fontId="9" fillId="3" borderId="22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right"/>
      <protection hidden="1"/>
    </xf>
    <xf numFmtId="2" fontId="9" fillId="0" borderId="44" xfId="0" applyNumberFormat="1" applyFont="1" applyFill="1" applyBorder="1" applyProtection="1">
      <protection hidden="1"/>
    </xf>
    <xf numFmtId="0" fontId="2" fillId="0" borderId="43" xfId="0" applyFont="1" applyFill="1" applyBorder="1" applyAlignment="1" applyProtection="1">
      <alignment horizontal="left"/>
      <protection locked="0"/>
    </xf>
    <xf numFmtId="0" fontId="2" fillId="3" borderId="51" xfId="0" applyFont="1" applyFill="1" applyBorder="1" applyAlignment="1" applyProtection="1">
      <alignment horizontal="left" vertical="center"/>
      <protection locked="0"/>
    </xf>
    <xf numFmtId="0" fontId="2" fillId="0" borderId="52" xfId="0" applyFont="1" applyFill="1" applyBorder="1" applyAlignment="1" applyProtection="1">
      <alignment horizontal="left" vertical="center"/>
      <protection locked="0"/>
    </xf>
    <xf numFmtId="0" fontId="2" fillId="3" borderId="45" xfId="0" quotePrefix="1" applyFont="1" applyFill="1" applyBorder="1" applyAlignment="1" applyProtection="1">
      <alignment horizontal="center" vertical="center"/>
      <protection locked="0"/>
    </xf>
    <xf numFmtId="2" fontId="9" fillId="0" borderId="43" xfId="0" applyNumberFormat="1" applyFont="1" applyFill="1" applyBorder="1" applyProtection="1">
      <protection locked="0"/>
    </xf>
    <xf numFmtId="0" fontId="0" fillId="0" borderId="43" xfId="0" applyBorder="1" applyProtection="1">
      <protection locked="0"/>
    </xf>
    <xf numFmtId="0" fontId="0" fillId="0" borderId="49" xfId="0" applyBorder="1" applyProtection="1">
      <protection locked="0"/>
    </xf>
    <xf numFmtId="2" fontId="9" fillId="0" borderId="40" xfId="0" applyNumberFormat="1" applyFont="1" applyFill="1" applyBorder="1" applyProtection="1">
      <protection locked="0"/>
    </xf>
    <xf numFmtId="0" fontId="0" fillId="0" borderId="40" xfId="0" applyBorder="1" applyProtection="1">
      <protection locked="0"/>
    </xf>
    <xf numFmtId="0" fontId="0" fillId="0" borderId="41" xfId="0" applyBorder="1" applyProtection="1">
      <protection locked="0"/>
    </xf>
    <xf numFmtId="2" fontId="9" fillId="0" borderId="67" xfId="0" applyNumberFormat="1" applyFont="1" applyFill="1" applyBorder="1" applyAlignment="1" applyProtection="1">
      <alignment horizontal="center"/>
      <protection locked="0"/>
    </xf>
    <xf numFmtId="2" fontId="9" fillId="0" borderId="5" xfId="0" applyNumberFormat="1" applyFont="1" applyFill="1" applyBorder="1" applyAlignment="1" applyProtection="1">
      <alignment horizontal="center"/>
      <protection locked="0"/>
    </xf>
    <xf numFmtId="2" fontId="0" fillId="0" borderId="23" xfId="0" applyNumberFormat="1" applyFill="1" applyBorder="1" applyAlignment="1" applyProtection="1">
      <alignment horizontal="center"/>
      <protection locked="0"/>
    </xf>
    <xf numFmtId="2" fontId="0" fillId="0" borderId="24" xfId="0" applyNumberFormat="1" applyFill="1" applyBorder="1" applyAlignment="1" applyProtection="1">
      <alignment horizontal="center"/>
      <protection locked="0"/>
    </xf>
    <xf numFmtId="2" fontId="3" fillId="0" borderId="23" xfId="0" applyNumberFormat="1" applyFont="1" applyFill="1" applyBorder="1" applyAlignment="1" applyProtection="1">
      <alignment horizontal="center"/>
      <protection locked="0"/>
    </xf>
    <xf numFmtId="2" fontId="3" fillId="3" borderId="10" xfId="0" applyNumberFormat="1" applyFont="1" applyFill="1" applyBorder="1" applyAlignment="1" applyProtection="1">
      <alignment horizontal="center"/>
      <protection locked="0"/>
    </xf>
    <xf numFmtId="2" fontId="0" fillId="3" borderId="24" xfId="0" applyNumberFormat="1" applyFill="1" applyBorder="1" applyAlignment="1" applyProtection="1">
      <alignment horizontal="center"/>
    </xf>
    <xf numFmtId="0" fontId="1" fillId="0" borderId="0" xfId="0" applyFont="1" applyBorder="1" applyProtection="1">
      <protection hidden="1"/>
    </xf>
    <xf numFmtId="1" fontId="3" fillId="0" borderId="0" xfId="0" applyNumberFormat="1" applyFont="1" applyBorder="1" applyAlignment="1" applyProtection="1">
      <alignment horizontal="right" vertical="center" wrapText="1"/>
      <protection hidden="1"/>
    </xf>
    <xf numFmtId="0" fontId="1" fillId="0" borderId="0" xfId="0" quotePrefix="1" applyFont="1" applyBorder="1" applyProtection="1">
      <protection hidden="1"/>
    </xf>
    <xf numFmtId="0" fontId="0" fillId="0" borderId="0" xfId="0" applyFill="1" applyProtection="1"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 wrapText="1"/>
      <protection hidden="1"/>
    </xf>
    <xf numFmtId="0" fontId="2" fillId="2" borderId="36" xfId="0" applyFont="1" applyFill="1" applyBorder="1" applyAlignment="1" applyProtection="1">
      <alignment horizontal="center" vertical="center" wrapText="1"/>
      <protection hidden="1"/>
    </xf>
    <xf numFmtId="0" fontId="2" fillId="2" borderId="4" xfId="0" applyFont="1" applyFill="1" applyBorder="1" applyAlignment="1" applyProtection="1">
      <alignment horizontal="centerContinuous" vertical="center" wrapText="1"/>
      <protection hidden="1"/>
    </xf>
    <xf numFmtId="2" fontId="2" fillId="2" borderId="6" xfId="0" applyNumberFormat="1" applyFont="1" applyFill="1" applyBorder="1" applyAlignment="1" applyProtection="1">
      <alignment horizontal="centerContinuous" vertical="center" wrapText="1"/>
      <protection locked="0"/>
    </xf>
    <xf numFmtId="0" fontId="28" fillId="0" borderId="0" xfId="0" applyFont="1" applyFill="1" applyAlignment="1" applyProtection="1">
      <alignment horizontal="left" vertical="center"/>
      <protection hidden="1"/>
    </xf>
    <xf numFmtId="0" fontId="0" fillId="0" borderId="0" xfId="0" quotePrefix="1" applyFill="1" applyBorder="1" applyAlignment="1" applyProtection="1">
      <alignment horizontal="center" vertical="center" wrapText="1"/>
      <protection hidden="1"/>
    </xf>
    <xf numFmtId="164" fontId="0" fillId="0" borderId="0" xfId="0" applyNumberFormat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 applyProtection="1">
      <alignment vertical="top"/>
      <protection hidden="1"/>
    </xf>
    <xf numFmtId="0" fontId="2" fillId="0" borderId="0" xfId="0" quotePrefix="1" applyFont="1" applyBorder="1" applyAlignment="1" applyProtection="1">
      <alignment horizontal="left" vertical="center"/>
      <protection hidden="1"/>
    </xf>
    <xf numFmtId="0" fontId="2" fillId="2" borderId="56" xfId="0" applyFont="1" applyFill="1" applyBorder="1" applyAlignment="1" applyProtection="1">
      <alignment horizontal="center" vertical="center" wrapText="1"/>
      <protection hidden="1"/>
    </xf>
    <xf numFmtId="2" fontId="9" fillId="4" borderId="40" xfId="0" applyNumberFormat="1" applyFont="1" applyFill="1" applyBorder="1" applyAlignment="1" applyProtection="1">
      <alignment horizontal="center" vertical="center"/>
      <protection hidden="1"/>
    </xf>
    <xf numFmtId="1" fontId="0" fillId="3" borderId="42" xfId="0" applyNumberFormat="1" applyFill="1" applyBorder="1" applyAlignment="1" applyProtection="1">
      <alignment horizontal="center"/>
    </xf>
    <xf numFmtId="1" fontId="0" fillId="3" borderId="21" xfId="0" applyNumberFormat="1" applyFill="1" applyBorder="1" applyAlignment="1" applyProtection="1">
      <alignment horizontal="center"/>
    </xf>
    <xf numFmtId="1" fontId="0" fillId="3" borderId="22" xfId="0" applyNumberFormat="1" applyFill="1" applyBorder="1" applyAlignment="1" applyProtection="1">
      <alignment horizontal="center"/>
    </xf>
    <xf numFmtId="0" fontId="9" fillId="3" borderId="34" xfId="0" applyNumberFormat="1" applyFont="1" applyFill="1" applyBorder="1" applyAlignment="1" applyProtection="1">
      <alignment horizontal="center" vertical="center" wrapText="1"/>
      <protection hidden="1"/>
    </xf>
    <xf numFmtId="0" fontId="9" fillId="3" borderId="35" xfId="0" quotePrefix="1" applyFont="1" applyFill="1" applyBorder="1" applyAlignment="1" applyProtection="1">
      <alignment horizontal="center" vertical="center" wrapText="1"/>
      <protection hidden="1"/>
    </xf>
    <xf numFmtId="0" fontId="9" fillId="3" borderId="35" xfId="0" applyFont="1" applyFill="1" applyBorder="1" applyAlignment="1" applyProtection="1">
      <alignment horizontal="center" vertical="center" wrapText="1"/>
      <protection hidden="1"/>
    </xf>
    <xf numFmtId="164" fontId="9" fillId="0" borderId="43" xfId="0" applyNumberFormat="1" applyFont="1" applyFill="1" applyBorder="1" applyAlignment="1" applyProtection="1">
      <alignment horizontal="center" vertical="center"/>
      <protection locked="0"/>
    </xf>
    <xf numFmtId="164" fontId="9" fillId="0" borderId="41" xfId="0" applyNumberFormat="1" applyFont="1" applyFill="1" applyBorder="1" applyAlignment="1" applyProtection="1">
      <alignment horizontal="center" vertical="center"/>
      <protection locked="0"/>
    </xf>
    <xf numFmtId="2" fontId="9" fillId="0" borderId="59" xfId="0" applyNumberFormat="1" applyFont="1" applyFill="1" applyBorder="1" applyProtection="1">
      <protection hidden="1"/>
    </xf>
    <xf numFmtId="2" fontId="0" fillId="2" borderId="23" xfId="0" applyNumberFormat="1" applyFill="1" applyBorder="1" applyAlignment="1" applyProtection="1">
      <alignment horizontal="center"/>
      <protection hidden="1"/>
    </xf>
    <xf numFmtId="164" fontId="3" fillId="7" borderId="40" xfId="0" applyNumberFormat="1" applyFont="1" applyFill="1" applyBorder="1" applyAlignment="1" applyProtection="1">
      <alignment horizontal="center" vertical="center"/>
      <protection hidden="1"/>
    </xf>
    <xf numFmtId="2" fontId="9" fillId="3" borderId="19" xfId="0" applyNumberFormat="1" applyFont="1" applyFill="1" applyBorder="1" applyAlignment="1" applyProtection="1">
      <alignment horizontal="center" vertical="center"/>
      <protection hidden="1"/>
    </xf>
    <xf numFmtId="2" fontId="10" fillId="3" borderId="61" xfId="0" applyNumberFormat="1" applyFont="1" applyFill="1" applyBorder="1" applyAlignment="1" applyProtection="1">
      <alignment horizontal="center" vertical="center"/>
      <protection hidden="1"/>
    </xf>
    <xf numFmtId="2" fontId="9" fillId="3" borderId="19" xfId="0" applyNumberFormat="1" applyFont="1" applyFill="1" applyBorder="1" applyAlignment="1" applyProtection="1">
      <alignment horizontal="center"/>
      <protection hidden="1"/>
    </xf>
    <xf numFmtId="2" fontId="9" fillId="0" borderId="61" xfId="0" applyNumberFormat="1" applyFont="1" applyFill="1" applyBorder="1" applyAlignment="1" applyProtection="1">
      <alignment horizontal="center"/>
      <protection locked="0"/>
    </xf>
    <xf numFmtId="2" fontId="9" fillId="0" borderId="20" xfId="0" applyNumberFormat="1" applyFont="1" applyFill="1" applyBorder="1" applyAlignment="1" applyProtection="1">
      <alignment horizontal="center"/>
      <protection locked="0"/>
    </xf>
    <xf numFmtId="2" fontId="9" fillId="3" borderId="42" xfId="0" quotePrefix="1" applyNumberFormat="1" applyFont="1" applyFill="1" applyBorder="1" applyAlignment="1" applyProtection="1">
      <alignment horizontal="center"/>
      <protection hidden="1"/>
    </xf>
    <xf numFmtId="2" fontId="9" fillId="3" borderId="27" xfId="0" applyNumberFormat="1" applyFont="1" applyFill="1" applyBorder="1" applyProtection="1">
      <protection hidden="1"/>
    </xf>
    <xf numFmtId="2" fontId="9" fillId="0" borderId="23" xfId="0" applyNumberFormat="1" applyFont="1" applyFill="1" applyBorder="1" applyAlignment="1" applyProtection="1">
      <alignment horizontal="center" vertical="center"/>
    </xf>
    <xf numFmtId="2" fontId="9" fillId="0" borderId="23" xfId="0" applyNumberFormat="1" applyFont="1" applyFill="1" applyBorder="1" applyAlignment="1" applyProtection="1">
      <alignment horizontal="center"/>
    </xf>
    <xf numFmtId="2" fontId="9" fillId="0" borderId="24" xfId="0" applyNumberFormat="1" applyFont="1" applyFill="1" applyBorder="1" applyAlignment="1" applyProtection="1">
      <alignment horizontal="center"/>
    </xf>
    <xf numFmtId="0" fontId="0" fillId="0" borderId="36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center"/>
      <protection hidden="1"/>
    </xf>
    <xf numFmtId="0" fontId="19" fillId="0" borderId="0" xfId="0" applyFont="1" applyFill="1"/>
    <xf numFmtId="164" fontId="19" fillId="0" borderId="0" xfId="0" applyNumberFormat="1" applyFont="1" applyBorder="1" applyProtection="1">
      <protection hidden="1"/>
    </xf>
    <xf numFmtId="0" fontId="19" fillId="0" borderId="0" xfId="0" applyFont="1" applyBorder="1" applyAlignment="1" applyProtection="1">
      <alignment horizontal="left" vertical="center"/>
    </xf>
    <xf numFmtId="0" fontId="19" fillId="0" borderId="0" xfId="0" applyFont="1" applyBorder="1" applyProtection="1"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19" fillId="0" borderId="0" xfId="0" applyFont="1"/>
    <xf numFmtId="164" fontId="0" fillId="0" borderId="0" xfId="0" applyNumberFormat="1" applyBorder="1" applyAlignment="1" applyProtection="1">
      <alignment horizontal="left"/>
      <protection hidden="1"/>
    </xf>
    <xf numFmtId="164" fontId="0" fillId="0" borderId="0" xfId="0" applyNumberFormat="1" applyAlignment="1" applyProtection="1">
      <alignment horizontal="left"/>
      <protection hidden="1"/>
    </xf>
    <xf numFmtId="0" fontId="0" fillId="0" borderId="0" xfId="0" applyAlignment="1" applyProtection="1">
      <alignment horizontal="left"/>
    </xf>
    <xf numFmtId="164" fontId="8" fillId="0" borderId="0" xfId="0" applyNumberFormat="1" applyFont="1" applyFill="1" applyBorder="1" applyAlignment="1" applyProtection="1">
      <alignment horizontal="left" vertical="center"/>
      <protection hidden="1"/>
    </xf>
    <xf numFmtId="0" fontId="0" fillId="0" borderId="0" xfId="0" applyAlignment="1">
      <alignment horizontal="left"/>
    </xf>
    <xf numFmtId="0" fontId="0" fillId="0" borderId="0" xfId="0" quotePrefix="1" applyFill="1"/>
    <xf numFmtId="0" fontId="0" fillId="0" borderId="0" xfId="0" quotePrefix="1" applyBorder="1" applyAlignment="1" applyProtection="1">
      <alignment horizontal="center" vertical="center"/>
    </xf>
    <xf numFmtId="0" fontId="0" fillId="0" borderId="0" xfId="0" quotePrefix="1" applyProtection="1">
      <protection hidden="1"/>
    </xf>
    <xf numFmtId="0" fontId="3" fillId="3" borderId="40" xfId="0" applyFont="1" applyFill="1" applyBorder="1" applyAlignment="1" applyProtection="1">
      <alignment horizontal="center" vertical="center"/>
      <protection hidden="1"/>
    </xf>
    <xf numFmtId="0" fontId="3" fillId="3" borderId="23" xfId="0" applyFont="1" applyFill="1" applyBorder="1" applyAlignment="1" applyProtection="1">
      <alignment horizontal="center" vertical="center"/>
      <protection hidden="1"/>
    </xf>
    <xf numFmtId="0" fontId="2" fillId="3" borderId="51" xfId="0" applyFont="1" applyFill="1" applyBorder="1" applyAlignment="1" applyProtection="1">
      <alignment horizontal="center" vertical="center"/>
    </xf>
    <xf numFmtId="0" fontId="3" fillId="3" borderId="4" xfId="0" quotePrefix="1" applyFont="1" applyFill="1" applyBorder="1" applyAlignment="1" applyProtection="1">
      <alignment horizontal="left"/>
      <protection hidden="1"/>
    </xf>
    <xf numFmtId="3" fontId="2" fillId="0" borderId="40" xfId="0" applyNumberFormat="1" applyFont="1" applyFill="1" applyBorder="1" applyAlignment="1" applyProtection="1">
      <alignment horizontal="center" vertical="center"/>
      <protection locked="0"/>
    </xf>
    <xf numFmtId="17" fontId="2" fillId="0" borderId="40" xfId="0" applyNumberFormat="1" applyFont="1" applyFill="1" applyBorder="1" applyAlignment="1" applyProtection="1">
      <alignment horizontal="center" vertical="center"/>
      <protection locked="0"/>
    </xf>
    <xf numFmtId="164" fontId="2" fillId="0" borderId="40" xfId="0" applyNumberFormat="1" applyFont="1" applyFill="1" applyBorder="1" applyAlignment="1" applyProtection="1">
      <alignment horizontal="center" vertical="center"/>
      <protection locked="0"/>
    </xf>
    <xf numFmtId="0" fontId="2" fillId="0" borderId="38" xfId="0" applyFont="1" applyFill="1" applyBorder="1" applyAlignment="1" applyProtection="1">
      <alignment horizontal="center" vertical="center"/>
      <protection locked="0"/>
    </xf>
    <xf numFmtId="0" fontId="2" fillId="3" borderId="51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protection hidden="1"/>
    </xf>
    <xf numFmtId="2" fontId="0" fillId="0" borderId="0" xfId="0" applyNumberFormat="1" applyFill="1" applyBorder="1" applyAlignment="1" applyProtection="1">
      <protection hidden="1"/>
    </xf>
    <xf numFmtId="2" fontId="9" fillId="0" borderId="0" xfId="0" quotePrefix="1" applyNumberFormat="1" applyFont="1" applyFill="1" applyBorder="1" applyAlignment="1" applyProtection="1">
      <alignment horizontal="center"/>
      <protection hidden="1"/>
    </xf>
    <xf numFmtId="2" fontId="9" fillId="0" borderId="0" xfId="0" quotePrefix="1" applyNumberFormat="1" applyFont="1" applyFill="1" applyBorder="1" applyAlignment="1" applyProtection="1">
      <alignment horizontal="left"/>
      <protection hidden="1"/>
    </xf>
    <xf numFmtId="2" fontId="9" fillId="0" borderId="0" xfId="0" applyNumberFormat="1" applyFont="1" applyFill="1" applyBorder="1" applyAlignment="1" applyProtection="1">
      <alignment horizontal="center" vertical="center"/>
      <protection hidden="1"/>
    </xf>
    <xf numFmtId="2" fontId="9" fillId="0" borderId="0" xfId="0" applyNumberFormat="1" applyFont="1" applyFill="1" applyBorder="1" applyAlignment="1" applyProtection="1">
      <alignment horizontal="center" vertical="center"/>
      <protection locked="0"/>
    </xf>
    <xf numFmtId="2" fontId="9" fillId="0" borderId="0" xfId="0" applyNumberFormat="1" applyFont="1" applyFill="1" applyBorder="1" applyAlignment="1" applyProtection="1">
      <alignment horizontal="center"/>
      <protection locked="0"/>
    </xf>
    <xf numFmtId="0" fontId="30" fillId="0" borderId="0" xfId="0" quotePrefix="1" applyFont="1" applyAlignment="1" applyProtection="1">
      <alignment horizontal="left"/>
    </xf>
    <xf numFmtId="0" fontId="23" fillId="0" borderId="0" xfId="0" applyFont="1" applyProtection="1"/>
    <xf numFmtId="0" fontId="9" fillId="2" borderId="0" xfId="0" quotePrefix="1" applyFont="1" applyFill="1" applyAlignment="1" applyProtection="1">
      <alignment horizontal="left"/>
      <protection locked="0"/>
    </xf>
    <xf numFmtId="0" fontId="9" fillId="2" borderId="0" xfId="0" applyFont="1" applyFill="1" applyProtection="1">
      <protection locked="0"/>
    </xf>
    <xf numFmtId="0" fontId="9" fillId="0" borderId="0" xfId="0" applyFont="1" applyBorder="1" applyAlignment="1" applyProtection="1">
      <alignment horizontal="centerContinuous"/>
    </xf>
    <xf numFmtId="0" fontId="31" fillId="3" borderId="36" xfId="0" quotePrefix="1" applyFont="1" applyFill="1" applyBorder="1" applyAlignment="1" applyProtection="1">
      <alignment horizontal="center" vertical="center" wrapText="1"/>
      <protection hidden="1"/>
    </xf>
    <xf numFmtId="0" fontId="19" fillId="0" borderId="19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 wrapText="1"/>
    </xf>
    <xf numFmtId="0" fontId="9" fillId="0" borderId="40" xfId="0" applyFont="1" applyBorder="1" applyAlignment="1" applyProtection="1">
      <alignment horizontal="center" vertical="top" wrapText="1"/>
      <protection locked="0"/>
    </xf>
    <xf numFmtId="0" fontId="19" fillId="0" borderId="4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19" fillId="0" borderId="40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 wrapText="1"/>
    </xf>
    <xf numFmtId="2" fontId="9" fillId="0" borderId="51" xfId="0" applyNumberFormat="1" applyFont="1" applyFill="1" applyBorder="1" applyProtection="1">
      <protection locked="0"/>
    </xf>
    <xf numFmtId="2" fontId="9" fillId="0" borderId="38" xfId="0" applyNumberFormat="1" applyFont="1" applyFill="1" applyBorder="1" applyProtection="1">
      <protection locked="0"/>
    </xf>
    <xf numFmtId="2" fontId="9" fillId="0" borderId="41" xfId="0" applyNumberFormat="1" applyFont="1" applyFill="1" applyBorder="1" applyProtection="1">
      <protection locked="0"/>
    </xf>
    <xf numFmtId="20" fontId="3" fillId="3" borderId="42" xfId="0" applyNumberFormat="1" applyFont="1" applyFill="1" applyBorder="1" applyAlignment="1" applyProtection="1">
      <alignment horizontal="center" vertical="center"/>
      <protection locked="0"/>
    </xf>
    <xf numFmtId="20" fontId="3" fillId="3" borderId="21" xfId="0" applyNumberFormat="1" applyFont="1" applyFill="1" applyBorder="1" applyAlignment="1" applyProtection="1">
      <alignment horizontal="center" vertical="center"/>
      <protection locked="0"/>
    </xf>
    <xf numFmtId="20" fontId="3" fillId="3" borderId="22" xfId="0" applyNumberFormat="1" applyFont="1" applyFill="1" applyBorder="1" applyAlignment="1" applyProtection="1">
      <alignment horizontal="center" vertical="center"/>
      <protection locked="0"/>
    </xf>
    <xf numFmtId="2" fontId="0" fillId="3" borderId="21" xfId="0" applyNumberFormat="1" applyFill="1" applyBorder="1" applyAlignment="1" applyProtection="1">
      <alignment horizontal="center"/>
      <protection locked="0"/>
    </xf>
    <xf numFmtId="2" fontId="0" fillId="3" borderId="63" xfId="0" applyNumberFormat="1" applyFill="1" applyBorder="1" applyAlignment="1" applyProtection="1">
      <alignment horizontal="center"/>
      <protection locked="0"/>
    </xf>
    <xf numFmtId="0" fontId="33" fillId="6" borderId="44" xfId="0" applyFont="1" applyFill="1" applyBorder="1" applyAlignment="1" applyProtection="1">
      <protection locked="0"/>
    </xf>
    <xf numFmtId="0" fontId="9" fillId="2" borderId="49" xfId="0" quotePrefix="1" applyFont="1" applyFill="1" applyBorder="1" applyAlignment="1" applyProtection="1">
      <alignment horizontal="center" vertical="center" wrapText="1"/>
      <protection hidden="1"/>
    </xf>
    <xf numFmtId="2" fontId="0" fillId="2" borderId="71" xfId="0" applyNumberFormat="1" applyFill="1" applyBorder="1" applyAlignment="1" applyProtection="1">
      <alignment horizontal="center"/>
      <protection hidden="1"/>
    </xf>
    <xf numFmtId="0" fontId="4" fillId="10" borderId="40" xfId="0" applyFont="1" applyFill="1" applyBorder="1" applyAlignment="1" applyProtection="1">
      <alignment horizontal="center" vertical="center"/>
      <protection hidden="1"/>
    </xf>
    <xf numFmtId="0" fontId="33" fillId="6" borderId="45" xfId="0" applyFont="1" applyFill="1" applyBorder="1" applyAlignment="1" applyProtection="1">
      <protection locked="0"/>
    </xf>
    <xf numFmtId="164" fontId="2" fillId="0" borderId="0" xfId="0" applyNumberFormat="1" applyFont="1" applyProtection="1">
      <protection hidden="1"/>
    </xf>
    <xf numFmtId="0" fontId="2" fillId="0" borderId="0" xfId="0" applyFont="1"/>
    <xf numFmtId="164" fontId="37" fillId="0" borderId="0" xfId="0" applyNumberFormat="1" applyFont="1" applyProtection="1">
      <protection hidden="1"/>
    </xf>
    <xf numFmtId="2" fontId="9" fillId="0" borderId="40" xfId="0" quotePrefix="1" applyNumberFormat="1" applyFont="1" applyFill="1" applyBorder="1" applyAlignment="1" applyProtection="1">
      <alignment horizontal="center"/>
      <protection locked="0"/>
    </xf>
    <xf numFmtId="2" fontId="9" fillId="0" borderId="40" xfId="0" quotePrefix="1" applyNumberFormat="1" applyFont="1" applyFill="1" applyBorder="1" applyAlignment="1" applyProtection="1">
      <alignment horizontal="center"/>
    </xf>
    <xf numFmtId="2" fontId="9" fillId="0" borderId="23" xfId="0" quotePrefix="1" applyNumberFormat="1" applyFont="1" applyFill="1" applyBorder="1" applyAlignment="1" applyProtection="1">
      <alignment horizontal="center" vertical="center"/>
      <protection locked="0"/>
    </xf>
    <xf numFmtId="2" fontId="9" fillId="0" borderId="23" xfId="0" quotePrefix="1" applyNumberFormat="1" applyFont="1" applyFill="1" applyBorder="1" applyAlignment="1" applyProtection="1">
      <alignment horizontal="center" vertical="center"/>
    </xf>
    <xf numFmtId="0" fontId="0" fillId="0" borderId="24" xfId="0" applyBorder="1" applyAlignment="1" applyProtection="1">
      <alignment horizontal="center"/>
    </xf>
    <xf numFmtId="165" fontId="9" fillId="0" borderId="41" xfId="0" applyNumberFormat="1" applyFont="1" applyFill="1" applyBorder="1" applyAlignment="1" applyProtection="1">
      <alignment horizontal="center"/>
    </xf>
    <xf numFmtId="0" fontId="9" fillId="0" borderId="62" xfId="0" applyFont="1" applyBorder="1" applyAlignment="1" applyProtection="1">
      <alignment horizontal="center" vertical="top" wrapText="1"/>
      <protection locked="0"/>
    </xf>
    <xf numFmtId="0" fontId="9" fillId="0" borderId="29" xfId="0" applyFont="1" applyBorder="1" applyAlignment="1" applyProtection="1">
      <alignment horizontal="center" vertical="top" wrapText="1"/>
      <protection locked="0"/>
    </xf>
    <xf numFmtId="14" fontId="9" fillId="0" borderId="62" xfId="0" applyNumberFormat="1" applyFont="1" applyBorder="1" applyAlignment="1" applyProtection="1">
      <alignment horizontal="center" vertical="top" wrapText="1"/>
      <protection locked="0"/>
    </xf>
    <xf numFmtId="14" fontId="9" fillId="0" borderId="2" xfId="0" applyNumberFormat="1" applyFont="1" applyBorder="1" applyAlignment="1" applyProtection="1">
      <alignment horizontal="center" vertical="top" wrapText="1"/>
      <protection locked="0"/>
    </xf>
    <xf numFmtId="17" fontId="9" fillId="0" borderId="2" xfId="0" applyNumberFormat="1" applyFont="1" applyBorder="1" applyAlignment="1" applyProtection="1">
      <alignment horizontal="center" vertical="top" wrapText="1"/>
      <protection locked="0"/>
    </xf>
    <xf numFmtId="2" fontId="9" fillId="0" borderId="0" xfId="0" applyNumberFormat="1" applyFont="1" applyFill="1" applyBorder="1" applyProtection="1">
      <protection locked="0" hidden="1"/>
    </xf>
    <xf numFmtId="0" fontId="2" fillId="0" borderId="0" xfId="0" applyFont="1" applyFill="1" applyAlignment="1">
      <alignment vertical="center"/>
    </xf>
    <xf numFmtId="2" fontId="2" fillId="3" borderId="47" xfId="0" applyNumberFormat="1" applyFont="1" applyFill="1" applyBorder="1" applyAlignment="1" applyProtection="1">
      <alignment horizontal="center" vertical="center" wrapText="1"/>
      <protection hidden="1"/>
    </xf>
    <xf numFmtId="2" fontId="2" fillId="3" borderId="51" xfId="0" applyNumberFormat="1" applyFont="1" applyFill="1" applyBorder="1" applyAlignment="1" applyProtection="1">
      <alignment horizontal="center" vertical="center" wrapText="1"/>
      <protection hidden="1"/>
    </xf>
    <xf numFmtId="2" fontId="9" fillId="0" borderId="0" xfId="0" quotePrefix="1" applyNumberFormat="1" applyFont="1" applyFill="1" applyBorder="1" applyAlignment="1" applyProtection="1">
      <alignment horizontal="center" vertical="center"/>
      <protection locked="0"/>
    </xf>
    <xf numFmtId="2" fontId="9" fillId="0" borderId="0" xfId="0" quotePrefix="1" applyNumberFormat="1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</xf>
    <xf numFmtId="0" fontId="9" fillId="4" borderId="42" xfId="0" applyFont="1" applyFill="1" applyBorder="1" applyAlignment="1">
      <alignment horizontal="center" vertical="center"/>
    </xf>
    <xf numFmtId="0" fontId="9" fillId="4" borderId="22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left" vertical="center" wrapText="1"/>
    </xf>
    <xf numFmtId="0" fontId="9" fillId="0" borderId="19" xfId="0" applyFont="1" applyFill="1" applyBorder="1" applyAlignment="1">
      <alignment horizontal="left" vertical="center" wrapText="1"/>
    </xf>
    <xf numFmtId="0" fontId="9" fillId="0" borderId="19" xfId="0" applyFont="1" applyFill="1" applyBorder="1" applyAlignment="1">
      <alignment vertical="center"/>
    </xf>
    <xf numFmtId="2" fontId="10" fillId="4" borderId="39" xfId="0" applyNumberFormat="1" applyFont="1" applyFill="1" applyBorder="1" applyAlignment="1">
      <alignment horizontal="center" vertical="center" wrapText="1"/>
    </xf>
    <xf numFmtId="0" fontId="11" fillId="4" borderId="59" xfId="0" applyFont="1" applyFill="1" applyBorder="1" applyAlignment="1">
      <alignment horizontal="center" vertical="center" wrapText="1"/>
    </xf>
    <xf numFmtId="2" fontId="9" fillId="3" borderId="20" xfId="0" applyNumberFormat="1" applyFont="1" applyFill="1" applyBorder="1" applyAlignment="1" applyProtection="1">
      <alignment horizontal="center" vertical="center"/>
      <protection hidden="1"/>
    </xf>
    <xf numFmtId="2" fontId="9" fillId="3" borderId="22" xfId="0" applyNumberFormat="1" applyFont="1" applyFill="1" applyBorder="1" applyAlignment="1" applyProtection="1">
      <alignment horizontal="left"/>
      <protection hidden="1"/>
    </xf>
    <xf numFmtId="0" fontId="4" fillId="2" borderId="5" xfId="0" applyFont="1" applyFill="1" applyBorder="1" applyProtection="1">
      <protection hidden="1"/>
    </xf>
    <xf numFmtId="0" fontId="0" fillId="11" borderId="0" xfId="0" applyFill="1" applyBorder="1" applyAlignment="1" applyProtection="1">
      <alignment horizontal="center" vertical="center" wrapText="1"/>
      <protection hidden="1"/>
    </xf>
    <xf numFmtId="0" fontId="0" fillId="11" borderId="0" xfId="0" applyFill="1" applyBorder="1" applyProtection="1">
      <protection hidden="1"/>
    </xf>
    <xf numFmtId="0" fontId="2" fillId="11" borderId="0" xfId="0" applyFont="1" applyFill="1" applyBorder="1" applyAlignment="1" applyProtection="1">
      <alignment horizontal="left" vertical="center"/>
      <protection hidden="1"/>
    </xf>
    <xf numFmtId="0" fontId="2" fillId="11" borderId="0" xfId="0" applyFont="1" applyFill="1" applyBorder="1" applyAlignment="1" applyProtection="1">
      <alignment horizontal="left"/>
      <protection hidden="1"/>
    </xf>
    <xf numFmtId="165" fontId="2" fillId="3" borderId="67" xfId="0" applyNumberFormat="1" applyFont="1" applyFill="1" applyBorder="1" applyAlignment="1" applyProtection="1">
      <alignment horizontal="center" vertical="center"/>
      <protection hidden="1"/>
    </xf>
    <xf numFmtId="165" fontId="2" fillId="3" borderId="16" xfId="0" applyNumberFormat="1" applyFont="1" applyFill="1" applyBorder="1" applyAlignment="1" applyProtection="1">
      <alignment horizontal="center" vertical="center"/>
      <protection hidden="1"/>
    </xf>
    <xf numFmtId="165" fontId="2" fillId="3" borderId="59" xfId="0" applyNumberFormat="1" applyFont="1" applyFill="1" applyBorder="1" applyAlignment="1" applyProtection="1">
      <alignment horizontal="center" vertical="center"/>
      <protection hidden="1"/>
    </xf>
    <xf numFmtId="0" fontId="9" fillId="4" borderId="21" xfId="0" applyFont="1" applyFill="1" applyBorder="1" applyAlignment="1">
      <alignment vertical="center"/>
    </xf>
    <xf numFmtId="0" fontId="4" fillId="0" borderId="0" xfId="0" quotePrefix="1" applyFont="1" applyBorder="1" applyAlignment="1" applyProtection="1">
      <alignment horizontal="left" vertical="center"/>
      <protection hidden="1"/>
    </xf>
    <xf numFmtId="0" fontId="2" fillId="2" borderId="21" xfId="0" applyFont="1" applyFill="1" applyBorder="1" applyAlignment="1" applyProtection="1">
      <alignment horizontal="center" vertical="center" wrapText="1"/>
      <protection hidden="1"/>
    </xf>
    <xf numFmtId="0" fontId="2" fillId="2" borderId="21" xfId="0" quotePrefix="1" applyFont="1" applyFill="1" applyBorder="1" applyAlignment="1" applyProtection="1">
      <alignment horizontal="center" vertical="center" wrapText="1"/>
      <protection hidden="1"/>
    </xf>
    <xf numFmtId="0" fontId="2" fillId="2" borderId="22" xfId="0" quotePrefix="1" applyFont="1" applyFill="1" applyBorder="1" applyAlignment="1" applyProtection="1">
      <alignment horizontal="center" vertical="center" wrapText="1"/>
      <protection hidden="1"/>
    </xf>
    <xf numFmtId="2" fontId="2" fillId="0" borderId="23" xfId="0" applyNumberFormat="1" applyFont="1" applyFill="1" applyBorder="1" applyAlignment="1" applyProtection="1">
      <alignment horizontal="center" vertical="center"/>
      <protection locked="0"/>
    </xf>
    <xf numFmtId="2" fontId="2" fillId="0" borderId="23" xfId="0" applyNumberFormat="1" applyFont="1" applyFill="1" applyBorder="1" applyAlignment="1" applyProtection="1">
      <alignment horizontal="center"/>
      <protection locked="0"/>
    </xf>
    <xf numFmtId="2" fontId="2" fillId="0" borderId="10" xfId="0" applyNumberFormat="1" applyFont="1" applyBorder="1" applyAlignment="1" applyProtection="1">
      <alignment horizontal="center"/>
      <protection locked="0"/>
    </xf>
    <xf numFmtId="2" fontId="2" fillId="0" borderId="68" xfId="0" applyNumberFormat="1" applyFont="1" applyFill="1" applyBorder="1" applyAlignment="1" applyProtection="1">
      <alignment horizontal="center"/>
      <protection locked="0"/>
    </xf>
    <xf numFmtId="2" fontId="2" fillId="0" borderId="59" xfId="0" applyNumberFormat="1" applyFont="1" applyFill="1" applyBorder="1" applyAlignment="1" applyProtection="1">
      <alignment horizontal="center"/>
      <protection locked="0"/>
    </xf>
    <xf numFmtId="0" fontId="1" fillId="0" borderId="2" xfId="0" quotePrefix="1" applyFont="1" applyBorder="1" applyAlignment="1" applyProtection="1">
      <alignment horizontal="left" vertical="center"/>
      <protection hidden="1"/>
    </xf>
    <xf numFmtId="1" fontId="1" fillId="0" borderId="2" xfId="0" applyNumberFormat="1" applyFont="1" applyBorder="1" applyAlignment="1" applyProtection="1">
      <alignment horizontal="left" vertical="center"/>
      <protection hidden="1"/>
    </xf>
    <xf numFmtId="0" fontId="1" fillId="2" borderId="23" xfId="0" applyFont="1" applyFill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top" wrapText="1"/>
      <protection locked="0"/>
    </xf>
    <xf numFmtId="0" fontId="9" fillId="0" borderId="3" xfId="0" applyFont="1" applyBorder="1" applyAlignment="1" applyProtection="1">
      <alignment horizontal="center" vertical="top" wrapText="1"/>
      <protection locked="0"/>
    </xf>
    <xf numFmtId="2" fontId="9" fillId="0" borderId="40" xfId="0" applyNumberFormat="1" applyFont="1" applyFill="1" applyBorder="1" applyAlignment="1" applyProtection="1">
      <alignment horizontal="center"/>
      <protection locked="0"/>
    </xf>
    <xf numFmtId="2" fontId="9" fillId="0" borderId="41" xfId="0" applyNumberFormat="1" applyFont="1" applyFill="1" applyBorder="1" applyAlignment="1" applyProtection="1">
      <alignment horizontal="center"/>
      <protection locked="0"/>
    </xf>
    <xf numFmtId="2" fontId="9" fillId="0" borderId="43" xfId="0" applyNumberFormat="1" applyFont="1" applyFill="1" applyBorder="1" applyAlignment="1" applyProtection="1">
      <alignment horizontal="center"/>
      <protection locked="0"/>
    </xf>
    <xf numFmtId="2" fontId="9" fillId="0" borderId="38" xfId="0" applyNumberFormat="1" applyFont="1" applyFill="1" applyBorder="1" applyAlignment="1" applyProtection="1">
      <alignment horizontal="center" vertical="center"/>
      <protection locked="0"/>
    </xf>
    <xf numFmtId="2" fontId="9" fillId="0" borderId="39" xfId="0" applyNumberFormat="1" applyFont="1" applyFill="1" applyBorder="1" applyAlignment="1" applyProtection="1">
      <alignment horizontal="center" vertical="center"/>
      <protection locked="0"/>
    </xf>
    <xf numFmtId="2" fontId="9" fillId="3" borderId="25" xfId="0" applyNumberFormat="1" applyFont="1" applyFill="1" applyBorder="1" applyAlignment="1" applyProtection="1">
      <alignment horizontal="center"/>
      <protection hidden="1"/>
    </xf>
    <xf numFmtId="2" fontId="9" fillId="3" borderId="26" xfId="0" applyNumberFormat="1" applyFont="1" applyFill="1" applyBorder="1" applyAlignment="1" applyProtection="1">
      <alignment horizontal="center"/>
      <protection hidden="1"/>
    </xf>
    <xf numFmtId="2" fontId="9" fillId="3" borderId="60" xfId="0" applyNumberFormat="1" applyFont="1" applyFill="1" applyBorder="1" applyAlignment="1" applyProtection="1">
      <alignment horizontal="center"/>
      <protection hidden="1"/>
    </xf>
    <xf numFmtId="2" fontId="9" fillId="3" borderId="68" xfId="0" applyNumberFormat="1" applyFont="1" applyFill="1" applyBorder="1" applyAlignment="1" applyProtection="1">
      <alignment horizontal="center"/>
      <protection hidden="1"/>
    </xf>
    <xf numFmtId="2" fontId="9" fillId="4" borderId="63" xfId="0" applyNumberFormat="1" applyFont="1" applyFill="1" applyBorder="1" applyAlignment="1" applyProtection="1">
      <alignment horizontal="center" vertical="center" wrapText="1"/>
      <protection hidden="1"/>
    </xf>
    <xf numFmtId="2" fontId="9" fillId="0" borderId="39" xfId="0" applyNumberFormat="1" applyFont="1" applyFill="1" applyBorder="1" applyAlignment="1" applyProtection="1">
      <alignment horizontal="center" vertical="center"/>
    </xf>
    <xf numFmtId="2" fontId="9" fillId="5" borderId="45" xfId="0" applyNumberFormat="1" applyFont="1" applyFill="1" applyBorder="1" applyAlignment="1" applyProtection="1">
      <alignment horizontal="center"/>
      <protection hidden="1"/>
    </xf>
    <xf numFmtId="2" fontId="9" fillId="5" borderId="54" xfId="0" applyNumberFormat="1" applyFont="1" applyFill="1" applyBorder="1" applyAlignment="1" applyProtection="1">
      <alignment horizontal="center"/>
      <protection hidden="1"/>
    </xf>
    <xf numFmtId="2" fontId="4" fillId="0" borderId="0" xfId="0" applyNumberFormat="1" applyFont="1" applyFill="1" applyBorder="1" applyAlignment="1" applyProtection="1">
      <alignment horizontal="center"/>
      <protection hidden="1"/>
    </xf>
    <xf numFmtId="0" fontId="2" fillId="3" borderId="26" xfId="0" applyFont="1" applyFill="1" applyBorder="1" applyAlignment="1" applyProtection="1">
      <alignment horizontal="center"/>
      <protection hidden="1"/>
    </xf>
    <xf numFmtId="0" fontId="2" fillId="3" borderId="27" xfId="0" applyFont="1" applyFill="1" applyBorder="1" applyAlignment="1" applyProtection="1">
      <alignment horizontal="center"/>
      <protection hidden="1"/>
    </xf>
    <xf numFmtId="0" fontId="2" fillId="3" borderId="0" xfId="0" applyFont="1" applyFill="1" applyBorder="1" applyAlignment="1" applyProtection="1">
      <alignment horizontal="center"/>
      <protection hidden="1"/>
    </xf>
    <xf numFmtId="0" fontId="2" fillId="3" borderId="10" xfId="0" applyFont="1" applyFill="1" applyBorder="1" applyAlignment="1" applyProtection="1">
      <alignment horizontal="center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2" fontId="10" fillId="3" borderId="26" xfId="0" applyNumberFormat="1" applyFont="1" applyFill="1" applyBorder="1" applyAlignment="1" applyProtection="1">
      <alignment horizontal="center"/>
      <protection hidden="1"/>
    </xf>
    <xf numFmtId="2" fontId="10" fillId="3" borderId="27" xfId="0" applyNumberFormat="1" applyFont="1" applyFill="1" applyBorder="1" applyAlignment="1" applyProtection="1">
      <alignment horizontal="center"/>
      <protection hidden="1"/>
    </xf>
    <xf numFmtId="0" fontId="9" fillId="3" borderId="4" xfId="0" applyFont="1" applyFill="1" applyBorder="1" applyAlignment="1" applyProtection="1">
      <alignment horizontal="center"/>
      <protection hidden="1"/>
    </xf>
    <xf numFmtId="2" fontId="9" fillId="3" borderId="6" xfId="0" applyNumberFormat="1" applyFont="1" applyFill="1" applyBorder="1" applyAlignment="1" applyProtection="1">
      <alignment horizontal="center"/>
      <protection hidden="1"/>
    </xf>
    <xf numFmtId="0" fontId="9" fillId="3" borderId="17" xfId="0" applyFont="1" applyFill="1" applyBorder="1" applyAlignment="1" applyProtection="1">
      <alignment horizontal="center"/>
      <protection hidden="1"/>
    </xf>
    <xf numFmtId="2" fontId="9" fillId="3" borderId="31" xfId="0" applyNumberFormat="1" applyFont="1" applyFill="1" applyBorder="1" applyAlignment="1" applyProtection="1">
      <alignment horizontal="center"/>
      <protection hidden="1"/>
    </xf>
    <xf numFmtId="2" fontId="0" fillId="0" borderId="0" xfId="0" applyNumberFormat="1" applyBorder="1" applyProtection="1">
      <protection hidden="1"/>
    </xf>
    <xf numFmtId="0" fontId="4" fillId="11" borderId="0" xfId="0" quotePrefix="1" applyFont="1" applyFill="1" applyBorder="1" applyAlignment="1" applyProtection="1">
      <alignment horizontal="center" vertical="justify"/>
      <protection hidden="1"/>
    </xf>
    <xf numFmtId="2" fontId="9" fillId="11" borderId="0" xfId="0" quotePrefix="1" applyNumberFormat="1" applyFont="1" applyFill="1" applyBorder="1" applyAlignment="1" applyProtection="1">
      <alignment horizontal="center" vertical="center" wrapText="1"/>
      <protection hidden="1"/>
    </xf>
    <xf numFmtId="0" fontId="4" fillId="5" borderId="44" xfId="0" quotePrefix="1" applyFont="1" applyFill="1" applyBorder="1" applyAlignment="1" applyProtection="1">
      <alignment horizontal="left"/>
      <protection hidden="1"/>
    </xf>
    <xf numFmtId="2" fontId="21" fillId="3" borderId="25" xfId="0" quotePrefix="1" applyNumberFormat="1" applyFont="1" applyFill="1" applyBorder="1" applyAlignment="1" applyProtection="1">
      <alignment horizontal="left"/>
      <protection hidden="1"/>
    </xf>
    <xf numFmtId="2" fontId="9" fillId="3" borderId="36" xfId="0" applyNumberFormat="1" applyFont="1" applyFill="1" applyBorder="1" applyAlignment="1" applyProtection="1">
      <alignment horizontal="center"/>
      <protection locked="0"/>
    </xf>
    <xf numFmtId="2" fontId="9" fillId="3" borderId="60" xfId="0" applyNumberFormat="1" applyFont="1" applyFill="1" applyBorder="1" applyAlignment="1" applyProtection="1">
      <alignment horizontal="center"/>
      <protection locked="0"/>
    </xf>
    <xf numFmtId="2" fontId="9" fillId="3" borderId="34" xfId="0" quotePrefix="1" applyNumberFormat="1" applyFont="1" applyFill="1" applyBorder="1" applyAlignment="1" applyProtection="1">
      <alignment horizontal="center"/>
    </xf>
    <xf numFmtId="2" fontId="9" fillId="3" borderId="35" xfId="0" applyNumberFormat="1" applyFont="1" applyFill="1" applyBorder="1" applyAlignment="1" applyProtection="1">
      <alignment horizontal="center"/>
    </xf>
    <xf numFmtId="0" fontId="9" fillId="3" borderId="70" xfId="0" quotePrefix="1" applyFont="1" applyFill="1" applyBorder="1" applyAlignment="1" applyProtection="1">
      <alignment horizontal="center" vertical="center" wrapText="1"/>
      <protection hidden="1"/>
    </xf>
    <xf numFmtId="164" fontId="9" fillId="0" borderId="62" xfId="0" applyNumberFormat="1" applyFont="1" applyFill="1" applyBorder="1" applyAlignment="1" applyProtection="1">
      <alignment horizontal="center" vertical="center"/>
      <protection locked="0"/>
    </xf>
    <xf numFmtId="164" fontId="9" fillId="0" borderId="2" xfId="0" applyNumberFormat="1" applyFont="1" applyFill="1" applyBorder="1" applyAlignment="1" applyProtection="1">
      <alignment horizontal="center" vertical="center"/>
      <protection locked="0"/>
    </xf>
    <xf numFmtId="164" fontId="9" fillId="0" borderId="64" xfId="0" applyNumberFormat="1" applyFont="1" applyFill="1" applyBorder="1" applyAlignment="1" applyProtection="1">
      <alignment horizontal="center" vertical="center"/>
      <protection locked="0"/>
    </xf>
    <xf numFmtId="0" fontId="9" fillId="3" borderId="34" xfId="0" quotePrefix="1" applyFont="1" applyFill="1" applyBorder="1" applyAlignment="1" applyProtection="1">
      <alignment horizontal="center" vertical="center" wrapText="1"/>
      <protection hidden="1"/>
    </xf>
    <xf numFmtId="2" fontId="9" fillId="0" borderId="42" xfId="0" applyNumberFormat="1" applyFont="1" applyFill="1" applyBorder="1" applyProtection="1">
      <protection locked="0"/>
    </xf>
    <xf numFmtId="2" fontId="9" fillId="0" borderId="21" xfId="0" applyNumberFormat="1" applyFont="1" applyFill="1" applyBorder="1" applyProtection="1">
      <protection locked="0"/>
    </xf>
    <xf numFmtId="0" fontId="0" fillId="0" borderId="21" xfId="0" applyBorder="1" applyProtection="1">
      <protection locked="0"/>
    </xf>
    <xf numFmtId="0" fontId="0" fillId="0" borderId="63" xfId="0" applyBorder="1" applyProtection="1">
      <protection locked="0"/>
    </xf>
    <xf numFmtId="0" fontId="0" fillId="0" borderId="37" xfId="0" applyBorder="1" applyProtection="1">
      <protection locked="0"/>
    </xf>
    <xf numFmtId="0" fontId="0" fillId="0" borderId="22" xfId="0" applyBorder="1" applyProtection="1">
      <protection locked="0"/>
    </xf>
    <xf numFmtId="166" fontId="9" fillId="0" borderId="49" xfId="0" applyNumberFormat="1" applyFont="1" applyFill="1" applyBorder="1" applyProtection="1">
      <protection locked="0"/>
    </xf>
    <xf numFmtId="166" fontId="9" fillId="0" borderId="23" xfId="0" applyNumberFormat="1" applyFont="1" applyFill="1" applyBorder="1" applyProtection="1">
      <protection locked="0"/>
    </xf>
    <xf numFmtId="166" fontId="0" fillId="0" borderId="23" xfId="0" applyNumberFormat="1" applyBorder="1" applyProtection="1">
      <protection locked="0"/>
    </xf>
    <xf numFmtId="166" fontId="0" fillId="0" borderId="71" xfId="0" applyNumberFormat="1" applyBorder="1" applyProtection="1">
      <protection locked="0"/>
    </xf>
    <xf numFmtId="166" fontId="33" fillId="6" borderId="54" xfId="0" applyNumberFormat="1" applyFont="1" applyFill="1" applyBorder="1" applyAlignment="1" applyProtection="1">
      <protection locked="0"/>
    </xf>
    <xf numFmtId="166" fontId="0" fillId="0" borderId="39" xfId="0" applyNumberFormat="1" applyBorder="1" applyProtection="1">
      <protection locked="0"/>
    </xf>
    <xf numFmtId="166" fontId="0" fillId="0" borderId="24" xfId="0" applyNumberFormat="1" applyBorder="1" applyProtection="1">
      <protection locked="0"/>
    </xf>
    <xf numFmtId="164" fontId="2" fillId="2" borderId="40" xfId="0" quotePrefix="1" applyNumberFormat="1" applyFont="1" applyFill="1" applyBorder="1" applyAlignment="1" applyProtection="1">
      <alignment horizontal="center" vertical="center" wrapText="1"/>
      <protection hidden="1"/>
    </xf>
    <xf numFmtId="164" fontId="1" fillId="3" borderId="51" xfId="0" applyNumberFormat="1" applyFont="1" applyFill="1" applyBorder="1" applyAlignment="1" applyProtection="1">
      <alignment horizontal="center" vertical="center"/>
      <protection hidden="1"/>
    </xf>
    <xf numFmtId="2" fontId="2" fillId="3" borderId="12" xfId="0" applyNumberFormat="1" applyFont="1" applyFill="1" applyBorder="1" applyAlignment="1" applyProtection="1">
      <alignment horizontal="center" vertical="center"/>
      <protection hidden="1"/>
    </xf>
    <xf numFmtId="0" fontId="9" fillId="0" borderId="40" xfId="0" applyFont="1" applyFill="1" applyBorder="1" applyAlignment="1" applyProtection="1">
      <alignment horizontal="center" vertical="center"/>
      <protection locked="0"/>
    </xf>
    <xf numFmtId="2" fontId="9" fillId="0" borderId="75" xfId="0" applyNumberFormat="1" applyFont="1" applyFill="1" applyBorder="1" applyAlignment="1" applyProtection="1">
      <alignment horizontal="center"/>
      <protection locked="0"/>
    </xf>
    <xf numFmtId="20" fontId="3" fillId="3" borderId="4" xfId="0" applyNumberFormat="1" applyFont="1" applyFill="1" applyBorder="1" applyAlignment="1" applyProtection="1">
      <alignment horizontal="center" vertical="center"/>
      <protection locked="0"/>
    </xf>
    <xf numFmtId="164" fontId="9" fillId="0" borderId="51" xfId="0" applyNumberFormat="1" applyFont="1" applyFill="1" applyBorder="1" applyAlignment="1" applyProtection="1">
      <alignment horizontal="center" vertical="center"/>
      <protection locked="0"/>
    </xf>
    <xf numFmtId="164" fontId="9" fillId="0" borderId="72" xfId="0" applyNumberFormat="1" applyFont="1" applyFill="1" applyBorder="1" applyAlignment="1" applyProtection="1">
      <alignment horizontal="center" vertical="center"/>
      <protection locked="0"/>
    </xf>
    <xf numFmtId="164" fontId="9" fillId="0" borderId="38" xfId="0" applyNumberFormat="1" applyFont="1" applyFill="1" applyBorder="1" applyAlignment="1" applyProtection="1">
      <alignment horizontal="center" vertical="center"/>
      <protection locked="0"/>
    </xf>
    <xf numFmtId="164" fontId="9" fillId="0" borderId="73" xfId="0" applyNumberFormat="1" applyFont="1" applyFill="1" applyBorder="1" applyAlignment="1" applyProtection="1">
      <alignment horizontal="center" vertical="center"/>
      <protection locked="0"/>
    </xf>
    <xf numFmtId="164" fontId="9" fillId="6" borderId="19" xfId="0" applyNumberFormat="1" applyFont="1" applyFill="1" applyBorder="1" applyAlignment="1" applyProtection="1">
      <alignment horizontal="center" vertical="center"/>
      <protection locked="0"/>
    </xf>
    <xf numFmtId="164" fontId="9" fillId="6" borderId="61" xfId="0" applyNumberFormat="1" applyFont="1" applyFill="1" applyBorder="1" applyAlignment="1" applyProtection="1">
      <alignment horizontal="center" vertical="center"/>
      <protection locked="0"/>
    </xf>
    <xf numFmtId="164" fontId="9" fillId="6" borderId="20" xfId="0" applyNumberFormat="1" applyFont="1" applyFill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/>
      <protection hidden="1"/>
    </xf>
    <xf numFmtId="2" fontId="3" fillId="0" borderId="42" xfId="0" applyNumberFormat="1" applyFont="1" applyFill="1" applyBorder="1" applyProtection="1">
      <protection hidden="1"/>
    </xf>
    <xf numFmtId="0" fontId="0" fillId="0" borderId="21" xfId="0" applyBorder="1" applyProtection="1">
      <protection hidden="1"/>
    </xf>
    <xf numFmtId="0" fontId="0" fillId="0" borderId="22" xfId="0" applyBorder="1" applyProtection="1">
      <protection hidden="1"/>
    </xf>
    <xf numFmtId="0" fontId="0" fillId="0" borderId="39" xfId="0" applyBorder="1" applyProtection="1">
      <protection locked="0"/>
    </xf>
    <xf numFmtId="0" fontId="0" fillId="0" borderId="23" xfId="0" applyBorder="1" applyProtection="1">
      <protection locked="0"/>
    </xf>
    <xf numFmtId="0" fontId="0" fillId="0" borderId="57" xfId="0" applyBorder="1" applyProtection="1">
      <protection locked="0"/>
    </xf>
    <xf numFmtId="2" fontId="9" fillId="0" borderId="77" xfId="0" applyNumberFormat="1" applyFont="1" applyFill="1" applyBorder="1" applyAlignment="1" applyProtection="1">
      <alignment horizontal="center"/>
      <protection locked="0"/>
    </xf>
    <xf numFmtId="2" fontId="9" fillId="0" borderId="78" xfId="0" applyNumberFormat="1" applyFont="1" applyFill="1" applyBorder="1" applyAlignment="1" applyProtection="1">
      <alignment horizontal="center" vertical="center"/>
      <protection locked="0"/>
    </xf>
    <xf numFmtId="164" fontId="2" fillId="0" borderId="0" xfId="0" applyNumberFormat="1" applyFont="1" applyAlignment="1" applyProtection="1">
      <alignment horizontal="left" vertical="center"/>
      <protection hidden="1"/>
    </xf>
    <xf numFmtId="0" fontId="37" fillId="0" borderId="0" xfId="0" applyFont="1"/>
    <xf numFmtId="164" fontId="37" fillId="0" borderId="0" xfId="0" applyNumberFormat="1" applyFont="1" applyAlignment="1" applyProtection="1">
      <alignment horizontal="left" vertical="center"/>
      <protection hidden="1"/>
    </xf>
    <xf numFmtId="164" fontId="40" fillId="0" borderId="0" xfId="0" applyNumberFormat="1" applyFont="1" applyProtection="1">
      <protection hidden="1"/>
    </xf>
    <xf numFmtId="164" fontId="37" fillId="0" borderId="0" xfId="0" applyNumberFormat="1" applyFont="1" applyAlignment="1" applyProtection="1">
      <alignment horizontal="center"/>
      <protection hidden="1"/>
    </xf>
    <xf numFmtId="164" fontId="37" fillId="0" borderId="0" xfId="0" applyNumberFormat="1" applyFont="1" applyBorder="1" applyAlignment="1" applyProtection="1">
      <alignment horizontal="center"/>
      <protection hidden="1"/>
    </xf>
    <xf numFmtId="0" fontId="19" fillId="0" borderId="26" xfId="0" applyFont="1" applyBorder="1" applyAlignment="1" applyProtection="1">
      <alignment horizontal="left"/>
    </xf>
    <xf numFmtId="0" fontId="25" fillId="0" borderId="26" xfId="0" applyFont="1" applyBorder="1" applyAlignment="1" applyProtection="1">
      <alignment horizontal="left"/>
    </xf>
    <xf numFmtId="0" fontId="19" fillId="0" borderId="0" xfId="0" applyFont="1" applyAlignment="1" applyProtection="1">
      <alignment horizontal="left"/>
    </xf>
    <xf numFmtId="0" fontId="25" fillId="0" borderId="0" xfId="0" applyFont="1" applyAlignment="1" applyProtection="1">
      <alignment horizontal="left"/>
    </xf>
    <xf numFmtId="0" fontId="19" fillId="0" borderId="0" xfId="0" applyFont="1" applyAlignment="1" applyProtection="1">
      <alignment horizontal="center"/>
    </xf>
    <xf numFmtId="0" fontId="26" fillId="0" borderId="0" xfId="0" applyFont="1" applyAlignment="1" applyProtection="1">
      <alignment horizontal="left"/>
    </xf>
    <xf numFmtId="0" fontId="1" fillId="0" borderId="2" xfId="0" quotePrefix="1" applyFont="1" applyBorder="1" applyAlignment="1">
      <alignment horizontal="left" vertical="center"/>
    </xf>
    <xf numFmtId="0" fontId="1" fillId="0" borderId="6" xfId="0" quotePrefix="1" applyFont="1" applyBorder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1" fontId="1" fillId="0" borderId="2" xfId="0" applyNumberFormat="1" applyFont="1" applyBorder="1" applyAlignment="1" applyProtection="1">
      <alignment horizontal="left" vertical="center"/>
      <protection hidden="1"/>
    </xf>
    <xf numFmtId="1" fontId="1" fillId="0" borderId="6" xfId="0" applyNumberFormat="1" applyFont="1" applyBorder="1" applyAlignment="1" applyProtection="1">
      <alignment horizontal="left" vertical="center"/>
      <protection hidden="1"/>
    </xf>
    <xf numFmtId="0" fontId="0" fillId="3" borderId="4" xfId="0" applyFill="1" applyBorder="1" applyAlignment="1" applyProtection="1">
      <alignment horizontal="center" vertical="center"/>
      <protection hidden="1"/>
    </xf>
    <xf numFmtId="0" fontId="0" fillId="3" borderId="6" xfId="0" applyFill="1" applyBorder="1" applyAlignment="1" applyProtection="1">
      <alignment horizontal="center" vertical="center"/>
      <protection hidden="1"/>
    </xf>
    <xf numFmtId="0" fontId="0" fillId="3" borderId="7" xfId="0" applyFill="1" applyBorder="1" applyAlignment="1" applyProtection="1">
      <alignment horizontal="center" vertical="center"/>
      <protection hidden="1"/>
    </xf>
    <xf numFmtId="0" fontId="0" fillId="3" borderId="11" xfId="0" applyFill="1" applyBorder="1" applyAlignment="1" applyProtection="1">
      <alignment horizontal="center" vertical="center"/>
      <protection hidden="1"/>
    </xf>
    <xf numFmtId="0" fontId="0" fillId="3" borderId="12" xfId="0" applyFill="1" applyBorder="1" applyAlignment="1" applyProtection="1">
      <alignment horizontal="center" vertical="center"/>
      <protection hidden="1"/>
    </xf>
    <xf numFmtId="0" fontId="0" fillId="3" borderId="13" xfId="0" applyFill="1" applyBorder="1" applyAlignment="1" applyProtection="1">
      <alignment horizontal="center" vertical="center"/>
      <protection hidden="1"/>
    </xf>
    <xf numFmtId="0" fontId="0" fillId="3" borderId="14" xfId="0" applyFill="1" applyBorder="1" applyAlignment="1" applyProtection="1">
      <alignment horizontal="center" vertical="center"/>
      <protection hidden="1"/>
    </xf>
    <xf numFmtId="0" fontId="0" fillId="3" borderId="15" xfId="0" applyFill="1" applyBorder="1" applyAlignment="1" applyProtection="1">
      <alignment horizontal="center" vertical="center"/>
      <protection hidden="1"/>
    </xf>
    <xf numFmtId="0" fontId="0" fillId="3" borderId="8" xfId="0" applyFill="1" applyBorder="1" applyAlignment="1" applyProtection="1">
      <alignment horizontal="center" vertical="center"/>
      <protection hidden="1"/>
    </xf>
    <xf numFmtId="165" fontId="2" fillId="11" borderId="0" xfId="0" applyNumberFormat="1" applyFont="1" applyFill="1" applyBorder="1" applyAlignment="1" applyProtection="1">
      <alignment horizontal="center" vertical="center"/>
      <protection hidden="1"/>
    </xf>
    <xf numFmtId="0" fontId="2" fillId="2" borderId="25" xfId="0" applyFont="1" applyFill="1" applyBorder="1" applyAlignment="1" applyProtection="1">
      <alignment horizontal="center" vertical="center" wrapText="1"/>
      <protection hidden="1"/>
    </xf>
    <xf numFmtId="0" fontId="2" fillId="2" borderId="26" xfId="0" applyFont="1" applyFill="1" applyBorder="1" applyAlignment="1" applyProtection="1">
      <alignment horizontal="center" vertical="center" wrapText="1"/>
      <protection hidden="1"/>
    </xf>
    <xf numFmtId="0" fontId="2" fillId="2" borderId="27" xfId="0" applyFont="1" applyFill="1" applyBorder="1" applyAlignment="1" applyProtection="1">
      <alignment horizontal="center" vertical="center" wrapText="1"/>
      <protection hidden="1"/>
    </xf>
    <xf numFmtId="0" fontId="2" fillId="2" borderId="14" xfId="0" applyFont="1" applyFill="1" applyBorder="1" applyAlignment="1" applyProtection="1">
      <alignment horizontal="center" vertical="center" wrapText="1"/>
      <protection hidden="1"/>
    </xf>
    <xf numFmtId="0" fontId="2" fillId="2" borderId="15" xfId="0" applyFont="1" applyFill="1" applyBorder="1" applyAlignment="1" applyProtection="1">
      <alignment horizontal="center" vertical="center" wrapText="1"/>
      <protection hidden="1"/>
    </xf>
    <xf numFmtId="0" fontId="2" fillId="2" borderId="8" xfId="0" applyFont="1" applyFill="1" applyBorder="1" applyAlignment="1" applyProtection="1">
      <alignment horizontal="center" vertical="center" wrapText="1"/>
      <protection hidden="1"/>
    </xf>
    <xf numFmtId="0" fontId="4" fillId="2" borderId="44" xfId="0" applyFont="1" applyFill="1" applyBorder="1" applyAlignment="1" applyProtection="1">
      <alignment horizontal="center" vertical="center"/>
      <protection hidden="1"/>
    </xf>
    <xf numFmtId="0" fontId="4" fillId="2" borderId="45" xfId="0" applyFont="1" applyFill="1" applyBorder="1" applyAlignment="1" applyProtection="1">
      <alignment horizontal="center" vertical="center"/>
      <protection hidden="1"/>
    </xf>
    <xf numFmtId="0" fontId="4" fillId="2" borderId="54" xfId="0" applyFont="1" applyFill="1" applyBorder="1" applyAlignment="1" applyProtection="1">
      <alignment horizontal="center" vertical="center"/>
      <protection hidden="1"/>
    </xf>
    <xf numFmtId="0" fontId="2" fillId="2" borderId="17" xfId="0" applyFont="1" applyFill="1" applyBorder="1" applyAlignment="1" applyProtection="1">
      <alignment horizontal="center" vertical="center" wrapText="1"/>
      <protection hidden="1"/>
    </xf>
    <xf numFmtId="0" fontId="2" fillId="2" borderId="31" xfId="0" applyFont="1" applyFill="1" applyBorder="1" applyAlignment="1" applyProtection="1">
      <alignment horizontal="center" vertical="center" wrapText="1"/>
      <protection hidden="1"/>
    </xf>
    <xf numFmtId="0" fontId="2" fillId="2" borderId="18" xfId="0" applyFont="1" applyFill="1" applyBorder="1" applyAlignment="1" applyProtection="1">
      <alignment horizontal="center" vertical="center" wrapText="1"/>
      <protection hidden="1"/>
    </xf>
    <xf numFmtId="0" fontId="2" fillId="2" borderId="25" xfId="0" quotePrefix="1" applyFont="1" applyFill="1" applyBorder="1" applyAlignment="1" applyProtection="1">
      <alignment horizontal="center" vertical="center"/>
      <protection hidden="1"/>
    </xf>
    <xf numFmtId="0" fontId="2" fillId="2" borderId="26" xfId="0" quotePrefix="1" applyFont="1" applyFill="1" applyBorder="1" applyAlignment="1" applyProtection="1">
      <alignment horizontal="center" vertical="center"/>
      <protection hidden="1"/>
    </xf>
    <xf numFmtId="0" fontId="2" fillId="2" borderId="69" xfId="0" quotePrefix="1" applyFont="1" applyFill="1" applyBorder="1" applyAlignment="1" applyProtection="1">
      <alignment horizontal="center" vertical="center"/>
      <protection hidden="1"/>
    </xf>
    <xf numFmtId="0" fontId="2" fillId="2" borderId="14" xfId="0" quotePrefix="1" applyFont="1" applyFill="1" applyBorder="1" applyAlignment="1" applyProtection="1">
      <alignment horizontal="center" vertical="center"/>
      <protection hidden="1"/>
    </xf>
    <xf numFmtId="0" fontId="2" fillId="2" borderId="15" xfId="0" quotePrefix="1" applyFont="1" applyFill="1" applyBorder="1" applyAlignment="1" applyProtection="1">
      <alignment horizontal="center" vertical="center"/>
      <protection hidden="1"/>
    </xf>
    <xf numFmtId="0" fontId="2" fillId="2" borderId="48" xfId="0" quotePrefix="1" applyFont="1" applyFill="1" applyBorder="1" applyAlignment="1" applyProtection="1">
      <alignment horizontal="center" vertical="center"/>
      <protection hidden="1"/>
    </xf>
    <xf numFmtId="165" fontId="2" fillId="3" borderId="28" xfId="0" applyNumberFormat="1" applyFont="1" applyFill="1" applyBorder="1" applyAlignment="1" applyProtection="1">
      <alignment horizontal="center" vertical="center"/>
      <protection hidden="1"/>
    </xf>
    <xf numFmtId="165" fontId="2" fillId="3" borderId="33" xfId="0" applyNumberFormat="1" applyFont="1" applyFill="1" applyBorder="1" applyAlignment="1" applyProtection="1">
      <alignment horizontal="center" vertical="center"/>
      <protection hidden="1"/>
    </xf>
    <xf numFmtId="165" fontId="2" fillId="3" borderId="17" xfId="0" applyNumberFormat="1" applyFont="1" applyFill="1" applyBorder="1" applyAlignment="1" applyProtection="1">
      <alignment horizontal="center" vertical="center"/>
      <protection hidden="1"/>
    </xf>
    <xf numFmtId="165" fontId="2" fillId="3" borderId="18" xfId="0" applyNumberFormat="1" applyFont="1" applyFill="1" applyBorder="1" applyAlignment="1" applyProtection="1">
      <alignment horizontal="center" vertical="center"/>
      <protection hidden="1"/>
    </xf>
    <xf numFmtId="165" fontId="2" fillId="3" borderId="44" xfId="0" applyNumberFormat="1" applyFont="1" applyFill="1" applyBorder="1" applyAlignment="1" applyProtection="1">
      <alignment horizontal="center" vertical="center"/>
      <protection hidden="1"/>
    </xf>
    <xf numFmtId="165" fontId="2" fillId="3" borderId="54" xfId="0" applyNumberFormat="1" applyFont="1" applyFill="1" applyBorder="1" applyAlignment="1" applyProtection="1">
      <alignment horizontal="center" vertical="center"/>
      <protection hidden="1"/>
    </xf>
    <xf numFmtId="164" fontId="4" fillId="0" borderId="44" xfId="0" applyNumberFormat="1" applyFont="1" applyFill="1" applyBorder="1" applyAlignment="1" applyProtection="1">
      <alignment horizontal="center" vertical="center"/>
      <protection hidden="1"/>
    </xf>
    <xf numFmtId="164" fontId="4" fillId="0" borderId="54" xfId="0" applyNumberFormat="1" applyFont="1" applyFill="1" applyBorder="1" applyAlignment="1" applyProtection="1">
      <alignment horizontal="center" vertical="center"/>
      <protection hidden="1"/>
    </xf>
    <xf numFmtId="0" fontId="4" fillId="2" borderId="25" xfId="0" quotePrefix="1" applyFont="1" applyFill="1" applyBorder="1" applyAlignment="1" applyProtection="1">
      <alignment horizontal="center" vertical="center" wrapText="1"/>
    </xf>
    <xf numFmtId="0" fontId="1" fillId="2" borderId="27" xfId="0" quotePrefix="1" applyFont="1" applyFill="1" applyBorder="1" applyAlignment="1" applyProtection="1">
      <alignment horizontal="center" vertical="center" wrapText="1"/>
    </xf>
    <xf numFmtId="0" fontId="1" fillId="2" borderId="9" xfId="0" quotePrefix="1" applyFont="1" applyFill="1" applyBorder="1" applyAlignment="1" applyProtection="1">
      <alignment horizontal="center" vertical="center" wrapText="1"/>
    </xf>
    <xf numFmtId="0" fontId="1" fillId="2" borderId="10" xfId="0" quotePrefix="1" applyFont="1" applyFill="1" applyBorder="1" applyAlignment="1" applyProtection="1">
      <alignment horizontal="center" vertical="center" wrapText="1"/>
    </xf>
    <xf numFmtId="0" fontId="1" fillId="2" borderId="65" xfId="0" quotePrefix="1" applyFont="1" applyFill="1" applyBorder="1" applyAlignment="1" applyProtection="1">
      <alignment horizontal="center" vertical="center" wrapText="1"/>
    </xf>
    <xf numFmtId="0" fontId="1" fillId="2" borderId="66" xfId="0" quotePrefix="1" applyFont="1" applyFill="1" applyBorder="1" applyAlignment="1" applyProtection="1">
      <alignment horizontal="center" vertical="center" wrapText="1"/>
    </xf>
    <xf numFmtId="0" fontId="1" fillId="2" borderId="26" xfId="0" quotePrefix="1" applyFont="1" applyFill="1" applyBorder="1" applyAlignment="1" applyProtection="1">
      <alignment horizontal="center" vertical="center" wrapText="1"/>
    </xf>
    <xf numFmtId="0" fontId="1" fillId="2" borderId="0" xfId="0" quotePrefix="1" applyFont="1" applyFill="1" applyBorder="1" applyAlignment="1" applyProtection="1">
      <alignment horizontal="center" vertical="center" wrapText="1"/>
    </xf>
    <xf numFmtId="0" fontId="1" fillId="2" borderId="58" xfId="0" quotePrefix="1" applyFont="1" applyFill="1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0" fillId="0" borderId="10" xfId="0" applyBorder="1" applyAlignment="1" applyProtection="1">
      <alignment horizontal="center" vertical="center" wrapText="1"/>
    </xf>
    <xf numFmtId="0" fontId="0" fillId="0" borderId="65" xfId="0" applyBorder="1" applyAlignment="1" applyProtection="1">
      <alignment horizontal="center" vertical="center" wrapText="1"/>
    </xf>
    <xf numFmtId="0" fontId="0" fillId="0" borderId="66" xfId="0" applyBorder="1" applyAlignment="1" applyProtection="1">
      <alignment horizontal="center" vertical="center" wrapText="1"/>
    </xf>
    <xf numFmtId="0" fontId="0" fillId="0" borderId="26" xfId="0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0" fillId="0" borderId="58" xfId="0" applyBorder="1" applyAlignment="1" applyProtection="1">
      <alignment horizontal="center" vertical="center" wrapText="1"/>
    </xf>
    <xf numFmtId="164" fontId="37" fillId="0" borderId="0" xfId="0" applyNumberFormat="1" applyFont="1" applyBorder="1" applyAlignment="1" applyProtection="1">
      <alignment horizontal="center"/>
      <protection hidden="1"/>
    </xf>
    <xf numFmtId="164" fontId="37" fillId="0" borderId="0" xfId="0" applyNumberFormat="1" applyFont="1" applyAlignment="1" applyProtection="1">
      <alignment horizontal="center"/>
      <protection hidden="1"/>
    </xf>
    <xf numFmtId="1" fontId="1" fillId="2" borderId="72" xfId="0" applyNumberFormat="1" applyFont="1" applyFill="1" applyBorder="1" applyAlignment="1" applyProtection="1">
      <alignment horizontal="center" vertical="center" wrapText="1"/>
      <protection hidden="1"/>
    </xf>
    <xf numFmtId="1" fontId="1" fillId="2" borderId="13" xfId="0" applyNumberFormat="1" applyFont="1" applyFill="1" applyBorder="1" applyAlignment="1" applyProtection="1">
      <alignment horizontal="center" vertical="center" wrapText="1"/>
      <protection hidden="1"/>
    </xf>
    <xf numFmtId="1" fontId="1" fillId="2" borderId="73" xfId="0" applyNumberFormat="1" applyFont="1" applyFill="1" applyBorder="1" applyAlignment="1" applyProtection="1">
      <alignment horizontal="center" vertical="center" wrapText="1"/>
      <protection hidden="1"/>
    </xf>
    <xf numFmtId="1" fontId="1" fillId="2" borderId="8" xfId="0" applyNumberFormat="1" applyFont="1" applyFill="1" applyBorder="1" applyAlignment="1" applyProtection="1">
      <alignment horizontal="center" vertical="center" wrapText="1"/>
      <protection hidden="1"/>
    </xf>
    <xf numFmtId="1" fontId="1" fillId="2" borderId="50" xfId="0" applyNumberFormat="1" applyFont="1" applyFill="1" applyBorder="1" applyAlignment="1" applyProtection="1">
      <alignment horizontal="center" vertical="center" wrapText="1"/>
      <protection hidden="1"/>
    </xf>
    <xf numFmtId="1" fontId="1" fillId="2" borderId="10" xfId="0" applyNumberFormat="1" applyFont="1" applyFill="1" applyBorder="1" applyAlignment="1" applyProtection="1">
      <alignment horizontal="center" vertical="center" wrapText="1"/>
      <protection hidden="1"/>
    </xf>
    <xf numFmtId="164" fontId="1" fillId="2" borderId="43" xfId="0" applyNumberFormat="1" applyFont="1" applyFill="1" applyBorder="1" applyAlignment="1" applyProtection="1">
      <alignment horizontal="center" vertical="center"/>
      <protection hidden="1"/>
    </xf>
    <xf numFmtId="164" fontId="1" fillId="2" borderId="42" xfId="0" applyNumberFormat="1" applyFont="1" applyFill="1" applyBorder="1" applyAlignment="1" applyProtection="1">
      <alignment horizontal="center" vertical="center" wrapText="1"/>
      <protection hidden="1"/>
    </xf>
    <xf numFmtId="164" fontId="1" fillId="2" borderId="43" xfId="0" applyNumberFormat="1" applyFont="1" applyFill="1" applyBorder="1" applyAlignment="1" applyProtection="1">
      <alignment horizontal="center" vertical="center" wrapText="1"/>
      <protection hidden="1"/>
    </xf>
    <xf numFmtId="164" fontId="1" fillId="2" borderId="21" xfId="0" applyNumberFormat="1" applyFont="1" applyFill="1" applyBorder="1" applyAlignment="1" applyProtection="1">
      <alignment horizontal="center" vertical="center" wrapText="1"/>
      <protection hidden="1"/>
    </xf>
    <xf numFmtId="164" fontId="1" fillId="2" borderId="40" xfId="0" applyNumberFormat="1" applyFont="1" applyFill="1" applyBorder="1" applyAlignment="1" applyProtection="1">
      <alignment horizontal="center" vertical="center" wrapText="1"/>
      <protection hidden="1"/>
    </xf>
    <xf numFmtId="164" fontId="2" fillId="2" borderId="21" xfId="0" quotePrefix="1" applyNumberFormat="1" applyFont="1" applyFill="1" applyBorder="1" applyAlignment="1" applyProtection="1">
      <alignment horizontal="center" vertical="center" wrapText="1"/>
      <protection hidden="1"/>
    </xf>
    <xf numFmtId="164" fontId="2" fillId="2" borderId="40" xfId="0" quotePrefix="1" applyNumberFormat="1" applyFont="1" applyFill="1" applyBorder="1" applyAlignment="1" applyProtection="1">
      <alignment horizontal="center" vertical="center" wrapText="1"/>
      <protection hidden="1"/>
    </xf>
    <xf numFmtId="164" fontId="2" fillId="2" borderId="21" xfId="0" quotePrefix="1" applyNumberFormat="1" applyFont="1" applyFill="1" applyBorder="1" applyAlignment="1" applyProtection="1">
      <alignment horizontal="center" vertical="center"/>
      <protection hidden="1"/>
    </xf>
    <xf numFmtId="164" fontId="2" fillId="2" borderId="40" xfId="0" quotePrefix="1" applyNumberFormat="1" applyFont="1" applyFill="1" applyBorder="1" applyAlignment="1" applyProtection="1">
      <alignment horizontal="center" vertical="center"/>
      <protection hidden="1"/>
    </xf>
    <xf numFmtId="164" fontId="2" fillId="2" borderId="21" xfId="0" quotePrefix="1" applyNumberFormat="1" applyFont="1" applyFill="1" applyBorder="1" applyAlignment="1" applyProtection="1">
      <alignment horizontal="center" vertical="justify"/>
      <protection hidden="1"/>
    </xf>
    <xf numFmtId="164" fontId="2" fillId="2" borderId="40" xfId="0" quotePrefix="1" applyNumberFormat="1" applyFont="1" applyFill="1" applyBorder="1" applyAlignment="1" applyProtection="1">
      <alignment horizontal="center" vertical="justify"/>
      <protection hidden="1"/>
    </xf>
    <xf numFmtId="164" fontId="2" fillId="2" borderId="4" xfId="0" quotePrefix="1" applyNumberFormat="1" applyFont="1" applyFill="1" applyBorder="1" applyAlignment="1" applyProtection="1">
      <alignment horizontal="center" vertical="center" wrapText="1"/>
      <protection hidden="1"/>
    </xf>
    <xf numFmtId="164" fontId="2" fillId="2" borderId="3" xfId="0" quotePrefix="1" applyNumberFormat="1" applyFont="1" applyFill="1" applyBorder="1" applyAlignment="1" applyProtection="1">
      <alignment horizontal="center" vertical="center" wrapText="1"/>
      <protection hidden="1"/>
    </xf>
    <xf numFmtId="2" fontId="0" fillId="3" borderId="51" xfId="0" applyNumberFormat="1" applyFill="1" applyBorder="1" applyAlignment="1" applyProtection="1">
      <alignment horizontal="center" vertical="center"/>
      <protection hidden="1"/>
    </xf>
    <xf numFmtId="2" fontId="0" fillId="3" borderId="38" xfId="0" applyNumberFormat="1" applyFill="1" applyBorder="1" applyAlignment="1" applyProtection="1">
      <alignment horizontal="center" vertical="center"/>
      <protection hidden="1"/>
    </xf>
    <xf numFmtId="2" fontId="0" fillId="3" borderId="47" xfId="0" applyNumberFormat="1" applyFill="1" applyBorder="1" applyAlignment="1" applyProtection="1">
      <alignment horizontal="center" vertical="center"/>
      <protection hidden="1"/>
    </xf>
    <xf numFmtId="2" fontId="0" fillId="3" borderId="48" xfId="0" applyNumberFormat="1" applyFill="1" applyBorder="1" applyAlignment="1" applyProtection="1">
      <alignment horizontal="center" vertical="center"/>
      <protection hidden="1"/>
    </xf>
    <xf numFmtId="164" fontId="4" fillId="2" borderId="43" xfId="0" applyNumberFormat="1" applyFont="1" applyFill="1" applyBorder="1" applyAlignment="1" applyProtection="1">
      <alignment horizontal="center" vertical="center" wrapText="1"/>
      <protection hidden="1"/>
    </xf>
    <xf numFmtId="164" fontId="2" fillId="2" borderId="43" xfId="0" applyNumberFormat="1" applyFont="1" applyFill="1" applyBorder="1" applyAlignment="1" applyProtection="1">
      <alignment horizontal="center" vertical="center"/>
      <protection hidden="1"/>
    </xf>
    <xf numFmtId="164" fontId="2" fillId="2" borderId="49" xfId="0" quotePrefix="1" applyNumberFormat="1" applyFont="1" applyFill="1" applyBorder="1" applyAlignment="1" applyProtection="1">
      <alignment horizontal="center" vertical="center"/>
      <protection hidden="1"/>
    </xf>
    <xf numFmtId="164" fontId="2" fillId="2" borderId="23" xfId="0" quotePrefix="1" applyNumberFormat="1" applyFont="1" applyFill="1" applyBorder="1" applyAlignment="1" applyProtection="1">
      <alignment horizontal="center" vertical="center"/>
      <protection hidden="1"/>
    </xf>
    <xf numFmtId="1" fontId="1" fillId="2" borderId="2" xfId="0" applyNumberFormat="1" applyFont="1" applyFill="1" applyBorder="1" applyAlignment="1" applyProtection="1">
      <alignment horizontal="center" vertical="center" wrapText="1"/>
      <protection hidden="1"/>
    </xf>
    <xf numFmtId="1" fontId="1" fillId="2" borderId="7" xfId="0" applyNumberFormat="1" applyFont="1" applyFill="1" applyBorder="1" applyAlignment="1" applyProtection="1">
      <alignment horizontal="center" vertical="center" wrapText="1"/>
      <protection hidden="1"/>
    </xf>
    <xf numFmtId="0" fontId="0" fillId="2" borderId="21" xfId="0" applyFill="1" applyBorder="1" applyAlignment="1" applyProtection="1">
      <alignment horizontal="center" vertical="center" wrapText="1"/>
      <protection hidden="1"/>
    </xf>
    <xf numFmtId="0" fontId="0" fillId="2" borderId="40" xfId="0" applyFill="1" applyBorder="1" applyAlignment="1" applyProtection="1">
      <alignment horizontal="center" vertical="center" wrapText="1"/>
      <protection hidden="1"/>
    </xf>
    <xf numFmtId="0" fontId="0" fillId="0" borderId="13" xfId="0" applyBorder="1" applyAlignment="1">
      <alignment wrapText="1"/>
    </xf>
    <xf numFmtId="0" fontId="0" fillId="0" borderId="50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79" xfId="0" applyBorder="1" applyAlignment="1">
      <alignment wrapText="1"/>
    </xf>
    <xf numFmtId="0" fontId="0" fillId="0" borderId="66" xfId="0" applyBorder="1" applyAlignment="1">
      <alignment wrapText="1"/>
    </xf>
    <xf numFmtId="0" fontId="0" fillId="2" borderId="11" xfId="0" applyFill="1" applyBorder="1" applyAlignment="1" applyProtection="1">
      <alignment horizontal="center" vertical="center" wrapText="1"/>
      <protection hidden="1"/>
    </xf>
    <xf numFmtId="0" fontId="0" fillId="0" borderId="47" xfId="0" applyBorder="1"/>
    <xf numFmtId="0" fontId="0" fillId="0" borderId="9" xfId="0" applyBorder="1"/>
    <xf numFmtId="0" fontId="0" fillId="0" borderId="1" xfId="0" applyBorder="1"/>
    <xf numFmtId="0" fontId="0" fillId="0" borderId="65" xfId="0" applyBorder="1"/>
    <xf numFmtId="0" fontId="0" fillId="0" borderId="74" xfId="0" applyBorder="1"/>
    <xf numFmtId="164" fontId="2" fillId="3" borderId="51" xfId="0" applyNumberFormat="1" applyFont="1" applyFill="1" applyBorder="1" applyAlignment="1" applyProtection="1">
      <alignment horizontal="center" vertical="center"/>
      <protection hidden="1"/>
    </xf>
    <xf numFmtId="164" fontId="2" fillId="3" borderId="52" xfId="0" applyNumberFormat="1" applyFont="1" applyFill="1" applyBorder="1" applyAlignment="1" applyProtection="1">
      <alignment horizontal="center" vertical="center"/>
      <protection hidden="1"/>
    </xf>
    <xf numFmtId="164" fontId="2" fillId="3" borderId="75" xfId="0" applyNumberFormat="1" applyFont="1" applyFill="1" applyBorder="1" applyAlignment="1" applyProtection="1">
      <alignment horizontal="center" vertical="center"/>
      <protection hidden="1"/>
    </xf>
    <xf numFmtId="164" fontId="1" fillId="3" borderId="51" xfId="0" applyNumberFormat="1" applyFont="1" applyFill="1" applyBorder="1" applyAlignment="1" applyProtection="1">
      <alignment horizontal="center" vertical="center"/>
      <protection hidden="1"/>
    </xf>
    <xf numFmtId="0" fontId="0" fillId="0" borderId="52" xfId="0" applyBorder="1"/>
    <xf numFmtId="0" fontId="0" fillId="0" borderId="75" xfId="0" applyBorder="1"/>
    <xf numFmtId="164" fontId="2" fillId="8" borderId="51" xfId="0" applyNumberFormat="1" applyFont="1" applyFill="1" applyBorder="1" applyAlignment="1" applyProtection="1">
      <alignment horizontal="center" vertical="center"/>
      <protection hidden="1"/>
    </xf>
    <xf numFmtId="164" fontId="2" fillId="3" borderId="38" xfId="0" applyNumberFormat="1" applyFont="1" applyFill="1" applyBorder="1" applyAlignment="1" applyProtection="1">
      <alignment horizontal="center" vertical="center"/>
      <protection hidden="1"/>
    </xf>
    <xf numFmtId="164" fontId="2" fillId="8" borderId="52" xfId="0" applyNumberFormat="1" applyFont="1" applyFill="1" applyBorder="1" applyAlignment="1" applyProtection="1">
      <alignment horizontal="center" vertical="center"/>
      <protection hidden="1"/>
    </xf>
    <xf numFmtId="164" fontId="2" fillId="8" borderId="38" xfId="0" applyNumberFormat="1" applyFont="1" applyFill="1" applyBorder="1" applyAlignment="1" applyProtection="1">
      <alignment horizontal="center" vertical="center"/>
      <protection hidden="1"/>
    </xf>
    <xf numFmtId="2" fontId="2" fillId="3" borderId="12" xfId="0" applyNumberFormat="1" applyFont="1" applyFill="1" applyBorder="1" applyAlignment="1" applyProtection="1">
      <alignment horizontal="center" vertical="center"/>
      <protection hidden="1"/>
    </xf>
    <xf numFmtId="2" fontId="2" fillId="3" borderId="15" xfId="0" applyNumberFormat="1" applyFont="1" applyFill="1" applyBorder="1" applyAlignment="1" applyProtection="1">
      <alignment horizontal="center" vertical="center"/>
      <protection hidden="1"/>
    </xf>
    <xf numFmtId="164" fontId="41" fillId="0" borderId="0" xfId="0" applyNumberFormat="1" applyFont="1" applyAlignment="1" applyProtection="1">
      <alignment horizontal="center" vertical="center" wrapText="1"/>
      <protection hidden="1"/>
    </xf>
    <xf numFmtId="0" fontId="19" fillId="0" borderId="62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 wrapText="1"/>
    </xf>
    <xf numFmtId="14" fontId="19" fillId="0" borderId="70" xfId="0" applyNumberFormat="1" applyFont="1" applyBorder="1" applyAlignment="1">
      <alignment horizontal="center" vertical="center" wrapText="1"/>
    </xf>
    <xf numFmtId="0" fontId="19" fillId="0" borderId="69" xfId="0" applyFont="1" applyBorder="1" applyAlignment="1">
      <alignment horizontal="center" vertical="center" wrapText="1"/>
    </xf>
    <xf numFmtId="0" fontId="19" fillId="0" borderId="33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top" wrapText="1"/>
    </xf>
    <xf numFmtId="0" fontId="19" fillId="0" borderId="53" xfId="0" applyFont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14" fontId="19" fillId="0" borderId="2" xfId="0" applyNumberFormat="1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14" fontId="19" fillId="0" borderId="40" xfId="0" applyNumberFormat="1" applyFont="1" applyBorder="1" applyAlignment="1">
      <alignment horizontal="center" vertical="center" wrapText="1"/>
    </xf>
    <xf numFmtId="0" fontId="19" fillId="0" borderId="40" xfId="0" applyFont="1" applyBorder="1" applyAlignment="1">
      <alignment horizontal="center" vertical="center" wrapText="1"/>
    </xf>
    <xf numFmtId="14" fontId="19" fillId="0" borderId="73" xfId="0" applyNumberFormat="1" applyFont="1" applyBorder="1" applyAlignment="1">
      <alignment horizontal="center" vertical="center" wrapText="1"/>
    </xf>
    <xf numFmtId="0" fontId="19" fillId="0" borderId="48" xfId="0" applyFont="1" applyBorder="1" applyAlignment="1">
      <alignment horizontal="center" vertical="center" wrapText="1"/>
    </xf>
    <xf numFmtId="0" fontId="19" fillId="0" borderId="64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2" fontId="11" fillId="12" borderId="44" xfId="0" applyNumberFormat="1" applyFont="1" applyFill="1" applyBorder="1" applyAlignment="1" applyProtection="1">
      <alignment horizontal="center" wrapText="1"/>
      <protection hidden="1"/>
    </xf>
    <xf numFmtId="2" fontId="11" fillId="12" borderId="45" xfId="0" applyNumberFormat="1" applyFont="1" applyFill="1" applyBorder="1" applyAlignment="1" applyProtection="1">
      <alignment horizontal="center" wrapText="1"/>
      <protection hidden="1"/>
    </xf>
    <xf numFmtId="2" fontId="11" fillId="12" borderId="54" xfId="0" applyNumberFormat="1" applyFont="1" applyFill="1" applyBorder="1" applyAlignment="1" applyProtection="1">
      <alignment horizontal="center" wrapText="1"/>
      <protection hidden="1"/>
    </xf>
    <xf numFmtId="0" fontId="1" fillId="5" borderId="44" xfId="0" applyFont="1" applyFill="1" applyBorder="1" applyAlignment="1" applyProtection="1">
      <alignment horizontal="center" vertical="center"/>
      <protection hidden="1"/>
    </xf>
    <xf numFmtId="0" fontId="1" fillId="5" borderId="45" xfId="0" applyFont="1" applyFill="1" applyBorder="1" applyAlignment="1" applyProtection="1">
      <alignment horizontal="center" vertical="center"/>
      <protection hidden="1"/>
    </xf>
    <xf numFmtId="0" fontId="1" fillId="5" borderId="54" xfId="0" applyFont="1" applyFill="1" applyBorder="1" applyAlignment="1" applyProtection="1">
      <alignment horizontal="center" vertical="center"/>
      <protection hidden="1"/>
    </xf>
    <xf numFmtId="2" fontId="9" fillId="4" borderId="71" xfId="0" applyNumberFormat="1" applyFont="1" applyFill="1" applyBorder="1" applyAlignment="1" applyProtection="1">
      <alignment horizontal="center" vertical="center"/>
      <protection hidden="1"/>
    </xf>
    <xf numFmtId="2" fontId="9" fillId="4" borderId="57" xfId="0" applyNumberFormat="1" applyFont="1" applyFill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4" fillId="5" borderId="26" xfId="0" applyFont="1" applyFill="1" applyBorder="1" applyAlignment="1" applyProtection="1">
      <alignment horizontal="center" vertical="center"/>
      <protection hidden="1"/>
    </xf>
    <xf numFmtId="0" fontId="4" fillId="5" borderId="27" xfId="0" applyFont="1" applyFill="1" applyBorder="1" applyAlignment="1" applyProtection="1">
      <alignment horizontal="center" vertical="center"/>
      <protection hidden="1"/>
    </xf>
    <xf numFmtId="0" fontId="4" fillId="5" borderId="65" xfId="0" applyFont="1" applyFill="1" applyBorder="1" applyAlignment="1" applyProtection="1">
      <alignment horizontal="center" vertical="center"/>
      <protection hidden="1"/>
    </xf>
    <xf numFmtId="0" fontId="4" fillId="5" borderId="58" xfId="0" applyFont="1" applyFill="1" applyBorder="1" applyAlignment="1" applyProtection="1">
      <alignment horizontal="center" vertical="center"/>
      <protection hidden="1"/>
    </xf>
    <xf numFmtId="0" fontId="4" fillId="5" borderId="66" xfId="0" applyFont="1" applyFill="1" applyBorder="1" applyAlignment="1" applyProtection="1">
      <alignment horizontal="center" vertical="center"/>
      <protection hidden="1"/>
    </xf>
    <xf numFmtId="0" fontId="19" fillId="3" borderId="25" xfId="0" applyFont="1" applyFill="1" applyBorder="1" applyAlignment="1" applyProtection="1">
      <alignment horizontal="center" vertical="justify"/>
      <protection hidden="1"/>
    </xf>
    <xf numFmtId="0" fontId="19" fillId="3" borderId="27" xfId="0" applyFont="1" applyFill="1" applyBorder="1" applyAlignment="1" applyProtection="1">
      <alignment horizontal="center" vertical="justify"/>
      <protection hidden="1"/>
    </xf>
    <xf numFmtId="0" fontId="19" fillId="3" borderId="65" xfId="0" applyFont="1" applyFill="1" applyBorder="1" applyAlignment="1" applyProtection="1">
      <alignment horizontal="center" vertical="justify"/>
      <protection hidden="1"/>
    </xf>
    <xf numFmtId="0" fontId="19" fillId="3" borderId="66" xfId="0" applyFont="1" applyFill="1" applyBorder="1" applyAlignment="1" applyProtection="1">
      <alignment horizontal="center" vertical="justify"/>
      <protection hidden="1"/>
    </xf>
    <xf numFmtId="2" fontId="9" fillId="3" borderId="28" xfId="0" applyNumberFormat="1" applyFont="1" applyFill="1" applyBorder="1" applyAlignment="1" applyProtection="1">
      <alignment horizontal="center"/>
      <protection hidden="1"/>
    </xf>
    <xf numFmtId="2" fontId="9" fillId="3" borderId="32" xfId="0" applyNumberFormat="1" applyFont="1" applyFill="1" applyBorder="1" applyAlignment="1" applyProtection="1">
      <alignment horizontal="center"/>
      <protection hidden="1"/>
    </xf>
    <xf numFmtId="2" fontId="9" fillId="3" borderId="33" xfId="0" applyNumberFormat="1" applyFont="1" applyFill="1" applyBorder="1" applyAlignment="1" applyProtection="1">
      <alignment horizontal="center"/>
      <protection hidden="1"/>
    </xf>
    <xf numFmtId="2" fontId="9" fillId="4" borderId="4" xfId="0" applyNumberFormat="1" applyFont="1" applyFill="1" applyBorder="1" applyAlignment="1" applyProtection="1">
      <alignment horizontal="center" vertical="center"/>
      <protection hidden="1"/>
    </xf>
    <xf numFmtId="2" fontId="9" fillId="4" borderId="6" xfId="0" applyNumberFormat="1" applyFont="1" applyFill="1" applyBorder="1" applyAlignment="1" applyProtection="1">
      <alignment horizontal="center" vertical="center"/>
      <protection hidden="1"/>
    </xf>
    <xf numFmtId="2" fontId="9" fillId="4" borderId="7" xfId="0" applyNumberFormat="1" applyFont="1" applyFill="1" applyBorder="1" applyAlignment="1" applyProtection="1">
      <alignment horizontal="center" vertical="center"/>
      <protection hidden="1"/>
    </xf>
    <xf numFmtId="2" fontId="9" fillId="4" borderId="63" xfId="0" applyNumberFormat="1" applyFont="1" applyFill="1" applyBorder="1" applyAlignment="1" applyProtection="1">
      <alignment horizontal="center" vertical="justify"/>
      <protection hidden="1"/>
    </xf>
    <xf numFmtId="2" fontId="9" fillId="4" borderId="76" xfId="0" applyNumberFormat="1" applyFont="1" applyFill="1" applyBorder="1" applyAlignment="1" applyProtection="1">
      <alignment horizontal="center" vertical="justify"/>
      <protection hidden="1"/>
    </xf>
    <xf numFmtId="2" fontId="9" fillId="0" borderId="51" xfId="0" applyNumberFormat="1" applyFont="1" applyBorder="1" applyAlignment="1" applyProtection="1">
      <alignment horizontal="center" vertical="center"/>
      <protection locked="0" hidden="1"/>
    </xf>
    <xf numFmtId="2" fontId="9" fillId="0" borderId="75" xfId="0" applyNumberFormat="1" applyFont="1" applyBorder="1" applyAlignment="1" applyProtection="1">
      <alignment horizontal="center" vertical="center"/>
      <protection locked="0" hidden="1"/>
    </xf>
    <xf numFmtId="2" fontId="9" fillId="0" borderId="71" xfId="0" applyNumberFormat="1" applyFont="1" applyFill="1" applyBorder="1" applyAlignment="1" applyProtection="1">
      <alignment horizontal="center" vertical="center"/>
    </xf>
    <xf numFmtId="2" fontId="9" fillId="0" borderId="57" xfId="0" applyNumberFormat="1" applyFont="1" applyFill="1" applyBorder="1" applyAlignment="1" applyProtection="1">
      <alignment horizontal="center" vertical="center"/>
    </xf>
    <xf numFmtId="0" fontId="2" fillId="3" borderId="11" xfId="0" applyFont="1" applyFill="1" applyBorder="1" applyAlignment="1" applyProtection="1">
      <alignment horizontal="left" vertical="center" wrapText="1"/>
      <protection hidden="1"/>
    </xf>
    <xf numFmtId="0" fontId="2" fillId="3" borderId="12" xfId="0" applyFont="1" applyFill="1" applyBorder="1" applyAlignment="1" applyProtection="1">
      <alignment horizontal="left" vertical="center" wrapText="1"/>
      <protection hidden="1"/>
    </xf>
    <xf numFmtId="0" fontId="2" fillId="3" borderId="47" xfId="0" applyFont="1" applyFill="1" applyBorder="1" applyAlignment="1" applyProtection="1">
      <alignment horizontal="left" vertical="center" wrapText="1"/>
      <protection hidden="1"/>
    </xf>
    <xf numFmtId="0" fontId="2" fillId="3" borderId="14" xfId="0" applyFont="1" applyFill="1" applyBorder="1" applyAlignment="1" applyProtection="1">
      <alignment horizontal="left" vertical="center" wrapText="1"/>
      <protection hidden="1"/>
    </xf>
    <xf numFmtId="0" fontId="2" fillId="3" borderId="15" xfId="0" applyFont="1" applyFill="1" applyBorder="1" applyAlignment="1" applyProtection="1">
      <alignment horizontal="left" vertical="center" wrapText="1"/>
      <protection hidden="1"/>
    </xf>
    <xf numFmtId="0" fontId="2" fillId="3" borderId="48" xfId="0" applyFont="1" applyFill="1" applyBorder="1" applyAlignment="1" applyProtection="1">
      <alignment horizontal="left" vertical="center" wrapText="1"/>
      <protection hidden="1"/>
    </xf>
    <xf numFmtId="0" fontId="2" fillId="3" borderId="25" xfId="0" quotePrefix="1" applyFont="1" applyFill="1" applyBorder="1" applyAlignment="1" applyProtection="1">
      <alignment horizontal="left" vertical="center" wrapText="1"/>
      <protection hidden="1"/>
    </xf>
    <xf numFmtId="0" fontId="2" fillId="3" borderId="26" xfId="0" quotePrefix="1" applyFont="1" applyFill="1" applyBorder="1" applyAlignment="1" applyProtection="1">
      <alignment horizontal="left" vertical="center" wrapText="1"/>
      <protection hidden="1"/>
    </xf>
    <xf numFmtId="0" fontId="2" fillId="3" borderId="69" xfId="0" quotePrefix="1" applyFont="1" applyFill="1" applyBorder="1" applyAlignment="1" applyProtection="1">
      <alignment horizontal="left" vertical="center" wrapText="1"/>
      <protection hidden="1"/>
    </xf>
    <xf numFmtId="0" fontId="2" fillId="3" borderId="9" xfId="0" quotePrefix="1" applyFont="1" applyFill="1" applyBorder="1" applyAlignment="1" applyProtection="1">
      <alignment horizontal="left" vertical="center" wrapText="1"/>
      <protection hidden="1"/>
    </xf>
    <xf numFmtId="0" fontId="2" fillId="3" borderId="0" xfId="0" quotePrefix="1" applyFont="1" applyFill="1" applyBorder="1" applyAlignment="1" applyProtection="1">
      <alignment horizontal="left" vertical="center" wrapText="1"/>
      <protection hidden="1"/>
    </xf>
    <xf numFmtId="0" fontId="2" fillId="3" borderId="1" xfId="0" quotePrefix="1" applyFont="1" applyFill="1" applyBorder="1" applyAlignment="1" applyProtection="1">
      <alignment horizontal="left" vertical="center" wrapText="1"/>
      <protection hidden="1"/>
    </xf>
    <xf numFmtId="0" fontId="2" fillId="3" borderId="65" xfId="0" quotePrefix="1" applyFont="1" applyFill="1" applyBorder="1" applyAlignment="1" applyProtection="1">
      <alignment horizontal="left" vertical="center" wrapText="1"/>
      <protection hidden="1"/>
    </xf>
    <xf numFmtId="0" fontId="2" fillId="3" borderId="58" xfId="0" quotePrefix="1" applyFont="1" applyFill="1" applyBorder="1" applyAlignment="1" applyProtection="1">
      <alignment horizontal="left" vertical="center" wrapText="1"/>
      <protection hidden="1"/>
    </xf>
    <xf numFmtId="0" fontId="2" fillId="3" borderId="74" xfId="0" quotePrefix="1" applyFont="1" applyFill="1" applyBorder="1" applyAlignment="1" applyProtection="1">
      <alignment horizontal="left" vertical="center" wrapText="1"/>
      <protection hidden="1"/>
    </xf>
    <xf numFmtId="0" fontId="2" fillId="3" borderId="44" xfId="0" quotePrefix="1" applyFont="1" applyFill="1" applyBorder="1" applyAlignment="1" applyProtection="1">
      <alignment horizontal="left" vertical="center" wrapText="1"/>
      <protection hidden="1"/>
    </xf>
    <xf numFmtId="0" fontId="2" fillId="3" borderId="45" xfId="0" quotePrefix="1" applyFont="1" applyFill="1" applyBorder="1" applyAlignment="1" applyProtection="1">
      <alignment horizontal="left" vertical="center" wrapText="1"/>
      <protection hidden="1"/>
    </xf>
    <xf numFmtId="0" fontId="2" fillId="0" borderId="53" xfId="0" applyFont="1" applyFill="1" applyBorder="1" applyAlignment="1" applyProtection="1">
      <alignment horizontal="center" vertical="center"/>
      <protection locked="0"/>
    </xf>
    <xf numFmtId="0" fontId="2" fillId="0" borderId="45" xfId="0" applyFont="1" applyFill="1" applyBorder="1" applyAlignment="1" applyProtection="1">
      <alignment horizontal="center" vertical="center"/>
      <protection locked="0"/>
    </xf>
    <xf numFmtId="0" fontId="2" fillId="0" borderId="54" xfId="0" applyFont="1" applyFill="1" applyBorder="1" applyAlignment="1" applyProtection="1">
      <alignment horizontal="center" vertical="center"/>
      <protection locked="0"/>
    </xf>
    <xf numFmtId="2" fontId="9" fillId="4" borderId="63" xfId="0" quotePrefix="1" applyNumberFormat="1" applyFont="1" applyFill="1" applyBorder="1" applyAlignment="1" applyProtection="1">
      <alignment horizontal="center" vertical="center" wrapText="1"/>
      <protection hidden="1"/>
    </xf>
    <xf numFmtId="2" fontId="9" fillId="4" borderId="37" xfId="0" quotePrefix="1" applyNumberFormat="1" applyFont="1" applyFill="1" applyBorder="1" applyAlignment="1" applyProtection="1">
      <alignment horizontal="center" vertical="center" wrapText="1"/>
      <protection hidden="1"/>
    </xf>
    <xf numFmtId="2" fontId="9" fillId="0" borderId="51" xfId="0" applyNumberFormat="1" applyFont="1" applyFill="1" applyBorder="1" applyAlignment="1" applyProtection="1">
      <alignment horizontal="center" vertical="center"/>
      <protection locked="0"/>
    </xf>
    <xf numFmtId="2" fontId="9" fillId="0" borderId="38" xfId="0" applyNumberFormat="1" applyFont="1" applyFill="1" applyBorder="1" applyAlignment="1" applyProtection="1">
      <alignment horizontal="center" vertical="center"/>
      <protection locked="0"/>
    </xf>
    <xf numFmtId="2" fontId="9" fillId="0" borderId="39" xfId="0" applyNumberFormat="1" applyFont="1" applyFill="1" applyBorder="1" applyAlignment="1" applyProtection="1">
      <alignment horizontal="center" vertical="center"/>
    </xf>
    <xf numFmtId="2" fontId="9" fillId="4" borderId="37" xfId="0" applyNumberFormat="1" applyFont="1" applyFill="1" applyBorder="1" applyAlignment="1" applyProtection="1">
      <alignment horizontal="center" vertical="justify"/>
      <protection hidden="1"/>
    </xf>
    <xf numFmtId="2" fontId="9" fillId="4" borderId="63" xfId="0" applyNumberFormat="1" applyFont="1" applyFill="1" applyBorder="1" applyAlignment="1" applyProtection="1">
      <alignment horizontal="center" vertical="center" wrapText="1"/>
      <protection hidden="1"/>
    </xf>
    <xf numFmtId="2" fontId="9" fillId="4" borderId="37" xfId="0" applyNumberFormat="1" applyFont="1" applyFill="1" applyBorder="1" applyAlignment="1" applyProtection="1">
      <alignment horizontal="center" vertical="center" wrapText="1"/>
      <protection hidden="1"/>
    </xf>
    <xf numFmtId="2" fontId="9" fillId="0" borderId="71" xfId="0" applyNumberFormat="1" applyFont="1" applyFill="1" applyBorder="1" applyAlignment="1" applyProtection="1">
      <alignment horizontal="center" vertical="center"/>
      <protection locked="0"/>
    </xf>
    <xf numFmtId="2" fontId="9" fillId="0" borderId="39" xfId="0" applyNumberFormat="1" applyFont="1" applyFill="1" applyBorder="1" applyAlignment="1" applyProtection="1">
      <alignment horizontal="center" vertical="center"/>
      <protection locked="0"/>
    </xf>
    <xf numFmtId="2" fontId="9" fillId="0" borderId="57" xfId="0" applyNumberFormat="1" applyFont="1" applyFill="1" applyBorder="1" applyAlignment="1" applyProtection="1">
      <alignment horizontal="center" vertical="center"/>
      <protection locked="0"/>
    </xf>
    <xf numFmtId="0" fontId="4" fillId="6" borderId="44" xfId="0" applyFont="1" applyFill="1" applyBorder="1" applyAlignment="1" applyProtection="1">
      <alignment horizontal="center"/>
      <protection hidden="1"/>
    </xf>
    <xf numFmtId="0" fontId="4" fillId="6" borderId="45" xfId="0" applyFont="1" applyFill="1" applyBorder="1" applyAlignment="1" applyProtection="1">
      <alignment horizontal="center"/>
      <protection hidden="1"/>
    </xf>
    <xf numFmtId="0" fontId="4" fillId="6" borderId="54" xfId="0" applyFont="1" applyFill="1" applyBorder="1" applyAlignment="1" applyProtection="1">
      <alignment horizontal="center"/>
      <protection hidden="1"/>
    </xf>
    <xf numFmtId="2" fontId="9" fillId="4" borderId="63" xfId="0" applyNumberFormat="1" applyFont="1" applyFill="1" applyBorder="1" applyAlignment="1" applyProtection="1">
      <alignment horizontal="center" vertical="justify" wrapText="1"/>
      <protection hidden="1"/>
    </xf>
    <xf numFmtId="2" fontId="9" fillId="4" borderId="37" xfId="0" applyNumberFormat="1" applyFont="1" applyFill="1" applyBorder="1" applyAlignment="1" applyProtection="1">
      <alignment horizontal="center" vertical="justify" wrapText="1"/>
      <protection hidden="1"/>
    </xf>
    <xf numFmtId="2" fontId="19" fillId="3" borderId="44" xfId="0" applyNumberFormat="1" applyFont="1" applyFill="1" applyBorder="1" applyAlignment="1" applyProtection="1">
      <alignment horizontal="center"/>
      <protection hidden="1"/>
    </xf>
    <xf numFmtId="2" fontId="19" fillId="3" borderId="45" xfId="0" applyNumberFormat="1" applyFont="1" applyFill="1" applyBorder="1" applyAlignment="1" applyProtection="1">
      <alignment horizontal="center"/>
      <protection hidden="1"/>
    </xf>
    <xf numFmtId="2" fontId="19" fillId="3" borderId="54" xfId="0" applyNumberFormat="1" applyFont="1" applyFill="1" applyBorder="1" applyAlignment="1" applyProtection="1">
      <alignment horizontal="center"/>
      <protection hidden="1"/>
    </xf>
    <xf numFmtId="0" fontId="1" fillId="5" borderId="44" xfId="0" quotePrefix="1" applyFont="1" applyFill="1" applyBorder="1" applyAlignment="1" applyProtection="1">
      <alignment horizontal="center" vertical="center"/>
      <protection hidden="1"/>
    </xf>
    <xf numFmtId="0" fontId="1" fillId="5" borderId="45" xfId="0" quotePrefix="1" applyFont="1" applyFill="1" applyBorder="1" applyAlignment="1" applyProtection="1">
      <alignment horizontal="center" vertical="center"/>
      <protection hidden="1"/>
    </xf>
    <xf numFmtId="0" fontId="1" fillId="5" borderId="54" xfId="0" quotePrefix="1" applyFont="1" applyFill="1" applyBorder="1" applyAlignment="1" applyProtection="1">
      <alignment horizontal="center" vertical="center"/>
      <protection hidden="1"/>
    </xf>
    <xf numFmtId="0" fontId="4" fillId="0" borderId="58" xfId="0" applyFont="1" applyBorder="1" applyAlignment="1" applyProtection="1">
      <alignment horizontal="left"/>
      <protection hidden="1"/>
    </xf>
    <xf numFmtId="2" fontId="9" fillId="0" borderId="17" xfId="0" applyNumberFormat="1" applyFont="1" applyFill="1" applyBorder="1" applyAlignment="1" applyProtection="1">
      <alignment horizontal="center"/>
      <protection locked="0"/>
    </xf>
    <xf numFmtId="2" fontId="9" fillId="0" borderId="31" xfId="0" applyNumberFormat="1" applyFont="1" applyFill="1" applyBorder="1" applyAlignment="1" applyProtection="1">
      <alignment horizontal="center"/>
      <protection locked="0"/>
    </xf>
    <xf numFmtId="2" fontId="9" fillId="0" borderId="18" xfId="0" applyNumberFormat="1" applyFont="1" applyFill="1" applyBorder="1" applyAlignment="1" applyProtection="1">
      <alignment horizontal="center"/>
      <protection locked="0"/>
    </xf>
    <xf numFmtId="2" fontId="4" fillId="5" borderId="44" xfId="0" quotePrefix="1" applyNumberFormat="1" applyFont="1" applyFill="1" applyBorder="1" applyAlignment="1" applyProtection="1">
      <alignment horizontal="center"/>
      <protection hidden="1"/>
    </xf>
    <xf numFmtId="2" fontId="4" fillId="5" borderId="45" xfId="0" quotePrefix="1" applyNumberFormat="1" applyFont="1" applyFill="1" applyBorder="1" applyAlignment="1" applyProtection="1">
      <alignment horizontal="center"/>
      <protection hidden="1"/>
    </xf>
    <xf numFmtId="2" fontId="4" fillId="5" borderId="54" xfId="0" quotePrefix="1" applyNumberFormat="1" applyFont="1" applyFill="1" applyBorder="1" applyAlignment="1" applyProtection="1">
      <alignment horizontal="center"/>
      <protection hidden="1"/>
    </xf>
    <xf numFmtId="2" fontId="9" fillId="0" borderId="28" xfId="0" applyNumberFormat="1" applyFont="1" applyFill="1" applyBorder="1" applyAlignment="1" applyProtection="1">
      <alignment horizontal="center"/>
      <protection locked="0"/>
    </xf>
    <xf numFmtId="2" fontId="9" fillId="0" borderId="32" xfId="0" applyNumberFormat="1" applyFont="1" applyFill="1" applyBorder="1" applyAlignment="1" applyProtection="1">
      <alignment horizontal="center"/>
      <protection locked="0"/>
    </xf>
    <xf numFmtId="2" fontId="9" fillId="0" borderId="33" xfId="0" applyNumberFormat="1" applyFont="1" applyFill="1" applyBorder="1" applyAlignment="1" applyProtection="1">
      <alignment horizontal="center"/>
      <protection locked="0"/>
    </xf>
    <xf numFmtId="2" fontId="9" fillId="0" borderId="4" xfId="0" applyNumberFormat="1" applyFont="1" applyFill="1" applyBorder="1" applyAlignment="1" applyProtection="1">
      <alignment horizontal="center"/>
      <protection locked="0"/>
    </xf>
    <xf numFmtId="2" fontId="9" fillId="0" borderId="6" xfId="0" applyNumberFormat="1" applyFont="1" applyFill="1" applyBorder="1" applyAlignment="1" applyProtection="1">
      <alignment horizontal="center"/>
      <protection locked="0"/>
    </xf>
    <xf numFmtId="2" fontId="9" fillId="0" borderId="7" xfId="0" applyNumberFormat="1" applyFont="1" applyFill="1" applyBorder="1" applyAlignment="1" applyProtection="1">
      <alignment horizontal="center"/>
      <protection locked="0"/>
    </xf>
    <xf numFmtId="2" fontId="1" fillId="5" borderId="25" xfId="0" quotePrefix="1" applyNumberFormat="1" applyFont="1" applyFill="1" applyBorder="1" applyAlignment="1" applyProtection="1">
      <alignment horizontal="center" vertical="center" wrapText="1"/>
      <protection hidden="1"/>
    </xf>
    <xf numFmtId="2" fontId="1" fillId="5" borderId="26" xfId="0" quotePrefix="1" applyNumberFormat="1" applyFont="1" applyFill="1" applyBorder="1" applyAlignment="1" applyProtection="1">
      <alignment horizontal="center" vertical="center" wrapText="1"/>
      <protection hidden="1"/>
    </xf>
    <xf numFmtId="2" fontId="1" fillId="5" borderId="27" xfId="0" quotePrefix="1" applyNumberFormat="1" applyFont="1" applyFill="1" applyBorder="1" applyAlignment="1" applyProtection="1">
      <alignment horizontal="center" vertical="center" wrapText="1"/>
      <protection hidden="1"/>
    </xf>
    <xf numFmtId="2" fontId="1" fillId="5" borderId="65" xfId="0" quotePrefix="1" applyNumberFormat="1" applyFont="1" applyFill="1" applyBorder="1" applyAlignment="1" applyProtection="1">
      <alignment horizontal="center" vertical="center" wrapText="1"/>
      <protection hidden="1"/>
    </xf>
    <xf numFmtId="2" fontId="1" fillId="5" borderId="58" xfId="0" quotePrefix="1" applyNumberFormat="1" applyFont="1" applyFill="1" applyBorder="1" applyAlignment="1" applyProtection="1">
      <alignment horizontal="center" vertical="center" wrapText="1"/>
      <protection hidden="1"/>
    </xf>
    <xf numFmtId="2" fontId="1" fillId="5" borderId="66" xfId="0" quotePrefix="1" applyNumberFormat="1" applyFont="1" applyFill="1" applyBorder="1" applyAlignment="1" applyProtection="1">
      <alignment horizontal="center" vertical="center" wrapText="1"/>
      <protection hidden="1"/>
    </xf>
    <xf numFmtId="0" fontId="4" fillId="5" borderId="25" xfId="0" quotePrefix="1" applyFont="1" applyFill="1" applyBorder="1" applyAlignment="1" applyProtection="1">
      <alignment horizontal="center" vertical="justify"/>
      <protection hidden="1"/>
    </xf>
    <xf numFmtId="0" fontId="4" fillId="5" borderId="26" xfId="0" quotePrefix="1" applyFont="1" applyFill="1" applyBorder="1" applyAlignment="1" applyProtection="1">
      <alignment horizontal="center" vertical="justify"/>
      <protection hidden="1"/>
    </xf>
    <xf numFmtId="0" fontId="4" fillId="5" borderId="27" xfId="0" quotePrefix="1" applyFont="1" applyFill="1" applyBorder="1" applyAlignment="1" applyProtection="1">
      <alignment horizontal="center" vertical="justify"/>
      <protection hidden="1"/>
    </xf>
    <xf numFmtId="0" fontId="4" fillId="5" borderId="65" xfId="0" quotePrefix="1" applyFont="1" applyFill="1" applyBorder="1" applyAlignment="1" applyProtection="1">
      <alignment horizontal="center" vertical="justify"/>
      <protection hidden="1"/>
    </xf>
    <xf numFmtId="0" fontId="4" fillId="5" borderId="58" xfId="0" quotePrefix="1" applyFont="1" applyFill="1" applyBorder="1" applyAlignment="1" applyProtection="1">
      <alignment horizontal="center" vertical="justify"/>
      <protection hidden="1"/>
    </xf>
    <xf numFmtId="0" fontId="4" fillId="5" borderId="66" xfId="0" quotePrefix="1" applyFont="1" applyFill="1" applyBorder="1" applyAlignment="1" applyProtection="1">
      <alignment horizontal="center" vertical="justify"/>
      <protection hidden="1"/>
    </xf>
    <xf numFmtId="0" fontId="9" fillId="0" borderId="2" xfId="0" applyFont="1" applyBorder="1" applyAlignment="1" applyProtection="1">
      <alignment horizontal="center" vertical="top" wrapText="1"/>
      <protection locked="0"/>
    </xf>
    <xf numFmtId="0" fontId="9" fillId="0" borderId="3" xfId="0" applyFont="1" applyBorder="1" applyAlignment="1" applyProtection="1">
      <alignment horizontal="center" vertical="top" wrapText="1"/>
      <protection locked="0"/>
    </xf>
    <xf numFmtId="0" fontId="2" fillId="3" borderId="46" xfId="0" quotePrefix="1" applyFont="1" applyFill="1" applyBorder="1" applyAlignment="1" applyProtection="1">
      <alignment horizontal="left" vertical="center" wrapText="1"/>
      <protection hidden="1"/>
    </xf>
    <xf numFmtId="0" fontId="4" fillId="5" borderId="44" xfId="0" applyFont="1" applyFill="1" applyBorder="1" applyAlignment="1" applyProtection="1">
      <alignment horizontal="center"/>
      <protection hidden="1"/>
    </xf>
    <xf numFmtId="0" fontId="4" fillId="5" borderId="45" xfId="0" applyFont="1" applyFill="1" applyBorder="1" applyAlignment="1" applyProtection="1">
      <alignment horizontal="center"/>
      <protection hidden="1"/>
    </xf>
    <xf numFmtId="0" fontId="4" fillId="5" borderId="54" xfId="0" applyFont="1" applyFill="1" applyBorder="1" applyAlignment="1" applyProtection="1">
      <alignment horizontal="center"/>
      <protection hidden="1"/>
    </xf>
    <xf numFmtId="0" fontId="0" fillId="9" borderId="28" xfId="0" applyFill="1" applyBorder="1" applyAlignment="1" applyProtection="1">
      <alignment horizontal="left"/>
      <protection hidden="1"/>
    </xf>
    <xf numFmtId="0" fontId="0" fillId="9" borderId="29" xfId="0" applyFill="1" applyBorder="1" applyAlignment="1" applyProtection="1">
      <alignment horizontal="left"/>
      <protection hidden="1"/>
    </xf>
    <xf numFmtId="0" fontId="0" fillId="9" borderId="17" xfId="0" applyFill="1" applyBorder="1" applyAlignment="1" applyProtection="1">
      <alignment horizontal="left"/>
      <protection hidden="1"/>
    </xf>
    <xf numFmtId="0" fontId="0" fillId="9" borderId="30" xfId="0" applyFill="1" applyBorder="1" applyAlignment="1" applyProtection="1">
      <alignment horizontal="left"/>
      <protection hidden="1"/>
    </xf>
    <xf numFmtId="0" fontId="4" fillId="0" borderId="26" xfId="0" applyFont="1" applyBorder="1" applyAlignment="1" applyProtection="1">
      <alignment horizontal="left"/>
      <protection hidden="1"/>
    </xf>
    <xf numFmtId="2" fontId="1" fillId="5" borderId="44" xfId="0" applyNumberFormat="1" applyFont="1" applyFill="1" applyBorder="1" applyAlignment="1" applyProtection="1">
      <alignment horizontal="center"/>
      <protection hidden="1"/>
    </xf>
    <xf numFmtId="2" fontId="1" fillId="5" borderId="45" xfId="0" applyNumberFormat="1" applyFont="1" applyFill="1" applyBorder="1" applyAlignment="1" applyProtection="1">
      <alignment horizontal="center"/>
      <protection hidden="1"/>
    </xf>
    <xf numFmtId="2" fontId="1" fillId="5" borderId="54" xfId="0" applyNumberFormat="1" applyFont="1" applyFill="1" applyBorder="1" applyAlignment="1" applyProtection="1">
      <alignment horizontal="center"/>
      <protection hidden="1"/>
    </xf>
    <xf numFmtId="2" fontId="9" fillId="3" borderId="44" xfId="0" applyNumberFormat="1" applyFont="1" applyFill="1" applyBorder="1" applyAlignment="1" applyProtection="1">
      <alignment horizontal="center"/>
      <protection hidden="1"/>
    </xf>
    <xf numFmtId="2" fontId="9" fillId="3" borderId="45" xfId="0" applyNumberFormat="1" applyFont="1" applyFill="1" applyBorder="1" applyAlignment="1" applyProtection="1">
      <alignment horizontal="center"/>
      <protection hidden="1"/>
    </xf>
    <xf numFmtId="2" fontId="9" fillId="3" borderId="54" xfId="0" applyNumberFormat="1" applyFont="1" applyFill="1" applyBorder="1" applyAlignment="1" applyProtection="1">
      <alignment horizontal="center"/>
      <protection hidden="1"/>
    </xf>
    <xf numFmtId="0" fontId="9" fillId="4" borderId="34" xfId="0" applyFont="1" applyFill="1" applyBorder="1" applyAlignment="1">
      <alignment horizontal="center" vertical="center"/>
    </xf>
    <xf numFmtId="0" fontId="10" fillId="4" borderId="76" xfId="0" applyFont="1" applyFill="1" applyBorder="1" applyAlignment="1">
      <alignment horizontal="center" vertical="center"/>
    </xf>
    <xf numFmtId="2" fontId="10" fillId="4" borderId="36" xfId="0" applyNumberFormat="1" applyFont="1" applyFill="1" applyBorder="1" applyAlignment="1">
      <alignment horizontal="center" vertical="center"/>
    </xf>
    <xf numFmtId="2" fontId="10" fillId="4" borderId="57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6F4F6"/>
      <rgbColor rgb="00F2DBCE"/>
      <rgbColor rgb="00D5D0D2"/>
      <rgbColor rgb="00D5D9E1"/>
      <rgbColor rgb="00D7D7FF"/>
      <rgbColor rgb="00FFFFD7"/>
      <rgbColor rgb="00FFD7FF"/>
      <rgbColor rgb="00D7FFFF"/>
      <rgbColor rgb="00FFD7D7"/>
      <rgbColor rgb="00D7FFD7"/>
      <rgbColor rgb="00D7D7FF"/>
      <rgbColor rgb="00FFFFD7"/>
      <rgbColor rgb="00FFD7FF"/>
      <rgbColor rgb="00D7FFFF"/>
      <rgbColor rgb="00C0C0C0"/>
      <rgbColor rgb="00808080"/>
      <rgbColor rgb="00D7D7FF"/>
      <rgbColor rgb="00F7DFEF"/>
      <rgbColor rgb="00FFFFD7"/>
      <rgbColor rgb="00E0F5F5"/>
      <rgbColor rgb="00F5D7FF"/>
      <rgbColor rgb="00FFD7D7"/>
      <rgbColor rgb="00D7F2FF"/>
      <rgbColor rgb="00D7D7FF"/>
      <rgbColor rgb="00D7D7FF"/>
      <rgbColor rgb="00FFD7FF"/>
      <rgbColor rgb="00FFFFE6"/>
      <rgbColor rgb="00D7FFFF"/>
      <rgbColor rgb="00FFD7FF"/>
      <rgbColor rgb="00FFD7D7"/>
      <rgbColor rgb="00D7FFFF"/>
      <rgbColor rgb="00D7D7FF"/>
      <rgbColor rgb="00D7F7FF"/>
      <rgbColor rgb="00D7FFFF"/>
      <rgbColor rgb="00E0FFE0"/>
      <rgbColor rgb="00FFFFD7"/>
      <rgbColor rgb="00DCEAFA"/>
      <rgbColor rgb="00F4E1E8"/>
      <rgbColor rgb="00E8DCFA"/>
      <rgbColor rgb="00E3E3E3"/>
      <rgbColor rgb="002A6FF9"/>
      <rgbColor rgb="003FB8CD"/>
      <rgbColor rgb="00488436"/>
      <rgbColor rgb="00958C41"/>
      <rgbColor rgb="008E5E42"/>
      <rgbColor rgb="00A0627A"/>
      <rgbColor rgb="00624FAC"/>
      <rgbColor rgb="00969696"/>
      <rgbColor rgb="001D2FBE"/>
      <rgbColor rgb="00286676"/>
      <rgbColor rgb="00004500"/>
      <rgbColor rgb="00453E01"/>
      <rgbColor rgb="006A2813"/>
      <rgbColor rgb="0085396A"/>
      <rgbColor rgb="004A3285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Elevação de temperatura do enrolamento de baixa tensão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"Tempo de ensaio" versus "Resistência"</c:v>
          </c:tx>
          <c:spPr>
            <a:ln w="12700">
              <a:solidFill>
                <a:srgbClr val="D7D7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D7D7FF"/>
              </a:solidFill>
              <a:ln>
                <a:solidFill>
                  <a:srgbClr val="D7D7FF"/>
                </a:solidFill>
                <a:prstDash val="solid"/>
              </a:ln>
            </c:spPr>
          </c:marker>
          <c:trendline>
            <c:name>Regressão linear</c:nam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n-US"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</c:trendlineLbl>
          </c:trendline>
          <c:xVal>
            <c:numRef>
              <c:f>'ELEVAÇÃO DE TEMP. DO ÓLEO'!#REF!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'ELEVAÇÃO DE TEMP. DO ÓLEO'!#REF!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124960"/>
        <c:axId val="401121040"/>
      </c:scatterChart>
      <c:valAx>
        <c:axId val="401124960"/>
        <c:scaling>
          <c:orientation val="minMax"/>
          <c:max val="9.0000000000000024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Tempo de ensaio (m:ss)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800" b="0" i="0" u="none" strike="noStrike" baseline="0">
                <a:solidFill>
                  <a:srgbClr val="424242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01121040"/>
        <c:crosses val="autoZero"/>
        <c:crossBetween val="midCat"/>
        <c:majorUnit val="1.0416666666666703E-2"/>
        <c:minorUnit val="1.0416666666666703E-2"/>
      </c:valAx>
      <c:valAx>
        <c:axId val="4011210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000" b="0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Resistência (m</a:t>
                </a:r>
                <a:r>
                  <a:rPr lang="pt-BR" sz="1000" b="0" i="0" strike="noStrike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pt-BR" sz="1000" b="0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01124960"/>
        <c:crossesAt val="0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Elevação de temperatura do enrolamento de baixa tensão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"Tempo de ensaio" versus "Resistência"</c:v>
          </c:tx>
          <c:spPr>
            <a:ln w="12700">
              <a:solidFill>
                <a:srgbClr val="D7D7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D7D7FF"/>
              </a:solidFill>
              <a:ln>
                <a:solidFill>
                  <a:srgbClr val="D7D7FF"/>
                </a:solidFill>
                <a:prstDash val="solid"/>
              </a:ln>
            </c:spPr>
          </c:marker>
          <c:trendline>
            <c:name>Regressão linear</c:nam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numFmt formatCode="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n-US"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</c:trendlineLbl>
          </c:trendline>
          <c:xVal>
            <c:numRef>
              <c:f>'[1]ELEVAÇÃO DE TEMP. DO ÓLEO'!#REF!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'[1]ELEVAÇÃO DE TEMP. DO ÓLEO'!#REF!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121432"/>
        <c:axId val="401123000"/>
      </c:scatterChart>
      <c:valAx>
        <c:axId val="401121432"/>
        <c:scaling>
          <c:orientation val="minMax"/>
          <c:max val="9.0000000000000024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Tempo de ensaio (m:ss)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800" b="0" i="0" u="none" strike="noStrike" baseline="0">
                <a:solidFill>
                  <a:srgbClr val="424242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01123000"/>
        <c:crosses val="autoZero"/>
        <c:crossBetween val="midCat"/>
        <c:majorUnit val="1.0416666666666703E-2"/>
        <c:minorUnit val="1.0416666666666703E-2"/>
      </c:valAx>
      <c:valAx>
        <c:axId val="4011230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n-US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000" b="0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Resistência (m</a:t>
                </a:r>
                <a:r>
                  <a:rPr lang="pt-BR" sz="1000" b="0" i="0" strike="noStrike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pt-BR" sz="1000" b="0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01121432"/>
        <c:crossesAt val="0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lang="en-US"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ELEVAÇÃO DE TEMPERATURA DO ÓLEO</a:t>
            </a:r>
          </a:p>
        </c:rich>
      </c:tx>
      <c:layout>
        <c:manualLayout>
          <c:xMode val="edge"/>
          <c:yMode val="edge"/>
          <c:x val="0.23118317199597388"/>
          <c:y val="3.34261838440110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78519087630556"/>
          <c:y val="0.192200557103064"/>
          <c:w val="0.80645302428634658"/>
          <c:h val="0.59052924791086359"/>
        </c:manualLayout>
      </c:layout>
      <c:scatterChart>
        <c:scatterStyle val="smoothMarker"/>
        <c:varyColors val="0"/>
        <c:ser>
          <c:idx val="0"/>
          <c:order val="0"/>
          <c:tx>
            <c:v>ELEVAÇÃO DE TEMPERATURA DO ÓLEO</c:v>
          </c:tx>
          <c:spPr>
            <a:ln w="12700">
              <a:solidFill>
                <a:srgbClr val="A0627A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D7D7FF"/>
              </a:solidFill>
              <a:ln>
                <a:solidFill>
                  <a:srgbClr val="85396A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poly"/>
            <c:order val="3"/>
            <c:dispRSqr val="0"/>
            <c:dispEq val="0"/>
          </c:trendline>
          <c:xVal>
            <c:strRef>
              <c:f>'ELEVAÇÃO DE TEMP. DO ÓLEO'!$I$16:$I$21</c:f>
              <c:strCache>
                <c:ptCount val="6"/>
                <c:pt idx="0">
                  <c:v>-</c:v>
                </c:pt>
                <c:pt idx="1">
                  <c:v>-</c:v>
                </c:pt>
                <c:pt idx="2">
                  <c:v>-</c:v>
                </c:pt>
                <c:pt idx="3">
                  <c:v>-</c:v>
                </c:pt>
                <c:pt idx="4">
                  <c:v>-</c:v>
                </c:pt>
                <c:pt idx="5">
                  <c:v>-</c:v>
                </c:pt>
              </c:strCache>
            </c:strRef>
          </c:xVal>
          <c:yVal>
            <c:numRef>
              <c:f>'ELEVAÇÃO DE TEMP. DO ÓLEO'!$H$16:$H$21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118296"/>
        <c:axId val="401121824"/>
      </c:scatterChart>
      <c:valAx>
        <c:axId val="401118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Incremento de DT na última hora (k)</a:t>
                </a:r>
              </a:p>
            </c:rich>
          </c:tx>
          <c:layout>
            <c:manualLayout>
              <c:xMode val="edge"/>
              <c:yMode val="edge"/>
              <c:x val="0.31362063613016539"/>
              <c:y val="0.8802228412256215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150" b="0" i="0" u="none" strike="noStrike" baseline="0">
                <a:solidFill>
                  <a:srgbClr val="424242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01121824"/>
        <c:crosses val="autoZero"/>
        <c:crossBetween val="midCat"/>
      </c:valAx>
      <c:valAx>
        <c:axId val="401121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US"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Temp. média do topo óleo(°C)</a:t>
                </a:r>
              </a:p>
            </c:rich>
          </c:tx>
          <c:layout>
            <c:manualLayout>
              <c:xMode val="edge"/>
              <c:yMode val="edge"/>
              <c:x val="2.8673835125448452E-2"/>
              <c:y val="0.189415041782736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01118296"/>
        <c:crosses val="autoZero"/>
        <c:crossBetween val="midCat"/>
      </c:valAx>
      <c:spPr>
        <a:solidFill>
          <a:srgbClr val="D7FFFF"/>
        </a:solidFill>
        <a:ln w="12700">
          <a:solidFill>
            <a:srgbClr val="D7D7FF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843" footer="0.4921259850000084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Determinação da elevação de temperatura do enrolamento de alta tensão
Gráfico de Resistência X Tempo após  a desenergização
</a:t>
            </a:r>
          </a:p>
        </c:rich>
      </c:tx>
      <c:layout>
        <c:manualLayout>
          <c:xMode val="edge"/>
          <c:yMode val="edge"/>
          <c:x val="0.10983623768340522"/>
          <c:y val="3.18627450980392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573782958010499"/>
          <c:y val="0.48039330670119679"/>
          <c:w val="0.45901676086767912"/>
          <c:h val="0.37500089757798455"/>
        </c:manualLayout>
      </c:layout>
      <c:scatterChart>
        <c:scatterStyle val="lineMarker"/>
        <c:varyColors val="0"/>
        <c:ser>
          <c:idx val="0"/>
          <c:order val="0"/>
          <c:tx>
            <c:v>Valor medido</c:v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C0C0C0"/>
              </a:solidFill>
              <a:ln>
                <a:solidFill>
                  <a:srgbClr val="C0C0C0"/>
                </a:solidFill>
                <a:prstDash val="solid"/>
              </a:ln>
            </c:spPr>
          </c:marker>
          <c:trendline>
            <c:name>Regressão linear</c:name>
            <c:spPr>
              <a:ln w="25400">
                <a:solidFill>
                  <a:srgbClr val="424242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3.1158512489304908E-2"/>
                  <c:y val="-0.48774609798971286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n-US"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</c:trendlineLbl>
          </c:trendline>
          <c:xVal>
            <c:numRef>
              <c:f>'ELEVAÇÃO DE TEMP. NO ENR. DE AT'!$B$16:$B$24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xVal>
          <c:yVal>
            <c:numRef>
              <c:f>'ELEVAÇÃO DE TEMP. NO ENR. DE AT'!$E$16:$E$24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799464"/>
        <c:axId val="404795544"/>
      </c:scatterChart>
      <c:valAx>
        <c:axId val="404799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Tempo após desenergização (m:ss)</a:t>
                </a:r>
              </a:p>
            </c:rich>
          </c:tx>
          <c:layout>
            <c:manualLayout>
              <c:xMode val="edge"/>
              <c:yMode val="edge"/>
              <c:x val="0.21967230325717504"/>
              <c:y val="0.9215709433379548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800" b="0" i="0" u="none" strike="noStrike" baseline="0">
                <a:solidFill>
                  <a:srgbClr val="424242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04795544"/>
        <c:crosses val="autoZero"/>
        <c:crossBetween val="midCat"/>
      </c:valAx>
      <c:valAx>
        <c:axId val="4047955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n-U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Resistência do enrolamento (</a:t>
                </a:r>
                <a:r>
                  <a:rPr lang="pt-BR" sz="800" b="1" i="0" strike="noStrike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pt-BR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7.0491803278688522E-2"/>
              <c:y val="0.44607946065565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047994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4918084419775401"/>
          <c:y val="0.53921697287838999"/>
          <c:w val="0.19672148358504699"/>
          <c:h val="9.55884926148952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US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5" footer="0.5"/>
    <c:pageSetup orientation="landscape" horizontalDpi="180" verticalDpi="18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Determinação da elevação de temperatura do enrolamento de baixa tensão
 Gráfico de Resistência X Tempo após a desenergização
</a:t>
            </a:r>
          </a:p>
        </c:rich>
      </c:tx>
      <c:layout>
        <c:manualLayout>
          <c:xMode val="edge"/>
          <c:yMode val="edge"/>
          <c:x val="9.7913322632423694E-2"/>
          <c:y val="8.08826102619525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409309791332598"/>
          <c:y val="0.45098147159705043"/>
          <c:w val="0.46388443017656888"/>
          <c:h val="0.40441273268213002"/>
        </c:manualLayout>
      </c:layout>
      <c:scatterChart>
        <c:scatterStyle val="lineMarker"/>
        <c:varyColors val="0"/>
        <c:ser>
          <c:idx val="0"/>
          <c:order val="0"/>
          <c:tx>
            <c:v>Valor medido</c:v>
          </c:tx>
          <c:spPr>
            <a:ln w="12700">
              <a:solidFill>
                <a:srgbClr val="286676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286676"/>
              </a:solidFill>
              <a:ln>
                <a:solidFill>
                  <a:srgbClr val="286676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dispRSqr val="1"/>
            <c:dispEq val="1"/>
            <c:trendlineLbl>
              <c:layout>
                <c:manualLayout>
                  <c:x val="0.21188862628126501"/>
                  <c:y val="-0.45833433328382839"/>
                </c:manualLayout>
              </c:layout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lang="en-US"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</c:trendlineLbl>
          </c:trendline>
          <c:xVal>
            <c:numRef>
              <c:f>'ELEVAÇÃO DE TEMP. NO ENR. DE BT'!$B$16:$B$25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xVal>
          <c:yVal>
            <c:numRef>
              <c:f>'ELEVAÇÃO DE TEMP. NO ENR. DE BT'!$E$16:$E$25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800640"/>
        <c:axId val="404795936"/>
      </c:scatterChart>
      <c:valAx>
        <c:axId val="404800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Tempo após desenergização (m:ss)</a:t>
                </a:r>
              </a:p>
            </c:rich>
          </c:tx>
          <c:layout>
            <c:manualLayout>
              <c:xMode val="edge"/>
              <c:yMode val="edge"/>
              <c:x val="0.22311396468699801"/>
              <c:y val="0.9215709433379548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800" b="0" i="0" u="none" strike="noStrike" baseline="0">
                <a:solidFill>
                  <a:srgbClr val="424242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04795936"/>
        <c:crosses val="autoZero"/>
        <c:crossBetween val="midCat"/>
      </c:valAx>
      <c:valAx>
        <c:axId val="4047959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n-US"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Resistência do enrolamento (</a:t>
                </a:r>
                <a:r>
                  <a:rPr lang="pt-BR" sz="800" b="1" i="0" strike="noStrike">
                    <a:solidFill>
                      <a:srgbClr val="000000"/>
                    </a:solidFill>
                    <a:latin typeface="Symbol"/>
                  </a:rPr>
                  <a:t>W</a:t>
                </a:r>
                <a:r>
                  <a:rPr lang="pt-BR" sz="8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7.0626003210272931E-2"/>
              <c:y val="0.4313735783027206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40480064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463884430176555"/>
          <c:y val="0.56617775719211605"/>
          <c:w val="0.22792937399679075"/>
          <c:h val="9.558849261489524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lang="en-US"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5" footer="0.5"/>
    <c:pageSetup orientation="landscape" horizontalDpi="180" verticalDpi="180"/>
  </c:printSettings>
</c:chartSpac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5</xdr:row>
      <xdr:rowOff>28575</xdr:rowOff>
    </xdr:from>
    <xdr:to>
      <xdr:col>5</xdr:col>
      <xdr:colOff>552450</xdr:colOff>
      <xdr:row>6</xdr:row>
      <xdr:rowOff>19050</xdr:rowOff>
    </xdr:to>
    <xdr:sp macro="" textlink="">
      <xdr:nvSpPr>
        <xdr:cNvPr id="1049" name="Text Box 25"/>
        <xdr:cNvSpPr txBox="1">
          <a:spLocks noChangeArrowheads="1"/>
        </xdr:cNvSpPr>
      </xdr:nvSpPr>
      <xdr:spPr bwMode="auto">
        <a:xfrm>
          <a:off x="1743075" y="971550"/>
          <a:ext cx="1828800" cy="285750"/>
        </a:xfrm>
        <a:prstGeom prst="rect">
          <a:avLst/>
        </a:prstGeom>
        <a:solidFill>
          <a:srgbClr val="F2DBCE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endParaRPr lang="pt-BR" sz="18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0</xdr:colOff>
      <xdr:row>8</xdr:row>
      <xdr:rowOff>0</xdr:rowOff>
    </xdr:from>
    <xdr:to>
      <xdr:col>11</xdr:col>
      <xdr:colOff>523875</xdr:colOff>
      <xdr:row>10</xdr:row>
      <xdr:rowOff>133350</xdr:rowOff>
    </xdr:to>
    <xdr:sp macro="" textlink="">
      <xdr:nvSpPr>
        <xdr:cNvPr id="13" name="Text Box 14"/>
        <xdr:cNvSpPr txBox="1">
          <a:spLocks noChangeArrowheads="1"/>
        </xdr:cNvSpPr>
      </xdr:nvSpPr>
      <xdr:spPr bwMode="auto">
        <a:xfrm>
          <a:off x="0" y="1600200"/>
          <a:ext cx="6496050" cy="514350"/>
        </a:xfrm>
        <a:prstGeom prst="rect">
          <a:avLst/>
        </a:prstGeom>
        <a:solidFill>
          <a:srgbClr val="F2DBCE"/>
        </a:solidFill>
        <a:ln w="9525">
          <a:noFill/>
          <a:miter lim="800000"/>
          <a:headEnd/>
          <a:tailEnd/>
        </a:ln>
      </xdr:spPr>
      <xdr:txBody>
        <a:bodyPr/>
        <a:lstStyle/>
        <a:p>
          <a:r>
            <a:rPr lang="pt-BR"/>
            <a:t>CEPEL / INMETRO</a:t>
          </a:r>
        </a:p>
      </xdr:txBody>
    </xdr:sp>
    <xdr:clientData/>
  </xdr:twoCellAnchor>
  <xdr:twoCellAnchor>
    <xdr:from>
      <xdr:col>0</xdr:col>
      <xdr:colOff>0</xdr:colOff>
      <xdr:row>14</xdr:row>
      <xdr:rowOff>0</xdr:rowOff>
    </xdr:from>
    <xdr:to>
      <xdr:col>11</xdr:col>
      <xdr:colOff>523875</xdr:colOff>
      <xdr:row>16</xdr:row>
      <xdr:rowOff>133350</xdr:rowOff>
    </xdr:to>
    <xdr:sp macro="" textlink="">
      <xdr:nvSpPr>
        <xdr:cNvPr id="14" name="Text Box 15"/>
        <xdr:cNvSpPr txBox="1">
          <a:spLocks noChangeArrowheads="1"/>
        </xdr:cNvSpPr>
      </xdr:nvSpPr>
      <xdr:spPr bwMode="auto">
        <a:xfrm>
          <a:off x="0" y="2752725"/>
          <a:ext cx="6496050" cy="514350"/>
        </a:xfrm>
        <a:prstGeom prst="rect">
          <a:avLst/>
        </a:prstGeom>
        <a:solidFill>
          <a:srgbClr val="F2DBCE"/>
        </a:solidFill>
        <a:ln w="9525">
          <a:noFill/>
          <a:miter lim="800000"/>
          <a:headEnd/>
          <a:tailEnd/>
        </a:ln>
      </xdr:spPr>
      <xdr:txBody>
        <a:bodyPr/>
        <a:lstStyle/>
        <a:p>
          <a:endParaRPr lang="pt-BR"/>
        </a:p>
      </xdr:txBody>
    </xdr:sp>
    <xdr:clientData/>
  </xdr:twoCellAnchor>
  <xdr:twoCellAnchor>
    <xdr:from>
      <xdr:col>0</xdr:col>
      <xdr:colOff>0</xdr:colOff>
      <xdr:row>19</xdr:row>
      <xdr:rowOff>0</xdr:rowOff>
    </xdr:from>
    <xdr:to>
      <xdr:col>11</xdr:col>
      <xdr:colOff>523875</xdr:colOff>
      <xdr:row>21</xdr:row>
      <xdr:rowOff>133350</xdr:rowOff>
    </xdr:to>
    <xdr:sp macro="" textlink="">
      <xdr:nvSpPr>
        <xdr:cNvPr id="15" name="Text Box 16"/>
        <xdr:cNvSpPr txBox="1">
          <a:spLocks noChangeArrowheads="1"/>
        </xdr:cNvSpPr>
      </xdr:nvSpPr>
      <xdr:spPr bwMode="auto">
        <a:xfrm>
          <a:off x="0" y="3714750"/>
          <a:ext cx="6496050" cy="514350"/>
        </a:xfrm>
        <a:prstGeom prst="rect">
          <a:avLst/>
        </a:prstGeom>
        <a:solidFill>
          <a:srgbClr val="F2DBCE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r>
            <a:rPr lang="pt-BR"/>
            <a:t>Transformador </a:t>
          </a:r>
          <a:r>
            <a:rPr lang="pt-BR" baseline="0"/>
            <a:t> monofásico  xxxxx bucha de xxx KVA na classe de tensão xxx kV</a:t>
          </a:r>
        </a:p>
        <a:p>
          <a:endParaRPr lang="pt-BR" baseline="0"/>
        </a:p>
        <a:p>
          <a:endParaRPr lang="pt-BR" baseline="0"/>
        </a:p>
        <a:p>
          <a:endParaRPr lang="pt-BR"/>
        </a:p>
      </xdr:txBody>
    </xdr:sp>
    <xdr:clientData/>
  </xdr:twoCellAnchor>
  <xdr:twoCellAnchor>
    <xdr:from>
      <xdr:col>0</xdr:col>
      <xdr:colOff>0</xdr:colOff>
      <xdr:row>24</xdr:row>
      <xdr:rowOff>0</xdr:rowOff>
    </xdr:from>
    <xdr:to>
      <xdr:col>11</xdr:col>
      <xdr:colOff>523875</xdr:colOff>
      <xdr:row>26</xdr:row>
      <xdr:rowOff>133350</xdr:rowOff>
    </xdr:to>
    <xdr:sp macro="" textlink="">
      <xdr:nvSpPr>
        <xdr:cNvPr id="16" name="Text Box 16"/>
        <xdr:cNvSpPr txBox="1">
          <a:spLocks noChangeArrowheads="1"/>
        </xdr:cNvSpPr>
      </xdr:nvSpPr>
      <xdr:spPr bwMode="auto">
        <a:xfrm>
          <a:off x="0" y="4676775"/>
          <a:ext cx="6496050" cy="514350"/>
        </a:xfrm>
        <a:prstGeom prst="rect">
          <a:avLst/>
        </a:prstGeom>
        <a:solidFill>
          <a:srgbClr val="F2DBCE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r>
            <a:rPr lang="pt-BR"/>
            <a:t>Transformador  monofásico</a:t>
          </a:r>
          <a:r>
            <a:rPr lang="pt-BR" baseline="0"/>
            <a:t> </a:t>
          </a:r>
          <a:r>
            <a:rPr lang="pt-BR"/>
            <a:t>em</a:t>
          </a:r>
          <a:r>
            <a:rPr lang="pt-BR" baseline="0"/>
            <a:t> 60Hz, primário: xxxxxV, ligação xxxx, secundário: xxxxxxx ligação Série, material dos enrolamentos xxxxxxxeimerso em óleo mineral isolante.</a:t>
          </a:r>
        </a:p>
        <a:p>
          <a:endParaRPr lang="pt-BR" baseline="0"/>
        </a:p>
        <a:p>
          <a:endParaRPr lang="pt-BR" baseline="0"/>
        </a:p>
        <a:p>
          <a:endParaRPr lang="pt-BR" baseline="0"/>
        </a:p>
        <a:p>
          <a:endParaRPr lang="pt-BR"/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4</xdr:col>
      <xdr:colOff>171450</xdr:colOff>
      <xdr:row>40</xdr:row>
      <xdr:rowOff>152400</xdr:rowOff>
    </xdr:to>
    <xdr:sp macro="" textlink="">
      <xdr:nvSpPr>
        <xdr:cNvPr id="20" name="Text Box 20"/>
        <xdr:cNvSpPr txBox="1">
          <a:spLocks noChangeArrowheads="1"/>
        </xdr:cNvSpPr>
      </xdr:nvSpPr>
      <xdr:spPr bwMode="auto">
        <a:xfrm>
          <a:off x="1828800" y="7620000"/>
          <a:ext cx="990600" cy="152400"/>
        </a:xfrm>
        <a:prstGeom prst="rect">
          <a:avLst/>
        </a:prstGeom>
        <a:solidFill>
          <a:srgbClr val="F2DBCE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     </a:t>
          </a:r>
        </a:p>
      </xdr:txBody>
    </xdr:sp>
    <xdr:clientData/>
  </xdr:twoCellAnchor>
  <xdr:twoCellAnchor>
    <xdr:from>
      <xdr:col>0</xdr:col>
      <xdr:colOff>0</xdr:colOff>
      <xdr:row>29</xdr:row>
      <xdr:rowOff>0</xdr:rowOff>
    </xdr:from>
    <xdr:to>
      <xdr:col>11</xdr:col>
      <xdr:colOff>523875</xdr:colOff>
      <xdr:row>32</xdr:row>
      <xdr:rowOff>152400</xdr:rowOff>
    </xdr:to>
    <xdr:sp macro="" textlink="">
      <xdr:nvSpPr>
        <xdr:cNvPr id="21" name="Text Box 19"/>
        <xdr:cNvSpPr txBox="1">
          <a:spLocks noChangeArrowheads="1"/>
        </xdr:cNvSpPr>
      </xdr:nvSpPr>
      <xdr:spPr bwMode="auto">
        <a:xfrm>
          <a:off x="0" y="5638800"/>
          <a:ext cx="6496050" cy="723900"/>
        </a:xfrm>
        <a:prstGeom prst="rect">
          <a:avLst/>
        </a:prstGeom>
        <a:solidFill>
          <a:srgbClr val="F2DBCE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r>
            <a:rPr lang="pt-BR"/>
            <a:t>NBR5440/2014</a:t>
          </a:r>
        </a:p>
        <a:p>
          <a:r>
            <a:rPr lang="pt-BR"/>
            <a:t>NBR5356/1,2,3,4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289560</xdr:colOff>
          <xdr:row>0</xdr:row>
          <xdr:rowOff>38100</xdr:rowOff>
        </xdr:from>
        <xdr:to>
          <xdr:col>11</xdr:col>
          <xdr:colOff>419100</xdr:colOff>
          <xdr:row>4</xdr:row>
          <xdr:rowOff>175260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57150</xdr:colOff>
      <xdr:row>28</xdr:row>
      <xdr:rowOff>123825</xdr:rowOff>
    </xdr:from>
    <xdr:to>
      <xdr:col>8</xdr:col>
      <xdr:colOff>381000</xdr:colOff>
      <xdr:row>52</xdr:row>
      <xdr:rowOff>123825</xdr:rowOff>
    </xdr:to>
    <xdr:graphicFrame macro="">
      <xdr:nvGraphicFramePr>
        <xdr:cNvPr id="185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8</xdr:col>
      <xdr:colOff>514350</xdr:colOff>
      <xdr:row>60</xdr:row>
      <xdr:rowOff>95250</xdr:rowOff>
    </xdr:to>
    <xdr:sp macro="" textlink="">
      <xdr:nvSpPr>
        <xdr:cNvPr id="18593" name="Rectangle 2"/>
        <xdr:cNvSpPr>
          <a:spLocks noChangeArrowheads="1"/>
        </xdr:cNvSpPr>
      </xdr:nvSpPr>
      <xdr:spPr bwMode="auto">
        <a:xfrm>
          <a:off x="19050" y="0"/>
          <a:ext cx="6105525" cy="9925050"/>
        </a:xfrm>
        <a:prstGeom prst="rect">
          <a:avLst/>
        </a:prstGeom>
        <a:noFill/>
        <a:ln w="17145">
          <a:solidFill>
            <a:srgbClr val="42424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3</xdr:row>
      <xdr:rowOff>28575</xdr:rowOff>
    </xdr:from>
    <xdr:to>
      <xdr:col>8</xdr:col>
      <xdr:colOff>504825</xdr:colOff>
      <xdr:row>3</xdr:row>
      <xdr:rowOff>38100</xdr:rowOff>
    </xdr:to>
    <xdr:sp macro="" textlink="">
      <xdr:nvSpPr>
        <xdr:cNvPr id="18594" name="Line 3"/>
        <xdr:cNvSpPr>
          <a:spLocks noChangeShapeType="1"/>
        </xdr:cNvSpPr>
      </xdr:nvSpPr>
      <xdr:spPr bwMode="auto">
        <a:xfrm>
          <a:off x="19050" y="542925"/>
          <a:ext cx="6096000" cy="9525"/>
        </a:xfrm>
        <a:prstGeom prst="line">
          <a:avLst/>
        </a:prstGeom>
        <a:noFill/>
        <a:ln w="17145">
          <a:solidFill>
            <a:srgbClr val="42424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228600</xdr:colOff>
      <xdr:row>0</xdr:row>
      <xdr:rowOff>0</xdr:rowOff>
    </xdr:from>
    <xdr:to>
      <xdr:col>3</xdr:col>
      <xdr:colOff>228600</xdr:colOff>
      <xdr:row>3</xdr:row>
      <xdr:rowOff>38100</xdr:rowOff>
    </xdr:to>
    <xdr:sp macro="" textlink="">
      <xdr:nvSpPr>
        <xdr:cNvPr id="18595" name="Line 4"/>
        <xdr:cNvSpPr>
          <a:spLocks noChangeShapeType="1"/>
        </xdr:cNvSpPr>
      </xdr:nvSpPr>
      <xdr:spPr bwMode="auto">
        <a:xfrm flipV="1">
          <a:off x="1685925" y="0"/>
          <a:ext cx="0" cy="552450"/>
        </a:xfrm>
        <a:prstGeom prst="line">
          <a:avLst/>
        </a:prstGeom>
        <a:noFill/>
        <a:ln w="17145">
          <a:solidFill>
            <a:srgbClr val="42424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6</xdr:col>
      <xdr:colOff>295275</xdr:colOff>
      <xdr:row>0</xdr:row>
      <xdr:rowOff>0</xdr:rowOff>
    </xdr:from>
    <xdr:to>
      <xdr:col>6</xdr:col>
      <xdr:colOff>295275</xdr:colOff>
      <xdr:row>3</xdr:row>
      <xdr:rowOff>38100</xdr:rowOff>
    </xdr:to>
    <xdr:sp macro="" textlink="">
      <xdr:nvSpPr>
        <xdr:cNvPr id="18596" name="Line 5"/>
        <xdr:cNvSpPr>
          <a:spLocks noChangeShapeType="1"/>
        </xdr:cNvSpPr>
      </xdr:nvSpPr>
      <xdr:spPr bwMode="auto">
        <a:xfrm flipV="1">
          <a:off x="4800600" y="0"/>
          <a:ext cx="0" cy="552450"/>
        </a:xfrm>
        <a:prstGeom prst="line">
          <a:avLst/>
        </a:prstGeom>
        <a:noFill/>
        <a:ln w="17145">
          <a:solidFill>
            <a:srgbClr val="42424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45720</xdr:colOff>
          <xdr:row>0</xdr:row>
          <xdr:rowOff>60960</xdr:rowOff>
        </xdr:from>
        <xdr:to>
          <xdr:col>1</xdr:col>
          <xdr:colOff>144780</xdr:colOff>
          <xdr:row>2</xdr:row>
          <xdr:rowOff>91440</xdr:rowOff>
        </xdr:to>
        <xdr:sp macro="" textlink="">
          <xdr:nvSpPr>
            <xdr:cNvPr id="18444" name="Object 12" hidden="1">
              <a:extLst>
                <a:ext uri="{63B3BB69-23CF-44E3-9099-C40C66FF867C}">
                  <a14:compatExt spid="_x0000_s18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175260</xdr:colOff>
          <xdr:row>0</xdr:row>
          <xdr:rowOff>53340</xdr:rowOff>
        </xdr:from>
        <xdr:to>
          <xdr:col>2</xdr:col>
          <xdr:colOff>144780</xdr:colOff>
          <xdr:row>2</xdr:row>
          <xdr:rowOff>99060</xdr:rowOff>
        </xdr:to>
        <xdr:sp macro="" textlink="">
          <xdr:nvSpPr>
            <xdr:cNvPr id="18445" name="Object 13" hidden="1">
              <a:extLst>
                <a:ext uri="{63B3BB69-23CF-44E3-9099-C40C66FF867C}">
                  <a14:compatExt spid="_x0000_s18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152400</xdr:colOff>
          <xdr:row>0</xdr:row>
          <xdr:rowOff>53340</xdr:rowOff>
        </xdr:from>
        <xdr:to>
          <xdr:col>3</xdr:col>
          <xdr:colOff>137160</xdr:colOff>
          <xdr:row>2</xdr:row>
          <xdr:rowOff>99060</xdr:rowOff>
        </xdr:to>
        <xdr:sp macro="" textlink="">
          <xdr:nvSpPr>
            <xdr:cNvPr id="18446" name="Object 14" hidden="1">
              <a:extLst>
                <a:ext uri="{63B3BB69-23CF-44E3-9099-C40C66FF867C}">
                  <a14:compatExt spid="_x0000_s18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11</xdr:col>
      <xdr:colOff>142875</xdr:colOff>
      <xdr:row>44</xdr:row>
      <xdr:rowOff>38101</xdr:rowOff>
    </xdr:to>
    <xdr:sp macro="" textlink="">
      <xdr:nvSpPr>
        <xdr:cNvPr id="15501" name="Rectangle 9"/>
        <xdr:cNvSpPr>
          <a:spLocks noChangeArrowheads="1"/>
        </xdr:cNvSpPr>
      </xdr:nvSpPr>
      <xdr:spPr bwMode="auto">
        <a:xfrm>
          <a:off x="0" y="1"/>
          <a:ext cx="6213475" cy="9918700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3</xdr:row>
      <xdr:rowOff>28575</xdr:rowOff>
    </xdr:from>
    <xdr:to>
      <xdr:col>11</xdr:col>
      <xdr:colOff>127000</xdr:colOff>
      <xdr:row>3</xdr:row>
      <xdr:rowOff>50800</xdr:rowOff>
    </xdr:to>
    <xdr:sp macro="" textlink="">
      <xdr:nvSpPr>
        <xdr:cNvPr id="15502" name="Line 10"/>
        <xdr:cNvSpPr>
          <a:spLocks noChangeShapeType="1"/>
        </xdr:cNvSpPr>
      </xdr:nvSpPr>
      <xdr:spPr bwMode="auto">
        <a:xfrm>
          <a:off x="19050" y="549275"/>
          <a:ext cx="6178550" cy="22225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276225</xdr:colOff>
      <xdr:row>0</xdr:row>
      <xdr:rowOff>0</xdr:rowOff>
    </xdr:from>
    <xdr:to>
      <xdr:col>3</xdr:col>
      <xdr:colOff>276225</xdr:colOff>
      <xdr:row>3</xdr:row>
      <xdr:rowOff>38100</xdr:rowOff>
    </xdr:to>
    <xdr:sp macro="" textlink="">
      <xdr:nvSpPr>
        <xdr:cNvPr id="15503" name="Line 11"/>
        <xdr:cNvSpPr>
          <a:spLocks noChangeShapeType="1"/>
        </xdr:cNvSpPr>
      </xdr:nvSpPr>
      <xdr:spPr bwMode="auto">
        <a:xfrm flipV="1">
          <a:off x="1676400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7</xdr:col>
      <xdr:colOff>552450</xdr:colOff>
      <xdr:row>0</xdr:row>
      <xdr:rowOff>0</xdr:rowOff>
    </xdr:from>
    <xdr:to>
      <xdr:col>7</xdr:col>
      <xdr:colOff>552450</xdr:colOff>
      <xdr:row>3</xdr:row>
      <xdr:rowOff>38100</xdr:rowOff>
    </xdr:to>
    <xdr:sp macro="" textlink="">
      <xdr:nvSpPr>
        <xdr:cNvPr id="15504" name="Line 12"/>
        <xdr:cNvSpPr>
          <a:spLocks noChangeShapeType="1"/>
        </xdr:cNvSpPr>
      </xdr:nvSpPr>
      <xdr:spPr bwMode="auto">
        <a:xfrm flipV="1">
          <a:off x="4953000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53340</xdr:colOff>
          <xdr:row>0</xdr:row>
          <xdr:rowOff>60960</xdr:rowOff>
        </xdr:from>
        <xdr:to>
          <xdr:col>1</xdr:col>
          <xdr:colOff>251460</xdr:colOff>
          <xdr:row>2</xdr:row>
          <xdr:rowOff>91440</xdr:rowOff>
        </xdr:to>
        <xdr:sp macro="" textlink="">
          <xdr:nvSpPr>
            <xdr:cNvPr id="15382" name="Object 22" hidden="1">
              <a:extLst>
                <a:ext uri="{63B3BB69-23CF-44E3-9099-C40C66FF867C}">
                  <a14:compatExt spid="_x0000_s15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289560</xdr:colOff>
          <xdr:row>0</xdr:row>
          <xdr:rowOff>53340</xdr:rowOff>
        </xdr:from>
        <xdr:to>
          <xdr:col>2</xdr:col>
          <xdr:colOff>175260</xdr:colOff>
          <xdr:row>2</xdr:row>
          <xdr:rowOff>99060</xdr:rowOff>
        </xdr:to>
        <xdr:sp macro="" textlink="">
          <xdr:nvSpPr>
            <xdr:cNvPr id="15383" name="Object 23" hidden="1">
              <a:extLst>
                <a:ext uri="{63B3BB69-23CF-44E3-9099-C40C66FF867C}">
                  <a14:compatExt spid="_x0000_s15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175260</xdr:colOff>
          <xdr:row>0</xdr:row>
          <xdr:rowOff>53340</xdr:rowOff>
        </xdr:from>
        <xdr:to>
          <xdr:col>3</xdr:col>
          <xdr:colOff>190500</xdr:colOff>
          <xdr:row>2</xdr:row>
          <xdr:rowOff>99060</xdr:rowOff>
        </xdr:to>
        <xdr:sp macro="" textlink="">
          <xdr:nvSpPr>
            <xdr:cNvPr id="15384" name="Object 24" hidden="1">
              <a:extLst>
                <a:ext uri="{63B3BB69-23CF-44E3-9099-C40C66FF867C}">
                  <a14:compatExt spid="_x0000_s15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6925" name="Rectangle 6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6926" name="Line 7"/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6927" name="Line 8"/>
        <xdr:cNvSpPr>
          <a:spLocks noChangeShapeType="1"/>
        </xdr:cNvSpPr>
      </xdr:nvSpPr>
      <xdr:spPr bwMode="auto">
        <a:xfrm flipV="1">
          <a:off x="0" y="0"/>
          <a:ext cx="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6928" name="Line 9"/>
        <xdr:cNvSpPr>
          <a:spLocks noChangeShapeType="1"/>
        </xdr:cNvSpPr>
      </xdr:nvSpPr>
      <xdr:spPr bwMode="auto">
        <a:xfrm flipV="1">
          <a:off x="0" y="0"/>
          <a:ext cx="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6929" name="Rectangle 10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6930" name="Line 11"/>
        <xdr:cNvSpPr>
          <a:spLocks noChangeShapeType="1"/>
        </xdr:cNvSpPr>
      </xdr:nvSpPr>
      <xdr:spPr bwMode="auto">
        <a:xfrm flipV="1">
          <a:off x="0" y="0"/>
          <a:ext cx="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6931" name="Line 12"/>
        <xdr:cNvSpPr>
          <a:spLocks noChangeShapeType="1"/>
        </xdr:cNvSpPr>
      </xdr:nvSpPr>
      <xdr:spPr bwMode="auto">
        <a:xfrm flipV="1">
          <a:off x="0" y="0"/>
          <a:ext cx="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6932" name="Line 13"/>
        <xdr:cNvSpPr>
          <a:spLocks noChangeShapeType="1"/>
        </xdr:cNvSpPr>
      </xdr:nvSpPr>
      <xdr:spPr bwMode="auto">
        <a:xfrm flipV="1">
          <a:off x="0" y="0"/>
          <a:ext cx="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6933" name="Rectangle 14"/>
        <xdr:cNvSpPr>
          <a:spLocks noChangeArrowheads="1"/>
        </xdr:cNvSpPr>
      </xdr:nvSpPr>
      <xdr:spPr bwMode="auto">
        <a:xfrm>
          <a:off x="0" y="0"/>
          <a:ext cx="0" cy="0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0</xdr:row>
      <xdr:rowOff>0</xdr:rowOff>
    </xdr:from>
    <xdr:to>
      <xdr:col>3</xdr:col>
      <xdr:colOff>95250</xdr:colOff>
      <xdr:row>0</xdr:row>
      <xdr:rowOff>0</xdr:rowOff>
    </xdr:to>
    <xdr:sp macro="" textlink="">
      <xdr:nvSpPr>
        <xdr:cNvPr id="16934" name="Rectangle 6"/>
        <xdr:cNvSpPr>
          <a:spLocks noChangeArrowheads="1"/>
        </xdr:cNvSpPr>
      </xdr:nvSpPr>
      <xdr:spPr bwMode="auto">
        <a:xfrm>
          <a:off x="19050" y="0"/>
          <a:ext cx="2381250" cy="0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0</xdr:row>
      <xdr:rowOff>0</xdr:rowOff>
    </xdr:from>
    <xdr:to>
      <xdr:col>3</xdr:col>
      <xdr:colOff>85725</xdr:colOff>
      <xdr:row>0</xdr:row>
      <xdr:rowOff>0</xdr:rowOff>
    </xdr:to>
    <xdr:sp macro="" textlink="">
      <xdr:nvSpPr>
        <xdr:cNvPr id="16935" name="Line 7"/>
        <xdr:cNvSpPr>
          <a:spLocks noChangeShapeType="1"/>
        </xdr:cNvSpPr>
      </xdr:nvSpPr>
      <xdr:spPr bwMode="auto">
        <a:xfrm>
          <a:off x="19050" y="0"/>
          <a:ext cx="2371725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2</xdr:col>
      <xdr:colOff>904875</xdr:colOff>
      <xdr:row>0</xdr:row>
      <xdr:rowOff>0</xdr:rowOff>
    </xdr:from>
    <xdr:to>
      <xdr:col>2</xdr:col>
      <xdr:colOff>609600</xdr:colOff>
      <xdr:row>0</xdr:row>
      <xdr:rowOff>0</xdr:rowOff>
    </xdr:to>
    <xdr:sp macro="" textlink="">
      <xdr:nvSpPr>
        <xdr:cNvPr id="16936" name="Line 8"/>
        <xdr:cNvSpPr>
          <a:spLocks noChangeShapeType="1"/>
        </xdr:cNvSpPr>
      </xdr:nvSpPr>
      <xdr:spPr bwMode="auto">
        <a:xfrm flipV="1">
          <a:off x="2305050" y="0"/>
          <a:ext cx="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2</xdr:col>
      <xdr:colOff>4562475</xdr:colOff>
      <xdr:row>0</xdr:row>
      <xdr:rowOff>0</xdr:rowOff>
    </xdr:from>
    <xdr:to>
      <xdr:col>2</xdr:col>
      <xdr:colOff>609600</xdr:colOff>
      <xdr:row>0</xdr:row>
      <xdr:rowOff>0</xdr:rowOff>
    </xdr:to>
    <xdr:sp macro="" textlink="">
      <xdr:nvSpPr>
        <xdr:cNvPr id="16937" name="Line 9"/>
        <xdr:cNvSpPr>
          <a:spLocks noChangeShapeType="1"/>
        </xdr:cNvSpPr>
      </xdr:nvSpPr>
      <xdr:spPr bwMode="auto">
        <a:xfrm flipV="1">
          <a:off x="2305050" y="0"/>
          <a:ext cx="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6938" name="Rectangle 10"/>
        <xdr:cNvSpPr>
          <a:spLocks noChangeArrowheads="1"/>
        </xdr:cNvSpPr>
      </xdr:nvSpPr>
      <xdr:spPr bwMode="auto">
        <a:xfrm>
          <a:off x="3600450" y="0"/>
          <a:ext cx="0" cy="0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6939" name="Line 11"/>
        <xdr:cNvSpPr>
          <a:spLocks noChangeShapeType="1"/>
        </xdr:cNvSpPr>
      </xdr:nvSpPr>
      <xdr:spPr bwMode="auto">
        <a:xfrm flipV="1">
          <a:off x="3600450" y="0"/>
          <a:ext cx="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6940" name="Line 12"/>
        <xdr:cNvSpPr>
          <a:spLocks noChangeShapeType="1"/>
        </xdr:cNvSpPr>
      </xdr:nvSpPr>
      <xdr:spPr bwMode="auto">
        <a:xfrm flipV="1">
          <a:off x="3600450" y="0"/>
          <a:ext cx="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16941" name="Line 13"/>
        <xdr:cNvSpPr>
          <a:spLocks noChangeShapeType="1"/>
        </xdr:cNvSpPr>
      </xdr:nvSpPr>
      <xdr:spPr bwMode="auto">
        <a:xfrm flipV="1">
          <a:off x="3600450" y="0"/>
          <a:ext cx="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2</xdr:col>
      <xdr:colOff>9525</xdr:colOff>
      <xdr:row>0</xdr:row>
      <xdr:rowOff>19050</xdr:rowOff>
    </xdr:from>
    <xdr:to>
      <xdr:col>2</xdr:col>
      <xdr:colOff>9525</xdr:colOff>
      <xdr:row>4</xdr:row>
      <xdr:rowOff>19050</xdr:rowOff>
    </xdr:to>
    <xdr:sp macro="" textlink="">
      <xdr:nvSpPr>
        <xdr:cNvPr id="16942" name="Line 178"/>
        <xdr:cNvSpPr>
          <a:spLocks noChangeShapeType="1"/>
        </xdr:cNvSpPr>
      </xdr:nvSpPr>
      <xdr:spPr bwMode="auto">
        <a:xfrm flipH="1">
          <a:off x="1704975" y="19050"/>
          <a:ext cx="0" cy="647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0</xdr:row>
      <xdr:rowOff>19050</xdr:rowOff>
    </xdr:from>
    <xdr:to>
      <xdr:col>8</xdr:col>
      <xdr:colOff>9525</xdr:colOff>
      <xdr:row>4</xdr:row>
      <xdr:rowOff>19050</xdr:rowOff>
    </xdr:to>
    <xdr:sp macro="" textlink="">
      <xdr:nvSpPr>
        <xdr:cNvPr id="16943" name="Line 179"/>
        <xdr:cNvSpPr>
          <a:spLocks noChangeShapeType="1"/>
        </xdr:cNvSpPr>
      </xdr:nvSpPr>
      <xdr:spPr bwMode="auto">
        <a:xfrm>
          <a:off x="5438775" y="19050"/>
          <a:ext cx="0" cy="64770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4</xdr:row>
      <xdr:rowOff>0</xdr:rowOff>
    </xdr:from>
    <xdr:to>
      <xdr:col>9</xdr:col>
      <xdr:colOff>600075</xdr:colOff>
      <xdr:row>4</xdr:row>
      <xdr:rowOff>0</xdr:rowOff>
    </xdr:to>
    <xdr:sp macro="" textlink="">
      <xdr:nvSpPr>
        <xdr:cNvPr id="16944" name="Line 180"/>
        <xdr:cNvSpPr>
          <a:spLocks noChangeShapeType="1"/>
        </xdr:cNvSpPr>
      </xdr:nvSpPr>
      <xdr:spPr bwMode="auto">
        <a:xfrm>
          <a:off x="9525" y="647700"/>
          <a:ext cx="6429375" cy="0"/>
        </a:xfrm>
        <a:prstGeom prst="line">
          <a:avLst/>
        </a:prstGeom>
        <a:noFill/>
        <a:ln w="285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60960</xdr:rowOff>
        </xdr:from>
        <xdr:to>
          <xdr:col>0</xdr:col>
          <xdr:colOff>335280</xdr:colOff>
          <xdr:row>2</xdr:row>
          <xdr:rowOff>114300</xdr:rowOff>
        </xdr:to>
        <xdr:sp macro="" textlink="">
          <xdr:nvSpPr>
            <xdr:cNvPr id="16559" name="Object 175" hidden="1">
              <a:extLst>
                <a:ext uri="{63B3BB69-23CF-44E3-9099-C40C66FF867C}">
                  <a14:compatExt spid="_x0000_s16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365760</xdr:colOff>
          <xdr:row>0</xdr:row>
          <xdr:rowOff>53340</xdr:rowOff>
        </xdr:from>
        <xdr:to>
          <xdr:col>1</xdr:col>
          <xdr:colOff>266700</xdr:colOff>
          <xdr:row>2</xdr:row>
          <xdr:rowOff>121920</xdr:rowOff>
        </xdr:to>
        <xdr:sp macro="" textlink="">
          <xdr:nvSpPr>
            <xdr:cNvPr id="16560" name="Object 176" hidden="1">
              <a:extLst>
                <a:ext uri="{63B3BB69-23CF-44E3-9099-C40C66FF867C}">
                  <a14:compatExt spid="_x0000_s16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274320</xdr:colOff>
          <xdr:row>0</xdr:row>
          <xdr:rowOff>53340</xdr:rowOff>
        </xdr:from>
        <xdr:to>
          <xdr:col>2</xdr:col>
          <xdr:colOff>0</xdr:colOff>
          <xdr:row>2</xdr:row>
          <xdr:rowOff>121920</xdr:rowOff>
        </xdr:to>
        <xdr:sp macro="" textlink="">
          <xdr:nvSpPr>
            <xdr:cNvPr id="16561" name="Object 177" hidden="1">
              <a:extLst>
                <a:ext uri="{63B3BB69-23CF-44E3-9099-C40C66FF867C}">
                  <a14:compatExt spid="_x0000_s16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12700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10</xdr:col>
      <xdr:colOff>66675</xdr:colOff>
      <xdr:row>45</xdr:row>
      <xdr:rowOff>28575</xdr:rowOff>
    </xdr:to>
    <xdr:sp macro="" textlink="">
      <xdr:nvSpPr>
        <xdr:cNvPr id="2185" name="Rectangle 9"/>
        <xdr:cNvSpPr>
          <a:spLocks noChangeArrowheads="1"/>
        </xdr:cNvSpPr>
      </xdr:nvSpPr>
      <xdr:spPr bwMode="auto">
        <a:xfrm>
          <a:off x="9525" y="0"/>
          <a:ext cx="6267450" cy="9210675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28575</xdr:colOff>
      <xdr:row>3</xdr:row>
      <xdr:rowOff>66675</xdr:rowOff>
    </xdr:from>
    <xdr:to>
      <xdr:col>10</xdr:col>
      <xdr:colOff>66675</xdr:colOff>
      <xdr:row>3</xdr:row>
      <xdr:rowOff>66675</xdr:rowOff>
    </xdr:to>
    <xdr:sp macro="" textlink="">
      <xdr:nvSpPr>
        <xdr:cNvPr id="2186" name="Line 10"/>
        <xdr:cNvSpPr>
          <a:spLocks noChangeShapeType="1"/>
        </xdr:cNvSpPr>
      </xdr:nvSpPr>
      <xdr:spPr bwMode="auto">
        <a:xfrm>
          <a:off x="28575" y="552450"/>
          <a:ext cx="6248400" cy="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0</xdr:row>
      <xdr:rowOff>0</xdr:rowOff>
    </xdr:from>
    <xdr:to>
      <xdr:col>3</xdr:col>
      <xdr:colOff>447675</xdr:colOff>
      <xdr:row>3</xdr:row>
      <xdr:rowOff>66675</xdr:rowOff>
    </xdr:to>
    <xdr:sp macro="" textlink="">
      <xdr:nvSpPr>
        <xdr:cNvPr id="2187" name="Line 11"/>
        <xdr:cNvSpPr>
          <a:spLocks noChangeShapeType="1"/>
        </xdr:cNvSpPr>
      </xdr:nvSpPr>
      <xdr:spPr bwMode="auto">
        <a:xfrm flipV="1">
          <a:off x="1609725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7</xdr:col>
      <xdr:colOff>1285875</xdr:colOff>
      <xdr:row>0</xdr:row>
      <xdr:rowOff>0</xdr:rowOff>
    </xdr:from>
    <xdr:to>
      <xdr:col>7</xdr:col>
      <xdr:colOff>1285875</xdr:colOff>
      <xdr:row>3</xdr:row>
      <xdr:rowOff>66675</xdr:rowOff>
    </xdr:to>
    <xdr:sp macro="" textlink="">
      <xdr:nvSpPr>
        <xdr:cNvPr id="2188" name="Line 12"/>
        <xdr:cNvSpPr>
          <a:spLocks noChangeShapeType="1"/>
        </xdr:cNvSpPr>
      </xdr:nvSpPr>
      <xdr:spPr bwMode="auto">
        <a:xfrm flipV="1">
          <a:off x="4886325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30480</xdr:colOff>
          <xdr:row>0</xdr:row>
          <xdr:rowOff>53340</xdr:rowOff>
        </xdr:from>
        <xdr:to>
          <xdr:col>1</xdr:col>
          <xdr:colOff>251460</xdr:colOff>
          <xdr:row>2</xdr:row>
          <xdr:rowOff>121920</xdr:rowOff>
        </xdr:to>
        <xdr:sp macro="" textlink="">
          <xdr:nvSpPr>
            <xdr:cNvPr id="2066" name="Object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281940</xdr:colOff>
          <xdr:row>0</xdr:row>
          <xdr:rowOff>45720</xdr:rowOff>
        </xdr:from>
        <xdr:to>
          <xdr:col>2</xdr:col>
          <xdr:colOff>320040</xdr:colOff>
          <xdr:row>2</xdr:row>
          <xdr:rowOff>121920</xdr:rowOff>
        </xdr:to>
        <xdr:sp macro="" textlink="">
          <xdr:nvSpPr>
            <xdr:cNvPr id="2067" name="Object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327660</xdr:colOff>
          <xdr:row>0</xdr:row>
          <xdr:rowOff>45720</xdr:rowOff>
        </xdr:from>
        <xdr:to>
          <xdr:col>3</xdr:col>
          <xdr:colOff>327660</xdr:colOff>
          <xdr:row>3</xdr:row>
          <xdr:rowOff>0</xdr:rowOff>
        </xdr:to>
        <xdr:sp macro="" textlink="">
          <xdr:nvSpPr>
            <xdr:cNvPr id="2068" name="Object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12</xdr:col>
      <xdr:colOff>76200</xdr:colOff>
      <xdr:row>46</xdr:row>
      <xdr:rowOff>57150</xdr:rowOff>
    </xdr:to>
    <xdr:sp macro="" textlink="">
      <xdr:nvSpPr>
        <xdr:cNvPr id="3209" name="Rectangle 9"/>
        <xdr:cNvSpPr>
          <a:spLocks noChangeArrowheads="1"/>
        </xdr:cNvSpPr>
      </xdr:nvSpPr>
      <xdr:spPr bwMode="auto">
        <a:xfrm>
          <a:off x="19050" y="0"/>
          <a:ext cx="6067425" cy="9172575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3</xdr:row>
      <xdr:rowOff>28575</xdr:rowOff>
    </xdr:from>
    <xdr:to>
      <xdr:col>12</xdr:col>
      <xdr:colOff>66675</xdr:colOff>
      <xdr:row>3</xdr:row>
      <xdr:rowOff>38100</xdr:rowOff>
    </xdr:to>
    <xdr:sp macro="" textlink="">
      <xdr:nvSpPr>
        <xdr:cNvPr id="3210" name="Line 10"/>
        <xdr:cNvSpPr>
          <a:spLocks noChangeShapeType="1"/>
        </xdr:cNvSpPr>
      </xdr:nvSpPr>
      <xdr:spPr bwMode="auto">
        <a:xfrm>
          <a:off x="19050" y="542925"/>
          <a:ext cx="6057900" cy="9525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333375</xdr:colOff>
      <xdr:row>0</xdr:row>
      <xdr:rowOff>0</xdr:rowOff>
    </xdr:from>
    <xdr:to>
      <xdr:col>3</xdr:col>
      <xdr:colOff>333375</xdr:colOff>
      <xdr:row>3</xdr:row>
      <xdr:rowOff>38100</xdr:rowOff>
    </xdr:to>
    <xdr:sp macro="" textlink="">
      <xdr:nvSpPr>
        <xdr:cNvPr id="3211" name="Line 11"/>
        <xdr:cNvSpPr>
          <a:spLocks noChangeShapeType="1"/>
        </xdr:cNvSpPr>
      </xdr:nvSpPr>
      <xdr:spPr bwMode="auto">
        <a:xfrm flipV="1">
          <a:off x="1676400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9</xdr:col>
      <xdr:colOff>333375</xdr:colOff>
      <xdr:row>0</xdr:row>
      <xdr:rowOff>0</xdr:rowOff>
    </xdr:from>
    <xdr:to>
      <xdr:col>9</xdr:col>
      <xdr:colOff>333375</xdr:colOff>
      <xdr:row>3</xdr:row>
      <xdr:rowOff>38100</xdr:rowOff>
    </xdr:to>
    <xdr:sp macro="" textlink="">
      <xdr:nvSpPr>
        <xdr:cNvPr id="3212" name="Line 12"/>
        <xdr:cNvSpPr>
          <a:spLocks noChangeShapeType="1"/>
        </xdr:cNvSpPr>
      </xdr:nvSpPr>
      <xdr:spPr bwMode="auto">
        <a:xfrm flipV="1">
          <a:off x="4876800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60960</xdr:colOff>
          <xdr:row>0</xdr:row>
          <xdr:rowOff>68580</xdr:rowOff>
        </xdr:from>
        <xdr:to>
          <xdr:col>1</xdr:col>
          <xdr:colOff>236220</xdr:colOff>
          <xdr:row>2</xdr:row>
          <xdr:rowOff>106680</xdr:rowOff>
        </xdr:to>
        <xdr:sp macro="" textlink="">
          <xdr:nvSpPr>
            <xdr:cNvPr id="3090" name="Object 18" hidden="1">
              <a:extLst>
                <a:ext uri="{63B3BB69-23CF-44E3-9099-C40C66FF867C}">
                  <a14:compatExt spid="_x0000_s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266700</xdr:colOff>
          <xdr:row>0</xdr:row>
          <xdr:rowOff>60960</xdr:rowOff>
        </xdr:from>
        <xdr:to>
          <xdr:col>2</xdr:col>
          <xdr:colOff>327660</xdr:colOff>
          <xdr:row>2</xdr:row>
          <xdr:rowOff>106680</xdr:rowOff>
        </xdr:to>
        <xdr:sp macro="" textlink="">
          <xdr:nvSpPr>
            <xdr:cNvPr id="3091" name="Object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335280</xdr:colOff>
          <xdr:row>0</xdr:row>
          <xdr:rowOff>60960</xdr:rowOff>
        </xdr:from>
        <xdr:to>
          <xdr:col>3</xdr:col>
          <xdr:colOff>243840</xdr:colOff>
          <xdr:row>2</xdr:row>
          <xdr:rowOff>114300</xdr:rowOff>
        </xdr:to>
        <xdr:sp macro="" textlink="">
          <xdr:nvSpPr>
            <xdr:cNvPr id="3092" name="Object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10</xdr:col>
      <xdr:colOff>390525</xdr:colOff>
      <xdr:row>55</xdr:row>
      <xdr:rowOff>0</xdr:rowOff>
    </xdr:to>
    <xdr:sp macro="" textlink="">
      <xdr:nvSpPr>
        <xdr:cNvPr id="20609" name="Rectangle 1"/>
        <xdr:cNvSpPr>
          <a:spLocks noChangeArrowheads="1"/>
        </xdr:cNvSpPr>
      </xdr:nvSpPr>
      <xdr:spPr bwMode="auto">
        <a:xfrm>
          <a:off x="19050" y="0"/>
          <a:ext cx="6076950" cy="8801100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3</xdr:row>
      <xdr:rowOff>38100</xdr:rowOff>
    </xdr:from>
    <xdr:to>
      <xdr:col>10</xdr:col>
      <xdr:colOff>381000</xdr:colOff>
      <xdr:row>3</xdr:row>
      <xdr:rowOff>47625</xdr:rowOff>
    </xdr:to>
    <xdr:sp macro="" textlink="">
      <xdr:nvSpPr>
        <xdr:cNvPr id="20610" name="Line 2"/>
        <xdr:cNvSpPr>
          <a:spLocks noChangeShapeType="1"/>
        </xdr:cNvSpPr>
      </xdr:nvSpPr>
      <xdr:spPr bwMode="auto">
        <a:xfrm>
          <a:off x="19050" y="542925"/>
          <a:ext cx="6067425" cy="9525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2</xdr:col>
      <xdr:colOff>609600</xdr:colOff>
      <xdr:row>0</xdr:row>
      <xdr:rowOff>0</xdr:rowOff>
    </xdr:from>
    <xdr:to>
      <xdr:col>2</xdr:col>
      <xdr:colOff>609600</xdr:colOff>
      <xdr:row>3</xdr:row>
      <xdr:rowOff>47625</xdr:rowOff>
    </xdr:to>
    <xdr:sp macro="" textlink="">
      <xdr:nvSpPr>
        <xdr:cNvPr id="20611" name="Line 3"/>
        <xdr:cNvSpPr>
          <a:spLocks noChangeShapeType="1"/>
        </xdr:cNvSpPr>
      </xdr:nvSpPr>
      <xdr:spPr bwMode="auto">
        <a:xfrm flipV="1">
          <a:off x="1647825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0</xdr:row>
      <xdr:rowOff>0</xdr:rowOff>
    </xdr:from>
    <xdr:to>
      <xdr:col>7</xdr:col>
      <xdr:colOff>542925</xdr:colOff>
      <xdr:row>3</xdr:row>
      <xdr:rowOff>47625</xdr:rowOff>
    </xdr:to>
    <xdr:sp macro="" textlink="">
      <xdr:nvSpPr>
        <xdr:cNvPr id="20612" name="Line 4"/>
        <xdr:cNvSpPr>
          <a:spLocks noChangeShapeType="1"/>
        </xdr:cNvSpPr>
      </xdr:nvSpPr>
      <xdr:spPr bwMode="auto">
        <a:xfrm flipV="1">
          <a:off x="4886325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45720</xdr:colOff>
          <xdr:row>0</xdr:row>
          <xdr:rowOff>53340</xdr:rowOff>
        </xdr:from>
        <xdr:to>
          <xdr:col>1</xdr:col>
          <xdr:colOff>83820</xdr:colOff>
          <xdr:row>2</xdr:row>
          <xdr:rowOff>91440</xdr:rowOff>
        </xdr:to>
        <xdr:sp macro="" textlink="">
          <xdr:nvSpPr>
            <xdr:cNvPr id="20490" name="Object 10" hidden="1">
              <a:extLst>
                <a:ext uri="{63B3BB69-23CF-44E3-9099-C40C66FF867C}">
                  <a14:compatExt spid="_x0000_s20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114300</xdr:colOff>
          <xdr:row>0</xdr:row>
          <xdr:rowOff>45720</xdr:rowOff>
        </xdr:from>
        <xdr:to>
          <xdr:col>2</xdr:col>
          <xdr:colOff>68580</xdr:colOff>
          <xdr:row>2</xdr:row>
          <xdr:rowOff>99060</xdr:rowOff>
        </xdr:to>
        <xdr:sp macro="" textlink="">
          <xdr:nvSpPr>
            <xdr:cNvPr id="20491" name="Object 11" hidden="1">
              <a:extLst>
                <a:ext uri="{63B3BB69-23CF-44E3-9099-C40C66FF867C}">
                  <a14:compatExt spid="_x0000_s20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76200</xdr:colOff>
          <xdr:row>0</xdr:row>
          <xdr:rowOff>45720</xdr:rowOff>
        </xdr:from>
        <xdr:to>
          <xdr:col>2</xdr:col>
          <xdr:colOff>472440</xdr:colOff>
          <xdr:row>2</xdr:row>
          <xdr:rowOff>99060</xdr:rowOff>
        </xdr:to>
        <xdr:sp macro="" textlink="">
          <xdr:nvSpPr>
            <xdr:cNvPr id="20492" name="Object 12" hidden="1">
              <a:extLst>
                <a:ext uri="{63B3BB69-23CF-44E3-9099-C40C66FF867C}">
                  <a14:compatExt spid="_x0000_s20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4</xdr:col>
      <xdr:colOff>657225</xdr:colOff>
      <xdr:row>32</xdr:row>
      <xdr:rowOff>9525</xdr:rowOff>
    </xdr:to>
    <xdr:sp macro="" textlink="">
      <xdr:nvSpPr>
        <xdr:cNvPr id="8325" name="Rectangle 1"/>
        <xdr:cNvSpPr>
          <a:spLocks noChangeArrowheads="1"/>
        </xdr:cNvSpPr>
      </xdr:nvSpPr>
      <xdr:spPr bwMode="auto">
        <a:xfrm>
          <a:off x="19050" y="0"/>
          <a:ext cx="6181725" cy="5762625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3</xdr:row>
      <xdr:rowOff>38100</xdr:rowOff>
    </xdr:from>
    <xdr:to>
      <xdr:col>4</xdr:col>
      <xdr:colOff>647700</xdr:colOff>
      <xdr:row>3</xdr:row>
      <xdr:rowOff>47625</xdr:rowOff>
    </xdr:to>
    <xdr:sp macro="" textlink="">
      <xdr:nvSpPr>
        <xdr:cNvPr id="8326" name="Line 2"/>
        <xdr:cNvSpPr>
          <a:spLocks noChangeShapeType="1"/>
        </xdr:cNvSpPr>
      </xdr:nvSpPr>
      <xdr:spPr bwMode="auto">
        <a:xfrm>
          <a:off x="19050" y="542925"/>
          <a:ext cx="6172200" cy="9525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</xdr:col>
      <xdr:colOff>552450</xdr:colOff>
      <xdr:row>0</xdr:row>
      <xdr:rowOff>0</xdr:rowOff>
    </xdr:from>
    <xdr:to>
      <xdr:col>1</xdr:col>
      <xdr:colOff>552450</xdr:colOff>
      <xdr:row>3</xdr:row>
      <xdr:rowOff>47625</xdr:rowOff>
    </xdr:to>
    <xdr:sp macro="" textlink="">
      <xdr:nvSpPr>
        <xdr:cNvPr id="8327" name="Line 3"/>
        <xdr:cNvSpPr>
          <a:spLocks noChangeShapeType="1"/>
        </xdr:cNvSpPr>
      </xdr:nvSpPr>
      <xdr:spPr bwMode="auto">
        <a:xfrm flipV="1">
          <a:off x="1657350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2</xdr:col>
      <xdr:colOff>1495425</xdr:colOff>
      <xdr:row>0</xdr:row>
      <xdr:rowOff>0</xdr:rowOff>
    </xdr:from>
    <xdr:to>
      <xdr:col>2</xdr:col>
      <xdr:colOff>1495425</xdr:colOff>
      <xdr:row>3</xdr:row>
      <xdr:rowOff>47625</xdr:rowOff>
    </xdr:to>
    <xdr:sp macro="" textlink="">
      <xdr:nvSpPr>
        <xdr:cNvPr id="8328" name="Line 4"/>
        <xdr:cNvSpPr>
          <a:spLocks noChangeShapeType="1"/>
        </xdr:cNvSpPr>
      </xdr:nvSpPr>
      <xdr:spPr bwMode="auto">
        <a:xfrm flipV="1">
          <a:off x="4876800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60960</xdr:colOff>
          <xdr:row>0</xdr:row>
          <xdr:rowOff>68580</xdr:rowOff>
        </xdr:from>
        <xdr:to>
          <xdr:col>0</xdr:col>
          <xdr:colOff>342900</xdr:colOff>
          <xdr:row>2</xdr:row>
          <xdr:rowOff>106680</xdr:rowOff>
        </xdr:to>
        <xdr:sp macro="" textlink="">
          <xdr:nvSpPr>
            <xdr:cNvPr id="8206" name="Object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373380</xdr:colOff>
          <xdr:row>0</xdr:row>
          <xdr:rowOff>60960</xdr:rowOff>
        </xdr:from>
        <xdr:to>
          <xdr:col>1</xdr:col>
          <xdr:colOff>30480</xdr:colOff>
          <xdr:row>2</xdr:row>
          <xdr:rowOff>114300</xdr:rowOff>
        </xdr:to>
        <xdr:sp macro="" textlink="">
          <xdr:nvSpPr>
            <xdr:cNvPr id="8207" name="Object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0</xdr:row>
          <xdr:rowOff>60960</xdr:rowOff>
        </xdr:from>
        <xdr:to>
          <xdr:col>1</xdr:col>
          <xdr:colOff>434340</xdr:colOff>
          <xdr:row>2</xdr:row>
          <xdr:rowOff>114300</xdr:rowOff>
        </xdr:to>
        <xdr:sp macro="" textlink="">
          <xdr:nvSpPr>
            <xdr:cNvPr id="8208" name="Object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8</xdr:col>
      <xdr:colOff>104775</xdr:colOff>
      <xdr:row>54</xdr:row>
      <xdr:rowOff>28575</xdr:rowOff>
    </xdr:to>
    <xdr:sp macro="" textlink="">
      <xdr:nvSpPr>
        <xdr:cNvPr id="10374" name="Rectangle 5"/>
        <xdr:cNvSpPr>
          <a:spLocks noChangeArrowheads="1"/>
        </xdr:cNvSpPr>
      </xdr:nvSpPr>
      <xdr:spPr bwMode="auto">
        <a:xfrm>
          <a:off x="19050" y="0"/>
          <a:ext cx="6219825" cy="9858375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8</xdr:col>
      <xdr:colOff>104775</xdr:colOff>
      <xdr:row>3</xdr:row>
      <xdr:rowOff>28575</xdr:rowOff>
    </xdr:to>
    <xdr:sp macro="" textlink="">
      <xdr:nvSpPr>
        <xdr:cNvPr id="10375" name="Line 6"/>
        <xdr:cNvSpPr>
          <a:spLocks noChangeShapeType="1"/>
        </xdr:cNvSpPr>
      </xdr:nvSpPr>
      <xdr:spPr bwMode="auto">
        <a:xfrm>
          <a:off x="19050" y="542925"/>
          <a:ext cx="6219825" cy="9525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2</xdr:col>
      <xdr:colOff>590550</xdr:colOff>
      <xdr:row>0</xdr:row>
      <xdr:rowOff>0</xdr:rowOff>
    </xdr:from>
    <xdr:to>
      <xdr:col>2</xdr:col>
      <xdr:colOff>590550</xdr:colOff>
      <xdr:row>3</xdr:row>
      <xdr:rowOff>28575</xdr:rowOff>
    </xdr:to>
    <xdr:sp macro="" textlink="">
      <xdr:nvSpPr>
        <xdr:cNvPr id="10376" name="Line 7"/>
        <xdr:cNvSpPr>
          <a:spLocks noChangeShapeType="1"/>
        </xdr:cNvSpPr>
      </xdr:nvSpPr>
      <xdr:spPr bwMode="auto">
        <a:xfrm flipV="1">
          <a:off x="1657350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1752600</xdr:colOff>
      <xdr:row>0</xdr:row>
      <xdr:rowOff>0</xdr:rowOff>
    </xdr:from>
    <xdr:to>
      <xdr:col>5</xdr:col>
      <xdr:colOff>1752600</xdr:colOff>
      <xdr:row>3</xdr:row>
      <xdr:rowOff>28575</xdr:rowOff>
    </xdr:to>
    <xdr:sp macro="" textlink="">
      <xdr:nvSpPr>
        <xdr:cNvPr id="10377" name="Line 8"/>
        <xdr:cNvSpPr>
          <a:spLocks noChangeShapeType="1"/>
        </xdr:cNvSpPr>
      </xdr:nvSpPr>
      <xdr:spPr bwMode="auto">
        <a:xfrm flipV="1">
          <a:off x="4876800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30480</xdr:colOff>
          <xdr:row>0</xdr:row>
          <xdr:rowOff>68580</xdr:rowOff>
        </xdr:from>
        <xdr:to>
          <xdr:col>1</xdr:col>
          <xdr:colOff>243840</xdr:colOff>
          <xdr:row>2</xdr:row>
          <xdr:rowOff>106680</xdr:rowOff>
        </xdr:to>
        <xdr:sp macro="" textlink="">
          <xdr:nvSpPr>
            <xdr:cNvPr id="10255" name="Object 15" hidden="1">
              <a:extLst>
                <a:ext uri="{63B3BB69-23CF-44E3-9099-C40C66FF867C}">
                  <a14:compatExt spid="_x0000_s10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274320</xdr:colOff>
          <xdr:row>0</xdr:row>
          <xdr:rowOff>60960</xdr:rowOff>
        </xdr:from>
        <xdr:to>
          <xdr:col>2</xdr:col>
          <xdr:colOff>30480</xdr:colOff>
          <xdr:row>2</xdr:row>
          <xdr:rowOff>114300</xdr:rowOff>
        </xdr:to>
        <xdr:sp macro="" textlink="">
          <xdr:nvSpPr>
            <xdr:cNvPr id="10256" name="Object 16" hidden="1">
              <a:extLst>
                <a:ext uri="{63B3BB69-23CF-44E3-9099-C40C66FF867C}">
                  <a14:compatExt spid="_x0000_s10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0</xdr:row>
          <xdr:rowOff>60960</xdr:rowOff>
        </xdr:from>
        <xdr:to>
          <xdr:col>2</xdr:col>
          <xdr:colOff>434340</xdr:colOff>
          <xdr:row>2</xdr:row>
          <xdr:rowOff>114300</xdr:rowOff>
        </xdr:to>
        <xdr:sp macro="" textlink="">
          <xdr:nvSpPr>
            <xdr:cNvPr id="10257" name="Object 17" hidden="1">
              <a:extLst>
                <a:ext uri="{63B3BB69-23CF-44E3-9099-C40C66FF867C}">
                  <a14:compatExt spid="_x0000_s10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8</xdr:col>
      <xdr:colOff>104775</xdr:colOff>
      <xdr:row>54</xdr:row>
      <xdr:rowOff>28575</xdr:rowOff>
    </xdr:to>
    <xdr:sp macro="" textlink="">
      <xdr:nvSpPr>
        <xdr:cNvPr id="2" name="Rectangle 5"/>
        <xdr:cNvSpPr>
          <a:spLocks noChangeArrowheads="1"/>
        </xdr:cNvSpPr>
      </xdr:nvSpPr>
      <xdr:spPr bwMode="auto">
        <a:xfrm>
          <a:off x="19050" y="0"/>
          <a:ext cx="6219825" cy="9858375"/>
        </a:xfrm>
        <a:prstGeom prst="rect">
          <a:avLst/>
        </a:prstGeom>
        <a:noFill/>
        <a:ln w="17145">
          <a:solidFill>
            <a:srgbClr val="333333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8</xdr:col>
      <xdr:colOff>104775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>
          <a:off x="19050" y="542925"/>
          <a:ext cx="6219825" cy="9525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2</xdr:col>
      <xdr:colOff>590550</xdr:colOff>
      <xdr:row>0</xdr:row>
      <xdr:rowOff>0</xdr:rowOff>
    </xdr:from>
    <xdr:to>
      <xdr:col>2</xdr:col>
      <xdr:colOff>590550</xdr:colOff>
      <xdr:row>3</xdr:row>
      <xdr:rowOff>28575</xdr:rowOff>
    </xdr:to>
    <xdr:sp macro="" textlink="">
      <xdr:nvSpPr>
        <xdr:cNvPr id="4" name="Line 7"/>
        <xdr:cNvSpPr>
          <a:spLocks noChangeShapeType="1"/>
        </xdr:cNvSpPr>
      </xdr:nvSpPr>
      <xdr:spPr bwMode="auto">
        <a:xfrm flipV="1">
          <a:off x="1657350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5</xdr:col>
      <xdr:colOff>1752600</xdr:colOff>
      <xdr:row>0</xdr:row>
      <xdr:rowOff>0</xdr:rowOff>
    </xdr:from>
    <xdr:to>
      <xdr:col>5</xdr:col>
      <xdr:colOff>1752600</xdr:colOff>
      <xdr:row>3</xdr:row>
      <xdr:rowOff>28575</xdr:rowOff>
    </xdr:to>
    <xdr:sp macro="" textlink="">
      <xdr:nvSpPr>
        <xdr:cNvPr id="5" name="Line 8"/>
        <xdr:cNvSpPr>
          <a:spLocks noChangeShapeType="1"/>
        </xdr:cNvSpPr>
      </xdr:nvSpPr>
      <xdr:spPr bwMode="auto">
        <a:xfrm flipV="1">
          <a:off x="4876800" y="0"/>
          <a:ext cx="0" cy="552450"/>
        </a:xfrm>
        <a:prstGeom prst="line">
          <a:avLst/>
        </a:prstGeom>
        <a:noFill/>
        <a:ln w="17145">
          <a:solidFill>
            <a:srgbClr val="33333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30480</xdr:colOff>
          <xdr:row>0</xdr:row>
          <xdr:rowOff>68580</xdr:rowOff>
        </xdr:from>
        <xdr:to>
          <xdr:col>1</xdr:col>
          <xdr:colOff>243840</xdr:colOff>
          <xdr:row>2</xdr:row>
          <xdr:rowOff>106680</xdr:rowOff>
        </xdr:to>
        <xdr:sp macro="" textlink="">
          <xdr:nvSpPr>
            <xdr:cNvPr id="69633" name="Object 1" hidden="1">
              <a:extLst>
                <a:ext uri="{63B3BB69-23CF-44E3-9099-C40C66FF867C}">
                  <a14:compatExt spid="_x0000_s69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274320</xdr:colOff>
          <xdr:row>0</xdr:row>
          <xdr:rowOff>60960</xdr:rowOff>
        </xdr:from>
        <xdr:to>
          <xdr:col>2</xdr:col>
          <xdr:colOff>30480</xdr:colOff>
          <xdr:row>2</xdr:row>
          <xdr:rowOff>114300</xdr:rowOff>
        </xdr:to>
        <xdr:sp macro="" textlink="">
          <xdr:nvSpPr>
            <xdr:cNvPr id="69634" name="Object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0</xdr:row>
          <xdr:rowOff>60960</xdr:rowOff>
        </xdr:from>
        <xdr:to>
          <xdr:col>2</xdr:col>
          <xdr:colOff>434340</xdr:colOff>
          <xdr:row>2</xdr:row>
          <xdr:rowOff>114300</xdr:rowOff>
        </xdr:to>
        <xdr:sp macro="" textlink="">
          <xdr:nvSpPr>
            <xdr:cNvPr id="69635" name="Object 3" hidden="1">
              <a:extLst>
                <a:ext uri="{63B3BB69-23CF-44E3-9099-C40C66FF867C}">
                  <a14:compatExt spid="_x0000_s69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27</xdr:row>
      <xdr:rowOff>0</xdr:rowOff>
    </xdr:from>
    <xdr:to>
      <xdr:col>10</xdr:col>
      <xdr:colOff>0</xdr:colOff>
      <xdr:row>27</xdr:row>
      <xdr:rowOff>0</xdr:rowOff>
    </xdr:to>
    <xdr:graphicFrame macro="">
      <xdr:nvGraphicFramePr>
        <xdr:cNvPr id="1355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3</xdr:row>
      <xdr:rowOff>28575</xdr:rowOff>
    </xdr:from>
    <xdr:to>
      <xdr:col>9</xdr:col>
      <xdr:colOff>228600</xdr:colOff>
      <xdr:row>3</xdr:row>
      <xdr:rowOff>38100</xdr:rowOff>
    </xdr:to>
    <xdr:sp macro="" textlink="">
      <xdr:nvSpPr>
        <xdr:cNvPr id="13558" name="Line 16"/>
        <xdr:cNvSpPr>
          <a:spLocks noChangeShapeType="1"/>
        </xdr:cNvSpPr>
      </xdr:nvSpPr>
      <xdr:spPr bwMode="auto">
        <a:xfrm>
          <a:off x="9525" y="533400"/>
          <a:ext cx="6057900" cy="9525"/>
        </a:xfrm>
        <a:prstGeom prst="line">
          <a:avLst/>
        </a:prstGeom>
        <a:noFill/>
        <a:ln w="17145">
          <a:solidFill>
            <a:srgbClr val="42424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2</xdr:col>
      <xdr:colOff>85725</xdr:colOff>
      <xdr:row>0</xdr:row>
      <xdr:rowOff>0</xdr:rowOff>
    </xdr:from>
    <xdr:to>
      <xdr:col>2</xdr:col>
      <xdr:colOff>85725</xdr:colOff>
      <xdr:row>3</xdr:row>
      <xdr:rowOff>47625</xdr:rowOff>
    </xdr:to>
    <xdr:sp macro="" textlink="">
      <xdr:nvSpPr>
        <xdr:cNvPr id="13559" name="Line 17"/>
        <xdr:cNvSpPr>
          <a:spLocks noChangeShapeType="1"/>
        </xdr:cNvSpPr>
      </xdr:nvSpPr>
      <xdr:spPr bwMode="auto">
        <a:xfrm flipV="1">
          <a:off x="1657350" y="0"/>
          <a:ext cx="0" cy="552450"/>
        </a:xfrm>
        <a:prstGeom prst="line">
          <a:avLst/>
        </a:prstGeom>
        <a:noFill/>
        <a:ln w="17145">
          <a:solidFill>
            <a:srgbClr val="42424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7</xdr:col>
      <xdr:colOff>257175</xdr:colOff>
      <xdr:row>0</xdr:row>
      <xdr:rowOff>0</xdr:rowOff>
    </xdr:from>
    <xdr:to>
      <xdr:col>7</xdr:col>
      <xdr:colOff>257175</xdr:colOff>
      <xdr:row>3</xdr:row>
      <xdr:rowOff>47625</xdr:rowOff>
    </xdr:to>
    <xdr:sp macro="" textlink="">
      <xdr:nvSpPr>
        <xdr:cNvPr id="13560" name="Line 18"/>
        <xdr:cNvSpPr>
          <a:spLocks noChangeShapeType="1"/>
        </xdr:cNvSpPr>
      </xdr:nvSpPr>
      <xdr:spPr bwMode="auto">
        <a:xfrm flipV="1">
          <a:off x="4876800" y="0"/>
          <a:ext cx="0" cy="552450"/>
        </a:xfrm>
        <a:prstGeom prst="line">
          <a:avLst/>
        </a:prstGeom>
        <a:noFill/>
        <a:ln w="17145">
          <a:solidFill>
            <a:srgbClr val="42424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27</xdr:row>
      <xdr:rowOff>0</xdr:rowOff>
    </xdr:from>
    <xdr:to>
      <xdr:col>10</xdr:col>
      <xdr:colOff>0</xdr:colOff>
      <xdr:row>27</xdr:row>
      <xdr:rowOff>0</xdr:rowOff>
    </xdr:to>
    <xdr:graphicFrame macro="">
      <xdr:nvGraphicFramePr>
        <xdr:cNvPr id="1356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9</xdr:col>
      <xdr:colOff>228600</xdr:colOff>
      <xdr:row>51</xdr:row>
      <xdr:rowOff>104775</xdr:rowOff>
    </xdr:to>
    <xdr:sp macro="" textlink="">
      <xdr:nvSpPr>
        <xdr:cNvPr id="13562" name="Rectangle 21"/>
        <xdr:cNvSpPr>
          <a:spLocks noChangeArrowheads="1"/>
        </xdr:cNvSpPr>
      </xdr:nvSpPr>
      <xdr:spPr bwMode="auto">
        <a:xfrm>
          <a:off x="0" y="0"/>
          <a:ext cx="6067425" cy="9629775"/>
        </a:xfrm>
        <a:prstGeom prst="rect">
          <a:avLst/>
        </a:prstGeom>
        <a:noFill/>
        <a:ln w="17145">
          <a:solidFill>
            <a:srgbClr val="42424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352425</xdr:colOff>
      <xdr:row>29</xdr:row>
      <xdr:rowOff>47625</xdr:rowOff>
    </xdr:from>
    <xdr:to>
      <xdr:col>8</xdr:col>
      <xdr:colOff>523875</xdr:colOff>
      <xdr:row>47</xdr:row>
      <xdr:rowOff>38100</xdr:rowOff>
    </xdr:to>
    <xdr:graphicFrame macro="">
      <xdr:nvGraphicFramePr>
        <xdr:cNvPr id="13563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30480</xdr:colOff>
          <xdr:row>0</xdr:row>
          <xdr:rowOff>60960</xdr:rowOff>
        </xdr:from>
        <xdr:to>
          <xdr:col>0</xdr:col>
          <xdr:colOff>312420</xdr:colOff>
          <xdr:row>2</xdr:row>
          <xdr:rowOff>99060</xdr:rowOff>
        </xdr:to>
        <xdr:sp macro="" textlink="">
          <xdr:nvSpPr>
            <xdr:cNvPr id="13351" name="Object 39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342900</xdr:colOff>
          <xdr:row>0</xdr:row>
          <xdr:rowOff>53340</xdr:rowOff>
        </xdr:from>
        <xdr:to>
          <xdr:col>1</xdr:col>
          <xdr:colOff>0</xdr:colOff>
          <xdr:row>2</xdr:row>
          <xdr:rowOff>106680</xdr:rowOff>
        </xdr:to>
        <xdr:sp macro="" textlink="">
          <xdr:nvSpPr>
            <xdr:cNvPr id="13352" name="Object 40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0</xdr:row>
          <xdr:rowOff>53340</xdr:rowOff>
        </xdr:from>
        <xdr:to>
          <xdr:col>2</xdr:col>
          <xdr:colOff>30480</xdr:colOff>
          <xdr:row>2</xdr:row>
          <xdr:rowOff>106680</xdr:rowOff>
        </xdr:to>
        <xdr:sp macro="" textlink="">
          <xdr:nvSpPr>
            <xdr:cNvPr id="13353" name="Object 41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180975</xdr:colOff>
      <xdr:row>28</xdr:row>
      <xdr:rowOff>104775</xdr:rowOff>
    </xdr:from>
    <xdr:to>
      <xdr:col>8</xdr:col>
      <xdr:colOff>381000</xdr:colOff>
      <xdr:row>52</xdr:row>
      <xdr:rowOff>104775</xdr:rowOff>
    </xdr:to>
    <xdr:graphicFrame macro="">
      <xdr:nvGraphicFramePr>
        <xdr:cNvPr id="1449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8</xdr:col>
      <xdr:colOff>514350</xdr:colOff>
      <xdr:row>60</xdr:row>
      <xdr:rowOff>95250</xdr:rowOff>
    </xdr:to>
    <xdr:sp macro="" textlink="">
      <xdr:nvSpPr>
        <xdr:cNvPr id="14498" name="Rectangle 3"/>
        <xdr:cNvSpPr>
          <a:spLocks noChangeArrowheads="1"/>
        </xdr:cNvSpPr>
      </xdr:nvSpPr>
      <xdr:spPr bwMode="auto">
        <a:xfrm>
          <a:off x="19050" y="0"/>
          <a:ext cx="6105525" cy="9925050"/>
        </a:xfrm>
        <a:prstGeom prst="rect">
          <a:avLst/>
        </a:prstGeom>
        <a:noFill/>
        <a:ln w="17145">
          <a:solidFill>
            <a:srgbClr val="42424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3</xdr:row>
      <xdr:rowOff>28575</xdr:rowOff>
    </xdr:from>
    <xdr:to>
      <xdr:col>8</xdr:col>
      <xdr:colOff>504825</xdr:colOff>
      <xdr:row>3</xdr:row>
      <xdr:rowOff>38100</xdr:rowOff>
    </xdr:to>
    <xdr:sp macro="" textlink="">
      <xdr:nvSpPr>
        <xdr:cNvPr id="14499" name="Line 4"/>
        <xdr:cNvSpPr>
          <a:spLocks noChangeShapeType="1"/>
        </xdr:cNvSpPr>
      </xdr:nvSpPr>
      <xdr:spPr bwMode="auto">
        <a:xfrm>
          <a:off x="19050" y="542925"/>
          <a:ext cx="6096000" cy="9525"/>
        </a:xfrm>
        <a:prstGeom prst="line">
          <a:avLst/>
        </a:prstGeom>
        <a:noFill/>
        <a:ln w="17145">
          <a:solidFill>
            <a:srgbClr val="42424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3</xdr:col>
      <xdr:colOff>171450</xdr:colOff>
      <xdr:row>0</xdr:row>
      <xdr:rowOff>0</xdr:rowOff>
    </xdr:from>
    <xdr:to>
      <xdr:col>3</xdr:col>
      <xdr:colOff>171450</xdr:colOff>
      <xdr:row>3</xdr:row>
      <xdr:rowOff>38100</xdr:rowOff>
    </xdr:to>
    <xdr:sp macro="" textlink="">
      <xdr:nvSpPr>
        <xdr:cNvPr id="14500" name="Line 5"/>
        <xdr:cNvSpPr>
          <a:spLocks noChangeShapeType="1"/>
        </xdr:cNvSpPr>
      </xdr:nvSpPr>
      <xdr:spPr bwMode="auto">
        <a:xfrm flipV="1">
          <a:off x="1628775" y="0"/>
          <a:ext cx="0" cy="552450"/>
        </a:xfrm>
        <a:prstGeom prst="line">
          <a:avLst/>
        </a:prstGeom>
        <a:noFill/>
        <a:ln w="17145">
          <a:solidFill>
            <a:srgbClr val="42424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xdr:twoCellAnchor>
    <xdr:from>
      <xdr:col>6</xdr:col>
      <xdr:colOff>295275</xdr:colOff>
      <xdr:row>0</xdr:row>
      <xdr:rowOff>0</xdr:rowOff>
    </xdr:from>
    <xdr:to>
      <xdr:col>6</xdr:col>
      <xdr:colOff>295275</xdr:colOff>
      <xdr:row>3</xdr:row>
      <xdr:rowOff>38100</xdr:rowOff>
    </xdr:to>
    <xdr:sp macro="" textlink="">
      <xdr:nvSpPr>
        <xdr:cNvPr id="14501" name="Line 6"/>
        <xdr:cNvSpPr>
          <a:spLocks noChangeShapeType="1"/>
        </xdr:cNvSpPr>
      </xdr:nvSpPr>
      <xdr:spPr bwMode="auto">
        <a:xfrm flipV="1">
          <a:off x="4800600" y="0"/>
          <a:ext cx="0" cy="552450"/>
        </a:xfrm>
        <a:prstGeom prst="line">
          <a:avLst/>
        </a:prstGeom>
        <a:noFill/>
        <a:ln w="17145">
          <a:solidFill>
            <a:srgbClr val="42424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30480</xdr:colOff>
          <xdr:row>0</xdr:row>
          <xdr:rowOff>60960</xdr:rowOff>
        </xdr:from>
        <xdr:to>
          <xdr:col>1</xdr:col>
          <xdr:colOff>129540</xdr:colOff>
          <xdr:row>2</xdr:row>
          <xdr:rowOff>91440</xdr:rowOff>
        </xdr:to>
        <xdr:sp macro="" textlink="">
          <xdr:nvSpPr>
            <xdr:cNvPr id="14349" name="Object 13" hidden="1">
              <a:extLst>
                <a:ext uri="{63B3BB69-23CF-44E3-9099-C40C66FF867C}">
                  <a14:compatExt spid="_x0000_s14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160020</xdr:colOff>
          <xdr:row>0</xdr:row>
          <xdr:rowOff>53340</xdr:rowOff>
        </xdr:from>
        <xdr:to>
          <xdr:col>2</xdr:col>
          <xdr:colOff>129540</xdr:colOff>
          <xdr:row>2</xdr:row>
          <xdr:rowOff>99060</xdr:rowOff>
        </xdr:to>
        <xdr:sp macro="" textlink="">
          <xdr:nvSpPr>
            <xdr:cNvPr id="14350" name="Object 14" hidden="1">
              <a:extLst>
                <a:ext uri="{63B3BB69-23CF-44E3-9099-C40C66FF867C}">
                  <a14:compatExt spid="_x0000_s14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</xdr:colOff>
          <xdr:row>0</xdr:row>
          <xdr:rowOff>53340</xdr:rowOff>
        </xdr:from>
        <xdr:to>
          <xdr:col>3</xdr:col>
          <xdr:colOff>121920</xdr:colOff>
          <xdr:row>2</xdr:row>
          <xdr:rowOff>99060</xdr:rowOff>
        </xdr:to>
        <xdr:sp macro="" textlink="">
          <xdr:nvSpPr>
            <xdr:cNvPr id="14351" name="Object 15" hidden="1">
              <a:extLst>
                <a:ext uri="{63B3BB69-23CF-44E3-9099-C40C66FF867C}">
                  <a14:compatExt spid="_x0000_s14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2DBCE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2DBCE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oleObject" Target="../embeddings/oleObject26.bin"/><Relationship Id="rId7" Type="http://schemas.openxmlformats.org/officeDocument/2006/relationships/oleObject" Target="../embeddings/oleObject28.bin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Relationship Id="rId6" Type="http://schemas.openxmlformats.org/officeDocument/2006/relationships/image" Target="../media/image1.emf"/><Relationship Id="rId5" Type="http://schemas.openxmlformats.org/officeDocument/2006/relationships/oleObject" Target="../embeddings/oleObject27.bin"/><Relationship Id="rId4" Type="http://schemas.openxmlformats.org/officeDocument/2006/relationships/image" Target="../media/image2.png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1.bin"/><Relationship Id="rId3" Type="http://schemas.openxmlformats.org/officeDocument/2006/relationships/vmlDrawing" Target="../drawings/vmlDrawing11.vml"/><Relationship Id="rId7" Type="http://schemas.openxmlformats.org/officeDocument/2006/relationships/image" Target="../media/image1.emf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30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29.bin"/><Relationship Id="rId9" Type="http://schemas.openxmlformats.org/officeDocument/2006/relationships/image" Target="../media/image3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oleObject" Target="../embeddings/oleObject32.bin"/><Relationship Id="rId7" Type="http://schemas.openxmlformats.org/officeDocument/2006/relationships/oleObject" Target="../embeddings/oleObject34.bin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Relationship Id="rId6" Type="http://schemas.openxmlformats.org/officeDocument/2006/relationships/image" Target="../media/image1.emf"/><Relationship Id="rId5" Type="http://schemas.openxmlformats.org/officeDocument/2006/relationships/oleObject" Target="../embeddings/oleObject33.bin"/><Relationship Id="rId4" Type="http://schemas.openxmlformats.org/officeDocument/2006/relationships/image" Target="../media/image2.png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oleObject" Target="../embeddings/oleObject2.bin"/><Relationship Id="rId7" Type="http://schemas.openxmlformats.org/officeDocument/2006/relationships/oleObject" Target="../embeddings/oleObject4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image" Target="../media/image1.emf"/><Relationship Id="rId5" Type="http://schemas.openxmlformats.org/officeDocument/2006/relationships/oleObject" Target="../embeddings/oleObject3.bin"/><Relationship Id="rId4" Type="http://schemas.openxmlformats.org/officeDocument/2006/relationships/image" Target="../media/image2.png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oleObject" Target="../embeddings/oleObject5.bin"/><Relationship Id="rId7" Type="http://schemas.openxmlformats.org/officeDocument/2006/relationships/oleObject" Target="../embeddings/oleObject7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image" Target="../media/image1.emf"/><Relationship Id="rId5" Type="http://schemas.openxmlformats.org/officeDocument/2006/relationships/oleObject" Target="../embeddings/oleObject6.bin"/><Relationship Id="rId4" Type="http://schemas.openxmlformats.org/officeDocument/2006/relationships/image" Target="../media/image2.png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oleObject" Target="../embeddings/oleObject8.bin"/><Relationship Id="rId7" Type="http://schemas.openxmlformats.org/officeDocument/2006/relationships/oleObject" Target="../embeddings/oleObject10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image" Target="../media/image1.emf"/><Relationship Id="rId5" Type="http://schemas.openxmlformats.org/officeDocument/2006/relationships/oleObject" Target="../embeddings/oleObject9.bin"/><Relationship Id="rId4" Type="http://schemas.openxmlformats.org/officeDocument/2006/relationships/image" Target="../media/image2.png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oleObject" Target="../embeddings/oleObject11.bin"/><Relationship Id="rId7" Type="http://schemas.openxmlformats.org/officeDocument/2006/relationships/oleObject" Target="../embeddings/oleObject13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2.bin"/><Relationship Id="rId4" Type="http://schemas.openxmlformats.org/officeDocument/2006/relationships/image" Target="../media/image2.png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oleObject" Target="../embeddings/oleObject14.bin"/><Relationship Id="rId7" Type="http://schemas.openxmlformats.org/officeDocument/2006/relationships/oleObject" Target="../embeddings/oleObject1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5.bin"/><Relationship Id="rId4" Type="http://schemas.openxmlformats.org/officeDocument/2006/relationships/image" Target="../media/image2.png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oleObject" Target="../embeddings/oleObject17.bin"/><Relationship Id="rId7" Type="http://schemas.openxmlformats.org/officeDocument/2006/relationships/oleObject" Target="../embeddings/oleObject19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8.bin"/><Relationship Id="rId4" Type="http://schemas.openxmlformats.org/officeDocument/2006/relationships/image" Target="../media/image2.png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oleObject" Target="../embeddings/oleObject20.bin"/><Relationship Id="rId7" Type="http://schemas.openxmlformats.org/officeDocument/2006/relationships/oleObject" Target="../embeddings/oleObject22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6" Type="http://schemas.openxmlformats.org/officeDocument/2006/relationships/image" Target="../media/image1.emf"/><Relationship Id="rId5" Type="http://schemas.openxmlformats.org/officeDocument/2006/relationships/oleObject" Target="../embeddings/oleObject21.bin"/><Relationship Id="rId4" Type="http://schemas.openxmlformats.org/officeDocument/2006/relationships/image" Target="../media/image2.png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oleObject" Target="../embeddings/oleObject23.bin"/><Relationship Id="rId7" Type="http://schemas.openxmlformats.org/officeDocument/2006/relationships/oleObject" Target="../embeddings/oleObject25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6" Type="http://schemas.openxmlformats.org/officeDocument/2006/relationships/image" Target="../media/image1.emf"/><Relationship Id="rId5" Type="http://schemas.openxmlformats.org/officeDocument/2006/relationships/oleObject" Target="../embeddings/oleObject24.bin"/><Relationship Id="rId4" Type="http://schemas.openxmlformats.org/officeDocument/2006/relationships/image" Target="../media/image2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4:L57"/>
  <sheetViews>
    <sheetView showGridLines="0" topLeftCell="A31" workbookViewId="0">
      <selection activeCell="U8" sqref="U8"/>
    </sheetView>
  </sheetViews>
  <sheetFormatPr defaultColWidth="9.109375" defaultRowHeight="13.2" x14ac:dyDescent="0.25"/>
  <cols>
    <col min="1" max="3" width="9.109375" style="305"/>
    <col min="4" max="4" width="12.33203125" style="305" customWidth="1"/>
    <col min="5" max="5" width="5.44140625" style="305" customWidth="1"/>
    <col min="6" max="9" width="9.109375" style="305"/>
    <col min="10" max="10" width="4.44140625" style="305" customWidth="1"/>
    <col min="11" max="11" width="3.33203125" style="305" customWidth="1"/>
    <col min="12" max="12" width="8.33203125" style="305" customWidth="1"/>
    <col min="13" max="16384" width="9.109375" style="305"/>
  </cols>
  <sheetData>
    <row r="4" spans="1:12" x14ac:dyDescent="0.25">
      <c r="H4" s="499"/>
    </row>
    <row r="5" spans="1:12" ht="22.8" x14ac:dyDescent="0.4">
      <c r="A5" s="344" t="s">
        <v>0</v>
      </c>
      <c r="B5" s="345"/>
      <c r="C5" s="345"/>
      <c r="D5" s="345"/>
      <c r="E5" s="345"/>
      <c r="F5" s="345"/>
      <c r="G5" s="345"/>
      <c r="H5" s="345"/>
      <c r="I5" s="345"/>
      <c r="J5" s="345"/>
      <c r="K5" s="345"/>
      <c r="L5" s="345"/>
    </row>
    <row r="6" spans="1:12" ht="22.8" x14ac:dyDescent="0.4">
      <c r="A6" s="346" t="s">
        <v>265</v>
      </c>
    </row>
    <row r="8" spans="1:12" ht="15.6" x14ac:dyDescent="0.3">
      <c r="A8" s="347" t="s">
        <v>1</v>
      </c>
      <c r="B8" s="348"/>
      <c r="C8" s="348"/>
      <c r="D8" s="348"/>
      <c r="E8" s="348"/>
      <c r="F8" s="348"/>
      <c r="G8" s="349"/>
      <c r="H8" s="348"/>
      <c r="I8" s="348"/>
      <c r="J8" s="348"/>
      <c r="K8" s="348"/>
      <c r="L8" s="348"/>
    </row>
    <row r="9" spans="1:12" ht="15" x14ac:dyDescent="0.25">
      <c r="A9" s="243"/>
      <c r="B9" s="243"/>
      <c r="C9" s="243"/>
      <c r="D9" s="243"/>
      <c r="E9" s="243"/>
      <c r="F9" s="243"/>
      <c r="G9" s="244"/>
      <c r="H9" s="243"/>
      <c r="I9" s="243"/>
      <c r="J9" s="348"/>
      <c r="K9" s="348"/>
      <c r="L9" s="348"/>
    </row>
    <row r="10" spans="1:12" ht="15" x14ac:dyDescent="0.25">
      <c r="A10" s="243"/>
      <c r="B10" s="243"/>
      <c r="C10" s="243"/>
      <c r="D10" s="243"/>
      <c r="E10" s="243"/>
      <c r="F10" s="243"/>
      <c r="G10" s="243"/>
      <c r="H10" s="243"/>
      <c r="I10" s="243"/>
      <c r="J10" s="348"/>
      <c r="K10" s="348"/>
      <c r="L10" s="348"/>
    </row>
    <row r="11" spans="1:12" ht="15" x14ac:dyDescent="0.25">
      <c r="A11" s="243"/>
      <c r="B11" s="243"/>
      <c r="C11" s="243"/>
      <c r="D11" s="243"/>
      <c r="E11" s="243"/>
      <c r="F11" s="243"/>
      <c r="G11" s="243"/>
      <c r="H11" s="243"/>
      <c r="I11" s="243"/>
      <c r="J11" s="348"/>
      <c r="K11" s="348"/>
      <c r="L11" s="348"/>
    </row>
    <row r="12" spans="1:12" ht="15" x14ac:dyDescent="0.25">
      <c r="A12" s="243"/>
      <c r="B12" s="243"/>
      <c r="C12" s="243"/>
      <c r="D12" s="243"/>
      <c r="E12" s="243"/>
      <c r="F12" s="243"/>
      <c r="G12" s="243"/>
      <c r="H12" s="243"/>
      <c r="I12" s="243"/>
      <c r="J12" s="348"/>
      <c r="K12" s="348"/>
      <c r="L12" s="348"/>
    </row>
    <row r="13" spans="1:12" ht="15" x14ac:dyDescent="0.25">
      <c r="A13" s="243"/>
      <c r="B13" s="243"/>
      <c r="C13" s="243"/>
      <c r="D13" s="243"/>
      <c r="E13" s="243"/>
      <c r="F13" s="243"/>
      <c r="G13" s="243"/>
      <c r="H13" s="243"/>
      <c r="I13" s="243"/>
      <c r="J13" s="348"/>
      <c r="K13" s="348"/>
      <c r="L13" s="348"/>
    </row>
    <row r="14" spans="1:12" ht="15.6" x14ac:dyDescent="0.3">
      <c r="A14" s="349" t="s">
        <v>2</v>
      </c>
      <c r="B14" s="348"/>
      <c r="C14" s="348"/>
      <c r="D14" s="348"/>
      <c r="E14" s="348"/>
      <c r="F14" s="348"/>
      <c r="G14" s="349"/>
      <c r="H14" s="348"/>
      <c r="I14" s="348"/>
      <c r="J14" s="348"/>
      <c r="K14" s="348"/>
      <c r="L14" s="348"/>
    </row>
    <row r="15" spans="1:12" ht="15" x14ac:dyDescent="0.25">
      <c r="A15" s="243"/>
      <c r="B15" s="243"/>
      <c r="C15" s="243"/>
      <c r="D15" s="243"/>
      <c r="E15" s="243"/>
      <c r="F15" s="243"/>
      <c r="G15" s="350"/>
      <c r="H15" s="348"/>
      <c r="I15" s="348"/>
      <c r="J15" s="348"/>
      <c r="K15" s="348"/>
      <c r="L15" s="348"/>
    </row>
    <row r="16" spans="1:12" ht="15" x14ac:dyDescent="0.25">
      <c r="A16" s="243"/>
      <c r="B16" s="243"/>
      <c r="C16" s="243"/>
      <c r="D16" s="243"/>
      <c r="E16" s="243"/>
      <c r="F16" s="243"/>
      <c r="G16" s="348"/>
      <c r="H16" s="348"/>
      <c r="I16" s="348"/>
      <c r="J16" s="348"/>
      <c r="K16" s="348"/>
      <c r="L16" s="348"/>
    </row>
    <row r="17" spans="1:12" ht="15" x14ac:dyDescent="0.25">
      <c r="A17" s="243"/>
      <c r="B17" s="243"/>
      <c r="C17" s="243"/>
      <c r="D17" s="243"/>
      <c r="E17" s="243"/>
      <c r="F17" s="243"/>
      <c r="G17" s="348"/>
      <c r="H17" s="348"/>
      <c r="I17" s="348"/>
      <c r="J17" s="348"/>
      <c r="K17" s="348"/>
      <c r="L17" s="348"/>
    </row>
    <row r="18" spans="1:12" ht="15" x14ac:dyDescent="0.25">
      <c r="A18" s="243"/>
      <c r="B18" s="243"/>
      <c r="C18" s="243"/>
      <c r="D18" s="243"/>
      <c r="E18" s="243"/>
      <c r="F18" s="243"/>
      <c r="G18" s="348"/>
      <c r="H18" s="348"/>
      <c r="I18" s="348"/>
      <c r="J18" s="348"/>
      <c r="K18" s="348"/>
      <c r="L18" s="348"/>
    </row>
    <row r="19" spans="1:12" ht="15.6" x14ac:dyDescent="0.3">
      <c r="A19" s="349" t="s">
        <v>3</v>
      </c>
      <c r="B19" s="348"/>
      <c r="C19" s="348"/>
      <c r="D19" s="348"/>
      <c r="E19" s="348"/>
      <c r="F19" s="348"/>
      <c r="G19" s="348"/>
      <c r="H19" s="348"/>
      <c r="I19" s="348"/>
      <c r="J19" s="348"/>
      <c r="K19" s="348"/>
      <c r="L19" s="348"/>
    </row>
    <row r="20" spans="1:12" ht="15" x14ac:dyDescent="0.25">
      <c r="A20" s="244"/>
      <c r="B20" s="243"/>
      <c r="C20" s="243"/>
      <c r="D20" s="243"/>
      <c r="E20" s="243"/>
      <c r="F20" s="243"/>
      <c r="G20" s="243"/>
      <c r="H20" s="243"/>
      <c r="I20" s="243"/>
      <c r="J20" s="348"/>
      <c r="K20" s="348"/>
      <c r="L20" s="348"/>
    </row>
    <row r="21" spans="1:12" ht="15" x14ac:dyDescent="0.25">
      <c r="A21" s="243"/>
      <c r="B21" s="243"/>
      <c r="C21" s="243"/>
      <c r="D21" s="243"/>
      <c r="E21" s="243"/>
      <c r="F21" s="243"/>
      <c r="G21" s="243"/>
      <c r="H21" s="243"/>
      <c r="I21" s="243"/>
      <c r="J21" s="348"/>
      <c r="K21" s="348"/>
      <c r="L21" s="348"/>
    </row>
    <row r="22" spans="1:12" ht="15" x14ac:dyDescent="0.25">
      <c r="A22" s="243"/>
      <c r="B22" s="243"/>
      <c r="C22" s="243"/>
      <c r="D22" s="243"/>
      <c r="E22" s="243"/>
      <c r="F22" s="243"/>
      <c r="G22" s="243"/>
      <c r="H22" s="243"/>
      <c r="I22" s="243"/>
      <c r="J22" s="348"/>
      <c r="K22" s="348"/>
      <c r="L22" s="348"/>
    </row>
    <row r="23" spans="1:12" ht="15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348"/>
      <c r="K23" s="348"/>
      <c r="L23" s="348"/>
    </row>
    <row r="24" spans="1:12" ht="15.6" x14ac:dyDescent="0.3">
      <c r="A24" s="500" t="s">
        <v>4</v>
      </c>
      <c r="B24" s="348"/>
      <c r="C24" s="348"/>
      <c r="D24" s="348"/>
      <c r="E24" s="348"/>
      <c r="F24" s="348"/>
      <c r="G24" s="348"/>
      <c r="H24" s="348"/>
      <c r="I24" s="348"/>
      <c r="J24" s="348"/>
      <c r="K24" s="348"/>
      <c r="L24" s="348"/>
    </row>
    <row r="25" spans="1:12" ht="15" x14ac:dyDescent="0.25">
      <c r="A25" s="244"/>
      <c r="B25" s="243"/>
      <c r="C25" s="243"/>
      <c r="D25" s="243"/>
      <c r="E25" s="243"/>
      <c r="F25" s="243"/>
      <c r="G25" s="243"/>
      <c r="H25" s="243"/>
      <c r="I25" s="243"/>
      <c r="J25" s="348"/>
      <c r="K25" s="348"/>
      <c r="L25" s="348"/>
    </row>
    <row r="26" spans="1:12" ht="15" x14ac:dyDescent="0.25">
      <c r="A26" s="244"/>
      <c r="B26" s="243"/>
      <c r="C26" s="243"/>
      <c r="D26" s="243"/>
      <c r="E26" s="243"/>
      <c r="F26" s="243"/>
      <c r="G26" s="243"/>
      <c r="H26" s="243"/>
      <c r="I26" s="243"/>
      <c r="J26" s="348"/>
      <c r="K26" s="348"/>
      <c r="L26" s="348"/>
    </row>
    <row r="27" spans="1:12" ht="15" x14ac:dyDescent="0.25">
      <c r="A27" s="244"/>
      <c r="B27" s="243"/>
      <c r="C27" s="243"/>
      <c r="D27" s="243"/>
      <c r="E27" s="243"/>
      <c r="F27" s="243"/>
      <c r="G27" s="243"/>
      <c r="H27" s="243"/>
      <c r="I27" s="243"/>
      <c r="J27" s="348"/>
      <c r="K27" s="348"/>
      <c r="L27" s="348"/>
    </row>
    <row r="28" spans="1:12" ht="15" x14ac:dyDescent="0.25">
      <c r="A28" s="244"/>
      <c r="B28" s="243"/>
      <c r="C28" s="243"/>
      <c r="D28" s="243"/>
      <c r="E28" s="243"/>
      <c r="F28" s="243"/>
      <c r="G28" s="243"/>
      <c r="H28" s="243"/>
      <c r="I28" s="243"/>
      <c r="J28" s="348"/>
      <c r="K28" s="348"/>
      <c r="L28" s="348"/>
    </row>
    <row r="29" spans="1:12" ht="15.6" x14ac:dyDescent="0.3">
      <c r="A29" s="500" t="s">
        <v>291</v>
      </c>
      <c r="B29" s="348"/>
      <c r="C29" s="348"/>
      <c r="D29" s="348"/>
      <c r="E29" s="348"/>
      <c r="F29" s="348"/>
      <c r="G29" s="348"/>
      <c r="H29" s="348"/>
      <c r="I29" s="348"/>
      <c r="J29" s="348"/>
      <c r="K29" s="348"/>
      <c r="L29" s="348"/>
    </row>
    <row r="30" spans="1:12" ht="15" x14ac:dyDescent="0.25">
      <c r="A30" s="348"/>
      <c r="B30" s="348"/>
      <c r="C30" s="348"/>
      <c r="D30" s="348"/>
      <c r="E30" s="348"/>
      <c r="F30" s="348"/>
      <c r="G30" s="348"/>
      <c r="H30" s="348"/>
      <c r="I30" s="348"/>
      <c r="J30" s="348"/>
      <c r="K30" s="348"/>
      <c r="L30" s="348"/>
    </row>
    <row r="31" spans="1:12" ht="15" x14ac:dyDescent="0.25">
      <c r="A31" s="348"/>
      <c r="B31" s="348"/>
      <c r="C31" s="348"/>
      <c r="D31" s="348"/>
      <c r="E31" s="348"/>
      <c r="F31" s="348"/>
      <c r="G31" s="348"/>
      <c r="H31" s="348"/>
      <c r="I31" s="348"/>
      <c r="J31" s="348"/>
      <c r="K31" s="348"/>
      <c r="L31" s="348"/>
    </row>
    <row r="32" spans="1:12" ht="15" x14ac:dyDescent="0.25">
      <c r="A32" s="348"/>
      <c r="B32" s="348"/>
      <c r="C32" s="348"/>
      <c r="D32" s="348"/>
      <c r="E32" s="348"/>
      <c r="F32" s="348"/>
      <c r="G32" s="348"/>
      <c r="H32" s="348"/>
      <c r="I32" s="348"/>
      <c r="J32" s="348"/>
      <c r="K32" s="348"/>
      <c r="L32" s="348"/>
    </row>
    <row r="33" spans="1:12" ht="15" x14ac:dyDescent="0.25">
      <c r="A33" s="348"/>
      <c r="B33" s="348"/>
      <c r="C33" s="348"/>
      <c r="D33" s="348"/>
      <c r="E33" s="348"/>
      <c r="F33" s="348"/>
      <c r="G33" s="348"/>
      <c r="H33" s="348"/>
      <c r="I33" s="348"/>
      <c r="J33" s="348"/>
      <c r="K33" s="348"/>
      <c r="L33" s="348"/>
    </row>
    <row r="34" spans="1:12" ht="15" x14ac:dyDescent="0.25">
      <c r="A34" s="348"/>
      <c r="B34" s="348"/>
      <c r="C34" s="348"/>
      <c r="D34" s="348"/>
      <c r="E34" s="348"/>
      <c r="F34" s="348"/>
      <c r="G34" s="348"/>
      <c r="H34" s="348"/>
      <c r="I34" s="348"/>
      <c r="J34" s="348"/>
      <c r="K34" s="348"/>
      <c r="L34" s="348"/>
    </row>
    <row r="35" spans="1:12" ht="15" x14ac:dyDescent="0.25">
      <c r="A35" s="348"/>
      <c r="B35" s="348"/>
      <c r="C35" s="348"/>
      <c r="D35" s="348"/>
      <c r="E35" s="348"/>
      <c r="F35" s="348"/>
      <c r="G35" s="348"/>
      <c r="H35" s="348"/>
      <c r="I35" s="348"/>
      <c r="J35" s="348"/>
      <c r="K35" s="348"/>
      <c r="L35" s="348"/>
    </row>
    <row r="36" spans="1:12" ht="15" x14ac:dyDescent="0.25">
      <c r="A36" s="348"/>
      <c r="B36" s="348"/>
      <c r="C36" s="348"/>
      <c r="D36" s="348"/>
      <c r="E36" s="348"/>
      <c r="F36" s="348"/>
      <c r="G36" s="348"/>
      <c r="H36" s="348"/>
      <c r="I36" s="348"/>
      <c r="J36" s="348"/>
      <c r="K36" s="348"/>
      <c r="L36" s="348"/>
    </row>
    <row r="37" spans="1:12" x14ac:dyDescent="0.25">
      <c r="A37" s="351"/>
      <c r="B37" s="351"/>
      <c r="C37" s="351"/>
      <c r="D37" s="351"/>
      <c r="E37" s="352"/>
      <c r="F37" s="351"/>
      <c r="G37" s="351"/>
      <c r="H37" s="351"/>
      <c r="I37" s="351"/>
      <c r="J37" s="351"/>
      <c r="K37" s="351"/>
      <c r="L37" s="351"/>
    </row>
    <row r="38" spans="1:12" x14ac:dyDescent="0.25">
      <c r="A38" s="353" t="s">
        <v>5</v>
      </c>
      <c r="B38" s="353"/>
      <c r="C38" s="353"/>
      <c r="D38" s="353"/>
      <c r="E38" s="352"/>
      <c r="F38" s="353" t="s">
        <v>292</v>
      </c>
      <c r="G38" s="353"/>
      <c r="H38" s="353"/>
      <c r="I38" s="353"/>
      <c r="J38" s="353"/>
      <c r="K38" s="352"/>
      <c r="L38" s="352"/>
    </row>
    <row r="39" spans="1:12" x14ac:dyDescent="0.25">
      <c r="A39" s="501" t="s">
        <v>249</v>
      </c>
      <c r="B39" s="502"/>
      <c r="C39" s="502"/>
      <c r="D39" s="502"/>
      <c r="E39" s="352"/>
      <c r="F39" s="502" t="s">
        <v>250</v>
      </c>
      <c r="G39" s="502"/>
      <c r="H39" s="502"/>
      <c r="I39" s="502"/>
      <c r="J39" s="502"/>
      <c r="K39" s="502"/>
      <c r="L39" s="502"/>
    </row>
    <row r="40" spans="1:12" x14ac:dyDescent="0.25">
      <c r="A40" s="352"/>
      <c r="B40" s="352"/>
      <c r="C40" s="352"/>
      <c r="D40" s="352"/>
      <c r="E40" s="352"/>
      <c r="F40" s="354" t="s">
        <v>293</v>
      </c>
      <c r="G40" s="502"/>
      <c r="H40" s="502"/>
      <c r="I40" s="502"/>
      <c r="J40" s="502"/>
      <c r="K40" s="502"/>
      <c r="L40" s="502"/>
    </row>
    <row r="41" spans="1:12" x14ac:dyDescent="0.25">
      <c r="A41" s="352" t="s">
        <v>273</v>
      </c>
      <c r="B41" s="352"/>
      <c r="C41" s="352"/>
      <c r="D41" s="343"/>
      <c r="E41" s="352"/>
      <c r="F41" s="354" t="s">
        <v>294</v>
      </c>
      <c r="G41" s="502"/>
      <c r="H41" s="502"/>
      <c r="I41" s="502"/>
      <c r="J41" s="502"/>
      <c r="K41" s="502"/>
      <c r="L41" s="502"/>
    </row>
    <row r="42" spans="1:12" x14ac:dyDescent="0.25">
      <c r="A42" s="352"/>
      <c r="B42" s="352"/>
      <c r="C42" s="352"/>
      <c r="D42" s="352"/>
      <c r="E42" s="352"/>
      <c r="F42" s="354"/>
      <c r="G42" s="352"/>
      <c r="H42" s="352"/>
      <c r="I42" s="352"/>
      <c r="J42" s="352"/>
      <c r="K42" s="352"/>
      <c r="L42" s="352"/>
    </row>
    <row r="43" spans="1:12" x14ac:dyDescent="0.25">
      <c r="A43" s="355"/>
      <c r="B43" s="355"/>
      <c r="C43" s="355"/>
      <c r="D43" s="355"/>
      <c r="E43" s="352"/>
      <c r="F43" s="354" t="s">
        <v>6</v>
      </c>
      <c r="G43" s="352"/>
      <c r="H43" s="352"/>
      <c r="I43" s="352"/>
      <c r="J43" s="352"/>
      <c r="K43" s="352"/>
      <c r="L43" s="352"/>
    </row>
    <row r="44" spans="1:12" x14ac:dyDescent="0.25">
      <c r="A44" s="503"/>
      <c r="B44" s="503"/>
      <c r="C44" s="503"/>
      <c r="D44" s="503"/>
      <c r="E44" s="352"/>
      <c r="F44" s="352" t="s">
        <v>7</v>
      </c>
      <c r="G44" s="352"/>
      <c r="H44" s="352"/>
      <c r="I44" s="352"/>
      <c r="J44" s="352"/>
      <c r="K44" s="352"/>
      <c r="L44" s="352"/>
    </row>
    <row r="45" spans="1:12" x14ac:dyDescent="0.25">
      <c r="A45" s="353"/>
      <c r="B45" s="353"/>
      <c r="C45" s="353"/>
      <c r="D45" s="353"/>
      <c r="E45" s="352"/>
      <c r="F45" s="354" t="s">
        <v>8</v>
      </c>
      <c r="G45" s="352"/>
      <c r="H45" s="352"/>
      <c r="I45" s="352"/>
      <c r="J45" s="352"/>
      <c r="K45" s="352"/>
      <c r="L45" s="352"/>
    </row>
    <row r="46" spans="1:12" x14ac:dyDescent="0.25">
      <c r="A46" s="342"/>
      <c r="B46" s="352"/>
      <c r="C46" s="352"/>
      <c r="D46" s="352"/>
      <c r="E46" s="352"/>
      <c r="F46" s="352" t="s">
        <v>272</v>
      </c>
      <c r="G46" s="352"/>
      <c r="H46" s="352"/>
      <c r="I46" s="352"/>
      <c r="J46" s="352"/>
      <c r="K46" s="352"/>
      <c r="L46" s="352"/>
    </row>
    <row r="47" spans="1:12" x14ac:dyDescent="0.25">
      <c r="A47" s="352"/>
      <c r="B47" s="352"/>
      <c r="C47" s="352"/>
      <c r="D47" s="352"/>
      <c r="E47" s="352"/>
      <c r="F47" s="354" t="s">
        <v>295</v>
      </c>
      <c r="G47" s="352"/>
      <c r="H47" s="352"/>
      <c r="I47" s="352"/>
      <c r="J47" s="352"/>
      <c r="K47" s="352"/>
      <c r="L47" s="352"/>
    </row>
    <row r="48" spans="1:12" x14ac:dyDescent="0.25">
      <c r="A48" s="352"/>
      <c r="B48" s="352"/>
      <c r="C48" s="352"/>
      <c r="D48" s="352"/>
      <c r="E48" s="352"/>
      <c r="F48" s="354"/>
      <c r="G48" s="352"/>
      <c r="H48" s="352"/>
      <c r="I48" s="352"/>
      <c r="J48" s="352"/>
      <c r="K48" s="352"/>
      <c r="L48" s="352"/>
    </row>
    <row r="49" spans="1:12" x14ac:dyDescent="0.25">
      <c r="A49" s="355"/>
      <c r="B49" s="355"/>
      <c r="C49" s="355"/>
      <c r="D49" s="355"/>
      <c r="E49" s="355"/>
      <c r="F49" s="356"/>
      <c r="G49" s="355"/>
      <c r="H49" s="355"/>
      <c r="I49" s="355"/>
      <c r="J49" s="355"/>
      <c r="K49" s="352"/>
      <c r="L49" s="352"/>
    </row>
    <row r="50" spans="1:12" ht="13.8" thickBot="1" x14ac:dyDescent="0.3">
      <c r="A50" s="357"/>
      <c r="B50" s="357"/>
      <c r="C50" s="357"/>
      <c r="D50" s="357"/>
      <c r="E50" s="357"/>
      <c r="F50" s="357"/>
      <c r="G50" s="357"/>
      <c r="H50" s="357"/>
      <c r="I50" s="357"/>
      <c r="J50" s="357"/>
      <c r="K50" s="357"/>
      <c r="L50" s="357"/>
    </row>
    <row r="51" spans="1:12" ht="12" customHeight="1" x14ac:dyDescent="0.25">
      <c r="A51" s="661"/>
      <c r="B51" s="662"/>
      <c r="C51" s="662"/>
      <c r="D51" s="662"/>
      <c r="E51" s="662"/>
      <c r="F51" s="662"/>
      <c r="G51" s="662"/>
      <c r="H51" s="662"/>
      <c r="I51" s="662"/>
      <c r="J51" s="662"/>
      <c r="K51" s="662"/>
      <c r="L51" s="662"/>
    </row>
    <row r="52" spans="1:12" s="358" customFormat="1" ht="10.5" customHeight="1" x14ac:dyDescent="0.25">
      <c r="A52" s="663"/>
      <c r="B52" s="664"/>
      <c r="C52" s="664"/>
      <c r="D52" s="664"/>
      <c r="E52" s="664"/>
      <c r="F52" s="664"/>
      <c r="G52" s="664"/>
      <c r="H52" s="664"/>
      <c r="I52" s="664"/>
      <c r="J52" s="664"/>
      <c r="K52" s="664"/>
      <c r="L52" s="664"/>
    </row>
    <row r="53" spans="1:12" s="358" customFormat="1" ht="10.5" customHeight="1" x14ac:dyDescent="0.25">
      <c r="A53" s="665"/>
      <c r="B53" s="665"/>
      <c r="C53" s="665"/>
      <c r="D53" s="665"/>
      <c r="E53" s="665"/>
      <c r="F53" s="665"/>
      <c r="G53" s="665"/>
      <c r="H53" s="665"/>
      <c r="I53" s="665"/>
      <c r="J53" s="665"/>
      <c r="K53" s="665"/>
      <c r="L53" s="665"/>
    </row>
    <row r="54" spans="1:12" s="359" customFormat="1" ht="11.25" customHeight="1" x14ac:dyDescent="0.15">
      <c r="A54" s="666"/>
      <c r="B54" s="666"/>
      <c r="C54" s="666"/>
      <c r="D54" s="666"/>
      <c r="E54" s="666"/>
      <c r="F54" s="666"/>
      <c r="G54" s="666"/>
      <c r="H54" s="666"/>
      <c r="I54" s="666"/>
      <c r="J54" s="666"/>
      <c r="K54" s="666"/>
      <c r="L54" s="666"/>
    </row>
    <row r="55" spans="1:12" ht="9" customHeight="1" x14ac:dyDescent="0.25">
      <c r="A55" s="360"/>
      <c r="B55" s="360"/>
      <c r="C55" s="360"/>
      <c r="D55" s="360"/>
      <c r="E55" s="360"/>
      <c r="F55" s="360"/>
      <c r="G55" s="360"/>
      <c r="H55" s="360"/>
      <c r="I55" s="360"/>
      <c r="J55" s="360"/>
      <c r="K55" s="360"/>
      <c r="L55" s="360"/>
    </row>
    <row r="56" spans="1:12" ht="6.75" customHeight="1" x14ac:dyDescent="0.25">
      <c r="A56" s="360"/>
      <c r="B56" s="360"/>
      <c r="C56" s="360"/>
      <c r="D56" s="360"/>
      <c r="E56" s="360"/>
      <c r="F56" s="360"/>
      <c r="G56" s="360"/>
      <c r="H56" s="360"/>
      <c r="I56" s="360"/>
      <c r="J56" s="360"/>
      <c r="K56" s="360"/>
      <c r="L56" s="360"/>
    </row>
    <row r="57" spans="1:12" ht="3.75" customHeight="1" x14ac:dyDescent="0.25"/>
  </sheetData>
  <mergeCells count="4">
    <mergeCell ref="A51:L51"/>
    <mergeCell ref="A52:L52"/>
    <mergeCell ref="A53:L53"/>
    <mergeCell ref="A54:L54"/>
  </mergeCells>
  <phoneticPr fontId="10" type="noConversion"/>
  <printOptions gridLinesSet="0"/>
  <pageMargins left="0.26" right="0.25" top="0.39370078740157483" bottom="0.59055118110236227" header="0.39370078740157483" footer="0"/>
  <pageSetup paperSize="9" orientation="portrait" horizontalDpi="180" verticalDpi="180"/>
  <headerFooter alignWithMargins="0">
    <oddHeader>&amp;L&amp;12&amp;C&amp;12</oddHeader>
  </headerFooter>
  <drawing r:id="rId1"/>
  <legacyDrawing r:id="rId2"/>
  <oleObjects>
    <mc:AlternateContent xmlns:mc="http://schemas.openxmlformats.org/markup-compatibility/2006">
      <mc:Choice Requires="x14">
        <oleObject progId="CorelDRAW.Graphic.14" shapeId="1041" r:id="rId3">
          <objectPr defaultSize="0" autoPict="0" r:id="rId4">
            <anchor moveWithCells="1" sizeWithCells="1">
              <from>
                <xdr:col>8</xdr:col>
                <xdr:colOff>289560</xdr:colOff>
                <xdr:row>0</xdr:row>
                <xdr:rowOff>38100</xdr:rowOff>
              </from>
              <to>
                <xdr:col>11</xdr:col>
                <xdr:colOff>419100</xdr:colOff>
                <xdr:row>4</xdr:row>
                <xdr:rowOff>175260</xdr:rowOff>
              </to>
            </anchor>
          </objectPr>
        </oleObject>
      </mc:Choice>
      <mc:Fallback>
        <oleObject progId="CorelDRAW.Graphic.14" shapeId="1041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60"/>
  <sheetViews>
    <sheetView showGridLines="0" topLeftCell="A31" workbookViewId="0">
      <selection activeCell="G17" sqref="G17"/>
    </sheetView>
  </sheetViews>
  <sheetFormatPr defaultColWidth="9.109375" defaultRowHeight="13.2" x14ac:dyDescent="0.25"/>
  <cols>
    <col min="1" max="1" width="3.44140625" style="296" customWidth="1"/>
    <col min="2" max="2" width="10.6640625" style="305" customWidth="1"/>
    <col min="3" max="3" width="7.6640625" style="305" customWidth="1"/>
    <col min="4" max="4" width="8.6640625" style="305" customWidth="1"/>
    <col min="5" max="5" width="12.44140625" style="305" customWidth="1"/>
    <col min="6" max="6" width="24.44140625" style="305" customWidth="1"/>
    <col min="7" max="7" width="9.88671875" style="305" customWidth="1"/>
    <col min="8" max="8" width="6.6640625" style="305" customWidth="1"/>
    <col min="9" max="9" width="8.6640625" style="296" customWidth="1"/>
    <col min="10" max="16384" width="9.109375" style="305"/>
  </cols>
  <sheetData>
    <row r="1" spans="1:9" s="296" customFormat="1" ht="12.75" customHeight="1" x14ac:dyDescent="0.25">
      <c r="A1" s="293"/>
      <c r="B1" s="293"/>
      <c r="C1" s="293"/>
      <c r="D1" s="294"/>
      <c r="E1" s="295"/>
      <c r="H1" s="297"/>
      <c r="I1" s="298"/>
    </row>
    <row r="2" spans="1:9" s="296" customFormat="1" ht="15" customHeight="1" x14ac:dyDescent="0.25">
      <c r="A2" s="299"/>
      <c r="C2" s="300"/>
      <c r="E2" s="300"/>
      <c r="H2" s="297"/>
      <c r="I2" s="301"/>
    </row>
    <row r="3" spans="1:9" s="296" customFormat="1" ht="12.75" customHeight="1" x14ac:dyDescent="0.25">
      <c r="A3" s="293"/>
      <c r="B3" s="293"/>
      <c r="C3" s="293"/>
      <c r="D3" s="302"/>
      <c r="E3" s="294"/>
      <c r="H3" s="297"/>
      <c r="I3" s="293"/>
    </row>
    <row r="4" spans="1:9" s="296" customFormat="1" x14ac:dyDescent="0.25">
      <c r="D4" s="303"/>
      <c r="E4" s="303"/>
      <c r="F4" s="303"/>
      <c r="G4" s="303"/>
      <c r="H4" s="303"/>
      <c r="I4" s="303"/>
    </row>
    <row r="5" spans="1:9" x14ac:dyDescent="0.25">
      <c r="A5" s="304" t="s">
        <v>222</v>
      </c>
      <c r="B5" s="296"/>
      <c r="C5" s="296"/>
      <c r="D5" s="303"/>
      <c r="E5" s="303"/>
      <c r="F5" s="303"/>
      <c r="G5" s="303"/>
      <c r="H5" s="303"/>
      <c r="I5" s="303"/>
    </row>
    <row r="6" spans="1:9" x14ac:dyDescent="0.25">
      <c r="A6" s="306"/>
      <c r="B6" s="296"/>
      <c r="C6" s="296"/>
      <c r="D6" s="303"/>
      <c r="E6" s="303"/>
      <c r="F6" s="303"/>
      <c r="G6" s="303"/>
      <c r="H6" s="303"/>
      <c r="I6" s="303"/>
    </row>
    <row r="7" spans="1:9" x14ac:dyDescent="0.25">
      <c r="B7" s="296"/>
      <c r="C7" s="296"/>
      <c r="D7" s="303"/>
      <c r="E7" s="303"/>
      <c r="F7" s="303"/>
      <c r="G7" s="303"/>
      <c r="H7" s="303"/>
      <c r="I7" s="303"/>
    </row>
    <row r="8" spans="1:9" x14ac:dyDescent="0.25">
      <c r="B8" s="296"/>
      <c r="C8" s="296"/>
      <c r="D8" s="303"/>
      <c r="E8" s="303"/>
      <c r="F8" s="303"/>
      <c r="G8" s="303"/>
      <c r="H8" s="303"/>
      <c r="I8" s="303"/>
    </row>
    <row r="9" spans="1:9" ht="13.8" thickBot="1" x14ac:dyDescent="0.3">
      <c r="B9" s="296"/>
      <c r="C9" s="296"/>
      <c r="D9" s="303"/>
      <c r="E9" s="303"/>
      <c r="F9" s="303"/>
      <c r="G9" s="303"/>
      <c r="H9" s="303"/>
      <c r="I9" s="303"/>
    </row>
    <row r="10" spans="1:9" x14ac:dyDescent="0.25">
      <c r="B10" s="709" t="s">
        <v>278</v>
      </c>
      <c r="C10" s="723"/>
      <c r="D10" s="723"/>
      <c r="E10" s="718"/>
      <c r="F10" s="709" t="s">
        <v>279</v>
      </c>
      <c r="G10" s="718"/>
      <c r="H10" s="303"/>
      <c r="I10" s="303"/>
    </row>
    <row r="11" spans="1:9" x14ac:dyDescent="0.25">
      <c r="B11" s="719"/>
      <c r="C11" s="724"/>
      <c r="D11" s="724"/>
      <c r="E11" s="720"/>
      <c r="F11" s="719"/>
      <c r="G11" s="720"/>
      <c r="H11" s="303"/>
      <c r="I11" s="303"/>
    </row>
    <row r="12" spans="1:9" ht="13.8" thickBot="1" x14ac:dyDescent="0.3">
      <c r="B12" s="721"/>
      <c r="C12" s="725"/>
      <c r="D12" s="725"/>
      <c r="E12" s="722"/>
      <c r="F12" s="721"/>
      <c r="G12" s="722"/>
      <c r="H12" s="303"/>
      <c r="I12" s="303"/>
    </row>
    <row r="13" spans="1:9" x14ac:dyDescent="0.25">
      <c r="B13" s="307" t="s">
        <v>102</v>
      </c>
      <c r="C13" s="308" t="s">
        <v>103</v>
      </c>
      <c r="D13" s="309" t="s">
        <v>104</v>
      </c>
      <c r="E13" s="310" t="s">
        <v>42</v>
      </c>
      <c r="F13" s="311"/>
      <c r="G13" s="312"/>
      <c r="H13" s="303"/>
      <c r="I13" s="303"/>
    </row>
    <row r="14" spans="1:9" x14ac:dyDescent="0.25">
      <c r="B14" s="311" t="s">
        <v>105</v>
      </c>
      <c r="C14" s="313" t="s">
        <v>106</v>
      </c>
      <c r="D14" s="313" t="s">
        <v>160</v>
      </c>
      <c r="E14" s="314" t="s">
        <v>217</v>
      </c>
      <c r="F14" s="311" t="s">
        <v>108</v>
      </c>
      <c r="G14" s="312" t="s">
        <v>63</v>
      </c>
      <c r="H14" s="303"/>
      <c r="I14" s="303"/>
    </row>
    <row r="15" spans="1:9" ht="13.8" thickBot="1" x14ac:dyDescent="0.3">
      <c r="B15" s="311" t="s">
        <v>257</v>
      </c>
      <c r="C15" s="313"/>
      <c r="D15" s="313"/>
      <c r="E15" s="314"/>
      <c r="F15" s="315"/>
      <c r="G15" s="316"/>
      <c r="H15" s="303"/>
      <c r="I15" s="303"/>
    </row>
    <row r="16" spans="1:9" x14ac:dyDescent="0.25">
      <c r="B16" s="445">
        <f>ENTRADA!X42</f>
        <v>0</v>
      </c>
      <c r="C16" s="250"/>
      <c r="D16" s="250"/>
      <c r="E16" s="317">
        <f>IF(C16=0,ENTRADA!Y42,D16/C16)</f>
        <v>0</v>
      </c>
      <c r="F16" s="318" t="s">
        <v>109</v>
      </c>
      <c r="G16" s="319">
        <f>ENTRADA!H39</f>
        <v>225</v>
      </c>
      <c r="H16" s="303"/>
      <c r="I16" s="303"/>
    </row>
    <row r="17" spans="1:9" x14ac:dyDescent="0.25">
      <c r="B17" s="446">
        <f>ENTRADA!X43</f>
        <v>0</v>
      </c>
      <c r="C17" s="234"/>
      <c r="D17" s="234"/>
      <c r="E17" s="320">
        <f>IF(C17=0,ENTRADA!Y43,D17/C17)</f>
        <v>0</v>
      </c>
      <c r="F17" s="321" t="s">
        <v>218</v>
      </c>
      <c r="G17" s="322">
        <f>'CALC. CARGA '!C4</f>
        <v>0</v>
      </c>
      <c r="H17" s="303"/>
      <c r="I17" s="303"/>
    </row>
    <row r="18" spans="1:9" x14ac:dyDescent="0.25">
      <c r="B18" s="446">
        <f>ENTRADA!X44</f>
        <v>0</v>
      </c>
      <c r="C18" s="234"/>
      <c r="D18" s="234"/>
      <c r="E18" s="320">
        <f>IF(C18=0,ENTRADA!Y44,D18/C18)</f>
        <v>0</v>
      </c>
      <c r="F18" s="321" t="s">
        <v>111</v>
      </c>
      <c r="G18" s="323">
        <f>'CALC. CARGA '!C5</f>
        <v>0</v>
      </c>
      <c r="H18" s="303"/>
      <c r="I18" s="303"/>
    </row>
    <row r="19" spans="1:9" x14ac:dyDescent="0.25">
      <c r="B19" s="446">
        <f>ENTRADA!X45</f>
        <v>0</v>
      </c>
      <c r="C19" s="234"/>
      <c r="D19" s="234"/>
      <c r="E19" s="320">
        <f>IF(C19=0,ENTRADA!Y45,D19/C19)</f>
        <v>0</v>
      </c>
      <c r="F19" s="324" t="s">
        <v>219</v>
      </c>
      <c r="G19" s="325" t="e">
        <f>INTERCEPT(E16:E25,B16:B25)</f>
        <v>#DIV/0!</v>
      </c>
      <c r="H19" s="303"/>
      <c r="I19" s="303"/>
    </row>
    <row r="20" spans="1:9" x14ac:dyDescent="0.25">
      <c r="B20" s="446">
        <f>ENTRADA!X46</f>
        <v>0</v>
      </c>
      <c r="C20" s="234"/>
      <c r="D20" s="234"/>
      <c r="E20" s="320">
        <f>IF(C20=0,ENTRADA!Y46,D20/C20)</f>
        <v>0</v>
      </c>
      <c r="F20" s="321" t="s">
        <v>113</v>
      </c>
      <c r="G20" s="325">
        <f>ENTRADA!Y56</f>
        <v>0</v>
      </c>
      <c r="H20" s="303"/>
      <c r="I20" s="303"/>
    </row>
    <row r="21" spans="1:9" x14ac:dyDescent="0.25">
      <c r="A21" s="326"/>
      <c r="B21" s="446">
        <f>ENTRADA!X47</f>
        <v>0</v>
      </c>
      <c r="C21" s="234"/>
      <c r="D21" s="234"/>
      <c r="E21" s="320">
        <f>IF(C21=0,ENTRADA!Y47,D21/C21)</f>
        <v>0</v>
      </c>
      <c r="F21" s="324" t="s">
        <v>114</v>
      </c>
      <c r="G21" s="327" t="e">
        <f>G19/G17*(G16+G18)-G16-G20 +('ELEVAÇÃO DE TEMP. DO ÓLEO'!H26-'ELEVAÇÃO DE TEMP. DO ÓLEO'!H25)</f>
        <v>#DIV/0!</v>
      </c>
      <c r="H21" s="296"/>
    </row>
    <row r="22" spans="1:9" ht="13.8" thickBot="1" x14ac:dyDescent="0.3">
      <c r="B22" s="446">
        <f>ENTRADA!X48</f>
        <v>0</v>
      </c>
      <c r="C22" s="234"/>
      <c r="D22" s="234"/>
      <c r="E22" s="320">
        <f>IF(C22=0,ENTRADA!Y48,D22/C22)</f>
        <v>0</v>
      </c>
      <c r="F22" s="328" t="s">
        <v>101</v>
      </c>
      <c r="G22" s="329" t="e">
        <f>RSQ(E16:E25,B16:B25)^0.5</f>
        <v>#DIV/0!</v>
      </c>
      <c r="H22" s="296"/>
    </row>
    <row r="23" spans="1:9" x14ac:dyDescent="0.25">
      <c r="B23" s="446">
        <f>ENTRADA!X49</f>
        <v>0</v>
      </c>
      <c r="C23" s="234"/>
      <c r="D23" s="234"/>
      <c r="E23" s="320">
        <f>IF(C23=0,ENTRADA!Y49,D23/C23)</f>
        <v>0</v>
      </c>
      <c r="F23" s="303"/>
      <c r="G23" s="296"/>
      <c r="H23" s="296"/>
    </row>
    <row r="24" spans="1:9" x14ac:dyDescent="0.25">
      <c r="B24" s="446">
        <f>ENTRADA!X50</f>
        <v>0</v>
      </c>
      <c r="C24" s="234"/>
      <c r="D24" s="234"/>
      <c r="E24" s="320">
        <f>IF(C24=0,ENTRADA!Y50,D24/C24)</f>
        <v>0</v>
      </c>
      <c r="F24" s="303"/>
      <c r="G24" s="296"/>
      <c r="H24" s="296"/>
    </row>
    <row r="25" spans="1:9" x14ac:dyDescent="0.25">
      <c r="B25" s="446">
        <f>ENTRADA!X51</f>
        <v>0</v>
      </c>
      <c r="C25" s="234"/>
      <c r="D25" s="234"/>
      <c r="E25" s="320">
        <f>IF(C25=0,ENTRADA!Y51,D25/C25)</f>
        <v>0</v>
      </c>
      <c r="F25" s="303"/>
      <c r="G25" s="296"/>
      <c r="H25" s="296"/>
    </row>
    <row r="26" spans="1:9" x14ac:dyDescent="0.25">
      <c r="B26" s="446">
        <f>ENTRADA!X52</f>
        <v>0</v>
      </c>
      <c r="C26" s="234"/>
      <c r="D26" s="234"/>
      <c r="E26" s="320">
        <f>IF(C26=0,ENTRADA!Y52,D26/C26)</f>
        <v>0</v>
      </c>
      <c r="F26" s="303"/>
      <c r="G26" s="303"/>
      <c r="H26" s="303"/>
      <c r="I26" s="303"/>
    </row>
    <row r="27" spans="1:9" x14ac:dyDescent="0.25">
      <c r="B27" s="446">
        <f>ENTRADA!X53</f>
        <v>0</v>
      </c>
      <c r="C27" s="234"/>
      <c r="D27" s="234"/>
      <c r="E27" s="320">
        <f>IF(C27=0,ENTRADA!Y53,D27/C27)</f>
        <v>0</v>
      </c>
      <c r="F27" s="303"/>
      <c r="G27" s="303"/>
      <c r="H27" s="303"/>
      <c r="I27" s="303"/>
    </row>
    <row r="28" spans="1:9" ht="13.8" thickBot="1" x14ac:dyDescent="0.3">
      <c r="B28" s="447">
        <f>ENTRADA!X54</f>
        <v>0</v>
      </c>
      <c r="C28" s="235"/>
      <c r="D28" s="235"/>
      <c r="E28" s="428">
        <f>IF(C28=0,ENTRADA!Y54,D28/C28)</f>
        <v>0</v>
      </c>
      <c r="F28" s="303"/>
      <c r="G28" s="303"/>
      <c r="H28" s="303"/>
      <c r="I28" s="303"/>
    </row>
    <row r="29" spans="1:9" x14ac:dyDescent="0.25">
      <c r="B29" s="296"/>
      <c r="C29" s="296"/>
      <c r="D29" s="303"/>
      <c r="E29" s="303"/>
      <c r="F29" s="303"/>
      <c r="G29" s="303"/>
      <c r="H29" s="303"/>
      <c r="I29" s="303"/>
    </row>
    <row r="30" spans="1:9" x14ac:dyDescent="0.25">
      <c r="B30" s="296"/>
      <c r="C30" s="296"/>
      <c r="D30" s="303"/>
      <c r="E30" s="303"/>
      <c r="F30" s="303"/>
      <c r="G30" s="303"/>
      <c r="H30" s="303"/>
      <c r="I30" s="303"/>
    </row>
    <row r="31" spans="1:9" x14ac:dyDescent="0.25">
      <c r="B31" s="296"/>
      <c r="C31" s="296"/>
      <c r="D31" s="303"/>
      <c r="E31" s="303"/>
      <c r="F31" s="303"/>
      <c r="G31" s="303"/>
      <c r="H31" s="303"/>
      <c r="I31" s="303"/>
    </row>
    <row r="32" spans="1:9" x14ac:dyDescent="0.25">
      <c r="B32" s="296"/>
      <c r="C32" s="296"/>
      <c r="D32" s="303"/>
      <c r="E32" s="303"/>
      <c r="F32" s="303"/>
      <c r="G32" s="303"/>
      <c r="H32" s="303"/>
      <c r="I32" s="303"/>
    </row>
    <row r="33" spans="1:9" x14ac:dyDescent="0.25">
      <c r="B33" s="296"/>
      <c r="C33" s="296"/>
      <c r="D33" s="303"/>
      <c r="E33" s="303"/>
      <c r="F33" s="303"/>
      <c r="G33" s="303"/>
      <c r="H33" s="303"/>
      <c r="I33" s="303"/>
    </row>
    <row r="34" spans="1:9" x14ac:dyDescent="0.25">
      <c r="B34" s="296"/>
      <c r="C34" s="296"/>
      <c r="D34" s="303"/>
      <c r="E34" s="303"/>
      <c r="F34" s="303"/>
      <c r="G34" s="303"/>
      <c r="H34" s="303"/>
      <c r="I34" s="303"/>
    </row>
    <row r="35" spans="1:9" x14ac:dyDescent="0.25">
      <c r="B35" s="298"/>
      <c r="C35" s="298"/>
      <c r="D35" s="296"/>
      <c r="E35" s="303"/>
      <c r="F35" s="303"/>
      <c r="G35" s="303"/>
      <c r="H35" s="303"/>
      <c r="I35" s="303"/>
    </row>
    <row r="36" spans="1:9" x14ac:dyDescent="0.25">
      <c r="B36" s="298"/>
      <c r="C36" s="298"/>
      <c r="D36" s="296"/>
      <c r="E36" s="303"/>
      <c r="F36" s="303"/>
      <c r="G36" s="303"/>
      <c r="H36" s="303"/>
      <c r="I36" s="303"/>
    </row>
    <row r="37" spans="1:9" x14ac:dyDescent="0.25">
      <c r="B37" s="296"/>
      <c r="C37" s="298"/>
      <c r="D37" s="296"/>
      <c r="E37" s="303"/>
      <c r="F37" s="303"/>
      <c r="G37" s="303"/>
      <c r="H37" s="303"/>
      <c r="I37" s="303"/>
    </row>
    <row r="38" spans="1:9" x14ac:dyDescent="0.25">
      <c r="B38" s="298"/>
      <c r="C38" s="298"/>
      <c r="D38" s="296"/>
      <c r="E38" s="303"/>
      <c r="F38" s="303"/>
      <c r="G38" s="303"/>
      <c r="H38" s="303"/>
      <c r="I38" s="303"/>
    </row>
    <row r="39" spans="1:9" x14ac:dyDescent="0.25">
      <c r="B39" s="298"/>
      <c r="C39" s="298"/>
      <c r="D39" s="296"/>
      <c r="E39" s="303"/>
      <c r="F39" s="303"/>
      <c r="G39" s="303"/>
      <c r="H39" s="303"/>
      <c r="I39" s="303"/>
    </row>
    <row r="40" spans="1:9" x14ac:dyDescent="0.25">
      <c r="B40" s="298"/>
      <c r="C40" s="298"/>
      <c r="D40" s="296"/>
      <c r="E40" s="303"/>
      <c r="F40" s="303"/>
      <c r="G40" s="303"/>
      <c r="H40" s="303"/>
      <c r="I40" s="303"/>
    </row>
    <row r="41" spans="1:9" x14ac:dyDescent="0.25">
      <c r="A41" s="1"/>
      <c r="B41" s="298"/>
      <c r="C41" s="298"/>
      <c r="D41" s="296"/>
      <c r="E41" s="303"/>
      <c r="F41" s="303"/>
      <c r="G41" s="303"/>
      <c r="H41" s="303"/>
      <c r="I41" s="303"/>
    </row>
    <row r="42" spans="1:9" x14ac:dyDescent="0.25">
      <c r="A42" s="298"/>
      <c r="B42" s="298"/>
      <c r="C42" s="298"/>
      <c r="D42" s="296"/>
      <c r="E42" s="303"/>
      <c r="F42" s="303"/>
      <c r="G42" s="303"/>
      <c r="H42" s="303"/>
      <c r="I42" s="303"/>
    </row>
    <row r="43" spans="1:9" x14ac:dyDescent="0.25">
      <c r="B43" s="298"/>
      <c r="C43" s="298"/>
      <c r="D43" s="296"/>
      <c r="E43" s="303"/>
      <c r="F43" s="303"/>
      <c r="G43" s="303"/>
      <c r="H43" s="303"/>
      <c r="I43" s="303"/>
    </row>
    <row r="44" spans="1:9" x14ac:dyDescent="0.25">
      <c r="A44" s="298"/>
      <c r="B44" s="298"/>
      <c r="C44" s="298"/>
      <c r="D44" s="296"/>
      <c r="E44" s="303"/>
      <c r="F44" s="303"/>
      <c r="G44" s="303"/>
      <c r="H44" s="303"/>
      <c r="I44" s="303"/>
    </row>
    <row r="45" spans="1:9" x14ac:dyDescent="0.25">
      <c r="A45" s="298"/>
      <c r="B45" s="298"/>
      <c r="C45" s="298"/>
      <c r="D45" s="296"/>
      <c r="E45" s="303"/>
      <c r="F45" s="481"/>
      <c r="G45" s="303"/>
      <c r="H45" s="303"/>
      <c r="I45" s="303"/>
    </row>
    <row r="46" spans="1:9" x14ac:dyDescent="0.25">
      <c r="B46" s="298"/>
      <c r="C46" s="298"/>
      <c r="D46" s="296"/>
      <c r="E46" s="303"/>
      <c r="F46" s="481"/>
      <c r="G46" s="303"/>
      <c r="H46" s="303"/>
      <c r="I46" s="303"/>
    </row>
    <row r="47" spans="1:9" x14ac:dyDescent="0.25">
      <c r="A47" s="298"/>
      <c r="B47" s="298"/>
      <c r="C47" s="298"/>
      <c r="D47" s="296"/>
      <c r="E47" s="303"/>
      <c r="F47" s="303"/>
      <c r="G47" s="303"/>
      <c r="H47" s="303"/>
      <c r="I47" s="303"/>
    </row>
    <row r="48" spans="1:9" x14ac:dyDescent="0.25">
      <c r="A48" s="298"/>
      <c r="B48" s="298"/>
      <c r="C48" s="298"/>
      <c r="D48" s="296"/>
      <c r="E48" s="303"/>
      <c r="F48" s="303"/>
      <c r="G48" s="303"/>
      <c r="H48" s="303"/>
      <c r="I48" s="303"/>
    </row>
    <row r="49" spans="1:12" x14ac:dyDescent="0.25">
      <c r="A49" s="298"/>
      <c r="B49" s="298"/>
      <c r="C49" s="298"/>
      <c r="D49" s="296"/>
      <c r="E49" s="303"/>
      <c r="F49" s="303"/>
      <c r="G49" s="303"/>
      <c r="H49" s="303"/>
      <c r="I49" s="303"/>
    </row>
    <row r="50" spans="1:12" x14ac:dyDescent="0.25">
      <c r="A50" s="305"/>
      <c r="B50" s="298"/>
      <c r="C50" s="298"/>
      <c r="D50" s="296"/>
      <c r="E50" s="303"/>
      <c r="F50" s="303"/>
      <c r="G50" s="303"/>
      <c r="H50" s="303"/>
      <c r="I50" s="303"/>
    </row>
    <row r="51" spans="1:12" x14ac:dyDescent="0.25">
      <c r="A51" s="298"/>
      <c r="B51" s="298"/>
      <c r="C51" s="298"/>
      <c r="D51" s="296"/>
      <c r="E51" s="303"/>
      <c r="F51" s="303"/>
      <c r="G51" s="303"/>
      <c r="H51" s="303"/>
      <c r="I51" s="303"/>
    </row>
    <row r="52" spans="1:12" x14ac:dyDescent="0.25">
      <c r="A52" s="471"/>
      <c r="B52" s="298"/>
      <c r="C52" s="298"/>
      <c r="D52" s="296"/>
      <c r="E52" s="296"/>
      <c r="F52" s="303"/>
      <c r="G52" s="303"/>
      <c r="H52" s="303"/>
      <c r="I52" s="303"/>
    </row>
    <row r="53" spans="1:12" x14ac:dyDescent="0.25">
      <c r="A53" s="471"/>
      <c r="B53" s="298"/>
      <c r="C53" s="298"/>
      <c r="D53" s="296"/>
      <c r="E53" s="296"/>
      <c r="F53" s="303"/>
      <c r="G53" s="303"/>
      <c r="H53" s="303"/>
      <c r="I53" s="303"/>
    </row>
    <row r="54" spans="1:12" x14ac:dyDescent="0.25">
      <c r="A54" s="477"/>
      <c r="B54" s="298"/>
      <c r="C54" s="298"/>
      <c r="D54" s="293"/>
      <c r="E54" s="293"/>
      <c r="F54" s="298"/>
      <c r="G54" s="298"/>
      <c r="H54" s="298"/>
      <c r="I54" s="298"/>
      <c r="J54" s="477"/>
      <c r="K54" s="477"/>
      <c r="L54" s="477"/>
    </row>
    <row r="55" spans="1:12" x14ac:dyDescent="0.25">
      <c r="A55" s="305"/>
      <c r="B55" s="298"/>
      <c r="C55" s="298"/>
      <c r="D55" s="296"/>
      <c r="E55" s="296"/>
      <c r="F55" s="303"/>
      <c r="G55" s="303"/>
      <c r="H55" s="303"/>
      <c r="I55" s="303"/>
    </row>
    <row r="56" spans="1:12" x14ac:dyDescent="0.25">
      <c r="A56" s="298"/>
      <c r="B56" s="298"/>
      <c r="C56" s="298"/>
      <c r="D56" s="303"/>
      <c r="E56" s="296"/>
      <c r="F56" s="303"/>
      <c r="G56" s="303"/>
      <c r="H56" s="303"/>
      <c r="I56" s="303"/>
    </row>
    <row r="57" spans="1:12" x14ac:dyDescent="0.25">
      <c r="A57" s="330" t="s">
        <v>115</v>
      </c>
      <c r="B57" s="296"/>
      <c r="C57" s="296"/>
      <c r="D57" s="296"/>
      <c r="E57" s="296"/>
      <c r="F57" s="296"/>
      <c r="I57" s="303"/>
    </row>
    <row r="60" spans="1:12" ht="15.6" x14ac:dyDescent="0.35">
      <c r="G60" s="331"/>
      <c r="H60" s="332"/>
    </row>
  </sheetData>
  <sheetProtection password="CA61" sheet="1" objects="1" scenarios="1"/>
  <mergeCells count="2">
    <mergeCell ref="F10:G12"/>
    <mergeCell ref="B10:E12"/>
  </mergeCells>
  <phoneticPr fontId="10" type="noConversion"/>
  <pageMargins left="0.74803149606299213" right="0.27559055118110237" top="0.32" bottom="0.59055118110236227" header="0.39370078740157483" footer="0"/>
  <pageSetup paperSize="9" orientation="portrait" horizontalDpi="180" verticalDpi="180"/>
  <headerFooter alignWithMargins="0">
    <oddHeader xml:space="preserve">&amp;C&amp;12RELATÓRIO DE ENSAIO&amp;RRE:XXXX/YY-R     Folha: &amp;P de &amp;N  Data:  DD/MM/AA </oddHeader>
  </headerFooter>
  <drawing r:id="rId1"/>
  <legacyDrawing r:id="rId2"/>
  <oleObjects>
    <mc:AlternateContent xmlns:mc="http://schemas.openxmlformats.org/markup-compatibility/2006">
      <mc:Choice Requires="x14">
        <oleObject progId="PBrush" shapeId="18444" r:id="rId3">
          <objectPr defaultSize="0" autoPict="0" r:id="rId4">
            <anchor moveWithCells="1" sizeWithCells="1">
              <from>
                <xdr:col>0</xdr:col>
                <xdr:colOff>45720</xdr:colOff>
                <xdr:row>0</xdr:row>
                <xdr:rowOff>60960</xdr:rowOff>
              </from>
              <to>
                <xdr:col>1</xdr:col>
                <xdr:colOff>144780</xdr:colOff>
                <xdr:row>2</xdr:row>
                <xdr:rowOff>91440</xdr:rowOff>
              </to>
            </anchor>
          </objectPr>
        </oleObject>
      </mc:Choice>
      <mc:Fallback>
        <oleObject progId="PBrush" shapeId="18444" r:id="rId3"/>
      </mc:Fallback>
    </mc:AlternateContent>
    <mc:AlternateContent xmlns:mc="http://schemas.openxmlformats.org/markup-compatibility/2006">
      <mc:Choice Requires="x14">
        <oleObject progId="CorelDRAW.Graphic.14" shapeId="18445" r:id="rId5">
          <objectPr defaultSize="0" autoPict="0" r:id="rId6">
            <anchor moveWithCells="1" sizeWithCells="1">
              <from>
                <xdr:col>1</xdr:col>
                <xdr:colOff>175260</xdr:colOff>
                <xdr:row>0</xdr:row>
                <xdr:rowOff>53340</xdr:rowOff>
              </from>
              <to>
                <xdr:col>2</xdr:col>
                <xdr:colOff>144780</xdr:colOff>
                <xdr:row>2</xdr:row>
                <xdr:rowOff>99060</xdr:rowOff>
              </to>
            </anchor>
          </objectPr>
        </oleObject>
      </mc:Choice>
      <mc:Fallback>
        <oleObject progId="CorelDRAW.Graphic.14" shapeId="18445" r:id="rId5"/>
      </mc:Fallback>
    </mc:AlternateContent>
    <mc:AlternateContent xmlns:mc="http://schemas.openxmlformats.org/markup-compatibility/2006">
      <mc:Choice Requires="x14">
        <oleObject progId="CorelDRAW.Graphic.14" shapeId="18446" r:id="rId7">
          <objectPr defaultSize="0" autoPict="0" r:id="rId8">
            <anchor moveWithCells="1" sizeWithCells="1">
              <from>
                <xdr:col>2</xdr:col>
                <xdr:colOff>152400</xdr:colOff>
                <xdr:row>0</xdr:row>
                <xdr:rowOff>53340</xdr:rowOff>
              </from>
              <to>
                <xdr:col>3</xdr:col>
                <xdr:colOff>137160</xdr:colOff>
                <xdr:row>2</xdr:row>
                <xdr:rowOff>99060</xdr:rowOff>
              </to>
            </anchor>
          </objectPr>
        </oleObject>
      </mc:Choice>
      <mc:Fallback>
        <oleObject progId="CorelDRAW.Graphic.14" shapeId="18446" r:id="rId7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55"/>
  <sheetViews>
    <sheetView showGridLines="0" tabSelected="1" zoomScaleNormal="100" workbookViewId="0">
      <selection activeCell="D11" sqref="D11"/>
    </sheetView>
  </sheetViews>
  <sheetFormatPr defaultColWidth="9.109375" defaultRowHeight="13.2" x14ac:dyDescent="0.25"/>
  <cols>
    <col min="1" max="1" width="1.44140625" style="22" customWidth="1"/>
    <col min="2" max="2" width="12.109375" style="19" customWidth="1"/>
    <col min="3" max="3" width="7.33203125" style="19" customWidth="1"/>
    <col min="4" max="4" width="12.109375" style="19" customWidth="1"/>
    <col min="5" max="6" width="11" style="19" customWidth="1"/>
    <col min="7" max="7" width="13.44140625" style="19" customWidth="1"/>
    <col min="8" max="8" width="11.6640625" style="19" customWidth="1"/>
    <col min="9" max="9" width="8.44140625" style="32" customWidth="1"/>
    <col min="10" max="10" width="3.88671875" style="19" hidden="1" customWidth="1"/>
    <col min="11" max="11" width="2" style="22" customWidth="1"/>
    <col min="12" max="12" width="11" style="19" customWidth="1"/>
    <col min="13" max="16" width="7.109375" style="19" customWidth="1"/>
    <col min="17" max="27" width="9.109375" style="19"/>
    <col min="28" max="28" width="32.44140625" style="19" customWidth="1"/>
    <col min="29" max="16384" width="9.109375" style="19"/>
  </cols>
  <sheetData>
    <row r="1" spans="1:28" ht="12.75" customHeight="1" x14ac:dyDescent="0.25">
      <c r="B1" s="22"/>
      <c r="C1" s="22"/>
      <c r="D1" s="23"/>
      <c r="E1" s="22"/>
      <c r="F1" s="22"/>
      <c r="G1" s="22"/>
      <c r="H1" s="22"/>
      <c r="I1" s="213"/>
      <c r="J1" s="6"/>
    </row>
    <row r="2" spans="1:28" ht="15" customHeight="1" x14ac:dyDescent="0.25">
      <c r="A2" s="207"/>
      <c r="B2" s="22"/>
      <c r="C2" s="22"/>
      <c r="D2" s="22"/>
      <c r="E2" s="22"/>
      <c r="F2" s="22"/>
      <c r="G2" s="22"/>
      <c r="H2" s="22"/>
      <c r="I2" s="213"/>
      <c r="J2" s="33"/>
    </row>
    <row r="3" spans="1:28" ht="12.75" customHeight="1" x14ac:dyDescent="0.25">
      <c r="B3" s="22"/>
      <c r="C3" s="22"/>
      <c r="D3" s="23"/>
      <c r="E3" s="22"/>
      <c r="F3" s="22"/>
      <c r="G3" s="22"/>
      <c r="H3" s="22"/>
      <c r="I3" s="213"/>
      <c r="J3" s="22"/>
    </row>
    <row r="4" spans="1:28" x14ac:dyDescent="0.25">
      <c r="B4" s="22"/>
      <c r="C4" s="22"/>
      <c r="D4" s="22"/>
      <c r="E4" s="22"/>
      <c r="F4" s="22"/>
      <c r="G4" s="22"/>
      <c r="H4" s="22"/>
      <c r="I4" s="26"/>
      <c r="J4" s="22"/>
    </row>
    <row r="5" spans="1:28" x14ac:dyDescent="0.25">
      <c r="A5" s="63" t="s">
        <v>116</v>
      </c>
      <c r="B5" s="22"/>
      <c r="C5" s="22"/>
      <c r="D5" s="22"/>
      <c r="E5" s="22"/>
      <c r="F5" s="22"/>
      <c r="G5" s="22"/>
      <c r="H5" s="22"/>
      <c r="I5" s="26"/>
      <c r="J5" s="22"/>
    </row>
    <row r="6" spans="1:28" x14ac:dyDescent="0.25">
      <c r="A6" s="254"/>
      <c r="B6" s="22"/>
      <c r="C6" s="22"/>
      <c r="D6" s="22"/>
      <c r="E6" s="22"/>
      <c r="F6" s="22"/>
      <c r="G6" s="22"/>
      <c r="H6" s="22"/>
      <c r="I6" s="26"/>
      <c r="J6" s="22"/>
    </row>
    <row r="7" spans="1:28" x14ac:dyDescent="0.25">
      <c r="B7" s="22"/>
      <c r="C7" s="22"/>
      <c r="D7" s="22"/>
      <c r="E7" s="22"/>
      <c r="F7" s="22"/>
      <c r="G7" s="22"/>
      <c r="H7" s="22"/>
      <c r="I7" s="26"/>
      <c r="J7" s="22"/>
    </row>
    <row r="8" spans="1:28" ht="13.8" thickBot="1" x14ac:dyDescent="0.3">
      <c r="B8" s="22"/>
      <c r="C8" s="22"/>
      <c r="D8" s="22"/>
      <c r="E8" s="22"/>
      <c r="F8" s="22"/>
      <c r="G8" s="22"/>
      <c r="H8" s="22"/>
      <c r="I8" s="26"/>
      <c r="J8" s="22"/>
      <c r="L8" s="527"/>
      <c r="M8" s="527"/>
      <c r="N8" s="527"/>
      <c r="O8" s="527"/>
      <c r="P8" s="527"/>
      <c r="Q8" s="527"/>
      <c r="R8" s="527"/>
      <c r="S8" s="527"/>
      <c r="T8" s="527"/>
      <c r="U8" s="527"/>
      <c r="V8" s="527"/>
      <c r="W8" s="527"/>
      <c r="X8" s="527"/>
      <c r="Y8" s="527"/>
      <c r="Z8" s="527"/>
      <c r="AA8" s="527"/>
      <c r="AB8" s="527"/>
    </row>
    <row r="9" spans="1:28" ht="18.75" customHeight="1" x14ac:dyDescent="0.25">
      <c r="B9" s="735" t="s">
        <v>226</v>
      </c>
      <c r="C9" s="736"/>
      <c r="D9" s="734" t="s">
        <v>117</v>
      </c>
      <c r="E9" s="734"/>
      <c r="F9" s="734"/>
      <c r="G9" s="751" t="s">
        <v>383</v>
      </c>
      <c r="H9" s="752" t="s">
        <v>384</v>
      </c>
      <c r="I9" s="753"/>
      <c r="J9" s="21"/>
      <c r="L9" s="658"/>
      <c r="M9" s="658"/>
      <c r="N9" s="658"/>
      <c r="O9" s="658"/>
      <c r="P9" s="658"/>
      <c r="Q9" s="658"/>
      <c r="R9" s="658"/>
      <c r="S9" s="658"/>
      <c r="T9" s="658"/>
      <c r="U9" s="658"/>
      <c r="V9" s="658"/>
      <c r="W9" s="527"/>
      <c r="X9" s="527"/>
      <c r="Y9" s="527"/>
      <c r="Z9" s="527"/>
      <c r="AA9" s="527"/>
      <c r="AB9" s="527"/>
    </row>
    <row r="10" spans="1:28" ht="39" customHeight="1" x14ac:dyDescent="0.25">
      <c r="B10" s="737"/>
      <c r="C10" s="738"/>
      <c r="D10" s="633" t="s">
        <v>118</v>
      </c>
      <c r="E10" s="272" t="s">
        <v>119</v>
      </c>
      <c r="F10" s="272" t="s">
        <v>120</v>
      </c>
      <c r="G10" s="738"/>
      <c r="H10" s="742"/>
      <c r="I10" s="754"/>
      <c r="J10" s="22"/>
      <c r="K10" s="19"/>
      <c r="L10" s="529"/>
      <c r="M10" s="529"/>
      <c r="N10" s="529"/>
      <c r="O10" s="529"/>
      <c r="P10" s="529"/>
      <c r="Q10" s="529"/>
      <c r="R10" s="529"/>
      <c r="S10" s="529"/>
      <c r="T10" s="658"/>
      <c r="U10" s="658"/>
      <c r="V10" s="658"/>
      <c r="W10" s="529"/>
      <c r="X10" s="529"/>
      <c r="Y10" s="527"/>
      <c r="Z10" s="527"/>
      <c r="AA10" s="527"/>
      <c r="AB10" s="527"/>
    </row>
    <row r="11" spans="1:28" ht="26.25" customHeight="1" x14ac:dyDescent="0.25">
      <c r="B11" s="741" t="s">
        <v>121</v>
      </c>
      <c r="C11" s="742"/>
      <c r="D11" s="273" t="str">
        <f>IF($L$12&lt; 16,N$12, IF($L$12&lt;26,N$13,IF($L$12&lt;37,N$15)))</f>
        <v>kVA não cadastrado</v>
      </c>
      <c r="E11" s="271" t="e">
        <f>IF(ENTRADA!E31="NOVO",D11*1.1,D11*1.15)</f>
        <v>#VALUE!</v>
      </c>
      <c r="F11" s="277" t="s">
        <v>93</v>
      </c>
      <c r="G11" s="275" t="e">
        <f>'PERDAS EM VAZIO'!C19</f>
        <v>#DIV/0!</v>
      </c>
      <c r="H11" s="755" t="e">
        <f>IF(G11&lt;E11,"Satisfaz","não Satisfaz")</f>
        <v>#DIV/0!</v>
      </c>
      <c r="I11" s="756"/>
      <c r="K11" s="19"/>
      <c r="L11" s="782" t="s">
        <v>274</v>
      </c>
      <c r="M11" s="782"/>
      <c r="N11" s="529"/>
      <c r="O11" s="529"/>
      <c r="P11" s="529"/>
      <c r="Q11" s="529"/>
      <c r="R11" s="529"/>
      <c r="S11" s="529"/>
      <c r="T11" s="658"/>
      <c r="U11" s="658"/>
      <c r="V11" s="658"/>
      <c r="W11" s="529"/>
      <c r="X11" s="529"/>
      <c r="Y11" s="527"/>
      <c r="Z11" s="527"/>
      <c r="AA11" s="527"/>
      <c r="AB11" s="527"/>
    </row>
    <row r="12" spans="1:28" ht="26.25" customHeight="1" x14ac:dyDescent="0.25">
      <c r="B12" s="743" t="s">
        <v>122</v>
      </c>
      <c r="C12" s="744"/>
      <c r="D12" s="274" t="str">
        <f>IF($L$12&lt;16,R12,IF($L$12&lt;26,R13,IF($L$12&lt;37,R15)))</f>
        <v>kVA não cadastrado</v>
      </c>
      <c r="E12" s="251" t="e">
        <f>IF(ENTRADA!E31="NOVO",D12*1.2,D12*1.2)</f>
        <v>#VALUE!</v>
      </c>
      <c r="F12" s="277" t="s">
        <v>93</v>
      </c>
      <c r="G12" s="276" t="e">
        <f>'PERDAS EM VAZIO'!C20</f>
        <v>#DIV/0!</v>
      </c>
      <c r="H12" s="755" t="e">
        <f>IF(G12&lt;E12,"Satisfaz","não Satisfaz")</f>
        <v>#DIV/0!</v>
      </c>
      <c r="I12" s="756"/>
      <c r="K12" s="19"/>
      <c r="L12" s="726">
        <f>ENTRADA!E7</f>
        <v>0</v>
      </c>
      <c r="M12" s="726"/>
      <c r="N12" s="726" t="str">
        <f>IF(PLACA!$E$16=5,25,IF(PLACA!$E$16=10,40,IF(PLACA!$E$16=15,50,IF(PLACA!$E$16=25,70,IF(PLACA!$E$16=37.5,110,IF(PLACA!$E$16=50,130,IF(PLACA!$E$16=75,165,IF(PLACA!$E$16=100,205,"kVA não cadastrado"))))))))</f>
        <v>kVA não cadastrado</v>
      </c>
      <c r="O12" s="727"/>
      <c r="P12" s="726" t="str">
        <f>IF(PLACA!$E$16=5,110,IF(PLACA!$E$16=10,200,IF(PLACA!$E$16=15,270,IF(PLACA!$E$16=25,395,IF(PLACA!$E$16=37.5,550,IF(PLACA!$E$16=50,640,IF(PLACA!$E$16=75,915,IF(PLACA!$E$16=100,1190,"kVA não cadastrado"))))))))</f>
        <v>kVA não cadastrado</v>
      </c>
      <c r="Q12" s="726"/>
      <c r="R12" s="726" t="str">
        <f>IF(PLACA!$E$16=5,3.4,IF(PLACA!$E$16=10,2.7,IF(PLACA!$E$16=15,2.4,IF(PLACA!$E$16=25,2.2,IF(PLACA!$E$16=37.5,2.1,IF(PLACA!$E$16=50,2,IF(PLACA!$E$16=75,1.9,IF(PLACA!$E$16=100,1.8,"kVA não cadastrado"))))))))</f>
        <v>kVA não cadastrado</v>
      </c>
      <c r="S12" s="726"/>
      <c r="T12" s="658"/>
      <c r="U12" s="658"/>
      <c r="V12" s="658"/>
      <c r="W12" s="529"/>
      <c r="X12" s="529"/>
      <c r="Y12" s="527"/>
      <c r="Z12" s="527"/>
      <c r="AA12" s="527"/>
      <c r="AB12" s="527"/>
    </row>
    <row r="13" spans="1:28" ht="30.75" customHeight="1" x14ac:dyDescent="0.25">
      <c r="B13" s="745" t="s">
        <v>411</v>
      </c>
      <c r="C13" s="746"/>
      <c r="D13" s="274" t="str">
        <f>IF($L$12&lt; 16,P12, IF($L$12&lt;26,P13,IF($L$12&lt;37,P15)))</f>
        <v>kVA não cadastrado</v>
      </c>
      <c r="E13" s="251" t="e">
        <f>IF(ENTRADA!E31="NOVO",D13*1.06,D13*1.1)</f>
        <v>#VALUE!</v>
      </c>
      <c r="F13" s="277" t="s">
        <v>93</v>
      </c>
      <c r="G13" s="276" t="e">
        <f>'PERDAS TOTAL Tap Nominal'!D33</f>
        <v>#DIV/0!</v>
      </c>
      <c r="H13" s="755" t="e">
        <f>IF(G13&lt;E13,"Satisfaz","não Satisfaz")</f>
        <v>#DIV/0!</v>
      </c>
      <c r="I13" s="756"/>
      <c r="K13" s="19"/>
      <c r="L13" s="529"/>
      <c r="M13" s="529"/>
      <c r="N13" s="727" t="str">
        <f>IF(PLACA!$E$16=5,30,IF(PLACA!$E$16=10,45,IF(PLACA!$E$16=15,60,IF(PLACA!$E$16=25,80,IF(PLACA!$E$16=37.5,115,IF(PLACA!$E$16=50,150,IF(PLACA!$E$16=75,180,IF(PLACA!$E$16=100,220,"kVA não cadastrado"))))))))</f>
        <v>kVA não cadastrado</v>
      </c>
      <c r="O13" s="727"/>
      <c r="P13" s="726" t="str">
        <f>IF(PLACA!$E$16=5,125,IF(PLACA!$E$16=10,220,IF(PLACA!$E$16=15,300,IF(PLACA!$E$16=25,430,IF(PLACA!$E$16=37.5,595,IF(PLACA!$E$16=50,760,IF(PLACA!$E$16=75,1000,IF(PLACA!$E$16=100,1220,"kVA não cadastrado"))))))))</f>
        <v>kVA não cadastrado</v>
      </c>
      <c r="Q13" s="726"/>
      <c r="R13" s="726" t="str">
        <f>IF(PLACA!$E$16=5,3.8,IF(PLACA!$E$16=10,3.3,IF(PLACA!$E$16=15,3,IF(PLACA!$E$16=25,2.8,IF(PLACA!$E$16=37.5,2.7,IF(PLACA!$E$16=50,2.6,IF(PLACA!$E$16=75,2,IF(PLACA!$E$16=100,1.4,"kVA não cadastrado"))))))))</f>
        <v>kVA não cadastrado</v>
      </c>
      <c r="S13" s="726"/>
      <c r="T13" s="658"/>
      <c r="U13" s="658"/>
      <c r="V13" s="658"/>
      <c r="W13" s="529"/>
      <c r="X13" s="529"/>
      <c r="Y13" s="527"/>
      <c r="Z13" s="527"/>
      <c r="AA13" s="527"/>
      <c r="AB13" s="527"/>
    </row>
    <row r="14" spans="1:28" ht="30.75" customHeight="1" x14ac:dyDescent="0.25">
      <c r="B14" s="739" t="s">
        <v>336</v>
      </c>
      <c r="C14" s="740"/>
      <c r="D14" s="543" t="e">
        <f>IF($L$12&lt;16,P12,IF($L$12&lt;26,P13,IF($L$12&lt;37,P15)))+'CALC. CARGA '!J31</f>
        <v>#VALUE!</v>
      </c>
      <c r="E14" s="544" t="e">
        <f>IF(ENTRADA!E31="NOVO",(D14)*1.06,(D14)*1.06)</f>
        <v>#VALUE!</v>
      </c>
      <c r="F14" s="634"/>
      <c r="G14" s="635" t="e">
        <f>G11+'CALC. CARGA '!G28</f>
        <v>#DIV/0!</v>
      </c>
      <c r="H14" s="755" t="e">
        <f>IF(G14&lt;E14,"Satisfaz","não Satisfaz")</f>
        <v>#DIV/0!</v>
      </c>
      <c r="I14" s="756"/>
      <c r="K14" s="19"/>
      <c r="L14" s="529"/>
      <c r="M14" s="529"/>
      <c r="N14" s="659"/>
      <c r="O14" s="659"/>
      <c r="P14" s="660"/>
      <c r="Q14" s="660"/>
      <c r="R14" s="660"/>
      <c r="S14" s="660"/>
      <c r="T14" s="658"/>
      <c r="U14" s="658"/>
      <c r="V14" s="658"/>
      <c r="W14" s="529"/>
      <c r="X14" s="529"/>
      <c r="Y14" s="527"/>
      <c r="Z14" s="527"/>
      <c r="AA14" s="527"/>
      <c r="AB14" s="527"/>
    </row>
    <row r="15" spans="1:28" ht="15" customHeight="1" x14ac:dyDescent="0.25">
      <c r="B15" s="739" t="s">
        <v>337</v>
      </c>
      <c r="C15" s="740"/>
      <c r="D15" s="749">
        <f>IF($L$12&lt; 26,2.5, 3)</f>
        <v>2.5</v>
      </c>
      <c r="E15" s="747">
        <f>IF(ENTRADA!E31="NOVO",D15*1.075,)</f>
        <v>2.6875</v>
      </c>
      <c r="F15" s="747">
        <f>D15*0.925</f>
        <v>2.3125</v>
      </c>
      <c r="G15" s="780" t="e">
        <f>'PERDAS TOTAL Tap Nominal'!H33</f>
        <v>#DIV/0!</v>
      </c>
      <c r="H15" s="728" t="e">
        <f>IF(G15&lt;E15,IF(G15&gt;F15,"Satisfaz","não Satisfaz"),"não satisfaz")</f>
        <v>#DIV/0!</v>
      </c>
      <c r="I15" s="729"/>
      <c r="K15" s="19"/>
      <c r="L15" s="529"/>
      <c r="M15" s="529"/>
      <c r="N15" s="727" t="str">
        <f>IF(PLACA!$E$16=5,35,IF(PLACA!$E$16=10,50,IF(PLACA!$E$16=15,65,IF(PLACA!$E$16=25,85,IF(PLACA!$E$16=37.5,120,IF(PLACA!$E$16=50,165,IF(PLACA!$E$16=75,195,IF(PLACA!$E$16=100,230,"kVA não cadastrado"))))))))</f>
        <v>kVA não cadastrado</v>
      </c>
      <c r="O15" s="727"/>
      <c r="P15" s="726" t="str">
        <f>IF(PLACA!$E$16=5,130,IF(PLACA!$E$16=10,225,IF(PLACA!$E$16=15,320,IF(PLACA!$E$16=25,455,IF(PLACA!$E$16=37.5,620,IF(PLACA!$E$16=50,785,IF(PLACA!$E$16=75,1025,IF(PLACA!$E$16=100,1255,"kVA não cadastrado"))))))))</f>
        <v>kVA não cadastrado</v>
      </c>
      <c r="Q15" s="726"/>
      <c r="R15" s="726" t="str">
        <f>IF(PLACA!$E$16=5,4.1,IF(PLACA!$E$16=10,3.5,IF(PLACA!$E$16=15,3.2,IF(PLACA!$E$16=25,3,IF(PLACA!$E$16=37.5,2.8,IF(PLACA!$E$16=50,2.6,IF(PLACA!$E$16=75,2,IF(PLACA!$E$16=100,1.4,"kVA não cadastrado"))))))))</f>
        <v>kVA não cadastrado</v>
      </c>
      <c r="S15" s="726"/>
      <c r="T15" s="658"/>
      <c r="U15" s="658"/>
      <c r="V15" s="658"/>
      <c r="W15" s="529"/>
      <c r="X15" s="529"/>
      <c r="Y15" s="527"/>
      <c r="Z15" s="527"/>
      <c r="AA15" s="527"/>
      <c r="AB15" s="527"/>
    </row>
    <row r="16" spans="1:28" x14ac:dyDescent="0.25">
      <c r="B16" s="739"/>
      <c r="C16" s="740"/>
      <c r="D16" s="750"/>
      <c r="E16" s="748"/>
      <c r="F16" s="748"/>
      <c r="G16" s="781"/>
      <c r="H16" s="730"/>
      <c r="I16" s="731"/>
      <c r="K16" s="19"/>
      <c r="L16" s="529"/>
      <c r="M16" s="529"/>
      <c r="N16" s="529"/>
      <c r="O16" s="529"/>
      <c r="P16" s="529"/>
      <c r="Q16" s="529"/>
      <c r="R16" s="529"/>
      <c r="S16" s="529"/>
      <c r="T16" s="658"/>
      <c r="U16" s="658"/>
      <c r="V16" s="658"/>
      <c r="W16" s="529"/>
      <c r="X16" s="529"/>
      <c r="Y16" s="527"/>
      <c r="Z16" s="527"/>
      <c r="AA16" s="527"/>
      <c r="AB16" s="527"/>
    </row>
    <row r="17" spans="1:28" ht="15" customHeight="1" x14ac:dyDescent="0.25">
      <c r="B17" s="757" t="s">
        <v>225</v>
      </c>
      <c r="C17" s="758"/>
      <c r="D17" s="770">
        <f>ENTRADA!$E$16-25</f>
        <v>-25</v>
      </c>
      <c r="E17" s="770">
        <f>ENTRADA!$E$16-25</f>
        <v>-25</v>
      </c>
      <c r="F17" s="252"/>
      <c r="G17" s="776" t="str">
        <f>'ELEVAÇÃO DE TEMP. DO ÓLEO'!$H$26</f>
        <v>Não Estabilizado</v>
      </c>
      <c r="H17" s="728" t="str">
        <f>IF(E17&gt;G17,"Satisfaz", "não Satisfaz")</f>
        <v>não Satisfaz</v>
      </c>
      <c r="I17" s="729"/>
      <c r="K17" s="19"/>
      <c r="L17" s="658"/>
      <c r="M17" s="658"/>
      <c r="N17" s="658"/>
      <c r="O17" s="658"/>
      <c r="P17" s="658"/>
      <c r="Q17" s="658"/>
      <c r="R17" s="658"/>
      <c r="S17" s="658"/>
      <c r="T17" s="658"/>
      <c r="U17" s="658"/>
      <c r="V17" s="658"/>
      <c r="W17" s="529"/>
      <c r="X17" s="529"/>
      <c r="Y17" s="527"/>
      <c r="Z17" s="527"/>
      <c r="AA17" s="527"/>
      <c r="AB17" s="527"/>
    </row>
    <row r="18" spans="1:28" ht="15" customHeight="1" x14ac:dyDescent="0.25">
      <c r="B18" s="757"/>
      <c r="C18" s="758"/>
      <c r="D18" s="771"/>
      <c r="E18" s="771"/>
      <c r="F18" s="278"/>
      <c r="G18" s="778"/>
      <c r="H18" s="732"/>
      <c r="I18" s="733"/>
      <c r="K18" s="19"/>
      <c r="L18" s="658"/>
      <c r="M18" s="658"/>
      <c r="N18" s="658"/>
      <c r="O18" s="658"/>
      <c r="P18" s="658"/>
      <c r="Q18" s="658"/>
      <c r="R18" s="658"/>
      <c r="S18" s="658"/>
      <c r="T18" s="658"/>
      <c r="U18" s="658"/>
      <c r="V18" s="658"/>
      <c r="W18" s="529"/>
      <c r="X18" s="529"/>
      <c r="Y18" s="527"/>
      <c r="Z18" s="527"/>
      <c r="AA18" s="527"/>
      <c r="AB18" s="527"/>
    </row>
    <row r="19" spans="1:28" ht="15" customHeight="1" x14ac:dyDescent="0.25">
      <c r="B19" s="757"/>
      <c r="C19" s="758"/>
      <c r="D19" s="777"/>
      <c r="E19" s="777"/>
      <c r="F19" s="279"/>
      <c r="G19" s="779"/>
      <c r="H19" s="730"/>
      <c r="I19" s="731"/>
      <c r="K19" s="19"/>
      <c r="L19" s="658"/>
      <c r="M19" s="658"/>
      <c r="N19" s="658"/>
      <c r="O19" s="658"/>
      <c r="P19" s="658"/>
      <c r="Q19" s="658"/>
      <c r="R19" s="658"/>
      <c r="S19" s="658"/>
      <c r="T19" s="658"/>
      <c r="U19" s="658"/>
      <c r="V19" s="658"/>
      <c r="W19" s="529"/>
      <c r="X19" s="529"/>
      <c r="Y19" s="527"/>
      <c r="Z19" s="527"/>
      <c r="AA19" s="527"/>
      <c r="AB19" s="527"/>
    </row>
    <row r="20" spans="1:28" ht="17.25" customHeight="1" x14ac:dyDescent="0.25">
      <c r="B20" s="757" t="s">
        <v>224</v>
      </c>
      <c r="C20" s="758"/>
      <c r="D20" s="770">
        <f>ENTRADA!$E$16-20</f>
        <v>-20</v>
      </c>
      <c r="E20" s="770">
        <f>ENTRADA!$E$16-20</f>
        <v>-20</v>
      </c>
      <c r="F20" s="253"/>
      <c r="G20" s="776" t="e">
        <f>'ELEVAÇÃO DE TEMP. NO ENR. DE AT'!G21</f>
        <v>#DIV/0!</v>
      </c>
      <c r="H20" s="728" t="e">
        <f>IF(E20&gt;G20,"Satisfaz","não Satisfaz")</f>
        <v>#DIV/0!</v>
      </c>
      <c r="I20" s="729"/>
      <c r="K20" s="19"/>
      <c r="L20" s="658"/>
      <c r="M20" s="658"/>
      <c r="N20" s="658"/>
      <c r="O20" s="658"/>
      <c r="P20" s="658"/>
      <c r="Q20" s="658"/>
      <c r="R20" s="658"/>
      <c r="S20" s="658"/>
      <c r="T20" s="658"/>
      <c r="U20" s="658"/>
      <c r="V20" s="658"/>
      <c r="W20" s="529"/>
      <c r="X20" s="529"/>
      <c r="Y20" s="527"/>
      <c r="Z20" s="527"/>
      <c r="AA20" s="527"/>
      <c r="AB20" s="527"/>
    </row>
    <row r="21" spans="1:28" ht="17.25" customHeight="1" x14ac:dyDescent="0.25">
      <c r="B21" s="757"/>
      <c r="C21" s="758"/>
      <c r="D21" s="771"/>
      <c r="E21" s="771"/>
      <c r="F21" s="278"/>
      <c r="G21" s="778"/>
      <c r="H21" s="732"/>
      <c r="I21" s="733"/>
      <c r="K21" s="19"/>
      <c r="L21" s="529"/>
      <c r="M21" s="529"/>
      <c r="N21" s="529"/>
      <c r="O21" s="529"/>
      <c r="P21" s="529"/>
      <c r="Q21" s="529"/>
      <c r="R21" s="529"/>
      <c r="S21" s="529"/>
      <c r="T21" s="529"/>
      <c r="U21" s="529"/>
      <c r="V21" s="529"/>
      <c r="W21" s="529"/>
      <c r="X21" s="529"/>
      <c r="Y21" s="527"/>
      <c r="Z21" s="527"/>
      <c r="AA21" s="527"/>
      <c r="AB21" s="527"/>
    </row>
    <row r="22" spans="1:28" ht="25.5" customHeight="1" x14ac:dyDescent="0.25">
      <c r="B22" s="757"/>
      <c r="C22" s="758"/>
      <c r="D22" s="777"/>
      <c r="E22" s="777"/>
      <c r="F22" s="270"/>
      <c r="G22" s="779"/>
      <c r="H22" s="730"/>
      <c r="I22" s="731"/>
      <c r="J22" s="22"/>
      <c r="K22" s="19"/>
      <c r="L22" s="529"/>
      <c r="M22" s="529"/>
      <c r="N22" s="529"/>
      <c r="O22" s="529"/>
      <c r="P22" s="529"/>
      <c r="Q22" s="529"/>
      <c r="R22" s="529"/>
      <c r="S22" s="529"/>
      <c r="T22" s="529"/>
      <c r="U22" s="529"/>
      <c r="V22" s="529"/>
      <c r="W22" s="529"/>
      <c r="X22" s="529"/>
      <c r="Y22" s="527"/>
      <c r="Z22" s="527"/>
      <c r="AA22" s="527"/>
      <c r="AB22" s="527"/>
    </row>
    <row r="23" spans="1:28" ht="22.5" customHeight="1" x14ac:dyDescent="0.25">
      <c r="B23" s="764" t="s">
        <v>223</v>
      </c>
      <c r="C23" s="765"/>
      <c r="D23" s="770">
        <f>ENTRADA!$E$16-20</f>
        <v>-20</v>
      </c>
      <c r="E23" s="770">
        <f>ENTRADA!$E$16-20</f>
        <v>-20</v>
      </c>
      <c r="F23" s="773"/>
      <c r="G23" s="776" t="e">
        <f>'ELEVAÇÃO DE TEMP. NO ENR. DE BT'!G21</f>
        <v>#DIV/0!</v>
      </c>
      <c r="H23" s="728" t="e">
        <f>IF(E23&gt;G23,"Satisfaz","não Satisfaz")</f>
        <v>#DIV/0!</v>
      </c>
      <c r="I23" s="759"/>
      <c r="J23" s="22"/>
      <c r="K23" s="19"/>
      <c r="L23" s="529"/>
      <c r="M23" s="529"/>
      <c r="N23" s="529"/>
      <c r="O23" s="529"/>
      <c r="P23" s="529"/>
      <c r="Q23" s="529"/>
      <c r="R23" s="529"/>
      <c r="S23" s="529"/>
      <c r="T23" s="529"/>
      <c r="U23" s="529"/>
      <c r="V23" s="529"/>
      <c r="W23" s="529"/>
      <c r="X23" s="529"/>
      <c r="Y23" s="527"/>
      <c r="Z23" s="527"/>
      <c r="AA23" s="527"/>
      <c r="AB23" s="527"/>
    </row>
    <row r="24" spans="1:28" ht="22.5" customHeight="1" x14ac:dyDescent="0.25">
      <c r="B24" s="766"/>
      <c r="C24" s="767"/>
      <c r="D24" s="771"/>
      <c r="E24" s="771"/>
      <c r="F24" s="774"/>
      <c r="G24" s="774"/>
      <c r="H24" s="760"/>
      <c r="I24" s="761"/>
      <c r="J24" s="22"/>
      <c r="K24" s="19"/>
      <c r="L24" s="529"/>
      <c r="M24" s="529"/>
      <c r="N24" s="529"/>
      <c r="O24" s="529"/>
      <c r="P24" s="529"/>
      <c r="Q24" s="529"/>
      <c r="R24" s="529"/>
      <c r="S24" s="529"/>
      <c r="T24" s="529"/>
      <c r="U24" s="529"/>
      <c r="V24" s="529"/>
      <c r="W24" s="529"/>
      <c r="X24" s="529"/>
      <c r="Y24" s="527"/>
      <c r="Z24" s="527"/>
      <c r="AA24" s="527"/>
      <c r="AB24" s="527"/>
    </row>
    <row r="25" spans="1:28" ht="22.5" customHeight="1" thickBot="1" x14ac:dyDescent="0.3">
      <c r="B25" s="768"/>
      <c r="C25" s="769"/>
      <c r="D25" s="772"/>
      <c r="E25" s="772"/>
      <c r="F25" s="775"/>
      <c r="G25" s="775"/>
      <c r="H25" s="762"/>
      <c r="I25" s="763"/>
      <c r="J25" s="22"/>
      <c r="K25" s="19"/>
      <c r="L25" s="529"/>
      <c r="M25" s="529"/>
      <c r="N25" s="529"/>
      <c r="O25" s="529"/>
      <c r="P25" s="529"/>
      <c r="Q25" s="529"/>
      <c r="R25" s="529"/>
      <c r="S25" s="529"/>
      <c r="T25" s="529"/>
      <c r="U25" s="529"/>
      <c r="V25" s="529"/>
      <c r="W25" s="529"/>
      <c r="X25" s="529"/>
      <c r="Y25" s="527"/>
      <c r="Z25" s="527"/>
      <c r="AA25" s="527"/>
      <c r="AB25" s="527"/>
    </row>
    <row r="26" spans="1:28" customFormat="1" ht="21" customHeight="1" x14ac:dyDescent="0.25">
      <c r="L26" s="656"/>
      <c r="M26" s="656"/>
      <c r="N26" s="656"/>
      <c r="O26" s="656"/>
      <c r="P26" s="656"/>
      <c r="Q26" s="656"/>
      <c r="R26" s="656"/>
      <c r="S26" s="656"/>
      <c r="T26" s="656"/>
      <c r="U26" s="656"/>
      <c r="V26" s="656"/>
      <c r="W26" s="656"/>
      <c r="X26" s="656"/>
      <c r="Y26" s="528"/>
      <c r="Z26" s="528"/>
      <c r="AA26" s="528"/>
      <c r="AB26" s="528"/>
    </row>
    <row r="27" spans="1:28" customFormat="1" ht="29.25" customHeight="1" x14ac:dyDescent="0.25">
      <c r="L27" s="656"/>
      <c r="M27" s="656"/>
      <c r="N27" s="656"/>
      <c r="O27" s="656"/>
      <c r="P27" s="656"/>
      <c r="Q27" s="656"/>
      <c r="R27" s="656"/>
      <c r="S27" s="656"/>
      <c r="T27" s="656"/>
      <c r="U27" s="656"/>
      <c r="V27" s="656"/>
      <c r="W27" s="656"/>
      <c r="X27" s="656"/>
      <c r="Y27" s="528"/>
      <c r="Z27" s="528"/>
      <c r="AA27" s="528"/>
      <c r="AB27" s="528"/>
    </row>
    <row r="28" spans="1:28" customFormat="1" ht="21" customHeight="1" x14ac:dyDescent="0.25">
      <c r="L28" s="656"/>
      <c r="M28" s="656"/>
      <c r="N28" s="656"/>
      <c r="O28" s="656"/>
      <c r="P28" s="656"/>
      <c r="Q28" s="656"/>
      <c r="R28" s="656"/>
      <c r="S28" s="656"/>
      <c r="T28" s="656"/>
      <c r="U28" s="656"/>
      <c r="V28" s="656"/>
      <c r="W28" s="656"/>
      <c r="X28" s="656"/>
      <c r="Y28" s="528"/>
      <c r="Z28" s="528"/>
      <c r="AA28" s="528"/>
      <c r="AB28" s="528"/>
    </row>
    <row r="29" spans="1:28" s="20" customFormat="1" ht="15.75" customHeight="1" x14ac:dyDescent="0.25">
      <c r="A29" s="214"/>
      <c r="I29" s="214"/>
      <c r="J29" s="214"/>
      <c r="L29" s="657"/>
      <c r="M29" s="657"/>
      <c r="N29" s="657"/>
      <c r="O29" s="657"/>
      <c r="P29" s="657"/>
      <c r="Q29" s="657"/>
      <c r="R29" s="657"/>
      <c r="S29" s="657"/>
      <c r="T29" s="657"/>
      <c r="U29" s="657"/>
      <c r="V29" s="657"/>
      <c r="W29" s="657"/>
      <c r="X29" s="657"/>
      <c r="Y29" s="655"/>
      <c r="Z29" s="655"/>
      <c r="AA29" s="655"/>
      <c r="AB29" s="655"/>
    </row>
    <row r="30" spans="1:28" s="20" customFormat="1" ht="15.75" customHeight="1" x14ac:dyDescent="0.25">
      <c r="A30" s="214"/>
      <c r="I30" s="214"/>
      <c r="J30" s="214"/>
      <c r="L30" s="657"/>
      <c r="M30" s="657"/>
      <c r="N30" s="657"/>
      <c r="O30" s="657"/>
      <c r="P30" s="657"/>
      <c r="Q30" s="657"/>
      <c r="R30" s="657"/>
      <c r="S30" s="657"/>
      <c r="T30" s="657"/>
      <c r="U30" s="657"/>
      <c r="V30" s="657"/>
      <c r="W30" s="657"/>
      <c r="X30" s="657"/>
    </row>
    <row r="31" spans="1:28" ht="15" customHeight="1" x14ac:dyDescent="0.25">
      <c r="I31" s="22"/>
      <c r="J31" s="22"/>
      <c r="K31" s="19"/>
      <c r="L31" s="529"/>
      <c r="M31" s="529"/>
      <c r="N31" s="529"/>
      <c r="O31" s="529"/>
      <c r="P31" s="529"/>
      <c r="Q31" s="529"/>
      <c r="R31" s="529"/>
      <c r="S31" s="529"/>
      <c r="T31" s="529"/>
      <c r="U31" s="529"/>
      <c r="V31" s="529"/>
      <c r="W31" s="529"/>
      <c r="X31" s="529"/>
    </row>
    <row r="32" spans="1:28" ht="15" customHeight="1" x14ac:dyDescent="0.25">
      <c r="I32" s="22"/>
      <c r="J32" s="22"/>
      <c r="K32" s="19"/>
      <c r="L32" s="529"/>
      <c r="M32" s="529"/>
      <c r="N32" s="529"/>
      <c r="O32" s="529"/>
      <c r="P32" s="529"/>
      <c r="Q32" s="529"/>
      <c r="R32" s="529"/>
      <c r="S32" s="529"/>
      <c r="T32" s="529"/>
      <c r="U32" s="529"/>
      <c r="V32" s="529"/>
      <c r="W32" s="529"/>
      <c r="X32" s="529"/>
    </row>
    <row r="33" spans="1:11" ht="15" customHeight="1" x14ac:dyDescent="0.25">
      <c r="I33" s="22"/>
      <c r="J33" s="22"/>
      <c r="K33" s="19"/>
    </row>
    <row r="34" spans="1:11" ht="15" customHeight="1" x14ac:dyDescent="0.25">
      <c r="I34" s="22"/>
      <c r="J34" s="22"/>
      <c r="K34" s="19"/>
    </row>
    <row r="35" spans="1:11" ht="15" customHeight="1" x14ac:dyDescent="0.25">
      <c r="I35" s="22"/>
      <c r="J35" s="22"/>
      <c r="K35" s="19"/>
    </row>
    <row r="36" spans="1:11" s="159" customFormat="1" ht="15" customHeight="1" x14ac:dyDescent="0.25">
      <c r="A36" s="157"/>
      <c r="I36" s="158"/>
      <c r="J36" s="157"/>
      <c r="K36" s="157"/>
    </row>
    <row r="37" spans="1:11" x14ac:dyDescent="0.25">
      <c r="B37" s="22"/>
      <c r="C37" s="22"/>
      <c r="D37" s="22"/>
      <c r="E37" s="22"/>
      <c r="F37" s="22"/>
      <c r="G37" s="22"/>
      <c r="H37" s="22"/>
      <c r="I37" s="26"/>
      <c r="J37" s="22"/>
    </row>
    <row r="38" spans="1:11" x14ac:dyDescent="0.25">
      <c r="B38" s="22"/>
      <c r="C38" s="22"/>
      <c r="D38" s="22"/>
      <c r="E38" s="22"/>
      <c r="F38" s="22"/>
      <c r="G38" s="22"/>
      <c r="H38" s="22"/>
      <c r="I38" s="26"/>
      <c r="J38" s="22"/>
    </row>
    <row r="39" spans="1:11" x14ac:dyDescent="0.25">
      <c r="B39" s="2"/>
      <c r="C39" s="22"/>
      <c r="D39" s="22"/>
      <c r="E39" s="22"/>
      <c r="F39" s="22"/>
      <c r="G39" s="22"/>
      <c r="H39" s="22"/>
      <c r="I39" s="26"/>
      <c r="J39" s="22"/>
    </row>
    <row r="40" spans="1:11" x14ac:dyDescent="0.25">
      <c r="A40" s="222" t="s">
        <v>115</v>
      </c>
      <c r="B40" s="30"/>
      <c r="C40" s="22"/>
      <c r="D40" s="22"/>
      <c r="E40" s="22"/>
      <c r="F40" s="22"/>
      <c r="G40" s="22"/>
      <c r="H40" s="22"/>
      <c r="I40" s="26"/>
      <c r="J40" s="22"/>
    </row>
    <row r="41" spans="1:11" x14ac:dyDescent="0.25">
      <c r="B41" s="30"/>
      <c r="C41" s="22"/>
      <c r="D41" s="22"/>
      <c r="E41" s="22"/>
      <c r="F41" s="22"/>
      <c r="G41" s="22"/>
      <c r="H41" s="22"/>
      <c r="I41" s="26"/>
      <c r="J41" s="22"/>
    </row>
    <row r="42" spans="1:11" x14ac:dyDescent="0.25">
      <c r="A42" s="1"/>
      <c r="B42" s="30"/>
      <c r="C42" s="22"/>
      <c r="D42" s="22"/>
      <c r="E42" s="22"/>
      <c r="F42" s="22"/>
      <c r="G42" s="22"/>
      <c r="H42" s="22"/>
      <c r="I42" s="26"/>
      <c r="J42" s="22"/>
    </row>
    <row r="43" spans="1:11" x14ac:dyDescent="0.25">
      <c r="B43" s="30"/>
      <c r="C43" s="22"/>
      <c r="D43" s="22"/>
      <c r="E43" s="22"/>
      <c r="F43" s="22"/>
      <c r="G43" s="22"/>
      <c r="H43" s="22"/>
      <c r="I43" s="26"/>
      <c r="J43" s="22"/>
    </row>
    <row r="44" spans="1:11" x14ac:dyDescent="0.25">
      <c r="B44" s="30"/>
      <c r="C44" s="22"/>
      <c r="D44" s="22"/>
      <c r="E44" s="22"/>
      <c r="F44" s="22"/>
      <c r="G44" s="22"/>
      <c r="H44" s="22"/>
      <c r="I44" s="26"/>
      <c r="J44" s="22"/>
    </row>
    <row r="45" spans="1:11" x14ac:dyDescent="0.25">
      <c r="B45" s="30"/>
      <c r="C45" s="22"/>
      <c r="D45" s="22"/>
      <c r="E45" s="22"/>
      <c r="F45" s="22"/>
      <c r="G45" s="22"/>
      <c r="H45" s="22"/>
      <c r="I45" s="26"/>
      <c r="J45" s="22"/>
    </row>
    <row r="46" spans="1:11" ht="15.6" x14ac:dyDescent="0.35">
      <c r="B46" s="30"/>
      <c r="C46" s="22"/>
      <c r="D46" s="22"/>
      <c r="E46" s="22"/>
      <c r="F46" s="254"/>
      <c r="G46" s="22"/>
      <c r="H46" s="208"/>
      <c r="I46" s="26"/>
      <c r="J46" s="22"/>
    </row>
    <row r="47" spans="1:11" ht="15.75" customHeight="1" x14ac:dyDescent="0.35">
      <c r="B47" s="30"/>
      <c r="C47" s="22"/>
      <c r="D47" s="22"/>
      <c r="E47" s="22"/>
      <c r="F47" s="254"/>
      <c r="G47" s="22"/>
      <c r="H47" s="2"/>
      <c r="I47" s="209"/>
      <c r="J47" s="22"/>
    </row>
    <row r="48" spans="1:11" ht="5.25" customHeight="1" x14ac:dyDescent="0.25">
      <c r="I48" s="2"/>
      <c r="J48" s="22"/>
    </row>
    <row r="49" spans="1:12" ht="6.75" customHeight="1" x14ac:dyDescent="0.25">
      <c r="J49" s="22"/>
    </row>
    <row r="53" spans="1:12" x14ac:dyDescent="0.25">
      <c r="A53" s="470"/>
    </row>
    <row r="54" spans="1:12" x14ac:dyDescent="0.25">
      <c r="A54" s="470"/>
    </row>
    <row r="55" spans="1:12" x14ac:dyDescent="0.25">
      <c r="A55" s="475"/>
      <c r="B55" s="476"/>
      <c r="C55" s="476"/>
      <c r="D55" s="476"/>
      <c r="E55" s="476"/>
      <c r="F55" s="476"/>
      <c r="G55" s="476"/>
      <c r="H55" s="476"/>
      <c r="I55" s="476"/>
      <c r="J55" s="476"/>
      <c r="K55" s="475"/>
      <c r="L55" s="476"/>
    </row>
  </sheetData>
  <sheetProtection algorithmName="SHA-512" hashValue="9EnJnfdVpqf2oklqGgPgM9xJGhL4JqPOeSrnVzXymVZigJlJcm5y5yleHgmR5TS72zd9zxVNFWPNcKAdp8LK4g==" saltValue="ZrGUo8Dku9HbrXYIC7ruaA==" spinCount="100000" sheet="1" objects="1" scenarios="1"/>
  <mergeCells count="45">
    <mergeCell ref="D17:D19"/>
    <mergeCell ref="D20:D22"/>
    <mergeCell ref="G15:G16"/>
    <mergeCell ref="L11:M11"/>
    <mergeCell ref="L12:M12"/>
    <mergeCell ref="H12:I12"/>
    <mergeCell ref="H13:I13"/>
    <mergeCell ref="H14:I14"/>
    <mergeCell ref="G9:G10"/>
    <mergeCell ref="H9:I10"/>
    <mergeCell ref="H11:I11"/>
    <mergeCell ref="B17:C19"/>
    <mergeCell ref="H23:I25"/>
    <mergeCell ref="B23:C25"/>
    <mergeCell ref="B20:C22"/>
    <mergeCell ref="E23:E25"/>
    <mergeCell ref="F23:F25"/>
    <mergeCell ref="G23:G25"/>
    <mergeCell ref="D23:D25"/>
    <mergeCell ref="E20:E22"/>
    <mergeCell ref="G17:G19"/>
    <mergeCell ref="E17:E19"/>
    <mergeCell ref="G20:G22"/>
    <mergeCell ref="H20:I22"/>
    <mergeCell ref="D9:F9"/>
    <mergeCell ref="B9:C10"/>
    <mergeCell ref="B15:C16"/>
    <mergeCell ref="B11:C11"/>
    <mergeCell ref="B12:C12"/>
    <mergeCell ref="B13:C13"/>
    <mergeCell ref="F15:F16"/>
    <mergeCell ref="E15:E16"/>
    <mergeCell ref="D15:D16"/>
    <mergeCell ref="B14:C14"/>
    <mergeCell ref="R12:S12"/>
    <mergeCell ref="R13:S13"/>
    <mergeCell ref="R15:S15"/>
    <mergeCell ref="P12:Q12"/>
    <mergeCell ref="P13:Q13"/>
    <mergeCell ref="P15:Q15"/>
    <mergeCell ref="N12:O12"/>
    <mergeCell ref="N13:O13"/>
    <mergeCell ref="N15:O15"/>
    <mergeCell ref="H15:I16"/>
    <mergeCell ref="H17:I19"/>
  </mergeCells>
  <phoneticPr fontId="10" type="noConversion"/>
  <pageMargins left="0.59" right="0.27559055118110237" top="0.35" bottom="0.59055118110236227" header="0.39370078740157483" footer="0"/>
  <pageSetup paperSize="9" orientation="portrait" horizontalDpi="180" verticalDpi="180" r:id="rId1"/>
  <headerFooter alignWithMargins="0">
    <oddHeader xml:space="preserve">&amp;C&amp;12RELATÓRIO DE ENSAIO&amp;RRE:XXXX/YY-R     Folha: &amp;P de &amp;N  Data:  DD/MM/AA </oddHeader>
  </headerFooter>
  <drawing r:id="rId2"/>
  <legacyDrawing r:id="rId3"/>
  <oleObjects>
    <mc:AlternateContent xmlns:mc="http://schemas.openxmlformats.org/markup-compatibility/2006">
      <mc:Choice Requires="x14">
        <oleObject progId="PBrush" shapeId="15382" r:id="rId4">
          <objectPr defaultSize="0" autoPict="0" r:id="rId5">
            <anchor moveWithCells="1" sizeWithCells="1">
              <from>
                <xdr:col>0</xdr:col>
                <xdr:colOff>53340</xdr:colOff>
                <xdr:row>0</xdr:row>
                <xdr:rowOff>60960</xdr:rowOff>
              </from>
              <to>
                <xdr:col>1</xdr:col>
                <xdr:colOff>251460</xdr:colOff>
                <xdr:row>2</xdr:row>
                <xdr:rowOff>91440</xdr:rowOff>
              </to>
            </anchor>
          </objectPr>
        </oleObject>
      </mc:Choice>
      <mc:Fallback>
        <oleObject progId="PBrush" shapeId="15382" r:id="rId4"/>
      </mc:Fallback>
    </mc:AlternateContent>
    <mc:AlternateContent xmlns:mc="http://schemas.openxmlformats.org/markup-compatibility/2006">
      <mc:Choice Requires="x14">
        <oleObject progId="CorelDRAW.Graphic.14" shapeId="15383" r:id="rId6">
          <objectPr defaultSize="0" autoPict="0" r:id="rId7">
            <anchor moveWithCells="1" sizeWithCells="1">
              <from>
                <xdr:col>1</xdr:col>
                <xdr:colOff>289560</xdr:colOff>
                <xdr:row>0</xdr:row>
                <xdr:rowOff>53340</xdr:rowOff>
              </from>
              <to>
                <xdr:col>2</xdr:col>
                <xdr:colOff>175260</xdr:colOff>
                <xdr:row>2</xdr:row>
                <xdr:rowOff>99060</xdr:rowOff>
              </to>
            </anchor>
          </objectPr>
        </oleObject>
      </mc:Choice>
      <mc:Fallback>
        <oleObject progId="CorelDRAW.Graphic.14" shapeId="15383" r:id="rId6"/>
      </mc:Fallback>
    </mc:AlternateContent>
    <mc:AlternateContent xmlns:mc="http://schemas.openxmlformats.org/markup-compatibility/2006">
      <mc:Choice Requires="x14">
        <oleObject progId="CorelDRAW.Graphic.14" shapeId="15384" r:id="rId8">
          <objectPr defaultSize="0" autoPict="0" r:id="rId9">
            <anchor moveWithCells="1" sizeWithCells="1">
              <from>
                <xdr:col>2</xdr:col>
                <xdr:colOff>175260</xdr:colOff>
                <xdr:row>0</xdr:row>
                <xdr:rowOff>53340</xdr:rowOff>
              </from>
              <to>
                <xdr:col>3</xdr:col>
                <xdr:colOff>190500</xdr:colOff>
                <xdr:row>2</xdr:row>
                <xdr:rowOff>99060</xdr:rowOff>
              </to>
            </anchor>
          </objectPr>
        </oleObject>
      </mc:Choice>
      <mc:Fallback>
        <oleObject progId="CorelDRAW.Graphic.14" shapeId="15384" r:id="rId8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66"/>
  <sheetViews>
    <sheetView showGridLines="0" topLeftCell="A16" workbookViewId="0">
      <selection activeCell="M17" sqref="M17"/>
    </sheetView>
  </sheetViews>
  <sheetFormatPr defaultColWidth="9.109375" defaultRowHeight="39.75" customHeight="1" x14ac:dyDescent="0.25"/>
  <cols>
    <col min="1" max="1" width="12" style="203" customWidth="1"/>
    <col min="2" max="2" width="11.44140625" style="203" customWidth="1"/>
    <col min="3" max="3" width="9.109375" style="202"/>
    <col min="4" max="4" width="10.44140625" style="203" customWidth="1"/>
    <col min="5" max="5" width="8.109375" style="202" customWidth="1"/>
    <col min="6" max="6" width="7.109375" style="202" customWidth="1"/>
    <col min="7" max="8" width="7.6640625" style="202" customWidth="1"/>
    <col min="9" max="9" width="7.44140625" style="202" customWidth="1"/>
    <col min="10" max="10" width="4.6640625" style="202" customWidth="1"/>
    <col min="11" max="16384" width="9.109375" style="202"/>
  </cols>
  <sheetData>
    <row r="1" spans="1:10" s="203" customFormat="1" ht="12.75" customHeight="1" x14ac:dyDescent="0.25">
      <c r="A1" s="788"/>
      <c r="B1" s="788"/>
      <c r="C1" s="788"/>
      <c r="D1" s="788"/>
      <c r="E1" s="788"/>
      <c r="F1" s="788"/>
      <c r="G1" s="788"/>
      <c r="H1" s="788"/>
      <c r="I1" s="788"/>
      <c r="J1" s="788"/>
    </row>
    <row r="2" spans="1:10" s="203" customFormat="1" ht="12.75" customHeight="1" x14ac:dyDescent="0.25">
      <c r="A2" s="788"/>
      <c r="B2" s="788"/>
      <c r="C2" s="788"/>
      <c r="D2" s="788"/>
      <c r="E2" s="788"/>
      <c r="F2" s="788"/>
      <c r="G2" s="788"/>
      <c r="H2" s="788"/>
      <c r="I2" s="788"/>
      <c r="J2" s="788"/>
    </row>
    <row r="3" spans="1:10" s="203" customFormat="1" ht="12.75" customHeight="1" x14ac:dyDescent="0.25">
      <c r="A3" s="788"/>
      <c r="B3" s="788"/>
      <c r="C3" s="788"/>
      <c r="D3" s="788"/>
      <c r="E3" s="788"/>
      <c r="F3" s="788"/>
      <c r="G3" s="788"/>
      <c r="H3" s="788"/>
      <c r="I3" s="788"/>
      <c r="J3" s="788"/>
    </row>
    <row r="4" spans="1:10" s="203" customFormat="1" ht="12.75" customHeight="1" x14ac:dyDescent="0.25">
      <c r="A4" s="788"/>
      <c r="B4" s="788"/>
      <c r="C4" s="788"/>
      <c r="D4" s="788"/>
      <c r="E4" s="788"/>
      <c r="F4" s="788"/>
      <c r="G4" s="788"/>
      <c r="H4" s="788"/>
      <c r="I4" s="788"/>
      <c r="J4" s="788"/>
    </row>
    <row r="5" spans="1:10" ht="12.75" customHeight="1" x14ac:dyDescent="0.25">
      <c r="C5" s="203"/>
    </row>
    <row r="6" spans="1:10" ht="12.75" customHeight="1" x14ac:dyDescent="0.25">
      <c r="A6" s="259" t="s">
        <v>306</v>
      </c>
      <c r="B6" s="63"/>
    </row>
    <row r="7" spans="1:10" ht="12.75" customHeight="1" x14ac:dyDescent="0.25">
      <c r="A7" s="63"/>
      <c r="B7" s="63"/>
      <c r="C7" s="203"/>
    </row>
    <row r="8" spans="1:10" ht="13.2" x14ac:dyDescent="0.25">
      <c r="C8" s="280"/>
    </row>
    <row r="9" spans="1:10" s="204" customFormat="1" ht="11.25" customHeight="1" thickBot="1" x14ac:dyDescent="0.3">
      <c r="A9" s="205"/>
      <c r="B9" s="205"/>
      <c r="C9" s="264"/>
      <c r="D9" s="205"/>
    </row>
    <row r="10" spans="1:10" s="204" customFormat="1" ht="24.75" customHeight="1" thickBot="1" x14ac:dyDescent="0.3">
      <c r="A10" s="505" t="s">
        <v>300</v>
      </c>
      <c r="B10" s="506" t="s">
        <v>301</v>
      </c>
      <c r="C10" s="506" t="s">
        <v>302</v>
      </c>
      <c r="D10" s="506" t="s">
        <v>271</v>
      </c>
      <c r="E10" s="789" t="s">
        <v>303</v>
      </c>
      <c r="F10" s="790"/>
      <c r="G10" s="789" t="s">
        <v>304</v>
      </c>
      <c r="H10" s="790"/>
      <c r="I10" s="789" t="s">
        <v>305</v>
      </c>
      <c r="J10" s="791"/>
    </row>
    <row r="11" spans="1:10" s="204" customFormat="1" ht="22.5" customHeight="1" x14ac:dyDescent="0.25">
      <c r="A11" s="508">
        <f>IF(ENTRADA!B63= " ","-",ENTRADA!B63)</f>
        <v>18</v>
      </c>
      <c r="B11" s="509" t="str">
        <f>IF(ENTRADA!C63= " ","-",ENTRADA!C63)</f>
        <v>MEDIDOR TRIFASICO</v>
      </c>
      <c r="C11" s="509" t="str">
        <f>IF(ENTRADA!D63= " ","-",ENTRADA!D63)</f>
        <v>MONITEK 9440</v>
      </c>
      <c r="D11" s="509" t="str">
        <f>IF(ENTRADA!E63= " ","-",ENTRADA!E63)</f>
        <v>JMAN</v>
      </c>
      <c r="E11" s="783" t="str">
        <f>IF(ENTRADA!F63= " ","-",ENTRADA!F63)</f>
        <v>EXT4214/2014</v>
      </c>
      <c r="F11" s="784"/>
      <c r="G11" s="785">
        <f>ENTRADA!H63</f>
        <v>41830</v>
      </c>
      <c r="H11" s="786"/>
      <c r="I11" s="783" t="str">
        <f>IF(ENTRADA!J63= " ","-",ENTRADA!J63)</f>
        <v>-</v>
      </c>
      <c r="J11" s="787"/>
    </row>
    <row r="12" spans="1:10" s="204" customFormat="1" ht="21" customHeight="1" x14ac:dyDescent="0.25">
      <c r="A12" s="510">
        <f>IF(ENTRADA!B64= " ","-",ENTRADA!B64)</f>
        <v>1428</v>
      </c>
      <c r="B12" s="511" t="str">
        <f>IF(ENTRADA!C64= " ","-",ENTRADA!C64)</f>
        <v>ANALIZADOR DE IMPULSO</v>
      </c>
      <c r="C12" s="511" t="str">
        <f>IF(ENTRADA!D64= " ","-",ENTRADA!D64)</f>
        <v>GC - 223</v>
      </c>
      <c r="D12" s="511" t="str">
        <f>IF(ENTRADA!E64= " ","-",ENTRADA!E64)</f>
        <v>HAEFELY</v>
      </c>
      <c r="E12" s="792" t="str">
        <f>IF(ENTRADA!F64= " ","-",ENTRADA!F64)</f>
        <v>1511/2013</v>
      </c>
      <c r="F12" s="793"/>
      <c r="G12" s="794">
        <f>ENTRADA!H64</f>
        <v>43001</v>
      </c>
      <c r="H12" s="793"/>
      <c r="I12" s="792" t="str">
        <f>IF(ENTRADA!J64= " ","-",ENTRADA!J64)</f>
        <v>-</v>
      </c>
      <c r="J12" s="795"/>
    </row>
    <row r="13" spans="1:10" s="204" customFormat="1" ht="21" customHeight="1" x14ac:dyDescent="0.25">
      <c r="A13" s="510">
        <f>IF(ENTRADA!B65= " ","-",ENTRADA!B65)</f>
        <v>177581</v>
      </c>
      <c r="B13" s="511" t="str">
        <f>IF(ENTRADA!C65= " ","-",ENTRADA!C65)</f>
        <v xml:space="preserve">ANALIZADOR </v>
      </c>
      <c r="C13" s="511">
        <f>IF(ENTRADA!D65= " ","-",ENTRADA!D65)</f>
        <v>2293</v>
      </c>
      <c r="D13" s="511" t="str">
        <f>IF(ENTRADA!E65= " ","-",ENTRADA!E65)</f>
        <v>TETTEX</v>
      </c>
      <c r="E13" s="792" t="str">
        <f>IF(ENTRADA!F65= " ","-",ENTRADA!F65)</f>
        <v>AM03742/15</v>
      </c>
      <c r="F13" s="793"/>
      <c r="G13" s="794">
        <f>ENTRADA!H65</f>
        <v>42522</v>
      </c>
      <c r="H13" s="793"/>
      <c r="I13" s="792" t="str">
        <f>IF(ENTRADA!J65= " ","-",ENTRADA!J65)</f>
        <v>-</v>
      </c>
      <c r="J13" s="795"/>
    </row>
    <row r="14" spans="1:10" s="204" customFormat="1" ht="21" customHeight="1" x14ac:dyDescent="0.25">
      <c r="A14" s="510">
        <f>IF(ENTRADA!B66= " ","-",ENTRADA!B66)</f>
        <v>1298</v>
      </c>
      <c r="B14" s="511" t="str">
        <f>IF(ENTRADA!C66= " ","-",ENTRADA!C66)</f>
        <v>TERMO HIGROMETRO</v>
      </c>
      <c r="C14" s="511" t="str">
        <f>IF(ENTRADA!D66= " ","-",ENTRADA!D66)</f>
        <v>MT-230 A</v>
      </c>
      <c r="D14" s="511" t="str">
        <f>IF(ENTRADA!E66= " ","-",ENTRADA!E66)</f>
        <v>MiNIPA</v>
      </c>
      <c r="E14" s="792" t="str">
        <f>IF(ENTRADA!F66= " ","-",ENTRADA!F66)</f>
        <v>CAL 3193/15</v>
      </c>
      <c r="F14" s="793"/>
      <c r="G14" s="794">
        <f>ENTRADA!H66</f>
        <v>42522</v>
      </c>
      <c r="H14" s="793"/>
      <c r="I14" s="792" t="str">
        <f>IF(ENTRADA!J66= " ","-",ENTRADA!J66)</f>
        <v>-</v>
      </c>
      <c r="J14" s="795"/>
    </row>
    <row r="15" spans="1:10" s="204" customFormat="1" ht="21" customHeight="1" x14ac:dyDescent="0.25">
      <c r="A15" s="510">
        <f>IF(ENTRADA!B67= " ","-",ENTRADA!B67)</f>
        <v>1421</v>
      </c>
      <c r="B15" s="511" t="str">
        <f>IF(ENTRADA!C67= " ","-",ENTRADA!C67)</f>
        <v>SENSOR DE TEMPERATURA</v>
      </c>
      <c r="C15" s="511" t="str">
        <f>IF(ENTRADA!D67= " ","-",ENTRADA!D67)</f>
        <v>LM35</v>
      </c>
      <c r="D15" s="511" t="str">
        <f>IF(ENTRADA!E67= " ","-",ENTRADA!E67)</f>
        <v>-</v>
      </c>
      <c r="E15" s="792" t="str">
        <f>IF(ENTRADA!F67= " ","-",ENTRADA!F67)</f>
        <v>EXT3195/15</v>
      </c>
      <c r="F15" s="793"/>
      <c r="G15" s="796">
        <f>ENTRADA!H67</f>
        <v>42561</v>
      </c>
      <c r="H15" s="797"/>
      <c r="I15" s="792" t="str">
        <f>IF(ENTRADA!J67= " ","-",ENTRADA!J67)</f>
        <v>-</v>
      </c>
      <c r="J15" s="795"/>
    </row>
    <row r="16" spans="1:10" s="204" customFormat="1" ht="21" customHeight="1" x14ac:dyDescent="0.25">
      <c r="A16" s="510">
        <f>IF(ENTRADA!B68= " ","-",ENTRADA!B68)</f>
        <v>1414</v>
      </c>
      <c r="B16" s="511" t="str">
        <f>IF(ENTRADA!C68= " ","-",ENTRADA!C68)</f>
        <v>SENSOR DE TEMPERATURA</v>
      </c>
      <c r="C16" s="511" t="str">
        <f>IF(ENTRADA!D68= " ","-",ENTRADA!D68)</f>
        <v>LM35</v>
      </c>
      <c r="D16" s="511" t="str">
        <f>IF(ENTRADA!E68= " ","-",ENTRADA!E68)</f>
        <v>-</v>
      </c>
      <c r="E16" s="792" t="str">
        <f>IF(ENTRADA!F68= " ","-",ENTRADA!F68)</f>
        <v>EXT3198/15</v>
      </c>
      <c r="F16" s="793"/>
      <c r="G16" s="796">
        <f>ENTRADA!H68</f>
        <v>42552</v>
      </c>
      <c r="H16" s="797"/>
      <c r="I16" s="792" t="str">
        <f>IF(ENTRADA!J68= " ","-",ENTRADA!J68)</f>
        <v>-</v>
      </c>
      <c r="J16" s="795"/>
    </row>
    <row r="17" spans="1:10" s="204" customFormat="1" ht="21" customHeight="1" x14ac:dyDescent="0.25">
      <c r="A17" s="510">
        <f>IF(ENTRADA!B69= " ","-",ENTRADA!B69)</f>
        <v>1415</v>
      </c>
      <c r="B17" s="511" t="str">
        <f>IF(ENTRADA!C69= " ","-",ENTRADA!C69)</f>
        <v>SENSOR DE TEMPERATURA</v>
      </c>
      <c r="C17" s="511" t="str">
        <f>IF(ENTRADA!D69= " ","-",ENTRADA!D69)</f>
        <v>LM35</v>
      </c>
      <c r="D17" s="511" t="str">
        <f>IF(ENTRADA!E69= " ","-",ENTRADA!E69)</f>
        <v>-</v>
      </c>
      <c r="E17" s="792" t="str">
        <f>IF(ENTRADA!F69= " ","-",ENTRADA!F69)</f>
        <v>EXT3197/15</v>
      </c>
      <c r="F17" s="793"/>
      <c r="G17" s="796">
        <f>ENTRADA!H69</f>
        <v>42552</v>
      </c>
      <c r="H17" s="797"/>
      <c r="I17" s="792" t="str">
        <f>IF(ENTRADA!J69= " ","-",ENTRADA!J69)</f>
        <v>-</v>
      </c>
      <c r="J17" s="795"/>
    </row>
    <row r="18" spans="1:10" s="204" customFormat="1" ht="21" customHeight="1" x14ac:dyDescent="0.25">
      <c r="A18" s="510">
        <f>IF(ENTRADA!B70= " ","-",ENTRADA!B70)</f>
        <v>1416</v>
      </c>
      <c r="B18" s="511" t="str">
        <f>IF(ENTRADA!C70= " ","-",ENTRADA!C70)</f>
        <v>SENSOR DE TEMPERATURA</v>
      </c>
      <c r="C18" s="511" t="str">
        <f>IF(ENTRADA!D70= " ","-",ENTRADA!D70)</f>
        <v>LM35</v>
      </c>
      <c r="D18" s="511" t="str">
        <f>IF(ENTRADA!E70= " ","-",ENTRADA!E70)</f>
        <v>-</v>
      </c>
      <c r="E18" s="792" t="str">
        <f>IF(ENTRADA!F70= " ","-",ENTRADA!F70)</f>
        <v>EXT3196/15</v>
      </c>
      <c r="F18" s="793"/>
      <c r="G18" s="796">
        <f>ENTRADA!H70</f>
        <v>42552</v>
      </c>
      <c r="H18" s="797"/>
      <c r="I18" s="792" t="str">
        <f>IF(ENTRADA!J70= " ","-",ENTRADA!J70)</f>
        <v>-</v>
      </c>
      <c r="J18" s="795"/>
    </row>
    <row r="19" spans="1:10" s="204" customFormat="1" ht="21" customHeight="1" x14ac:dyDescent="0.25">
      <c r="A19" s="510" t="str">
        <f>IF(ENTRADA!B71= " ","-",ENTRADA!B71)</f>
        <v>-</v>
      </c>
      <c r="B19" s="511" t="str">
        <f>IF(ENTRADA!C71= " ","-",ENTRADA!C71)</f>
        <v>-</v>
      </c>
      <c r="C19" s="511" t="str">
        <f>IF(ENTRADA!D71= " ","-",ENTRADA!D71)</f>
        <v>-</v>
      </c>
      <c r="D19" s="511" t="str">
        <f>IF(ENTRADA!E71= " ","-",ENTRADA!E71)</f>
        <v>-</v>
      </c>
      <c r="E19" s="792" t="str">
        <f>IF(ENTRADA!F71= " ","-",ENTRADA!F71)</f>
        <v>-</v>
      </c>
      <c r="F19" s="793"/>
      <c r="G19" s="796" t="str">
        <f>ENTRADA!H71</f>
        <v>-</v>
      </c>
      <c r="H19" s="797"/>
      <c r="I19" s="792" t="str">
        <f>IF(ENTRADA!J71= " ","-",ENTRADA!J71)</f>
        <v>-</v>
      </c>
      <c r="J19" s="795"/>
    </row>
    <row r="20" spans="1:10" s="204" customFormat="1" ht="21" customHeight="1" x14ac:dyDescent="0.25">
      <c r="A20" s="510" t="str">
        <f>IF(ENTRADA!B72= " ","-",ENTRADA!B72)</f>
        <v>-</v>
      </c>
      <c r="B20" s="511" t="str">
        <f>IF(ENTRADA!C72= " ","-",ENTRADA!C72)</f>
        <v>-</v>
      </c>
      <c r="C20" s="511" t="str">
        <f>IF(ENTRADA!D72= " ","-",ENTRADA!D72)</f>
        <v>-</v>
      </c>
      <c r="D20" s="511" t="str">
        <f>IF(ENTRADA!E72= " ","-",ENTRADA!E72)</f>
        <v>-</v>
      </c>
      <c r="E20" s="792" t="str">
        <f>IF(ENTRADA!F72= " ","-",ENTRADA!F72)</f>
        <v>-</v>
      </c>
      <c r="F20" s="793"/>
      <c r="G20" s="796" t="str">
        <f>ENTRADA!H72</f>
        <v>-</v>
      </c>
      <c r="H20" s="797"/>
      <c r="I20" s="792" t="str">
        <f>IF(ENTRADA!J72= " ","-",ENTRADA!J72)</f>
        <v>-</v>
      </c>
      <c r="J20" s="795"/>
    </row>
    <row r="21" spans="1:10" s="204" customFormat="1" ht="21" customHeight="1" x14ac:dyDescent="0.25">
      <c r="A21" s="510" t="str">
        <f>IF(ENTRADA!B73= " ","-",ENTRADA!B73)</f>
        <v>-</v>
      </c>
      <c r="B21" s="511" t="str">
        <f>IF(ENTRADA!C73= " ","-",ENTRADA!C73)</f>
        <v>-</v>
      </c>
      <c r="C21" s="511" t="str">
        <f>IF(ENTRADA!D73= " ","-",ENTRADA!D73)</f>
        <v>-</v>
      </c>
      <c r="D21" s="511" t="str">
        <f>IF(ENTRADA!E73= " ","-",ENTRADA!E73)</f>
        <v>-</v>
      </c>
      <c r="E21" s="792" t="str">
        <f>IF(ENTRADA!F73= " ","-",ENTRADA!F73)</f>
        <v>-</v>
      </c>
      <c r="F21" s="793"/>
      <c r="G21" s="796" t="str">
        <f>ENTRADA!H73</f>
        <v>-</v>
      </c>
      <c r="H21" s="797"/>
      <c r="I21" s="792" t="str">
        <f>IF(ENTRADA!J73= " ","-",ENTRADA!J73)</f>
        <v>-</v>
      </c>
      <c r="J21" s="795"/>
    </row>
    <row r="22" spans="1:10" s="204" customFormat="1" ht="21" customHeight="1" x14ac:dyDescent="0.25">
      <c r="A22" s="510" t="str">
        <f>IF(ENTRADA!B74= " ","-",ENTRADA!B74)</f>
        <v>-</v>
      </c>
      <c r="B22" s="511" t="str">
        <f>IF(ENTRADA!C74= " ","-",ENTRADA!C74)</f>
        <v>-</v>
      </c>
      <c r="C22" s="511" t="str">
        <f>IF(ENTRADA!D74= " ","-",ENTRADA!D74)</f>
        <v>-</v>
      </c>
      <c r="D22" s="511" t="str">
        <f>IF(ENTRADA!E74= " ","-",ENTRADA!E74)</f>
        <v>-</v>
      </c>
      <c r="E22" s="792" t="str">
        <f>IF(ENTRADA!F74= " ","-",ENTRADA!F74)</f>
        <v>-</v>
      </c>
      <c r="F22" s="793"/>
      <c r="G22" s="796" t="str">
        <f>ENTRADA!H74</f>
        <v>-</v>
      </c>
      <c r="H22" s="797"/>
      <c r="I22" s="792" t="str">
        <f>IF(ENTRADA!J74= " ","-",ENTRADA!J74)</f>
        <v>-</v>
      </c>
      <c r="J22" s="795"/>
    </row>
    <row r="23" spans="1:10" s="204" customFormat="1" ht="21" customHeight="1" x14ac:dyDescent="0.25">
      <c r="A23" s="510" t="str">
        <f>IF(ENTRADA!B75= " ","-",ENTRADA!B75)</f>
        <v>-</v>
      </c>
      <c r="B23" s="511" t="str">
        <f>IF(ENTRADA!C75= " ","-",ENTRADA!C75)</f>
        <v>-</v>
      </c>
      <c r="C23" s="511" t="str">
        <f>IF(ENTRADA!D75= " ","-",ENTRADA!D75)</f>
        <v>-</v>
      </c>
      <c r="D23" s="511" t="str">
        <f>IF(ENTRADA!E75= " ","-",ENTRADA!E75)</f>
        <v>-</v>
      </c>
      <c r="E23" s="792" t="str">
        <f>IF(ENTRADA!F75= " ","-",ENTRADA!F75)</f>
        <v>-</v>
      </c>
      <c r="F23" s="793"/>
      <c r="G23" s="796" t="str">
        <f>ENTRADA!H75</f>
        <v>-</v>
      </c>
      <c r="H23" s="797"/>
      <c r="I23" s="792" t="str">
        <f>IF(ENTRADA!J75= " ","-",ENTRADA!J75)</f>
        <v>-</v>
      </c>
      <c r="J23" s="795"/>
    </row>
    <row r="24" spans="1:10" s="204" customFormat="1" ht="21" customHeight="1" x14ac:dyDescent="0.25">
      <c r="A24" s="510" t="str">
        <f>IF(ENTRADA!B76= " ","-",ENTRADA!B76)</f>
        <v>-</v>
      </c>
      <c r="B24" s="511" t="str">
        <f>IF(ENTRADA!C76= " ","-",ENTRADA!C76)</f>
        <v>-</v>
      </c>
      <c r="C24" s="511" t="str">
        <f>IF(ENTRADA!D76= " ","-",ENTRADA!D76)</f>
        <v>-</v>
      </c>
      <c r="D24" s="511" t="str">
        <f>IF(ENTRADA!E76= " ","-",ENTRADA!E76)</f>
        <v>-</v>
      </c>
      <c r="E24" s="792" t="str">
        <f>IF(ENTRADA!F76= " ","-",ENTRADA!F76)</f>
        <v>-</v>
      </c>
      <c r="F24" s="793"/>
      <c r="G24" s="796" t="str">
        <f>ENTRADA!H76</f>
        <v>-</v>
      </c>
      <c r="H24" s="797"/>
      <c r="I24" s="792" t="str">
        <f>IF(ENTRADA!J76= " ","-",ENTRADA!J76)</f>
        <v>-</v>
      </c>
      <c r="J24" s="795"/>
    </row>
    <row r="25" spans="1:10" s="204" customFormat="1" ht="21" customHeight="1" x14ac:dyDescent="0.25">
      <c r="A25" s="510" t="str">
        <f>IF(ENTRADA!B77= " ","-",ENTRADA!B77)</f>
        <v>-</v>
      </c>
      <c r="B25" s="511" t="str">
        <f>IF(ENTRADA!C77= " ","-",ENTRADA!C77)</f>
        <v>-</v>
      </c>
      <c r="C25" s="511" t="str">
        <f>IF(ENTRADA!D77= " ","-",ENTRADA!D77)</f>
        <v>-</v>
      </c>
      <c r="D25" s="511" t="str">
        <f>IF(ENTRADA!E77= " ","-",ENTRADA!E77)</f>
        <v>-</v>
      </c>
      <c r="E25" s="792" t="str">
        <f>IF(ENTRADA!F77= " ","-",ENTRADA!F77)</f>
        <v>-</v>
      </c>
      <c r="F25" s="793"/>
      <c r="G25" s="796" t="str">
        <f>ENTRADA!H77</f>
        <v>-</v>
      </c>
      <c r="H25" s="797"/>
      <c r="I25" s="792" t="str">
        <f>IF(ENTRADA!J77= " ","-",ENTRADA!J77)</f>
        <v>-</v>
      </c>
      <c r="J25" s="795"/>
    </row>
    <row r="26" spans="1:10" s="204" customFormat="1" ht="21" customHeight="1" x14ac:dyDescent="0.25">
      <c r="A26" s="510" t="str">
        <f>IF(ENTRADA!B78= " ","-",ENTRADA!B78)</f>
        <v>-</v>
      </c>
      <c r="B26" s="511" t="str">
        <f>IF(ENTRADA!C78= " ","-",ENTRADA!C78)</f>
        <v>-</v>
      </c>
      <c r="C26" s="511" t="str">
        <f>IF(ENTRADA!D78= " ","-",ENTRADA!D78)</f>
        <v>-</v>
      </c>
      <c r="D26" s="511" t="str">
        <f>IF(ENTRADA!E78= " ","-",ENTRADA!E78)</f>
        <v>-</v>
      </c>
      <c r="E26" s="792" t="str">
        <f>IF(ENTRADA!F78= " ","-",ENTRADA!F78)</f>
        <v>-</v>
      </c>
      <c r="F26" s="793"/>
      <c r="G26" s="796" t="str">
        <f>ENTRADA!H78</f>
        <v>-</v>
      </c>
      <c r="H26" s="797"/>
      <c r="I26" s="792" t="str">
        <f>IF(ENTRADA!J78= " ","-",ENTRADA!J78)</f>
        <v>-</v>
      </c>
      <c r="J26" s="795"/>
    </row>
    <row r="27" spans="1:10" s="204" customFormat="1" ht="21" customHeight="1" x14ac:dyDescent="0.25">
      <c r="A27" s="510" t="str">
        <f>IF(ENTRADA!B79= " ","-",ENTRADA!B79)</f>
        <v>-</v>
      </c>
      <c r="B27" s="511" t="str">
        <f>IF(ENTRADA!C79= " ","-",ENTRADA!C79)</f>
        <v>-</v>
      </c>
      <c r="C27" s="511" t="str">
        <f>IF(ENTRADA!D79= " ","-",ENTRADA!D79)</f>
        <v>-</v>
      </c>
      <c r="D27" s="511" t="str">
        <f>IF(ENTRADA!E79= " ","-",ENTRADA!E79)</f>
        <v>-</v>
      </c>
      <c r="E27" s="792" t="str">
        <f>IF(ENTRADA!F79= " ","-",ENTRADA!F79)</f>
        <v>-</v>
      </c>
      <c r="F27" s="793"/>
      <c r="G27" s="796" t="str">
        <f>ENTRADA!H79</f>
        <v>-</v>
      </c>
      <c r="H27" s="797"/>
      <c r="I27" s="792" t="str">
        <f>IF(ENTRADA!J79= " ","-",ENTRADA!J79)</f>
        <v>-</v>
      </c>
      <c r="J27" s="795"/>
    </row>
    <row r="28" spans="1:10" s="204" customFormat="1" ht="21" customHeight="1" x14ac:dyDescent="0.25">
      <c r="A28" s="510" t="str">
        <f>IF(ENTRADA!B80= " ","-",ENTRADA!B80)</f>
        <v>-</v>
      </c>
      <c r="B28" s="511" t="str">
        <f>IF(ENTRADA!C80= " ","-",ENTRADA!C80)</f>
        <v>-</v>
      </c>
      <c r="C28" s="511" t="str">
        <f>IF(ENTRADA!D80= " ","-",ENTRADA!D80)</f>
        <v>-</v>
      </c>
      <c r="D28" s="511" t="str">
        <f>IF(ENTRADA!E80= " ","-",ENTRADA!E80)</f>
        <v>-</v>
      </c>
      <c r="E28" s="792" t="str">
        <f>IF(ENTRADA!F80= " ","-",ENTRADA!F80)</f>
        <v>-</v>
      </c>
      <c r="F28" s="793"/>
      <c r="G28" s="798" t="str">
        <f>ENTRADA!H80</f>
        <v>-</v>
      </c>
      <c r="H28" s="799"/>
      <c r="I28" s="792" t="str">
        <f>IF(ENTRADA!J80= " ","-",ENTRADA!J80)</f>
        <v>-</v>
      </c>
      <c r="J28" s="795"/>
    </row>
    <row r="29" spans="1:10" s="204" customFormat="1" ht="21" customHeight="1" x14ac:dyDescent="0.25">
      <c r="A29" s="510" t="str">
        <f>IF(ENTRADA!B81= " ","-",ENTRADA!B81)</f>
        <v>-</v>
      </c>
      <c r="B29" s="511" t="str">
        <f>IF(ENTRADA!C81= " ","-",ENTRADA!C81)</f>
        <v>-</v>
      </c>
      <c r="C29" s="511" t="str">
        <f>IF(ENTRADA!D81= " ","-",ENTRADA!D81)</f>
        <v>-</v>
      </c>
      <c r="D29" s="511" t="str">
        <f>IF(ENTRADA!E81= " ","-",ENTRADA!E81)</f>
        <v>-</v>
      </c>
      <c r="E29" s="792" t="str">
        <f>IF(ENTRADA!F81= " ","-",ENTRADA!F81)</f>
        <v>-</v>
      </c>
      <c r="F29" s="793"/>
      <c r="G29" s="792" t="str">
        <f>IF(ENTRADA!H81= " ","-",ENTRADA!H81)</f>
        <v>-</v>
      </c>
      <c r="H29" s="793"/>
      <c r="I29" s="792" t="str">
        <f>IF(ENTRADA!J81= " ","-",ENTRADA!J81)</f>
        <v>-</v>
      </c>
      <c r="J29" s="795"/>
    </row>
    <row r="30" spans="1:10" s="204" customFormat="1" ht="21" customHeight="1" x14ac:dyDescent="0.25">
      <c r="A30" s="510" t="str">
        <f>IF(ENTRADA!B82= " ","-",ENTRADA!B82)</f>
        <v>-</v>
      </c>
      <c r="B30" s="511" t="str">
        <f>IF(ENTRADA!C82= " ","-",ENTRADA!C82)</f>
        <v>-</v>
      </c>
      <c r="C30" s="511" t="str">
        <f>IF(ENTRADA!D82= " ","-",ENTRADA!D82)</f>
        <v>-</v>
      </c>
      <c r="D30" s="511" t="str">
        <f>IF(ENTRADA!E82= " ","-",ENTRADA!E82)</f>
        <v>-</v>
      </c>
      <c r="E30" s="792" t="str">
        <f>IF(ENTRADA!F82= " ","-",ENTRADA!F82)</f>
        <v>-</v>
      </c>
      <c r="F30" s="793"/>
      <c r="G30" s="792" t="str">
        <f>IF(ENTRADA!H82= " ","-",ENTRADA!H82)</f>
        <v>-</v>
      </c>
      <c r="H30" s="793"/>
      <c r="I30" s="792" t="str">
        <f>IF(ENTRADA!J82= " ","-",ENTRADA!J82)</f>
        <v>-</v>
      </c>
      <c r="J30" s="795"/>
    </row>
    <row r="31" spans="1:10" s="204" customFormat="1" ht="21" customHeight="1" thickBot="1" x14ac:dyDescent="0.3">
      <c r="A31" s="512" t="str">
        <f>IF(ENTRADA!B83= " ","-",ENTRADA!B83)</f>
        <v>-</v>
      </c>
      <c r="B31" s="513" t="str">
        <f>IF(ENTRADA!C83= " ","-",ENTRADA!C83)</f>
        <v>-</v>
      </c>
      <c r="C31" s="513" t="str">
        <f>IF(ENTRADA!D83= " ","-",ENTRADA!D83)</f>
        <v>-</v>
      </c>
      <c r="D31" s="513" t="str">
        <f>IF(ENTRADA!E83= " ","-",ENTRADA!E83)</f>
        <v>-</v>
      </c>
      <c r="E31" s="800" t="str">
        <f>IF(ENTRADA!F83= " ","-",ENTRADA!F83)</f>
        <v>-</v>
      </c>
      <c r="F31" s="801"/>
      <c r="G31" s="800" t="str">
        <f>IF(ENTRADA!H83= " ","-",ENTRADA!H83)</f>
        <v>-</v>
      </c>
      <c r="H31" s="801"/>
      <c r="I31" s="800" t="str">
        <f>IF(ENTRADA!J83= " ","-",ENTRADA!J83)</f>
        <v>-</v>
      </c>
      <c r="J31" s="802"/>
    </row>
    <row r="32" spans="1:10" s="204" customFormat="1" ht="13.5" customHeight="1" x14ac:dyDescent="0.25">
      <c r="A32" s="205"/>
      <c r="B32" s="205"/>
      <c r="D32" s="205"/>
    </row>
    <row r="33" spans="1:4" s="204" customFormat="1" ht="22.5" customHeight="1" x14ac:dyDescent="0.25">
      <c r="A33" s="205"/>
      <c r="B33" s="205"/>
      <c r="D33" s="205"/>
    </row>
    <row r="34" spans="1:4" s="204" customFormat="1" ht="12.75" customHeight="1" x14ac:dyDescent="0.25">
      <c r="A34" s="205"/>
      <c r="B34" s="205"/>
      <c r="C34" s="236"/>
      <c r="D34" s="205"/>
    </row>
    <row r="35" spans="1:4" s="204" customFormat="1" ht="12.75" customHeight="1" x14ac:dyDescent="0.25">
      <c r="A35" s="205"/>
      <c r="B35" s="205"/>
      <c r="C35" s="236"/>
      <c r="D35" s="205"/>
    </row>
    <row r="36" spans="1:4" s="204" customFormat="1" ht="12.75" customHeight="1" x14ac:dyDescent="0.25">
      <c r="A36" s="205"/>
      <c r="B36" s="205"/>
      <c r="C36" s="236"/>
      <c r="D36" s="205"/>
    </row>
    <row r="37" spans="1:4" s="204" customFormat="1" ht="12.75" customHeight="1" x14ac:dyDescent="0.25">
      <c r="A37" s="205"/>
      <c r="B37" s="205"/>
      <c r="C37" s="236"/>
      <c r="D37" s="205"/>
    </row>
    <row r="38" spans="1:4" s="204" customFormat="1" ht="12.75" customHeight="1" x14ac:dyDescent="0.25">
      <c r="A38" s="205"/>
      <c r="B38" s="205"/>
      <c r="C38" s="236"/>
      <c r="D38" s="205"/>
    </row>
    <row r="39" spans="1:4" s="204" customFormat="1" ht="12.75" customHeight="1" x14ac:dyDescent="0.25">
      <c r="A39" s="205"/>
      <c r="B39" s="205"/>
      <c r="C39" s="236"/>
      <c r="D39" s="205"/>
    </row>
    <row r="40" spans="1:4" s="204" customFormat="1" ht="13.2" x14ac:dyDescent="0.25">
      <c r="A40"/>
      <c r="B40"/>
      <c r="C40"/>
      <c r="D40" s="205"/>
    </row>
    <row r="41" spans="1:4" s="204" customFormat="1" ht="12.75" customHeight="1" x14ac:dyDescent="0.25">
      <c r="A41" s="205"/>
      <c r="B41" s="205"/>
      <c r="C41" s="236"/>
      <c r="D41" s="205"/>
    </row>
    <row r="42" spans="1:4" ht="13.2" x14ac:dyDescent="0.25">
      <c r="A42" s="222"/>
      <c r="B42" s="222"/>
    </row>
    <row r="43" spans="1:4" ht="13.2" x14ac:dyDescent="0.25">
      <c r="A43"/>
      <c r="B43"/>
      <c r="C43" s="237"/>
    </row>
    <row r="44" spans="1:4" ht="13.2" x14ac:dyDescent="0.25"/>
    <row r="45" spans="1:4" ht="13.2" x14ac:dyDescent="0.25"/>
    <row r="46" spans="1:4" ht="13.2" x14ac:dyDescent="0.25"/>
    <row r="47" spans="1:4" ht="13.2" x14ac:dyDescent="0.25"/>
    <row r="48" spans="1:4" ht="13.2" x14ac:dyDescent="0.25"/>
    <row r="49" ht="13.2" x14ac:dyDescent="0.25"/>
    <row r="50" ht="13.2" x14ac:dyDescent="0.25"/>
    <row r="51" ht="13.2" x14ac:dyDescent="0.25"/>
    <row r="52" ht="10.5" customHeight="1" x14ac:dyDescent="0.25"/>
    <row r="53" ht="6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</sheetData>
  <sheetProtection password="CA61" sheet="1" objects="1" scenarios="1"/>
  <mergeCells count="69">
    <mergeCell ref="E30:F30"/>
    <mergeCell ref="G30:H30"/>
    <mergeCell ref="I30:J30"/>
    <mergeCell ref="E31:F31"/>
    <mergeCell ref="G31:H31"/>
    <mergeCell ref="I31:J31"/>
    <mergeCell ref="E28:F28"/>
    <mergeCell ref="G28:H28"/>
    <mergeCell ref="I28:J28"/>
    <mergeCell ref="E29:F29"/>
    <mergeCell ref="G29:H29"/>
    <mergeCell ref="I29:J29"/>
    <mergeCell ref="E26:F26"/>
    <mergeCell ref="G26:H26"/>
    <mergeCell ref="I26:J26"/>
    <mergeCell ref="E27:F27"/>
    <mergeCell ref="G27:H27"/>
    <mergeCell ref="I27:J27"/>
    <mergeCell ref="E24:F24"/>
    <mergeCell ref="G24:H24"/>
    <mergeCell ref="I24:J24"/>
    <mergeCell ref="E25:F25"/>
    <mergeCell ref="G25:H25"/>
    <mergeCell ref="I25:J25"/>
    <mergeCell ref="E22:F22"/>
    <mergeCell ref="G22:H22"/>
    <mergeCell ref="I22:J22"/>
    <mergeCell ref="E23:F23"/>
    <mergeCell ref="G23:H23"/>
    <mergeCell ref="I23:J23"/>
    <mergeCell ref="E20:F20"/>
    <mergeCell ref="G20:H20"/>
    <mergeCell ref="I20:J20"/>
    <mergeCell ref="E21:F21"/>
    <mergeCell ref="G21:H21"/>
    <mergeCell ref="I21:J21"/>
    <mergeCell ref="E18:F18"/>
    <mergeCell ref="G18:H18"/>
    <mergeCell ref="I18:J18"/>
    <mergeCell ref="E19:F19"/>
    <mergeCell ref="G19:H19"/>
    <mergeCell ref="I19:J19"/>
    <mergeCell ref="E16:F16"/>
    <mergeCell ref="G16:H16"/>
    <mergeCell ref="I16:J16"/>
    <mergeCell ref="E17:F17"/>
    <mergeCell ref="G17:H17"/>
    <mergeCell ref="I17:J17"/>
    <mergeCell ref="E14:F14"/>
    <mergeCell ref="G14:H14"/>
    <mergeCell ref="I14:J14"/>
    <mergeCell ref="E15:F15"/>
    <mergeCell ref="G15:H15"/>
    <mergeCell ref="I15:J15"/>
    <mergeCell ref="E12:F12"/>
    <mergeCell ref="G12:H12"/>
    <mergeCell ref="I12:J12"/>
    <mergeCell ref="E13:F13"/>
    <mergeCell ref="G13:H13"/>
    <mergeCell ref="I13:J13"/>
    <mergeCell ref="E11:F11"/>
    <mergeCell ref="G11:H11"/>
    <mergeCell ref="I11:J11"/>
    <mergeCell ref="A1:B4"/>
    <mergeCell ref="C1:H4"/>
    <mergeCell ref="I1:J4"/>
    <mergeCell ref="E10:F10"/>
    <mergeCell ref="G10:H10"/>
    <mergeCell ref="I10:J10"/>
  </mergeCells>
  <phoneticPr fontId="10" type="noConversion"/>
  <printOptions gridLinesSet="0"/>
  <pageMargins left="0.74803149606299213" right="0.27559055118110237" top="0.35" bottom="0.59055118110236227" header="0.42" footer="0"/>
  <pageSetup paperSize="9" orientation="portrait" horizontalDpi="180" verticalDpi="180"/>
  <headerFooter alignWithMargins="0">
    <oddHeader xml:space="preserve">&amp;C&amp;12RELATÓRIO DE ENSAIO&amp;RRE:XXXX/YY-R     Folha: &amp;P de &amp;N  Data:  DD/MM/AA </oddHeader>
  </headerFooter>
  <drawing r:id="rId1"/>
  <legacyDrawing r:id="rId2"/>
  <oleObjects>
    <mc:AlternateContent xmlns:mc="http://schemas.openxmlformats.org/markup-compatibility/2006">
      <mc:Choice Requires="x14">
        <oleObject progId="PBrush" shapeId="16559" r:id="rId3">
          <objectPr defaultSize="0" autoPict="0" r:id="rId4">
            <anchor moveWithCells="1" sizeWithCells="1">
              <from>
                <xdr:col>0</xdr:col>
                <xdr:colOff>38100</xdr:colOff>
                <xdr:row>0</xdr:row>
                <xdr:rowOff>60960</xdr:rowOff>
              </from>
              <to>
                <xdr:col>0</xdr:col>
                <xdr:colOff>335280</xdr:colOff>
                <xdr:row>2</xdr:row>
                <xdr:rowOff>114300</xdr:rowOff>
              </to>
            </anchor>
          </objectPr>
        </oleObject>
      </mc:Choice>
      <mc:Fallback>
        <oleObject progId="PBrush" shapeId="16559" r:id="rId3"/>
      </mc:Fallback>
    </mc:AlternateContent>
    <mc:AlternateContent xmlns:mc="http://schemas.openxmlformats.org/markup-compatibility/2006">
      <mc:Choice Requires="x14">
        <oleObject progId="CorelDRAW.Graphic.14" shapeId="16560" r:id="rId5">
          <objectPr defaultSize="0" autoPict="0" r:id="rId6">
            <anchor moveWithCells="1" sizeWithCells="1">
              <from>
                <xdr:col>0</xdr:col>
                <xdr:colOff>365760</xdr:colOff>
                <xdr:row>0</xdr:row>
                <xdr:rowOff>53340</xdr:rowOff>
              </from>
              <to>
                <xdr:col>1</xdr:col>
                <xdr:colOff>266700</xdr:colOff>
                <xdr:row>2</xdr:row>
                <xdr:rowOff>121920</xdr:rowOff>
              </to>
            </anchor>
          </objectPr>
        </oleObject>
      </mc:Choice>
      <mc:Fallback>
        <oleObject progId="CorelDRAW.Graphic.14" shapeId="16560" r:id="rId5"/>
      </mc:Fallback>
    </mc:AlternateContent>
    <mc:AlternateContent xmlns:mc="http://schemas.openxmlformats.org/markup-compatibility/2006">
      <mc:Choice Requires="x14">
        <oleObject progId="CorelDRAW.Graphic.14" shapeId="16561" r:id="rId7">
          <objectPr defaultSize="0" autoPict="0" r:id="rId8">
            <anchor moveWithCells="1" sizeWithCells="1">
              <from>
                <xdr:col>1</xdr:col>
                <xdr:colOff>274320</xdr:colOff>
                <xdr:row>0</xdr:row>
                <xdr:rowOff>53340</xdr:rowOff>
              </from>
              <to>
                <xdr:col>2</xdr:col>
                <xdr:colOff>0</xdr:colOff>
                <xdr:row>2</xdr:row>
                <xdr:rowOff>121920</xdr:rowOff>
              </to>
            </anchor>
          </objectPr>
        </oleObject>
      </mc:Choice>
      <mc:Fallback>
        <oleObject progId="CorelDRAW.Graphic.14" shapeId="16561" r:id="rId7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86"/>
  <sheetViews>
    <sheetView showGridLines="0" topLeftCell="A34" zoomScale="90" zoomScaleNormal="90" zoomScalePageLayoutView="90" workbookViewId="0">
      <selection activeCell="K28" sqref="K28"/>
    </sheetView>
  </sheetViews>
  <sheetFormatPr defaultColWidth="10.6640625" defaultRowHeight="15" customHeight="1" x14ac:dyDescent="0.2"/>
  <cols>
    <col min="1" max="1" width="6.44140625" style="376" customWidth="1"/>
    <col min="2" max="3" width="11.44140625" style="376" customWidth="1"/>
    <col min="4" max="7" width="10.6640625" style="376" customWidth="1"/>
    <col min="8" max="8" width="12.33203125" style="376" customWidth="1"/>
    <col min="9" max="9" width="10.109375" style="376" customWidth="1"/>
    <col min="10" max="10" width="10.6640625" style="376" customWidth="1"/>
    <col min="11" max="11" width="11.44140625" style="376" customWidth="1"/>
    <col min="12" max="16" width="10.6640625" style="376" customWidth="1"/>
    <col min="17" max="17" width="14" style="376" bestFit="1" customWidth="1"/>
    <col min="18" max="18" width="11.44140625" style="376" bestFit="1" customWidth="1"/>
    <col min="19" max="19" width="11.88671875" style="376" bestFit="1" customWidth="1"/>
    <col min="20" max="20" width="13.44140625" style="376" bestFit="1" customWidth="1"/>
    <col min="21" max="21" width="12.109375" style="376" bestFit="1" customWidth="1"/>
    <col min="22" max="30" width="10.6640625" style="376"/>
    <col min="31" max="31" width="12.109375" style="376" customWidth="1"/>
    <col min="32" max="32" width="11.88671875" style="376" customWidth="1"/>
    <col min="33" max="33" width="11.44140625" style="376" customWidth="1"/>
    <col min="34" max="16384" width="10.6640625" style="376"/>
  </cols>
  <sheetData>
    <row r="1" spans="1:41" ht="14.25" customHeight="1" thickBot="1" x14ac:dyDescent="0.3">
      <c r="A1" s="2"/>
      <c r="B1" s="806" t="s">
        <v>123</v>
      </c>
      <c r="C1" s="807"/>
      <c r="D1" s="807"/>
      <c r="E1" s="807"/>
      <c r="F1" s="807"/>
      <c r="G1" s="807"/>
      <c r="H1" s="808"/>
      <c r="I1" s="2"/>
      <c r="J1" s="2"/>
      <c r="K1" s="593"/>
      <c r="L1" s="395"/>
      <c r="M1" s="395"/>
      <c r="N1" s="395"/>
      <c r="O1" s="395"/>
      <c r="P1" s="395"/>
      <c r="Q1" s="2"/>
      <c r="R1" s="2"/>
      <c r="S1" s="2"/>
      <c r="T1" s="432"/>
      <c r="U1" s="432"/>
      <c r="V1" s="432"/>
      <c r="W1" s="803" t="s">
        <v>412</v>
      </c>
      <c r="X1" s="804"/>
      <c r="Y1" s="804"/>
      <c r="Z1" s="804"/>
      <c r="AA1" s="804"/>
      <c r="AB1" s="804"/>
      <c r="AC1" s="804"/>
      <c r="AD1" s="805"/>
      <c r="AE1"/>
      <c r="AF1"/>
    </row>
    <row r="2" spans="1:41" ht="16.5" customHeight="1" thickBot="1" x14ac:dyDescent="0.3">
      <c r="A2" s="2"/>
      <c r="B2" s="179" t="s">
        <v>124</v>
      </c>
      <c r="C2" s="165"/>
      <c r="D2" s="180"/>
      <c r="E2" s="412"/>
      <c r="F2" s="594"/>
      <c r="G2" s="594"/>
      <c r="H2" s="595"/>
      <c r="I2" s="2"/>
      <c r="J2" s="2"/>
      <c r="K2" s="869" t="s">
        <v>338</v>
      </c>
      <c r="L2" s="870"/>
      <c r="M2" s="871"/>
      <c r="N2" s="869" t="s">
        <v>339</v>
      </c>
      <c r="O2" s="870"/>
      <c r="P2" s="871"/>
      <c r="Q2" s="864" t="s">
        <v>240</v>
      </c>
      <c r="R2" s="865"/>
      <c r="S2" s="865"/>
      <c r="T2" s="865"/>
      <c r="U2" s="865"/>
      <c r="V2" s="866"/>
      <c r="W2" s="377"/>
      <c r="X2" s="378"/>
      <c r="Y2" s="613" t="s">
        <v>125</v>
      </c>
      <c r="Z2" s="611" t="s">
        <v>406</v>
      </c>
      <c r="AA2" s="613" t="s">
        <v>126</v>
      </c>
      <c r="AB2" s="611" t="s">
        <v>406</v>
      </c>
      <c r="AC2" s="614" t="s">
        <v>407</v>
      </c>
      <c r="AD2" s="612" t="s">
        <v>406</v>
      </c>
      <c r="AE2"/>
      <c r="AF2"/>
    </row>
    <row r="3" spans="1:41" ht="18.75" customHeight="1" thickBot="1" x14ac:dyDescent="0.3">
      <c r="A3" s="2"/>
      <c r="B3" s="166" t="s">
        <v>13</v>
      </c>
      <c r="C3" s="167"/>
      <c r="D3" s="176"/>
      <c r="E3" s="265"/>
      <c r="F3" s="596"/>
      <c r="G3" s="596"/>
      <c r="H3" s="597"/>
      <c r="I3" s="2"/>
      <c r="J3" s="2"/>
      <c r="K3" s="379" t="s">
        <v>128</v>
      </c>
      <c r="L3" s="391" t="s">
        <v>129</v>
      </c>
      <c r="M3" s="392" t="s">
        <v>130</v>
      </c>
      <c r="N3" s="379" t="s">
        <v>128</v>
      </c>
      <c r="O3" s="391" t="s">
        <v>129</v>
      </c>
      <c r="P3" s="392" t="s">
        <v>130</v>
      </c>
      <c r="Q3" s="646" t="s">
        <v>243</v>
      </c>
      <c r="R3" s="381" t="s">
        <v>244</v>
      </c>
      <c r="S3" s="382" t="s">
        <v>246</v>
      </c>
      <c r="T3" s="382" t="s">
        <v>245</v>
      </c>
      <c r="U3" s="381" t="s">
        <v>247</v>
      </c>
      <c r="V3" s="383" t="s">
        <v>248</v>
      </c>
      <c r="W3" s="586" t="s">
        <v>131</v>
      </c>
      <c r="X3" s="384" t="s">
        <v>129</v>
      </c>
      <c r="Y3" s="422"/>
      <c r="Z3" s="422"/>
      <c r="AA3" s="422"/>
      <c r="AB3" s="422"/>
      <c r="AC3" s="422"/>
      <c r="AD3" s="422"/>
      <c r="AE3"/>
      <c r="AF3"/>
      <c r="AH3" s="2"/>
      <c r="AI3" s="2"/>
      <c r="AJ3" s="2"/>
      <c r="AK3" s="2"/>
      <c r="AL3" s="2"/>
      <c r="AM3" s="2"/>
      <c r="AN3" s="2"/>
      <c r="AO3" s="2"/>
    </row>
    <row r="4" spans="1:41" ht="18.75" customHeight="1" thickBot="1" x14ac:dyDescent="0.3">
      <c r="A4" s="2"/>
      <c r="B4" s="181" t="s">
        <v>14</v>
      </c>
      <c r="C4" s="167"/>
      <c r="D4" s="175"/>
      <c r="E4" s="178"/>
      <c r="F4" s="598"/>
      <c r="G4" s="598"/>
      <c r="H4" s="599"/>
      <c r="I4" s="2"/>
      <c r="J4"/>
      <c r="K4" s="589" t="s">
        <v>348</v>
      </c>
      <c r="L4" s="583"/>
      <c r="M4" s="584">
        <v>1</v>
      </c>
      <c r="N4" s="589" t="s">
        <v>348</v>
      </c>
      <c r="O4" s="583"/>
      <c r="P4" s="590">
        <v>1</v>
      </c>
      <c r="Q4" s="647" t="s">
        <v>238</v>
      </c>
      <c r="R4" s="420"/>
      <c r="S4" s="417"/>
      <c r="T4" s="417"/>
      <c r="U4" s="417"/>
      <c r="V4" s="418"/>
      <c r="W4" s="385"/>
      <c r="X4" s="386" t="s">
        <v>130</v>
      </c>
      <c r="Y4" s="292"/>
      <c r="Z4" s="291"/>
      <c r="AA4" s="292"/>
      <c r="AB4" s="291"/>
      <c r="AC4" s="292"/>
      <c r="AD4" s="291"/>
      <c r="AE4"/>
      <c r="AF4"/>
      <c r="AH4" s="2"/>
      <c r="AI4" s="2"/>
      <c r="AJ4" s="2"/>
      <c r="AK4" s="2"/>
      <c r="AL4" s="2"/>
      <c r="AM4" s="2"/>
      <c r="AN4" s="2"/>
      <c r="AO4" s="2"/>
    </row>
    <row r="5" spans="1:41" ht="18" customHeight="1" x14ac:dyDescent="0.25">
      <c r="A5" s="2"/>
      <c r="B5" s="181" t="s">
        <v>15</v>
      </c>
      <c r="C5" s="167"/>
      <c r="D5" s="175"/>
      <c r="E5" s="487"/>
      <c r="F5" s="598"/>
      <c r="G5" s="598"/>
      <c r="H5" s="599"/>
      <c r="I5" s="2"/>
      <c r="J5"/>
      <c r="K5" s="867" t="s">
        <v>342</v>
      </c>
      <c r="L5" s="855"/>
      <c r="M5" s="861">
        <v>1</v>
      </c>
      <c r="N5" s="867" t="s">
        <v>342</v>
      </c>
      <c r="O5" s="855"/>
      <c r="P5" s="831">
        <v>1</v>
      </c>
      <c r="Q5" s="648" t="s">
        <v>239</v>
      </c>
      <c r="R5" s="420"/>
      <c r="S5" s="420"/>
      <c r="T5" s="420"/>
      <c r="U5" s="420"/>
      <c r="V5" s="651"/>
      <c r="W5" s="586" t="s">
        <v>132</v>
      </c>
      <c r="X5" s="384" t="s">
        <v>129</v>
      </c>
      <c r="Y5" s="653"/>
      <c r="Z5" s="423"/>
      <c r="AA5" s="653"/>
      <c r="AB5" s="423"/>
      <c r="AC5" s="653"/>
      <c r="AD5" s="423"/>
      <c r="AE5"/>
      <c r="AF5"/>
      <c r="AH5" s="2"/>
      <c r="AI5" s="2"/>
      <c r="AJ5" s="2"/>
      <c r="AK5" s="2"/>
      <c r="AL5" s="2"/>
      <c r="AM5" s="2"/>
      <c r="AN5" s="2"/>
      <c r="AO5" s="2"/>
    </row>
    <row r="6" spans="1:41" ht="18.75" customHeight="1" thickBot="1" x14ac:dyDescent="0.3">
      <c r="A6" s="2"/>
      <c r="B6" s="166" t="s">
        <v>133</v>
      </c>
      <c r="C6" s="167"/>
      <c r="D6" s="175"/>
      <c r="E6" s="488"/>
      <c r="F6" s="598"/>
      <c r="G6" s="598"/>
      <c r="H6" s="599"/>
      <c r="I6" s="2"/>
      <c r="J6"/>
      <c r="K6" s="868"/>
      <c r="L6" s="856"/>
      <c r="M6" s="862"/>
      <c r="N6" s="868"/>
      <c r="O6" s="856"/>
      <c r="P6" s="857"/>
      <c r="Q6" s="648" t="s">
        <v>242</v>
      </c>
      <c r="R6" s="420"/>
      <c r="S6" s="420"/>
      <c r="T6" s="420"/>
      <c r="U6" s="420"/>
      <c r="V6" s="650"/>
      <c r="W6" s="387"/>
      <c r="X6" s="386" t="s">
        <v>130</v>
      </c>
      <c r="Y6" s="654"/>
      <c r="Z6" s="291"/>
      <c r="AA6" s="654"/>
      <c r="AB6" s="291"/>
      <c r="AC6" s="654"/>
      <c r="AD6" s="291"/>
      <c r="AE6"/>
      <c r="AF6"/>
      <c r="AH6" s="2"/>
      <c r="AI6" s="2"/>
      <c r="AJ6" s="2"/>
      <c r="AK6" s="2"/>
      <c r="AL6" s="2"/>
      <c r="AM6" s="2"/>
      <c r="AN6" s="2"/>
      <c r="AO6" s="2"/>
    </row>
    <row r="7" spans="1:41" ht="19.5" customHeight="1" x14ac:dyDescent="0.25">
      <c r="A7" s="2"/>
      <c r="B7" s="486" t="s">
        <v>284</v>
      </c>
      <c r="C7" s="167"/>
      <c r="D7" s="175"/>
      <c r="E7" s="489"/>
      <c r="F7" s="598"/>
      <c r="G7" s="598"/>
      <c r="H7" s="599"/>
      <c r="I7" s="2"/>
      <c r="J7"/>
      <c r="K7" s="827" t="s">
        <v>344</v>
      </c>
      <c r="L7" s="855"/>
      <c r="M7" s="861">
        <v>1</v>
      </c>
      <c r="N7" s="827" t="s">
        <v>344</v>
      </c>
      <c r="O7" s="855"/>
      <c r="P7" s="831">
        <v>1</v>
      </c>
      <c r="Q7" s="648" t="s">
        <v>241</v>
      </c>
      <c r="R7" s="420"/>
      <c r="S7" s="420"/>
      <c r="T7" s="420"/>
      <c r="U7" s="420"/>
      <c r="V7" s="651"/>
      <c r="W7" s="586" t="s">
        <v>134</v>
      </c>
      <c r="X7" s="384" t="s">
        <v>129</v>
      </c>
      <c r="Y7" s="422"/>
      <c r="Z7" s="423"/>
      <c r="AA7" s="422"/>
      <c r="AB7" s="423"/>
      <c r="AC7" s="422"/>
      <c r="AD7" s="423"/>
      <c r="AE7"/>
      <c r="AF7"/>
      <c r="AH7" s="2"/>
      <c r="AI7" s="2"/>
      <c r="AJ7" s="2"/>
      <c r="AK7" s="2"/>
      <c r="AL7" s="2"/>
      <c r="AM7" s="2"/>
      <c r="AN7" s="2"/>
      <c r="AO7" s="2"/>
    </row>
    <row r="8" spans="1:41" ht="20.25" customHeight="1" thickBot="1" x14ac:dyDescent="0.3">
      <c r="A8" s="2"/>
      <c r="B8" s="166" t="s">
        <v>17</v>
      </c>
      <c r="C8" s="168"/>
      <c r="D8" s="175"/>
      <c r="E8" s="636" t="s">
        <v>312</v>
      </c>
      <c r="F8" s="598"/>
      <c r="G8" s="598"/>
      <c r="H8" s="599"/>
      <c r="I8" s="2"/>
      <c r="J8"/>
      <c r="K8" s="858"/>
      <c r="L8" s="856"/>
      <c r="M8" s="862"/>
      <c r="N8" s="858"/>
      <c r="O8" s="856"/>
      <c r="P8" s="857"/>
      <c r="Q8" s="648" t="s">
        <v>241</v>
      </c>
      <c r="R8" s="420"/>
      <c r="S8" s="420"/>
      <c r="T8" s="420"/>
      <c r="U8" s="420"/>
      <c r="V8" s="651"/>
      <c r="W8" s="387"/>
      <c r="X8" s="386" t="s">
        <v>130</v>
      </c>
      <c r="Y8" s="292"/>
      <c r="Z8" s="291"/>
      <c r="AA8" s="292"/>
      <c r="AB8" s="291"/>
      <c r="AC8" s="292"/>
      <c r="AD8" s="291"/>
      <c r="AE8"/>
      <c r="AF8"/>
      <c r="AH8" s="2"/>
      <c r="AI8" s="2"/>
      <c r="AJ8" s="2"/>
      <c r="AK8" s="2"/>
      <c r="AL8" s="2"/>
      <c r="AM8" s="2"/>
      <c r="AN8" s="2"/>
      <c r="AO8" s="2"/>
    </row>
    <row r="9" spans="1:41" ht="18.75" customHeight="1" x14ac:dyDescent="0.25">
      <c r="A9" s="2"/>
      <c r="B9" s="166" t="s">
        <v>18</v>
      </c>
      <c r="C9" s="168"/>
      <c r="D9" s="175"/>
      <c r="E9" s="490"/>
      <c r="F9" s="598"/>
      <c r="G9" s="598"/>
      <c r="H9" s="599"/>
      <c r="I9" s="2"/>
      <c r="J9"/>
      <c r="K9" s="859" t="s">
        <v>343</v>
      </c>
      <c r="L9" s="855"/>
      <c r="M9" s="861">
        <v>1</v>
      </c>
      <c r="N9" s="859" t="s">
        <v>343</v>
      </c>
      <c r="O9" s="855"/>
      <c r="P9" s="831">
        <v>1</v>
      </c>
      <c r="Q9" s="648" t="s">
        <v>239</v>
      </c>
      <c r="R9" s="420"/>
      <c r="S9" s="420"/>
      <c r="T9" s="420"/>
      <c r="U9" s="420"/>
      <c r="V9" s="651"/>
      <c r="W9" s="586" t="s">
        <v>135</v>
      </c>
      <c r="X9" s="384" t="s">
        <v>129</v>
      </c>
      <c r="Y9" s="653"/>
      <c r="Z9" s="423"/>
      <c r="AA9" s="653"/>
      <c r="AB9" s="423"/>
      <c r="AC9" s="653"/>
      <c r="AD9" s="423"/>
      <c r="AE9"/>
      <c r="AF9"/>
      <c r="AH9" s="2"/>
      <c r="AI9" s="2"/>
      <c r="AJ9" s="2"/>
      <c r="AK9" s="2"/>
      <c r="AL9" s="2"/>
      <c r="AM9" s="2"/>
      <c r="AN9" s="2"/>
      <c r="AO9" s="2"/>
    </row>
    <row r="10" spans="1:41" ht="19.5" customHeight="1" thickBot="1" x14ac:dyDescent="0.3">
      <c r="A10" s="2"/>
      <c r="B10" s="166" t="s">
        <v>19</v>
      </c>
      <c r="C10" s="168"/>
      <c r="D10" s="175"/>
      <c r="E10" s="485">
        <v>1</v>
      </c>
      <c r="F10" s="598"/>
      <c r="G10" s="598"/>
      <c r="H10" s="599"/>
      <c r="I10" s="2"/>
      <c r="J10"/>
      <c r="K10" s="860"/>
      <c r="L10" s="856"/>
      <c r="M10" s="862"/>
      <c r="N10" s="860"/>
      <c r="O10" s="856"/>
      <c r="P10" s="857"/>
      <c r="Q10" s="649" t="s">
        <v>239</v>
      </c>
      <c r="R10" s="421"/>
      <c r="S10" s="421"/>
      <c r="T10" s="421"/>
      <c r="U10" s="421"/>
      <c r="V10" s="652"/>
      <c r="W10" s="387"/>
      <c r="X10" s="386" t="s">
        <v>130</v>
      </c>
      <c r="Y10" s="654"/>
      <c r="Z10" s="291"/>
      <c r="AA10" s="654"/>
      <c r="AB10" s="291"/>
      <c r="AC10" s="654"/>
      <c r="AD10" s="291"/>
      <c r="AE10"/>
      <c r="AF10"/>
      <c r="AH10" s="2"/>
      <c r="AI10" s="2"/>
      <c r="AJ10" s="2"/>
      <c r="AK10" s="2"/>
      <c r="AL10" s="2"/>
      <c r="AM10" s="2"/>
      <c r="AN10" s="2"/>
      <c r="AO10" s="2"/>
    </row>
    <row r="11" spans="1:41" ht="19.5" customHeight="1" x14ac:dyDescent="0.25">
      <c r="A11" s="2"/>
      <c r="B11" s="182" t="s">
        <v>20</v>
      </c>
      <c r="C11" s="169"/>
      <c r="D11" s="177"/>
      <c r="E11" s="178"/>
      <c r="F11" s="598"/>
      <c r="G11" s="598"/>
      <c r="H11" s="599"/>
      <c r="I11" s="2"/>
      <c r="J11"/>
      <c r="K11" s="853" t="s">
        <v>345</v>
      </c>
      <c r="L11" s="855"/>
      <c r="M11" s="861">
        <v>1</v>
      </c>
      <c r="N11" s="853" t="s">
        <v>345</v>
      </c>
      <c r="O11" s="855"/>
      <c r="P11" s="831">
        <v>1</v>
      </c>
      <c r="Q11" s="2"/>
      <c r="R11" s="2"/>
      <c r="S11" s="2"/>
      <c r="T11" s="2"/>
      <c r="U11" s="2"/>
      <c r="V11" s="2"/>
      <c r="W11" s="585" t="s">
        <v>136</v>
      </c>
      <c r="X11" s="384" t="s">
        <v>129</v>
      </c>
      <c r="Y11" s="422"/>
      <c r="Z11" s="423"/>
      <c r="AA11" s="422"/>
      <c r="AB11" s="423"/>
      <c r="AC11" s="422"/>
      <c r="AD11" s="423"/>
      <c r="AE11"/>
      <c r="AF11"/>
      <c r="AH11" s="2"/>
      <c r="AI11" s="2"/>
      <c r="AJ11" s="2"/>
      <c r="AK11" s="2"/>
      <c r="AL11" s="2"/>
      <c r="AM11" s="2"/>
      <c r="AN11" s="2"/>
      <c r="AO11" s="2"/>
    </row>
    <row r="12" spans="1:41" ht="19.5" customHeight="1" thickBot="1" x14ac:dyDescent="0.3">
      <c r="A12" s="2"/>
      <c r="B12" s="182" t="s">
        <v>21</v>
      </c>
      <c r="C12" s="169"/>
      <c r="D12" s="177"/>
      <c r="E12" s="178"/>
      <c r="F12" s="598"/>
      <c r="G12" s="598"/>
      <c r="H12" s="599"/>
      <c r="I12" s="2"/>
      <c r="J12"/>
      <c r="K12" s="854"/>
      <c r="L12" s="856"/>
      <c r="M12" s="862"/>
      <c r="N12" s="854"/>
      <c r="O12" s="856"/>
      <c r="P12" s="857"/>
      <c r="Q12" s="2"/>
      <c r="R12" s="2"/>
      <c r="S12" s="2"/>
      <c r="T12" s="2"/>
      <c r="U12" s="2"/>
      <c r="V12" s="2"/>
      <c r="W12" s="388"/>
      <c r="X12" s="386" t="s">
        <v>130</v>
      </c>
      <c r="Y12" s="292"/>
      <c r="Z12" s="291"/>
      <c r="AA12" s="292"/>
      <c r="AB12" s="291"/>
      <c r="AC12" s="292"/>
      <c r="AD12" s="291"/>
      <c r="AE12"/>
      <c r="AF1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 x14ac:dyDescent="0.25">
      <c r="A13" s="2"/>
      <c r="B13" s="182" t="s">
        <v>22</v>
      </c>
      <c r="C13" s="169"/>
      <c r="D13" s="177"/>
      <c r="E13" s="178"/>
      <c r="F13" s="598"/>
      <c r="G13" s="598"/>
      <c r="H13" s="599"/>
      <c r="I13" s="2"/>
      <c r="J13"/>
      <c r="K13" s="827" t="s">
        <v>346</v>
      </c>
      <c r="L13" s="855"/>
      <c r="M13" s="861">
        <v>1</v>
      </c>
      <c r="N13" s="827" t="s">
        <v>346</v>
      </c>
      <c r="O13" s="855"/>
      <c r="P13" s="831">
        <v>1</v>
      </c>
      <c r="Q13" s="2"/>
      <c r="R13" s="2"/>
      <c r="S13" s="2"/>
      <c r="T13" s="2"/>
      <c r="U13" s="2"/>
      <c r="V13" s="2"/>
      <c r="W13" s="585" t="s">
        <v>138</v>
      </c>
      <c r="X13" s="384" t="s">
        <v>129</v>
      </c>
      <c r="Y13" s="653"/>
      <c r="Z13" s="423"/>
      <c r="AA13" s="653"/>
      <c r="AB13" s="423"/>
      <c r="AC13" s="653"/>
      <c r="AD13" s="423"/>
      <c r="AE13"/>
      <c r="AF13"/>
      <c r="AH13" s="2"/>
      <c r="AI13" s="2"/>
      <c r="AJ13" s="2"/>
      <c r="AK13" s="2"/>
      <c r="AL13" s="2"/>
      <c r="AM13" s="2"/>
      <c r="AN13" s="2"/>
      <c r="AO13" s="2"/>
    </row>
    <row r="14" spans="1:41" ht="19.5" customHeight="1" thickBot="1" x14ac:dyDescent="0.3">
      <c r="A14" s="2"/>
      <c r="B14" s="166" t="s">
        <v>137</v>
      </c>
      <c r="C14" s="169"/>
      <c r="D14" s="177"/>
      <c r="E14" s="490"/>
      <c r="F14" s="598"/>
      <c r="G14" s="598"/>
      <c r="H14" s="599"/>
      <c r="I14" s="2"/>
      <c r="J14"/>
      <c r="K14" s="858"/>
      <c r="L14" s="856"/>
      <c r="M14" s="862"/>
      <c r="N14" s="858"/>
      <c r="O14" s="856"/>
      <c r="P14" s="857"/>
      <c r="Q14" s="2"/>
      <c r="R14" s="2"/>
      <c r="S14" s="2"/>
      <c r="T14" s="2"/>
      <c r="U14" s="2"/>
      <c r="V14" s="2"/>
      <c r="W14" s="388"/>
      <c r="X14" s="386" t="s">
        <v>130</v>
      </c>
      <c r="Y14" s="654"/>
      <c r="Z14" s="291"/>
      <c r="AA14" s="654"/>
      <c r="AB14" s="291"/>
      <c r="AC14" s="654"/>
      <c r="AD14" s="291"/>
      <c r="AE14"/>
      <c r="AF14"/>
      <c r="AH14" s="2"/>
      <c r="AI14" s="2"/>
      <c r="AJ14" s="2"/>
      <c r="AK14" s="2"/>
      <c r="AL14" s="2"/>
      <c r="AM14" s="2"/>
      <c r="AN14" s="2"/>
      <c r="AO14" s="2"/>
    </row>
    <row r="15" spans="1:41" ht="17.25" customHeight="1" x14ac:dyDescent="0.25">
      <c r="A15" s="2"/>
      <c r="B15" s="833" t="s">
        <v>340</v>
      </c>
      <c r="C15" s="834"/>
      <c r="D15" s="835"/>
      <c r="E15" s="491"/>
      <c r="F15" s="598"/>
      <c r="G15" s="598"/>
      <c r="H15" s="599"/>
      <c r="I15" s="2"/>
      <c r="J15"/>
      <c r="K15" s="827" t="s">
        <v>347</v>
      </c>
      <c r="L15" s="829"/>
      <c r="M15" s="861">
        <v>1</v>
      </c>
      <c r="N15" s="827" t="s">
        <v>347</v>
      </c>
      <c r="O15" s="829"/>
      <c r="P15" s="831">
        <v>1</v>
      </c>
      <c r="Q15" s="2"/>
      <c r="R15" s="2"/>
      <c r="S15" s="2"/>
      <c r="T15" s="492"/>
      <c r="U15" s="2"/>
      <c r="V15" s="2"/>
      <c r="W15" s="585" t="s">
        <v>139</v>
      </c>
      <c r="X15" s="384" t="s">
        <v>129</v>
      </c>
      <c r="Y15" s="422"/>
      <c r="Z15" s="423"/>
      <c r="AA15" s="422"/>
      <c r="AB15" s="423"/>
      <c r="AC15" s="422"/>
      <c r="AD15" s="423"/>
      <c r="AE15"/>
      <c r="AF15"/>
      <c r="AH15" s="2"/>
      <c r="AI15" s="2"/>
      <c r="AJ15" s="2"/>
      <c r="AK15" s="2"/>
      <c r="AL15" s="2"/>
      <c r="AM15" s="2"/>
      <c r="AN15" s="2"/>
      <c r="AO15" s="2"/>
    </row>
    <row r="16" spans="1:41" ht="17.25" customHeight="1" thickBot="1" x14ac:dyDescent="0.3">
      <c r="A16" s="2"/>
      <c r="B16" s="836"/>
      <c r="C16" s="837"/>
      <c r="D16" s="838"/>
      <c r="E16" s="490"/>
      <c r="F16" s="598"/>
      <c r="G16" s="598"/>
      <c r="H16" s="599"/>
      <c r="I16" s="2"/>
      <c r="J16"/>
      <c r="K16" s="828"/>
      <c r="L16" s="830"/>
      <c r="M16" s="863"/>
      <c r="N16" s="828"/>
      <c r="O16" s="830"/>
      <c r="P16" s="832"/>
      <c r="Q16" s="2"/>
      <c r="R16" s="2"/>
      <c r="S16" s="2"/>
      <c r="T16" s="389"/>
      <c r="U16" s="389"/>
      <c r="V16" s="389"/>
      <c r="W16" s="388"/>
      <c r="X16" s="386" t="s">
        <v>130</v>
      </c>
      <c r="Y16" s="292"/>
      <c r="Z16" s="291"/>
      <c r="AA16" s="292"/>
      <c r="AB16" s="291"/>
      <c r="AC16" s="292"/>
      <c r="AD16" s="291"/>
      <c r="AE16"/>
      <c r="AF16"/>
      <c r="AH16" s="2"/>
      <c r="AI16" s="2"/>
      <c r="AJ16" s="2"/>
      <c r="AK16" s="2"/>
      <c r="AL16" s="2"/>
      <c r="AM16" s="2"/>
      <c r="AN16" s="2"/>
      <c r="AO16" s="2"/>
    </row>
    <row r="17" spans="1:41" ht="18" customHeight="1" thickBot="1" x14ac:dyDescent="0.3">
      <c r="A17" s="2"/>
      <c r="B17" s="166" t="s">
        <v>26</v>
      </c>
      <c r="C17" s="169"/>
      <c r="D17" s="177"/>
      <c r="E17" s="490"/>
      <c r="F17" s="598"/>
      <c r="G17" s="598"/>
      <c r="H17" s="599"/>
      <c r="I17" s="2"/>
      <c r="J17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585" t="s">
        <v>140</v>
      </c>
      <c r="X17" s="384" t="s">
        <v>129</v>
      </c>
      <c r="Y17" s="653"/>
      <c r="Z17" s="423"/>
      <c r="AA17" s="653"/>
      <c r="AB17" s="423"/>
      <c r="AC17" s="653"/>
      <c r="AD17" s="423"/>
      <c r="AE17"/>
      <c r="AF17"/>
      <c r="AH17" s="2"/>
      <c r="AI17" s="2"/>
      <c r="AJ17" s="2"/>
      <c r="AK17" s="2"/>
      <c r="AL17" s="2"/>
      <c r="AM17" s="2"/>
      <c r="AN17" s="2"/>
      <c r="AO17" s="2"/>
    </row>
    <row r="18" spans="1:41" ht="16.5" customHeight="1" thickBot="1" x14ac:dyDescent="0.3">
      <c r="A18" s="2"/>
      <c r="B18" s="182" t="s">
        <v>386</v>
      </c>
      <c r="C18" s="169"/>
      <c r="D18" s="177"/>
      <c r="E18" s="178"/>
      <c r="F18" s="598"/>
      <c r="G18" s="598"/>
      <c r="H18" s="599"/>
      <c r="I18" s="2"/>
      <c r="J18"/>
      <c r="K18" s="811" t="s">
        <v>285</v>
      </c>
      <c r="L18" s="812"/>
      <c r="M18" s="813"/>
      <c r="N18" s="811" t="s">
        <v>285</v>
      </c>
      <c r="O18" s="812"/>
      <c r="P18" s="813"/>
      <c r="Q18" s="2"/>
      <c r="R18" s="2"/>
      <c r="S18" s="2"/>
      <c r="T18" s="2"/>
      <c r="U18" s="2"/>
      <c r="V18" s="2"/>
      <c r="W18" s="388"/>
      <c r="X18" s="386" t="s">
        <v>130</v>
      </c>
      <c r="Y18" s="292"/>
      <c r="Z18" s="292"/>
      <c r="AA18" s="292"/>
      <c r="AB18" s="292"/>
      <c r="AC18" s="292"/>
      <c r="AD18" s="292"/>
      <c r="AE18"/>
      <c r="AF18"/>
      <c r="AH18" s="2"/>
      <c r="AI18" s="2"/>
      <c r="AJ18" s="2"/>
      <c r="AK18" s="2"/>
      <c r="AL18" s="2"/>
      <c r="AM18" s="2"/>
      <c r="AN18" s="2"/>
      <c r="AO18" s="2"/>
    </row>
    <row r="19" spans="1:41" ht="14.25" customHeight="1" thickBot="1" x14ac:dyDescent="0.3">
      <c r="A19" s="2"/>
      <c r="B19" s="166" t="s">
        <v>27</v>
      </c>
      <c r="C19" s="169"/>
      <c r="D19" s="177"/>
      <c r="E19" s="178"/>
      <c r="F19" s="598"/>
      <c r="G19" s="598"/>
      <c r="H19" s="599"/>
      <c r="I19" s="2"/>
      <c r="J19"/>
      <c r="K19" s="814"/>
      <c r="L19" s="815"/>
      <c r="M19" s="816"/>
      <c r="N19" s="814"/>
      <c r="O19" s="815"/>
      <c r="P19" s="816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/>
      <c r="AF19"/>
      <c r="AH19" s="2"/>
      <c r="AI19" s="2"/>
      <c r="AJ19" s="2"/>
      <c r="AK19" s="2"/>
      <c r="AL19" s="2"/>
      <c r="AM19" s="2"/>
      <c r="AN19" s="2"/>
      <c r="AO19" s="2"/>
    </row>
    <row r="20" spans="1:41" ht="14.25" customHeight="1" x14ac:dyDescent="0.25">
      <c r="A20" s="2"/>
      <c r="B20" s="166" t="s">
        <v>28</v>
      </c>
      <c r="C20" s="169"/>
      <c r="D20" s="177"/>
      <c r="E20" s="178"/>
      <c r="F20" s="598"/>
      <c r="G20" s="598"/>
      <c r="H20" s="599"/>
      <c r="I20" s="2"/>
      <c r="J20"/>
      <c r="K20" s="817" t="s">
        <v>256</v>
      </c>
      <c r="L20" s="818"/>
      <c r="M20" s="587" t="e">
        <f>E11*1000/(E30)</f>
        <v>#DIV/0!</v>
      </c>
      <c r="N20" s="817" t="s">
        <v>256</v>
      </c>
      <c r="O20" s="818"/>
      <c r="P20" s="587" t="e">
        <f>E11*1000/(E30)</f>
        <v>#DIV/0!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H20" s="2"/>
      <c r="AI20" s="2"/>
      <c r="AJ20" s="2"/>
      <c r="AK20" s="2"/>
      <c r="AL20" s="2"/>
      <c r="AM20" s="2"/>
      <c r="AN20" s="2"/>
      <c r="AO20" s="2"/>
    </row>
    <row r="21" spans="1:41" ht="14.25" customHeight="1" thickBot="1" x14ac:dyDescent="0.3">
      <c r="A21" s="2"/>
      <c r="B21" s="166" t="s">
        <v>29</v>
      </c>
      <c r="C21" s="169"/>
      <c r="D21" s="177"/>
      <c r="E21" s="490"/>
      <c r="F21" s="598"/>
      <c r="G21" s="598"/>
      <c r="H21" s="599"/>
      <c r="I21" s="2"/>
      <c r="J21"/>
      <c r="K21" s="819"/>
      <c r="L21" s="820"/>
      <c r="M21" s="588" t="e">
        <f>E2*1000/(E21*3^(1/2))</f>
        <v>#DIV/0!</v>
      </c>
      <c r="N21" s="819"/>
      <c r="O21" s="820"/>
      <c r="P21" s="588" t="e">
        <f>I2*1000/(I21*3^(1/2))</f>
        <v>#DIV/0!</v>
      </c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H21" s="2"/>
      <c r="AI21" s="2"/>
      <c r="AJ21" s="2"/>
      <c r="AK21" s="2"/>
      <c r="AL21" s="2"/>
      <c r="AM21" s="2"/>
      <c r="AN21" s="2"/>
      <c r="AO21" s="2"/>
    </row>
    <row r="22" spans="1:41" ht="14.25" customHeight="1" x14ac:dyDescent="0.25">
      <c r="A22" s="2"/>
      <c r="B22" s="170" t="s">
        <v>30</v>
      </c>
      <c r="C22" s="171"/>
      <c r="D22" s="174"/>
      <c r="E22" s="413"/>
      <c r="F22" s="598"/>
      <c r="G22" s="598"/>
      <c r="H22" s="599"/>
      <c r="I22" s="2"/>
      <c r="J22"/>
      <c r="K22" s="821" t="s">
        <v>149</v>
      </c>
      <c r="L22" s="822"/>
      <c r="M22" s="823"/>
      <c r="N22" s="821" t="s">
        <v>149</v>
      </c>
      <c r="O22" s="822"/>
      <c r="P22" s="823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341"/>
      <c r="AE22" s="2"/>
      <c r="AF22" s="2"/>
      <c r="AH22" s="2"/>
      <c r="AI22" s="2"/>
      <c r="AJ22" s="2"/>
      <c r="AK22" s="2"/>
      <c r="AL22" s="2"/>
      <c r="AM22" s="2"/>
      <c r="AN22" s="2"/>
      <c r="AO22" s="2"/>
    </row>
    <row r="23" spans="1:41" ht="14.25" customHeight="1" thickBot="1" x14ac:dyDescent="0.3">
      <c r="A23" s="2"/>
      <c r="B23" s="282" t="s">
        <v>31</v>
      </c>
      <c r="C23" s="283"/>
      <c r="D23" s="284"/>
      <c r="E23" s="414"/>
      <c r="F23" s="598"/>
      <c r="G23" s="598"/>
      <c r="H23" s="599"/>
      <c r="I23" s="2"/>
      <c r="J23" s="2"/>
      <c r="K23" s="390" t="s">
        <v>128</v>
      </c>
      <c r="L23" s="391" t="s">
        <v>129</v>
      </c>
      <c r="M23" s="392" t="s">
        <v>130</v>
      </c>
      <c r="N23" s="390" t="s">
        <v>128</v>
      </c>
      <c r="O23" s="391" t="s">
        <v>129</v>
      </c>
      <c r="P23" s="392" t="s">
        <v>130</v>
      </c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H23" s="2"/>
      <c r="AI23" s="2"/>
      <c r="AJ23" s="2"/>
      <c r="AK23" s="2"/>
      <c r="AL23" s="2"/>
      <c r="AM23" s="2"/>
      <c r="AN23" s="2"/>
      <c r="AO23" s="2"/>
    </row>
    <row r="24" spans="1:41" ht="14.25" customHeight="1" x14ac:dyDescent="0.25">
      <c r="A24" s="2"/>
      <c r="B24" s="839" t="s">
        <v>234</v>
      </c>
      <c r="C24" s="840"/>
      <c r="D24" s="841"/>
      <c r="E24" s="285" t="s">
        <v>141</v>
      </c>
      <c r="F24" s="285" t="s">
        <v>142</v>
      </c>
      <c r="G24" s="285" t="s">
        <v>143</v>
      </c>
      <c r="H24" s="286" t="s">
        <v>144</v>
      </c>
      <c r="I24" s="2"/>
      <c r="J24" s="2"/>
      <c r="K24" s="393" t="s">
        <v>151</v>
      </c>
      <c r="L24" s="161"/>
      <c r="M24" s="463" t="e">
        <f>(($E$11*1000)/($E$25*$L$28))^2</f>
        <v>#DIV/0!</v>
      </c>
      <c r="N24" s="393" t="s">
        <v>151</v>
      </c>
      <c r="O24" s="161"/>
      <c r="P24" s="463" t="e">
        <f>(($E$11*1000)/($E$29*$O$28))^2</f>
        <v>#DIV/0!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H24" s="2"/>
      <c r="AI24" s="2"/>
      <c r="AJ24" s="2"/>
      <c r="AK24" s="2"/>
      <c r="AL24" s="2"/>
      <c r="AM24" s="2"/>
      <c r="AN24" s="2"/>
      <c r="AO24" s="2"/>
    </row>
    <row r="25" spans="1:41" ht="12.75" customHeight="1" x14ac:dyDescent="0.25">
      <c r="A25" s="2"/>
      <c r="B25" s="842"/>
      <c r="C25" s="843"/>
      <c r="D25" s="844"/>
      <c r="E25" s="178"/>
      <c r="F25" s="178"/>
      <c r="G25" s="178"/>
      <c r="H25" s="183"/>
      <c r="I25" s="2"/>
      <c r="J25" s="2"/>
      <c r="K25" s="394" t="s">
        <v>287</v>
      </c>
      <c r="L25" s="161"/>
      <c r="M25" s="463" t="e">
        <f>(($E$11*1000)/($E$25*$L$28))</f>
        <v>#DIV/0!</v>
      </c>
      <c r="N25" s="394" t="s">
        <v>287</v>
      </c>
      <c r="O25" s="161"/>
      <c r="P25" s="463" t="e">
        <f>(($E$11*1000)/($E$29*$O$28))</f>
        <v>#DIV/0!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H25" s="2"/>
      <c r="AI25" s="2"/>
      <c r="AJ25" s="2"/>
      <c r="AK25" s="2"/>
      <c r="AL25" s="2"/>
      <c r="AM25" s="2"/>
      <c r="AN25" s="2"/>
      <c r="AO25" s="2"/>
    </row>
    <row r="26" spans="1:41" ht="14.25" hidden="1" customHeight="1" thickBot="1" x14ac:dyDescent="0.3">
      <c r="A26" s="2"/>
      <c r="B26" s="842"/>
      <c r="C26" s="843"/>
      <c r="D26" s="844"/>
      <c r="E26" s="172" t="s">
        <v>145</v>
      </c>
      <c r="F26" s="172" t="s">
        <v>146</v>
      </c>
      <c r="G26" s="172" t="s">
        <v>147</v>
      </c>
      <c r="H26" s="173" t="s">
        <v>148</v>
      </c>
      <c r="I26" s="2"/>
      <c r="J26" s="2"/>
      <c r="K26" s="393" t="s">
        <v>153</v>
      </c>
      <c r="L26" s="161"/>
      <c r="M26" s="463"/>
      <c r="N26" s="393" t="s">
        <v>153</v>
      </c>
      <c r="O26" s="161"/>
      <c r="P26" s="463" t="e">
        <f t="shared" ref="P26:P27" si="0">(($E$11*1000)/($E$29*$O$28))^2</f>
        <v>#DIV/0!</v>
      </c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H26" s="2"/>
      <c r="AI26" s="2"/>
      <c r="AJ26" s="2"/>
      <c r="AK26" s="2"/>
      <c r="AL26" s="2"/>
      <c r="AM26" s="2"/>
      <c r="AN26" s="2"/>
      <c r="AO26" s="2"/>
    </row>
    <row r="27" spans="1:41" ht="12.75" hidden="1" customHeight="1" x14ac:dyDescent="0.25">
      <c r="A27" s="2"/>
      <c r="B27" s="842"/>
      <c r="C27" s="843"/>
      <c r="D27" s="844"/>
      <c r="E27" s="172"/>
      <c r="F27" s="172"/>
      <c r="G27" s="172"/>
      <c r="H27" s="173"/>
      <c r="I27" s="2"/>
      <c r="J27" s="2"/>
      <c r="K27" s="393" t="s">
        <v>154</v>
      </c>
      <c r="L27" s="161"/>
      <c r="M27" s="463"/>
      <c r="N27" s="393" t="s">
        <v>154</v>
      </c>
      <c r="O27" s="161"/>
      <c r="P27" s="463" t="e">
        <f t="shared" si="0"/>
        <v>#DIV/0!</v>
      </c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H27" s="2"/>
      <c r="AI27" s="2"/>
      <c r="AJ27" s="2"/>
      <c r="AK27" s="2"/>
      <c r="AL27" s="2"/>
      <c r="AM27" s="2"/>
      <c r="AN27" s="2"/>
      <c r="AO27" s="2"/>
    </row>
    <row r="28" spans="1:41" ht="14.25" customHeight="1" x14ac:dyDescent="0.25">
      <c r="A28" s="2"/>
      <c r="B28" s="842"/>
      <c r="C28" s="843"/>
      <c r="D28" s="844"/>
      <c r="E28" s="525" t="s">
        <v>341</v>
      </c>
      <c r="F28" s="483" t="s">
        <v>281</v>
      </c>
      <c r="G28" s="483" t="s">
        <v>146</v>
      </c>
      <c r="H28" s="484" t="s">
        <v>147</v>
      </c>
      <c r="I28" s="2"/>
      <c r="J28" s="2"/>
      <c r="K28" s="393" t="s">
        <v>288</v>
      </c>
      <c r="L28" s="161"/>
      <c r="M28" s="463" t="e">
        <f>(($E$11*1000)/($E$25*$L$28))</f>
        <v>#DIV/0!</v>
      </c>
      <c r="N28" s="393" t="s">
        <v>288</v>
      </c>
      <c r="O28" s="161"/>
      <c r="P28" s="463" t="e">
        <f>(($E$11*1000)/($E$29*$O$28))</f>
        <v>#DIV/0!</v>
      </c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H28" s="2"/>
      <c r="AI28" s="2"/>
      <c r="AJ28" s="2"/>
      <c r="AK28" s="2"/>
      <c r="AL28" s="2"/>
      <c r="AM28" s="2"/>
      <c r="AN28" s="2"/>
      <c r="AO28" s="2"/>
    </row>
    <row r="29" spans="1:41" ht="14.25" customHeight="1" thickBot="1" x14ac:dyDescent="0.3">
      <c r="A29" s="2"/>
      <c r="B29" s="845"/>
      <c r="C29" s="846"/>
      <c r="D29" s="847"/>
      <c r="E29" s="178"/>
      <c r="F29" s="178"/>
      <c r="G29" s="178"/>
      <c r="H29" s="183"/>
      <c r="I29" s="2"/>
      <c r="J29" s="2"/>
      <c r="K29" s="824" t="s">
        <v>162</v>
      </c>
      <c r="L29" s="825"/>
      <c r="M29" s="826"/>
      <c r="N29" s="824" t="s">
        <v>162</v>
      </c>
      <c r="O29" s="825"/>
      <c r="P29" s="826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H29" s="2"/>
      <c r="AI29" s="2"/>
      <c r="AJ29" s="2"/>
      <c r="AK29" s="2"/>
      <c r="AL29" s="2"/>
      <c r="AM29" s="2"/>
      <c r="AN29" s="2"/>
      <c r="AO29" s="2"/>
    </row>
    <row r="30" spans="1:41" ht="21" customHeight="1" thickBot="1" x14ac:dyDescent="0.3">
      <c r="A30" s="2"/>
      <c r="B30" s="848" t="s">
        <v>40</v>
      </c>
      <c r="C30" s="849"/>
      <c r="D30" s="902"/>
      <c r="E30" s="287"/>
      <c r="F30" s="415"/>
      <c r="G30" s="288"/>
      <c r="H30" s="289"/>
      <c r="I30" s="2"/>
      <c r="J30" s="2"/>
      <c r="K30" s="393" t="s">
        <v>155</v>
      </c>
      <c r="L30" s="444" t="s">
        <v>255</v>
      </c>
      <c r="M30" s="400" t="s">
        <v>107</v>
      </c>
      <c r="N30" s="393" t="s">
        <v>155</v>
      </c>
      <c r="O30" s="444" t="s">
        <v>255</v>
      </c>
      <c r="P30" s="400" t="s">
        <v>107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H30" s="2"/>
      <c r="AI30" s="2"/>
      <c r="AJ30" s="2"/>
      <c r="AK30" s="2"/>
      <c r="AL30" s="2"/>
      <c r="AM30" s="2"/>
      <c r="AN30" s="2"/>
      <c r="AO30" s="2"/>
    </row>
    <row r="31" spans="1:41" ht="21.75" customHeight="1" thickBot="1" x14ac:dyDescent="0.3">
      <c r="A31" s="2"/>
      <c r="B31" s="848" t="s">
        <v>408</v>
      </c>
      <c r="C31" s="849"/>
      <c r="D31" s="849"/>
      <c r="E31" s="850" t="s">
        <v>409</v>
      </c>
      <c r="F31" s="851"/>
      <c r="G31" s="851"/>
      <c r="H31" s="852"/>
      <c r="I31" s="2"/>
      <c r="J31" s="2"/>
      <c r="K31" s="393" t="s">
        <v>261</v>
      </c>
      <c r="L31" s="161"/>
      <c r="M31" s="463"/>
      <c r="N31" s="393" t="s">
        <v>261</v>
      </c>
      <c r="O31" s="161"/>
      <c r="P31" s="463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H31" s="2"/>
      <c r="AI31" s="2"/>
      <c r="AJ31" s="2"/>
      <c r="AK31" s="2"/>
      <c r="AL31" s="2"/>
      <c r="AM31" s="2"/>
      <c r="AN31" s="2"/>
      <c r="AO31" s="2"/>
    </row>
    <row r="32" spans="1:41" ht="14.25" customHeight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398" t="s">
        <v>161</v>
      </c>
      <c r="L32" s="580"/>
      <c r="M32" s="809"/>
      <c r="N32" s="398" t="s">
        <v>161</v>
      </c>
      <c r="O32" s="580"/>
      <c r="P32" s="809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389"/>
      <c r="AF32" s="389"/>
      <c r="AG32" s="389"/>
      <c r="AH32" s="2"/>
      <c r="AI32" s="2"/>
      <c r="AJ32" s="2"/>
      <c r="AK32" s="2"/>
      <c r="AL32" s="2"/>
      <c r="AM32" s="2"/>
      <c r="AN32" s="2"/>
      <c r="AO32" s="2"/>
    </row>
    <row r="33" spans="1:41" ht="14.25" customHeight="1" thickBot="1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407" t="s">
        <v>163</v>
      </c>
      <c r="L33" s="581"/>
      <c r="M33" s="810"/>
      <c r="N33" s="407" t="s">
        <v>163</v>
      </c>
      <c r="O33" s="581"/>
      <c r="P33" s="810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389"/>
      <c r="AF33" s="389"/>
      <c r="AG33" s="389"/>
      <c r="AH33" s="2"/>
      <c r="AI33" s="2"/>
      <c r="AJ33" s="2"/>
      <c r="AK33" s="2"/>
      <c r="AL33" s="2"/>
      <c r="AM33" s="2"/>
      <c r="AN33" s="2"/>
      <c r="AO33" s="2"/>
    </row>
    <row r="34" spans="1:41" ht="14.25" customHeight="1" thickBot="1" x14ac:dyDescent="0.3">
      <c r="A34" s="2"/>
      <c r="E34" s="2"/>
      <c r="F34" s="2"/>
      <c r="G34" s="2"/>
      <c r="H34" s="2"/>
      <c r="I34" s="2"/>
      <c r="J34" s="2"/>
      <c r="K34" s="496"/>
      <c r="L34" s="497"/>
      <c r="M34" s="497"/>
      <c r="N34" s="497"/>
      <c r="O34" s="497"/>
      <c r="P34" s="49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389"/>
      <c r="AF34" s="389"/>
      <c r="AG34" s="389"/>
      <c r="AH34" s="2"/>
      <c r="AI34" s="2"/>
      <c r="AJ34" s="2"/>
      <c r="AK34" s="2"/>
      <c r="AL34" s="2"/>
      <c r="AM34" s="2"/>
      <c r="AN34" s="2"/>
      <c r="AO34" s="2"/>
    </row>
    <row r="35" spans="1:41" ht="14.25" customHeight="1" thickBot="1" x14ac:dyDescent="0.3">
      <c r="A35" s="2"/>
      <c r="B35" s="911" t="s">
        <v>150</v>
      </c>
      <c r="C35" s="912"/>
      <c r="D35" s="913"/>
      <c r="E35" s="2"/>
      <c r="F35" s="903" t="s">
        <v>266</v>
      </c>
      <c r="G35" s="904"/>
      <c r="H35" s="905"/>
      <c r="I35" s="2"/>
      <c r="J35" s="2"/>
      <c r="K35" s="494"/>
      <c r="L35" s="498"/>
      <c r="M35" s="395"/>
      <c r="N35" s="395"/>
      <c r="O35" s="395"/>
      <c r="P35" s="395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H35" s="2"/>
      <c r="AI35" s="2"/>
      <c r="AJ35" s="2"/>
      <c r="AK35" s="2"/>
      <c r="AL35" s="2"/>
      <c r="AM35" s="2"/>
      <c r="AN35" s="2"/>
      <c r="AO35" s="2"/>
    </row>
    <row r="36" spans="1:41" ht="14.25" customHeight="1" thickBot="1" x14ac:dyDescent="0.3">
      <c r="A36" s="2"/>
      <c r="B36" s="456" t="s">
        <v>152</v>
      </c>
      <c r="C36" s="457" t="s">
        <v>253</v>
      </c>
      <c r="D36" s="555" t="s">
        <v>364</v>
      </c>
      <c r="E36" s="2"/>
      <c r="F36" s="906" t="s">
        <v>267</v>
      </c>
      <c r="G36" s="907"/>
      <c r="H36" s="466">
        <v>1</v>
      </c>
      <c r="I36" s="2"/>
      <c r="J36" s="2"/>
      <c r="K36" s="495"/>
      <c r="L36" s="498"/>
      <c r="M36" s="395"/>
      <c r="N36" s="395"/>
      <c r="O36" s="395"/>
      <c r="P36" s="395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H36" s="2"/>
      <c r="AI36" s="2"/>
      <c r="AJ36" s="2"/>
      <c r="AK36" s="2"/>
      <c r="AL36" s="2"/>
      <c r="AM36" s="2"/>
      <c r="AN36" s="2"/>
      <c r="AO36" s="2"/>
    </row>
    <row r="37" spans="1:41" ht="14.25" customHeight="1" thickBot="1" x14ac:dyDescent="0.3">
      <c r="A37" s="2"/>
      <c r="B37" s="458" t="s">
        <v>260</v>
      </c>
      <c r="C37" s="459"/>
      <c r="D37" s="460"/>
      <c r="E37" s="2"/>
      <c r="F37" s="908" t="s">
        <v>268</v>
      </c>
      <c r="G37" s="909"/>
      <c r="H37" s="467">
        <v>1</v>
      </c>
      <c r="I37" s="2"/>
      <c r="J37" s="2"/>
      <c r="K37" s="494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H37" s="2"/>
      <c r="AI37" s="2"/>
      <c r="AJ37" s="2"/>
      <c r="AK37" s="2"/>
      <c r="AL37" s="2"/>
      <c r="AM37" s="2"/>
      <c r="AN37" s="2"/>
      <c r="AO37" s="2"/>
    </row>
    <row r="38" spans="1:41" ht="14.25" customHeight="1" thickBot="1" x14ac:dyDescent="0.3">
      <c r="A38" s="2"/>
      <c r="B38"/>
      <c r="C38"/>
      <c r="D38"/>
      <c r="E38" s="2"/>
      <c r="F38" s="910" t="s">
        <v>269</v>
      </c>
      <c r="G38" s="910"/>
      <c r="H38" s="468">
        <f>IF(H36=1,225,234.5)</f>
        <v>225</v>
      </c>
      <c r="I38" s="2"/>
      <c r="J38" s="2"/>
      <c r="K38" s="495"/>
      <c r="L38" s="493"/>
      <c r="M38" s="493"/>
      <c r="N38" s="493"/>
      <c r="O38" s="493"/>
      <c r="P38" s="49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H38" s="2"/>
      <c r="AI38" s="2"/>
      <c r="AJ38" s="2"/>
      <c r="AK38" s="2"/>
      <c r="AL38" s="2"/>
      <c r="AM38" s="2"/>
      <c r="AN38" s="2"/>
      <c r="AO38" s="2"/>
    </row>
    <row r="39" spans="1:41" ht="14.25" customHeight="1" thickBot="1" x14ac:dyDescent="0.3">
      <c r="A39" s="2"/>
      <c r="E39" s="2"/>
      <c r="F39" s="875" t="s">
        <v>270</v>
      </c>
      <c r="G39" s="875"/>
      <c r="H39" s="468">
        <f>IF(H37=1,225,234.5)</f>
        <v>225</v>
      </c>
      <c r="I39" s="2"/>
      <c r="J39" s="2"/>
      <c r="K39" s="2"/>
      <c r="L39" s="493"/>
      <c r="M39" s="493"/>
      <c r="N39" s="493"/>
      <c r="O39" s="493"/>
      <c r="P39" s="493"/>
      <c r="Q39" s="2"/>
      <c r="R39" s="2"/>
      <c r="S39" s="2"/>
      <c r="T39" s="2"/>
      <c r="U39" s="2"/>
      <c r="V39" s="888" t="s">
        <v>236</v>
      </c>
      <c r="W39" s="889"/>
      <c r="X39" s="889"/>
      <c r="Y39" s="890"/>
      <c r="Z39" s="872" t="s">
        <v>156</v>
      </c>
      <c r="AA39" s="873"/>
      <c r="AB39" s="873"/>
      <c r="AC39" s="873"/>
      <c r="AD39" s="873"/>
      <c r="AE39" s="873"/>
      <c r="AF39" s="873"/>
      <c r="AG39" s="874"/>
      <c r="AH39" s="2"/>
      <c r="AI39" s="2"/>
      <c r="AJ39" s="2"/>
      <c r="AK39" s="2"/>
      <c r="AL39" s="2"/>
      <c r="AM39" s="2"/>
      <c r="AN39" s="2"/>
      <c r="AO39" s="2"/>
    </row>
    <row r="40" spans="1:41" ht="14.25" customHeight="1" thickBot="1" x14ac:dyDescent="0.3">
      <c r="A40" s="2"/>
      <c r="B40" s="456" t="s">
        <v>374</v>
      </c>
      <c r="C40" s="457" t="s">
        <v>254</v>
      </c>
      <c r="D40" s="555" t="s">
        <v>364</v>
      </c>
      <c r="E40" s="456" t="s">
        <v>375</v>
      </c>
      <c r="F40" s="457" t="s">
        <v>254</v>
      </c>
      <c r="G40" s="555" t="s">
        <v>364</v>
      </c>
      <c r="H40" s="2"/>
      <c r="I40" s="2"/>
      <c r="J40" s="2"/>
      <c r="K40" s="894" t="s">
        <v>286</v>
      </c>
      <c r="L40" s="895"/>
      <c r="M40" s="896"/>
      <c r="N40" s="607"/>
      <c r="O40" s="607"/>
      <c r="P40" s="607"/>
      <c r="Q40" s="2"/>
      <c r="R40" s="2"/>
      <c r="S40" s="2"/>
      <c r="T40" s="2"/>
      <c r="U40" s="2"/>
      <c r="V40" s="891"/>
      <c r="W40" s="892"/>
      <c r="X40" s="892"/>
      <c r="Y40" s="893"/>
      <c r="Z40" s="448" t="s">
        <v>235</v>
      </c>
      <c r="AA40" s="449" t="s">
        <v>157</v>
      </c>
      <c r="AB40" s="450" t="s">
        <v>158</v>
      </c>
      <c r="AC40" s="450" t="s">
        <v>385</v>
      </c>
      <c r="AD40" s="615" t="s">
        <v>159</v>
      </c>
      <c r="AE40" s="619" t="s">
        <v>296</v>
      </c>
      <c r="AF40" s="449" t="s">
        <v>297</v>
      </c>
      <c r="AG40" s="504" t="s">
        <v>298</v>
      </c>
      <c r="AH40" s="2"/>
      <c r="AI40" s="2"/>
      <c r="AJ40" s="2"/>
      <c r="AK40" s="2"/>
      <c r="AL40" s="2"/>
      <c r="AM40" s="2"/>
      <c r="AN40" s="2"/>
      <c r="AO40" s="2"/>
    </row>
    <row r="41" spans="1:41" ht="14.25" customHeight="1" thickBot="1" x14ac:dyDescent="0.3">
      <c r="A41" s="2"/>
      <c r="B41" s="458" t="s">
        <v>127</v>
      </c>
      <c r="C41" s="459"/>
      <c r="D41" s="460"/>
      <c r="E41" s="458" t="s">
        <v>127</v>
      </c>
      <c r="F41" s="459"/>
      <c r="G41" s="460"/>
      <c r="H41" s="395"/>
      <c r="I41" s="395"/>
      <c r="J41" s="2"/>
      <c r="K41" s="897"/>
      <c r="L41" s="898"/>
      <c r="M41" s="899"/>
      <c r="N41" s="607"/>
      <c r="O41" s="607"/>
      <c r="P41" s="607"/>
      <c r="Q41" s="2"/>
      <c r="R41" s="2"/>
      <c r="S41" s="2"/>
      <c r="T41" s="2"/>
      <c r="U41" s="2"/>
      <c r="V41" s="163" t="s">
        <v>258</v>
      </c>
      <c r="W41" s="396" t="s">
        <v>275</v>
      </c>
      <c r="X41" s="290" t="s">
        <v>258</v>
      </c>
      <c r="Y41" s="397" t="s">
        <v>280</v>
      </c>
      <c r="Z41" s="517">
        <v>0</v>
      </c>
      <c r="AA41" s="451"/>
      <c r="AB41" s="451"/>
      <c r="AC41" s="451"/>
      <c r="AD41" s="616"/>
      <c r="AE41" s="620"/>
      <c r="AF41" s="416"/>
      <c r="AG41" s="626"/>
      <c r="AH41" s="2"/>
      <c r="AI41" s="2"/>
      <c r="AJ41" s="2"/>
      <c r="AK41" s="2"/>
      <c r="AL41" s="2"/>
      <c r="AM41" s="2"/>
      <c r="AN41" s="2"/>
      <c r="AO41" s="2"/>
    </row>
    <row r="42" spans="1:41" ht="13.8" thickBot="1" x14ac:dyDescent="0.3">
      <c r="A42" s="2"/>
      <c r="B42" s="914"/>
      <c r="C42" s="915"/>
      <c r="D42" s="916"/>
      <c r="E42" s="914"/>
      <c r="F42" s="915"/>
      <c r="G42" s="916"/>
      <c r="H42" s="395"/>
      <c r="I42" s="395"/>
      <c r="J42" s="2"/>
      <c r="K42" s="379" t="s">
        <v>128</v>
      </c>
      <c r="L42" s="380" t="s">
        <v>129</v>
      </c>
      <c r="M42" s="405" t="s">
        <v>130</v>
      </c>
      <c r="N42" s="608"/>
      <c r="O42" s="608"/>
      <c r="P42" s="608"/>
      <c r="Q42" s="2"/>
      <c r="R42" s="2"/>
      <c r="S42" s="2"/>
      <c r="T42" s="2"/>
      <c r="U42" s="2"/>
      <c r="V42" s="520"/>
      <c r="W42" s="424"/>
      <c r="X42" s="520"/>
      <c r="Y42" s="570"/>
      <c r="Z42" s="518">
        <v>2.1000000000000001E-2</v>
      </c>
      <c r="AA42" s="189"/>
      <c r="AB42" s="189"/>
      <c r="AC42" s="189"/>
      <c r="AD42" s="617"/>
      <c r="AE42" s="621"/>
      <c r="AF42" s="419"/>
      <c r="AG42" s="627"/>
    </row>
    <row r="43" spans="1:41" ht="14.25" customHeight="1" x14ac:dyDescent="0.25">
      <c r="A43" s="2"/>
      <c r="B43" s="461" t="s">
        <v>161</v>
      </c>
      <c r="C43" s="582"/>
      <c r="D43" s="462"/>
      <c r="E43" s="461" t="s">
        <v>161</v>
      </c>
      <c r="F43" s="582"/>
      <c r="G43" s="462"/>
      <c r="H43" s="395"/>
      <c r="I43" s="395"/>
      <c r="J43" s="2"/>
      <c r="K43" s="406" t="s">
        <v>170</v>
      </c>
      <c r="L43" s="530"/>
      <c r="M43" s="532"/>
      <c r="N43" s="545"/>
      <c r="O43" s="545"/>
      <c r="P43" s="545"/>
      <c r="Q43" s="2"/>
      <c r="R43" s="2"/>
      <c r="S43" s="2"/>
      <c r="T43" s="2"/>
      <c r="U43" s="2"/>
      <c r="V43" s="520"/>
      <c r="W43" s="424"/>
      <c r="X43" s="520"/>
      <c r="Y43" s="570"/>
      <c r="Z43" s="518">
        <v>4.1666666666666664E-2</v>
      </c>
      <c r="AA43" s="189"/>
      <c r="AB43" s="189"/>
      <c r="AC43" s="189"/>
      <c r="AD43" s="617"/>
      <c r="AE43" s="621"/>
      <c r="AF43" s="419"/>
      <c r="AG43" s="627"/>
    </row>
    <row r="44" spans="1:41" ht="14.25" customHeight="1" thickBot="1" x14ac:dyDescent="0.3">
      <c r="A44" s="2"/>
      <c r="B44" s="556" t="s">
        <v>365</v>
      </c>
      <c r="C44" s="637"/>
      <c r="D44" s="399"/>
      <c r="E44" s="556" t="s">
        <v>365</v>
      </c>
      <c r="F44" s="637"/>
      <c r="G44" s="399"/>
      <c r="H44" s="2"/>
      <c r="I44" s="2"/>
      <c r="J44" s="2"/>
      <c r="K44" s="406" t="s">
        <v>173</v>
      </c>
      <c r="L44" s="530"/>
      <c r="M44" s="532"/>
      <c r="N44" s="545"/>
      <c r="O44" s="545"/>
      <c r="P44" s="545"/>
      <c r="Q44" s="2"/>
      <c r="R44" s="2"/>
      <c r="S44" s="2"/>
      <c r="T44" s="2"/>
      <c r="U44" s="2"/>
      <c r="V44" s="520"/>
      <c r="W44" s="424"/>
      <c r="X44" s="520"/>
      <c r="Y44" s="570"/>
      <c r="Z44" s="518">
        <v>6.25E-2</v>
      </c>
      <c r="AA44" s="189"/>
      <c r="AB44" s="189"/>
      <c r="AC44" s="189"/>
      <c r="AD44" s="617"/>
      <c r="AE44" s="621"/>
      <c r="AF44" s="419"/>
      <c r="AG44" s="627"/>
    </row>
    <row r="45" spans="1:41" ht="14.2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406" t="s">
        <v>176</v>
      </c>
      <c r="L45" s="530"/>
      <c r="M45" s="532"/>
      <c r="N45" s="545"/>
      <c r="O45" s="545"/>
      <c r="P45" s="545"/>
      <c r="Q45" s="2"/>
      <c r="R45" s="2"/>
      <c r="S45" s="2"/>
      <c r="T45" s="2"/>
      <c r="U45" s="2"/>
      <c r="V45" s="520"/>
      <c r="W45" s="424"/>
      <c r="X45" s="520"/>
      <c r="Y45" s="570"/>
      <c r="Z45" s="518">
        <v>8.3333333333333329E-2</v>
      </c>
      <c r="AA45" s="189"/>
      <c r="AB45" s="189"/>
      <c r="AC45" s="189"/>
      <c r="AD45" s="617"/>
      <c r="AE45" s="622"/>
      <c r="AF45" s="419"/>
      <c r="AG45" s="628"/>
    </row>
    <row r="46" spans="1:41" ht="14.25" customHeight="1" thickBo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406" t="s">
        <v>178</v>
      </c>
      <c r="L46" s="531"/>
      <c r="M46" s="533"/>
      <c r="N46" s="546"/>
      <c r="O46" s="546"/>
      <c r="P46" s="546"/>
      <c r="Q46" s="2"/>
      <c r="R46" s="2"/>
      <c r="S46" s="2"/>
      <c r="T46" s="2"/>
      <c r="U46" s="2"/>
      <c r="V46" s="520"/>
      <c r="W46" s="424"/>
      <c r="X46" s="520"/>
      <c r="Y46" s="571"/>
      <c r="Z46" s="518">
        <v>0.10416666666666667</v>
      </c>
      <c r="AA46" s="189"/>
      <c r="AB46" s="189"/>
      <c r="AC46" s="189"/>
      <c r="AD46" s="617"/>
      <c r="AE46" s="622"/>
      <c r="AF46" s="419"/>
      <c r="AG46" s="628"/>
      <c r="AH46" s="2"/>
      <c r="AI46" s="2"/>
    </row>
    <row r="47" spans="1:41" ht="14.25" customHeight="1" thickBot="1" x14ac:dyDescent="0.3">
      <c r="A47" s="2"/>
      <c r="B47" s="879" t="s">
        <v>233</v>
      </c>
      <c r="C47" s="880"/>
      <c r="D47" s="880"/>
      <c r="E47" s="880"/>
      <c r="F47" s="881"/>
      <c r="G47" s="2"/>
      <c r="H47" s="2"/>
      <c r="I47" s="2"/>
      <c r="J47" s="2"/>
      <c r="K47" s="409" t="s">
        <v>179</v>
      </c>
      <c r="L47" s="535"/>
      <c r="M47" s="534"/>
      <c r="N47" s="547"/>
      <c r="O47" s="547"/>
      <c r="P47" s="547"/>
      <c r="Q47" s="2"/>
      <c r="R47" s="2"/>
      <c r="S47" s="2"/>
      <c r="T47" s="2"/>
      <c r="U47" s="2"/>
      <c r="V47" s="520"/>
      <c r="W47" s="424"/>
      <c r="X47" s="520"/>
      <c r="Y47" s="571"/>
      <c r="Z47" s="518">
        <v>0.125</v>
      </c>
      <c r="AA47" s="189"/>
      <c r="AB47" s="189"/>
      <c r="AC47" s="189"/>
      <c r="AD47" s="617"/>
      <c r="AE47" s="622"/>
      <c r="AF47" s="419"/>
      <c r="AG47" s="628"/>
      <c r="AH47" s="2"/>
      <c r="AI47" s="2"/>
    </row>
    <row r="48" spans="1:41" ht="14.25" customHeight="1" x14ac:dyDescent="0.25">
      <c r="A48" s="2"/>
      <c r="B48" s="401" t="s">
        <v>164</v>
      </c>
      <c r="C48" s="402"/>
      <c r="D48" s="882"/>
      <c r="E48" s="883"/>
      <c r="F48" s="884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U48" s="2"/>
      <c r="V48" s="520"/>
      <c r="W48" s="424"/>
      <c r="X48" s="520"/>
      <c r="Y48" s="571"/>
      <c r="Z48" s="518">
        <v>0.14583333333333334</v>
      </c>
      <c r="AA48" s="189"/>
      <c r="AB48" s="189"/>
      <c r="AC48" s="189"/>
      <c r="AD48" s="617"/>
      <c r="AE48" s="622"/>
      <c r="AF48" s="419"/>
      <c r="AG48" s="628"/>
      <c r="AH48" s="2"/>
      <c r="AI48" s="2"/>
    </row>
    <row r="49" spans="1:35" ht="14.25" customHeight="1" thickBot="1" x14ac:dyDescent="0.3">
      <c r="A49" s="2"/>
      <c r="B49" s="403" t="s">
        <v>165</v>
      </c>
      <c r="C49" s="404"/>
      <c r="D49" s="885"/>
      <c r="E49" s="886"/>
      <c r="F49" s="887"/>
      <c r="G49" s="2"/>
      <c r="H49" s="2"/>
      <c r="I49" s="2"/>
      <c r="J49" s="2"/>
      <c r="K49" s="2"/>
      <c r="L49" s="2"/>
      <c r="M49" s="2"/>
      <c r="N49" s="2"/>
      <c r="O49" s="2"/>
      <c r="P49" s="2"/>
      <c r="V49" s="520"/>
      <c r="W49" s="424"/>
      <c r="X49" s="520"/>
      <c r="Y49" s="571"/>
      <c r="Z49" s="518">
        <v>0.16666666666666666</v>
      </c>
      <c r="AA49" s="189"/>
      <c r="AB49" s="189"/>
      <c r="AC49" s="189"/>
      <c r="AD49" s="617"/>
      <c r="AE49" s="622"/>
      <c r="AF49" s="419"/>
      <c r="AG49" s="628"/>
      <c r="AH49" s="2"/>
      <c r="AI49" s="2"/>
    </row>
    <row r="50" spans="1:35" ht="14.25" customHeight="1" thickBot="1" x14ac:dyDescent="0.3">
      <c r="A50" s="2"/>
      <c r="B50" s="403" t="s">
        <v>166</v>
      </c>
      <c r="C50" s="404"/>
      <c r="D50" s="885"/>
      <c r="E50" s="886"/>
      <c r="F50" s="887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609" t="s">
        <v>168</v>
      </c>
      <c r="S50" s="591"/>
      <c r="T50" s="592"/>
      <c r="V50" s="520"/>
      <c r="W50" s="424"/>
      <c r="X50" s="520"/>
      <c r="Y50" s="571"/>
      <c r="Z50" s="518">
        <v>0.1875</v>
      </c>
      <c r="AA50" s="189"/>
      <c r="AB50" s="189"/>
      <c r="AC50" s="189"/>
      <c r="AD50" s="617"/>
      <c r="AE50" s="622"/>
      <c r="AF50" s="419"/>
      <c r="AG50" s="628"/>
      <c r="AH50" s="2"/>
      <c r="AI50" s="2"/>
    </row>
    <row r="51" spans="1:35" ht="14.25" customHeight="1" x14ac:dyDescent="0.25">
      <c r="A51" s="2"/>
      <c r="B51" s="403" t="s">
        <v>167</v>
      </c>
      <c r="C51" s="404"/>
      <c r="D51" s="885"/>
      <c r="E51" s="886"/>
      <c r="F51" s="887"/>
      <c r="G51" s="2"/>
      <c r="H51" s="2"/>
      <c r="I51" s="2"/>
      <c r="J51" s="2"/>
      <c r="K51" s="2"/>
      <c r="L51" s="2"/>
      <c r="M51" s="2"/>
      <c r="N51" s="2"/>
      <c r="O51" s="2"/>
      <c r="P51" s="2"/>
      <c r="Q51" s="410"/>
      <c r="R51" s="610" t="s">
        <v>171</v>
      </c>
      <c r="S51" s="600"/>
      <c r="T51" s="601"/>
      <c r="V51" s="520"/>
      <c r="W51" s="424"/>
      <c r="X51" s="520"/>
      <c r="Y51" s="571"/>
      <c r="Z51" s="518">
        <v>0.20833333333333334</v>
      </c>
      <c r="AA51" s="189"/>
      <c r="AB51" s="189"/>
      <c r="AC51" s="189"/>
      <c r="AD51" s="617"/>
      <c r="AE51" s="622"/>
      <c r="AF51" s="419"/>
      <c r="AG51" s="628"/>
      <c r="AH51" s="2"/>
      <c r="AI51" s="2"/>
    </row>
    <row r="52" spans="1:35" ht="14.25" customHeight="1" x14ac:dyDescent="0.25">
      <c r="A52" s="2"/>
      <c r="B52" s="403" t="s">
        <v>169</v>
      </c>
      <c r="C52" s="404"/>
      <c r="D52" s="885"/>
      <c r="E52" s="886"/>
      <c r="F52" s="887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602" t="s">
        <v>174</v>
      </c>
      <c r="S52" s="603"/>
      <c r="T52" s="464"/>
      <c r="V52" s="520"/>
      <c r="W52" s="424"/>
      <c r="X52" s="520"/>
      <c r="Y52" s="571"/>
      <c r="Z52" s="518">
        <v>0.22916666666666666</v>
      </c>
      <c r="AA52" s="189"/>
      <c r="AB52" s="189"/>
      <c r="AC52" s="189"/>
      <c r="AD52" s="617"/>
      <c r="AE52" s="622"/>
      <c r="AF52" s="419"/>
      <c r="AG52" s="628"/>
      <c r="AH52" s="2"/>
      <c r="AI52" s="2"/>
    </row>
    <row r="53" spans="1:35" ht="14.25" customHeight="1" thickBot="1" x14ac:dyDescent="0.3">
      <c r="A53" s="2"/>
      <c r="B53" s="403" t="s">
        <v>172</v>
      </c>
      <c r="C53" s="404"/>
      <c r="D53" s="885"/>
      <c r="E53" s="886"/>
      <c r="F53" s="887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604" t="s">
        <v>177</v>
      </c>
      <c r="S53" s="605"/>
      <c r="T53" s="465"/>
      <c r="V53" s="520"/>
      <c r="W53" s="424"/>
      <c r="X53" s="520"/>
      <c r="Y53" s="572"/>
      <c r="Z53" s="518">
        <v>0.25</v>
      </c>
      <c r="AA53" s="189"/>
      <c r="AB53" s="189"/>
      <c r="AC53" s="189"/>
      <c r="AD53" s="617"/>
      <c r="AE53" s="622"/>
      <c r="AF53" s="419"/>
      <c r="AG53" s="628"/>
      <c r="AH53" s="2"/>
      <c r="AI53" s="2"/>
    </row>
    <row r="54" spans="1:35" ht="14.25" customHeight="1" thickBot="1" x14ac:dyDescent="0.3">
      <c r="A54" s="389"/>
      <c r="B54" s="407" t="s">
        <v>175</v>
      </c>
      <c r="C54" s="408"/>
      <c r="D54" s="876"/>
      <c r="E54" s="877"/>
      <c r="F54" s="878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V54" s="520"/>
      <c r="W54" s="424"/>
      <c r="X54" s="520"/>
      <c r="Y54" s="426"/>
      <c r="Z54" s="518">
        <v>0.27083333333333331</v>
      </c>
      <c r="AA54" s="189"/>
      <c r="AB54" s="189"/>
      <c r="AC54" s="189"/>
      <c r="AD54" s="617"/>
      <c r="AE54" s="622"/>
      <c r="AF54" s="419"/>
      <c r="AG54" s="628"/>
      <c r="AH54" s="2"/>
      <c r="AI54" s="2"/>
    </row>
    <row r="55" spans="1:35" ht="13.8" thickBo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T55" s="410"/>
      <c r="U55" s="18"/>
      <c r="V55" s="521"/>
      <c r="W55" s="425"/>
      <c r="X55" s="520"/>
      <c r="Y55" s="427"/>
      <c r="Z55" s="518">
        <v>0.29166666666666669</v>
      </c>
      <c r="AA55" s="639"/>
      <c r="AB55" s="639"/>
      <c r="AC55" s="639"/>
      <c r="AD55" s="640"/>
      <c r="AE55" s="623"/>
      <c r="AF55" s="514"/>
      <c r="AG55" s="629"/>
      <c r="AH55" s="2"/>
      <c r="AI55" s="2"/>
    </row>
    <row r="56" spans="1:35" ht="13.8" thickBo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453" t="s">
        <v>237</v>
      </c>
      <c r="W56" s="573"/>
      <c r="X56" s="411" t="s">
        <v>237</v>
      </c>
      <c r="Y56" s="574"/>
      <c r="Z56" s="638">
        <v>0.3125</v>
      </c>
      <c r="AA56" s="643"/>
      <c r="AB56" s="644"/>
      <c r="AC56" s="644"/>
      <c r="AD56" s="645"/>
      <c r="AE56" s="522"/>
      <c r="AF56" s="526"/>
      <c r="AG56" s="630"/>
      <c r="AH56" s="2"/>
      <c r="AI56" s="2"/>
    </row>
    <row r="57" spans="1:35" ht="12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Z57" s="518">
        <v>0.33333333333333298</v>
      </c>
      <c r="AA57" s="641"/>
      <c r="AB57" s="641"/>
      <c r="AC57" s="641"/>
      <c r="AD57" s="642"/>
      <c r="AE57" s="624"/>
      <c r="AF57" s="515"/>
      <c r="AG57" s="631"/>
      <c r="AH57" s="2"/>
      <c r="AI57" s="2"/>
    </row>
    <row r="58" spans="1:35" ht="1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V58" s="2"/>
      <c r="W58" s="2"/>
      <c r="X58" s="2"/>
      <c r="Z58" s="518">
        <v>0.35416666666666602</v>
      </c>
      <c r="AA58" s="189"/>
      <c r="AB58" s="189"/>
      <c r="AC58" s="189"/>
      <c r="AD58" s="617"/>
      <c r="AE58" s="622"/>
      <c r="AF58" s="419"/>
      <c r="AG58" s="628"/>
      <c r="AH58" s="2"/>
      <c r="AI58" s="2"/>
    </row>
    <row r="59" spans="1:35" ht="1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T59" s="2"/>
      <c r="U59" s="2"/>
      <c r="V59" s="2"/>
      <c r="W59" s="2"/>
      <c r="X59" s="2"/>
      <c r="Y59" s="2"/>
      <c r="Z59" s="518">
        <v>0.374999999999999</v>
      </c>
      <c r="AA59" s="189"/>
      <c r="AB59" s="189"/>
      <c r="AC59" s="189"/>
      <c r="AD59" s="617"/>
      <c r="AE59" s="621"/>
      <c r="AF59" s="419"/>
      <c r="AG59" s="628"/>
      <c r="AH59" s="2"/>
      <c r="AI59" s="2"/>
    </row>
    <row r="60" spans="1:35" ht="15" customHeight="1" thickBot="1" x14ac:dyDescent="0.3">
      <c r="A60" s="259" t="s">
        <v>299</v>
      </c>
      <c r="B60" s="2"/>
      <c r="C60" s="2"/>
      <c r="D60" s="2"/>
      <c r="E60" s="2"/>
      <c r="F60" s="2"/>
      <c r="G60" s="2"/>
      <c r="H60" s="2"/>
      <c r="I60" s="2"/>
      <c r="J60" s="2"/>
      <c r="K60" s="2"/>
      <c r="W60" s="2"/>
      <c r="X60" s="2"/>
      <c r="Y60" s="2"/>
      <c r="Z60" s="519">
        <v>0.39583333333333198</v>
      </c>
      <c r="AA60" s="452"/>
      <c r="AB60" s="452"/>
      <c r="AC60" s="452"/>
      <c r="AD60" s="618"/>
      <c r="AE60" s="625"/>
      <c r="AF60" s="516"/>
      <c r="AG60" s="632"/>
      <c r="AH60" s="2"/>
      <c r="AI60" s="2"/>
    </row>
    <row r="61" spans="1:35" ht="15" customHeight="1" thickBo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W61" s="2"/>
      <c r="X61" s="2"/>
      <c r="Y61" s="2"/>
      <c r="Z61"/>
      <c r="AA61"/>
      <c r="AB61"/>
      <c r="AC61"/>
      <c r="AD61"/>
      <c r="AE61" s="2"/>
      <c r="AG61" s="2"/>
      <c r="AH61" s="2"/>
      <c r="AI61" s="2"/>
    </row>
    <row r="62" spans="1:35" ht="21" customHeight="1" thickBot="1" x14ac:dyDescent="0.3">
      <c r="A62" s="2"/>
      <c r="B62" s="505" t="s">
        <v>300</v>
      </c>
      <c r="C62" s="506" t="s">
        <v>301</v>
      </c>
      <c r="D62" s="506" t="s">
        <v>302</v>
      </c>
      <c r="E62" s="506" t="s">
        <v>271</v>
      </c>
      <c r="F62" s="789" t="s">
        <v>303</v>
      </c>
      <c r="G62" s="790"/>
      <c r="H62" s="789" t="s">
        <v>304</v>
      </c>
      <c r="I62" s="790"/>
      <c r="J62" s="789" t="s">
        <v>305</v>
      </c>
      <c r="K62" s="791"/>
      <c r="W62" s="2"/>
      <c r="X62" s="2"/>
      <c r="Y62" s="2"/>
      <c r="Z62"/>
      <c r="AA62"/>
      <c r="AB62"/>
      <c r="AC62"/>
      <c r="AD62"/>
    </row>
    <row r="63" spans="1:35" ht="21" customHeight="1" x14ac:dyDescent="0.25">
      <c r="A63" s="2"/>
      <c r="B63" s="507">
        <v>18</v>
      </c>
      <c r="C63" s="507" t="s">
        <v>313</v>
      </c>
      <c r="D63" s="507" t="s">
        <v>314</v>
      </c>
      <c r="E63" s="507" t="s">
        <v>308</v>
      </c>
      <c r="F63" s="536" t="s">
        <v>318</v>
      </c>
      <c r="G63" s="537"/>
      <c r="H63" s="538">
        <v>41830</v>
      </c>
      <c r="I63" s="537"/>
      <c r="J63" s="536" t="s">
        <v>93</v>
      </c>
      <c r="K63" s="537"/>
      <c r="W63" s="2"/>
      <c r="X63" s="2"/>
      <c r="Y63" s="2"/>
      <c r="Z63"/>
      <c r="AA63"/>
      <c r="AB63"/>
      <c r="AC63"/>
      <c r="AD63"/>
    </row>
    <row r="64" spans="1:35" ht="21" customHeight="1" x14ac:dyDescent="0.25">
      <c r="A64" s="2"/>
      <c r="B64" s="507">
        <v>1428</v>
      </c>
      <c r="C64" s="507" t="s">
        <v>309</v>
      </c>
      <c r="D64" s="507" t="s">
        <v>319</v>
      </c>
      <c r="E64" s="507" t="s">
        <v>310</v>
      </c>
      <c r="F64" s="578" t="s">
        <v>320</v>
      </c>
      <c r="G64" s="579"/>
      <c r="H64" s="539">
        <v>43001</v>
      </c>
      <c r="I64" s="579"/>
      <c r="J64" s="578" t="s">
        <v>93</v>
      </c>
      <c r="K64" s="579"/>
      <c r="W64" s="2"/>
      <c r="X64" s="2"/>
      <c r="Y64" s="2"/>
      <c r="Z64"/>
      <c r="AA64"/>
      <c r="AB64"/>
      <c r="AC64"/>
      <c r="AD64"/>
    </row>
    <row r="65" spans="1:30" ht="21" customHeight="1" x14ac:dyDescent="0.25">
      <c r="A65" s="2"/>
      <c r="B65" s="507">
        <v>177581</v>
      </c>
      <c r="C65" s="507" t="s">
        <v>321</v>
      </c>
      <c r="D65" s="507">
        <v>2293</v>
      </c>
      <c r="E65" s="507" t="s">
        <v>322</v>
      </c>
      <c r="F65" s="578" t="s">
        <v>323</v>
      </c>
      <c r="G65" s="541"/>
      <c r="H65" s="539">
        <v>42522</v>
      </c>
      <c r="I65" s="579"/>
      <c r="J65" s="578" t="s">
        <v>93</v>
      </c>
      <c r="K65" s="579"/>
      <c r="W65" s="2"/>
      <c r="X65" s="2"/>
      <c r="Y65" s="2"/>
      <c r="Z65"/>
      <c r="AA65"/>
      <c r="AB65"/>
      <c r="AC65"/>
      <c r="AD65"/>
    </row>
    <row r="66" spans="1:30" ht="21" customHeight="1" x14ac:dyDescent="0.25">
      <c r="A66" s="2"/>
      <c r="B66" s="507">
        <v>1298</v>
      </c>
      <c r="C66" s="507" t="s">
        <v>311</v>
      </c>
      <c r="D66" s="507" t="s">
        <v>324</v>
      </c>
      <c r="E66" s="507" t="s">
        <v>315</v>
      </c>
      <c r="F66" s="578" t="s">
        <v>325</v>
      </c>
      <c r="G66" s="579"/>
      <c r="H66" s="540">
        <v>42522</v>
      </c>
      <c r="I66" s="579"/>
      <c r="J66" s="578" t="s">
        <v>93</v>
      </c>
      <c r="K66" s="579"/>
      <c r="W66" s="2"/>
      <c r="X66" s="2"/>
      <c r="Y66" s="2"/>
      <c r="Z66"/>
      <c r="AA66"/>
      <c r="AB66"/>
      <c r="AC66"/>
      <c r="AD66"/>
    </row>
    <row r="67" spans="1:30" ht="21" customHeight="1" x14ac:dyDescent="0.25">
      <c r="A67" s="2"/>
      <c r="B67" s="507">
        <v>1421</v>
      </c>
      <c r="C67" s="507" t="s">
        <v>316</v>
      </c>
      <c r="D67" s="507" t="s">
        <v>317</v>
      </c>
      <c r="E67" s="507" t="s">
        <v>93</v>
      </c>
      <c r="F67" s="578" t="s">
        <v>326</v>
      </c>
      <c r="G67" s="579"/>
      <c r="H67" s="539">
        <v>42561</v>
      </c>
      <c r="I67" s="579"/>
      <c r="J67" s="578" t="s">
        <v>93</v>
      </c>
      <c r="K67" s="579"/>
      <c r="W67" s="2"/>
      <c r="X67" s="2"/>
      <c r="Y67" s="2"/>
      <c r="Z67"/>
      <c r="AA67"/>
      <c r="AB67"/>
      <c r="AC67"/>
      <c r="AD67"/>
    </row>
    <row r="68" spans="1:30" ht="21" customHeight="1" x14ac:dyDescent="0.25">
      <c r="A68" s="2"/>
      <c r="B68" s="507">
        <v>1414</v>
      </c>
      <c r="C68" s="507" t="s">
        <v>316</v>
      </c>
      <c r="D68" s="507" t="s">
        <v>317</v>
      </c>
      <c r="E68" s="507" t="s">
        <v>93</v>
      </c>
      <c r="F68" s="578" t="s">
        <v>327</v>
      </c>
      <c r="G68" s="579"/>
      <c r="H68" s="540">
        <v>42552</v>
      </c>
      <c r="I68" s="579"/>
      <c r="J68" s="578" t="s">
        <v>93</v>
      </c>
      <c r="K68" s="579"/>
      <c r="W68" s="2"/>
      <c r="X68" s="2"/>
      <c r="Y68" s="2"/>
      <c r="Z68"/>
      <c r="AA68"/>
      <c r="AB68"/>
      <c r="AC68"/>
      <c r="AD68"/>
    </row>
    <row r="69" spans="1:30" ht="21" customHeight="1" x14ac:dyDescent="0.25">
      <c r="A69" s="2"/>
      <c r="B69" s="507">
        <v>1415</v>
      </c>
      <c r="C69" s="507" t="s">
        <v>316</v>
      </c>
      <c r="D69" s="507" t="s">
        <v>317</v>
      </c>
      <c r="E69" s="507" t="s">
        <v>93</v>
      </c>
      <c r="F69" s="578" t="s">
        <v>328</v>
      </c>
      <c r="G69" s="579"/>
      <c r="H69" s="540">
        <v>42552</v>
      </c>
      <c r="I69" s="579"/>
      <c r="J69" s="578" t="s">
        <v>93</v>
      </c>
      <c r="K69" s="579"/>
      <c r="W69" s="2"/>
      <c r="X69" s="2"/>
      <c r="Y69" s="2"/>
      <c r="Z69"/>
      <c r="AA69"/>
      <c r="AB69"/>
      <c r="AC69"/>
      <c r="AD69"/>
    </row>
    <row r="70" spans="1:30" ht="21" customHeight="1" x14ac:dyDescent="0.25">
      <c r="A70" s="2"/>
      <c r="B70" s="507">
        <v>1416</v>
      </c>
      <c r="C70" s="507" t="s">
        <v>316</v>
      </c>
      <c r="D70" s="507" t="s">
        <v>317</v>
      </c>
      <c r="E70" s="507" t="s">
        <v>93</v>
      </c>
      <c r="F70" s="578" t="s">
        <v>329</v>
      </c>
      <c r="G70" s="579"/>
      <c r="H70" s="540">
        <v>42552</v>
      </c>
      <c r="I70" s="579"/>
      <c r="J70" s="578" t="s">
        <v>93</v>
      </c>
      <c r="K70" s="579"/>
      <c r="W70" s="2"/>
      <c r="X70" s="2"/>
      <c r="Y70" s="2"/>
      <c r="Z70"/>
      <c r="AA70"/>
      <c r="AB70"/>
      <c r="AC70"/>
      <c r="AD70"/>
    </row>
    <row r="71" spans="1:30" ht="21" customHeight="1" x14ac:dyDescent="0.25">
      <c r="A71" s="2"/>
      <c r="B71" s="507" t="s">
        <v>93</v>
      </c>
      <c r="C71" s="507" t="s">
        <v>93</v>
      </c>
      <c r="D71" s="507" t="s">
        <v>93</v>
      </c>
      <c r="E71" s="507" t="s">
        <v>93</v>
      </c>
      <c r="F71" s="900" t="s">
        <v>93</v>
      </c>
      <c r="G71" s="901"/>
      <c r="H71" s="900" t="s">
        <v>93</v>
      </c>
      <c r="I71" s="901"/>
      <c r="J71" s="900" t="s">
        <v>93</v>
      </c>
      <c r="K71" s="901"/>
      <c r="W71" s="2"/>
      <c r="X71" s="2"/>
      <c r="Y71" s="2"/>
      <c r="Z71"/>
      <c r="AA71"/>
      <c r="AB71"/>
      <c r="AC71"/>
      <c r="AD71"/>
    </row>
    <row r="72" spans="1:30" ht="21" customHeight="1" x14ac:dyDescent="0.25">
      <c r="A72" s="2"/>
      <c r="B72" s="507" t="s">
        <v>93</v>
      </c>
      <c r="C72" s="507" t="s">
        <v>93</v>
      </c>
      <c r="D72" s="507" t="s">
        <v>93</v>
      </c>
      <c r="E72" s="507" t="s">
        <v>93</v>
      </c>
      <c r="F72" s="900" t="s">
        <v>93</v>
      </c>
      <c r="G72" s="901"/>
      <c r="H72" s="900" t="s">
        <v>93</v>
      </c>
      <c r="I72" s="901"/>
      <c r="J72" s="900" t="s">
        <v>93</v>
      </c>
      <c r="K72" s="901"/>
      <c r="W72" s="2"/>
      <c r="X72" s="2"/>
      <c r="Y72" s="2"/>
      <c r="Z72"/>
      <c r="AA72"/>
      <c r="AB72"/>
      <c r="AC72"/>
      <c r="AD72"/>
    </row>
    <row r="73" spans="1:30" ht="21" customHeight="1" x14ac:dyDescent="0.25">
      <c r="A73" s="2"/>
      <c r="B73" s="507" t="s">
        <v>93</v>
      </c>
      <c r="C73" s="507" t="s">
        <v>93</v>
      </c>
      <c r="D73" s="507" t="s">
        <v>93</v>
      </c>
      <c r="E73" s="507" t="s">
        <v>93</v>
      </c>
      <c r="F73" s="900" t="s">
        <v>93</v>
      </c>
      <c r="G73" s="901"/>
      <c r="H73" s="900" t="s">
        <v>93</v>
      </c>
      <c r="I73" s="901"/>
      <c r="J73" s="900" t="s">
        <v>93</v>
      </c>
      <c r="K73" s="901"/>
      <c r="W73" s="2"/>
      <c r="X73" s="2"/>
      <c r="Y73" s="2"/>
      <c r="Z73"/>
      <c r="AA73"/>
      <c r="AB73"/>
      <c r="AC73"/>
      <c r="AD73"/>
    </row>
    <row r="74" spans="1:30" ht="21" customHeight="1" x14ac:dyDescent="0.25">
      <c r="A74" s="2"/>
      <c r="B74" s="507" t="s">
        <v>93</v>
      </c>
      <c r="C74" s="507" t="s">
        <v>93</v>
      </c>
      <c r="D74" s="507" t="s">
        <v>93</v>
      </c>
      <c r="E74" s="507" t="s">
        <v>93</v>
      </c>
      <c r="F74" s="900" t="s">
        <v>93</v>
      </c>
      <c r="G74" s="901"/>
      <c r="H74" s="900" t="s">
        <v>93</v>
      </c>
      <c r="I74" s="901"/>
      <c r="J74" s="900" t="s">
        <v>93</v>
      </c>
      <c r="K74" s="901"/>
      <c r="W74" s="2"/>
      <c r="X74" s="2"/>
      <c r="Y74" s="2"/>
      <c r="Z74"/>
      <c r="AA74"/>
      <c r="AB74"/>
      <c r="AC74"/>
      <c r="AD74"/>
    </row>
    <row r="75" spans="1:30" ht="21" customHeight="1" x14ac:dyDescent="0.25">
      <c r="A75" s="2"/>
      <c r="B75" s="507" t="s">
        <v>93</v>
      </c>
      <c r="C75" s="507" t="s">
        <v>93</v>
      </c>
      <c r="D75" s="507" t="s">
        <v>93</v>
      </c>
      <c r="E75" s="507" t="s">
        <v>93</v>
      </c>
      <c r="F75" s="900" t="s">
        <v>93</v>
      </c>
      <c r="G75" s="901"/>
      <c r="H75" s="900" t="s">
        <v>93</v>
      </c>
      <c r="I75" s="901"/>
      <c r="J75" s="900" t="s">
        <v>93</v>
      </c>
      <c r="K75" s="901"/>
      <c r="W75" s="2"/>
      <c r="X75" s="2"/>
      <c r="Y75" s="2"/>
      <c r="Z75" s="2"/>
    </row>
    <row r="76" spans="1:30" ht="21" customHeight="1" x14ac:dyDescent="0.25">
      <c r="A76" s="2"/>
      <c r="B76" s="507" t="s">
        <v>93</v>
      </c>
      <c r="C76" s="507" t="s">
        <v>93</v>
      </c>
      <c r="D76" s="507" t="s">
        <v>93</v>
      </c>
      <c r="E76" s="507" t="s">
        <v>93</v>
      </c>
      <c r="F76" s="900" t="s">
        <v>93</v>
      </c>
      <c r="G76" s="901"/>
      <c r="H76" s="900" t="s">
        <v>93</v>
      </c>
      <c r="I76" s="901"/>
      <c r="J76" s="900" t="s">
        <v>93</v>
      </c>
      <c r="K76" s="901"/>
      <c r="W76" s="2"/>
      <c r="X76" s="2"/>
      <c r="Y76" s="2"/>
      <c r="Z76" s="2"/>
    </row>
    <row r="77" spans="1:30" ht="21" customHeight="1" x14ac:dyDescent="0.25">
      <c r="A77" s="2"/>
      <c r="B77" s="507" t="s">
        <v>93</v>
      </c>
      <c r="C77" s="507" t="s">
        <v>93</v>
      </c>
      <c r="D77" s="507" t="s">
        <v>93</v>
      </c>
      <c r="E77" s="507" t="s">
        <v>93</v>
      </c>
      <c r="F77" s="900" t="s">
        <v>93</v>
      </c>
      <c r="G77" s="901"/>
      <c r="H77" s="900" t="s">
        <v>93</v>
      </c>
      <c r="I77" s="901"/>
      <c r="J77" s="900" t="s">
        <v>93</v>
      </c>
      <c r="K77" s="901"/>
      <c r="W77" s="2"/>
      <c r="X77" s="2"/>
      <c r="Y77" s="2"/>
      <c r="Z77" s="2"/>
    </row>
    <row r="78" spans="1:30" ht="21" customHeight="1" x14ac:dyDescent="0.25">
      <c r="A78" s="2"/>
      <c r="B78" s="507" t="s">
        <v>93</v>
      </c>
      <c r="C78" s="507" t="s">
        <v>93</v>
      </c>
      <c r="D78" s="507" t="s">
        <v>93</v>
      </c>
      <c r="E78" s="507" t="s">
        <v>93</v>
      </c>
      <c r="F78" s="900" t="s">
        <v>93</v>
      </c>
      <c r="G78" s="901"/>
      <c r="H78" s="900" t="s">
        <v>93</v>
      </c>
      <c r="I78" s="901"/>
      <c r="J78" s="900" t="s">
        <v>93</v>
      </c>
      <c r="K78" s="901"/>
      <c r="W78" s="2"/>
      <c r="X78" s="2"/>
      <c r="Y78" s="2"/>
      <c r="Z78" s="2"/>
    </row>
    <row r="79" spans="1:30" ht="21" customHeight="1" x14ac:dyDescent="0.25">
      <c r="A79" s="2"/>
      <c r="B79" s="507" t="s">
        <v>93</v>
      </c>
      <c r="C79" s="507" t="s">
        <v>93</v>
      </c>
      <c r="D79" s="507" t="s">
        <v>93</v>
      </c>
      <c r="E79" s="507" t="s">
        <v>93</v>
      </c>
      <c r="F79" s="900" t="s">
        <v>93</v>
      </c>
      <c r="G79" s="901"/>
      <c r="H79" s="900" t="s">
        <v>93</v>
      </c>
      <c r="I79" s="901"/>
      <c r="J79" s="900" t="s">
        <v>93</v>
      </c>
      <c r="K79" s="901"/>
      <c r="W79" s="2"/>
      <c r="X79" s="2"/>
      <c r="Y79" s="2"/>
      <c r="Z79" s="2"/>
    </row>
    <row r="80" spans="1:30" ht="21" customHeight="1" x14ac:dyDescent="0.25">
      <c r="A80" s="2"/>
      <c r="B80" s="507" t="s">
        <v>93</v>
      </c>
      <c r="C80" s="507" t="s">
        <v>93</v>
      </c>
      <c r="D80" s="507" t="s">
        <v>93</v>
      </c>
      <c r="E80" s="507" t="s">
        <v>93</v>
      </c>
      <c r="F80" s="900" t="s">
        <v>93</v>
      </c>
      <c r="G80" s="901"/>
      <c r="H80" s="900" t="s">
        <v>93</v>
      </c>
      <c r="I80" s="901"/>
      <c r="J80" s="900" t="s">
        <v>93</v>
      </c>
      <c r="K80" s="901"/>
      <c r="W80" s="2"/>
      <c r="X80" s="2"/>
      <c r="Y80" s="2"/>
      <c r="Z80" s="2"/>
    </row>
    <row r="81" spans="1:30" ht="21" customHeight="1" x14ac:dyDescent="0.25">
      <c r="A81" s="2"/>
      <c r="B81" s="507" t="s">
        <v>93</v>
      </c>
      <c r="C81" s="507" t="s">
        <v>93</v>
      </c>
      <c r="D81" s="507" t="s">
        <v>93</v>
      </c>
      <c r="E81" s="507" t="s">
        <v>93</v>
      </c>
      <c r="F81" s="900" t="s">
        <v>93</v>
      </c>
      <c r="G81" s="901"/>
      <c r="H81" s="900" t="s">
        <v>93</v>
      </c>
      <c r="I81" s="901"/>
      <c r="J81" s="900" t="s">
        <v>93</v>
      </c>
      <c r="K81" s="901"/>
      <c r="W81" s="2"/>
      <c r="X81" s="2"/>
      <c r="Y81" s="2"/>
      <c r="Z81" s="2"/>
      <c r="AA81" s="122"/>
      <c r="AB81" s="122"/>
      <c r="AC81" s="122"/>
      <c r="AD81" s="122"/>
    </row>
    <row r="82" spans="1:30" ht="21" customHeight="1" x14ac:dyDescent="0.25">
      <c r="A82" s="2"/>
      <c r="B82" s="507" t="s">
        <v>93</v>
      </c>
      <c r="C82" s="507" t="s">
        <v>93</v>
      </c>
      <c r="D82" s="507" t="s">
        <v>93</v>
      </c>
      <c r="E82" s="507" t="s">
        <v>93</v>
      </c>
      <c r="F82" s="900" t="s">
        <v>93</v>
      </c>
      <c r="G82" s="901"/>
      <c r="H82" s="900" t="s">
        <v>93</v>
      </c>
      <c r="I82" s="901"/>
      <c r="J82" s="900" t="s">
        <v>93</v>
      </c>
      <c r="K82" s="901"/>
      <c r="W82" s="2"/>
      <c r="X82" s="2"/>
      <c r="Y82" s="2"/>
      <c r="Z82" s="2"/>
      <c r="AA82" s="122"/>
      <c r="AB82" s="122"/>
      <c r="AC82" s="122"/>
      <c r="AD82" s="122"/>
    </row>
    <row r="83" spans="1:30" ht="21" customHeight="1" x14ac:dyDescent="0.25">
      <c r="A83" s="2"/>
      <c r="B83" s="507" t="s">
        <v>93</v>
      </c>
      <c r="C83" s="507" t="s">
        <v>93</v>
      </c>
      <c r="D83" s="507" t="s">
        <v>93</v>
      </c>
      <c r="E83" s="507" t="s">
        <v>93</v>
      </c>
      <c r="F83" s="900" t="s">
        <v>93</v>
      </c>
      <c r="G83" s="901"/>
      <c r="H83" s="900" t="s">
        <v>93</v>
      </c>
      <c r="I83" s="901"/>
      <c r="J83" s="900" t="s">
        <v>93</v>
      </c>
      <c r="K83" s="901"/>
      <c r="W83" s="2"/>
      <c r="X83" s="2"/>
      <c r="Y83" s="2"/>
      <c r="Z83" s="2"/>
      <c r="AA83" s="101"/>
      <c r="AB83" s="101"/>
      <c r="AC83" s="101"/>
      <c r="AD83" s="101"/>
    </row>
    <row r="84" spans="1:30" ht="1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Q84" s="2"/>
      <c r="R84" s="2"/>
      <c r="T84" s="2"/>
      <c r="U84" s="2"/>
      <c r="V84" s="2"/>
      <c r="W84" s="2"/>
      <c r="X84" s="2"/>
      <c r="Y84" s="2"/>
      <c r="Z84" s="2"/>
      <c r="AA84" s="101"/>
      <c r="AB84" s="101"/>
      <c r="AC84" s="101"/>
      <c r="AD84" s="101"/>
    </row>
    <row r="85" spans="1:30" ht="15" customHeight="1" x14ac:dyDescent="0.25">
      <c r="A85" s="2"/>
      <c r="H85" s="2"/>
      <c r="I85" s="2"/>
      <c r="J85" s="2"/>
      <c r="Q85" s="2"/>
      <c r="R85" s="2"/>
      <c r="T85" s="2"/>
      <c r="U85" s="2"/>
      <c r="V85" s="2"/>
      <c r="W85" s="2"/>
      <c r="X85" s="2"/>
      <c r="Y85" s="2"/>
      <c r="Z85" s="2"/>
      <c r="AA85" s="164"/>
      <c r="AB85" s="164"/>
      <c r="AC85" s="164"/>
      <c r="AD85" s="164"/>
    </row>
    <row r="86" spans="1:30" ht="15" customHeight="1" x14ac:dyDescent="0.25">
      <c r="A86" s="2"/>
      <c r="H86" s="2"/>
      <c r="I86" s="2"/>
      <c r="J86" s="2"/>
      <c r="T86" s="2"/>
      <c r="U86" s="2"/>
      <c r="Y86" s="2"/>
      <c r="Z86" s="2"/>
    </row>
  </sheetData>
  <sheetProtection password="CA61" sheet="1" objects="1" scenarios="1"/>
  <mergeCells count="117">
    <mergeCell ref="F79:G79"/>
    <mergeCell ref="H79:I79"/>
    <mergeCell ref="J79:K79"/>
    <mergeCell ref="F80:G80"/>
    <mergeCell ref="H80:I80"/>
    <mergeCell ref="J80:K80"/>
    <mergeCell ref="F77:G77"/>
    <mergeCell ref="H77:I77"/>
    <mergeCell ref="J77:K77"/>
    <mergeCell ref="F78:G78"/>
    <mergeCell ref="H78:I78"/>
    <mergeCell ref="J78:K78"/>
    <mergeCell ref="F83:G83"/>
    <mergeCell ref="H83:I83"/>
    <mergeCell ref="J83:K83"/>
    <mergeCell ref="F81:G81"/>
    <mergeCell ref="H81:I81"/>
    <mergeCell ref="J81:K81"/>
    <mergeCell ref="F82:G82"/>
    <mergeCell ref="H82:I82"/>
    <mergeCell ref="J82:K82"/>
    <mergeCell ref="H75:I75"/>
    <mergeCell ref="J75:K75"/>
    <mergeCell ref="F76:G76"/>
    <mergeCell ref="H76:I76"/>
    <mergeCell ref="J76:K76"/>
    <mergeCell ref="F75:G75"/>
    <mergeCell ref="F73:G73"/>
    <mergeCell ref="H73:I73"/>
    <mergeCell ref="J73:K73"/>
    <mergeCell ref="F74:G74"/>
    <mergeCell ref="H74:I74"/>
    <mergeCell ref="J74:K74"/>
    <mergeCell ref="F72:G72"/>
    <mergeCell ref="H72:I72"/>
    <mergeCell ref="J72:K72"/>
    <mergeCell ref="B30:D30"/>
    <mergeCell ref="F35:H35"/>
    <mergeCell ref="D50:F50"/>
    <mergeCell ref="D51:F51"/>
    <mergeCell ref="D52:F52"/>
    <mergeCell ref="F36:G36"/>
    <mergeCell ref="F37:G37"/>
    <mergeCell ref="F38:G38"/>
    <mergeCell ref="B35:D35"/>
    <mergeCell ref="D49:F49"/>
    <mergeCell ref="E42:G42"/>
    <mergeCell ref="B42:D42"/>
    <mergeCell ref="F71:G71"/>
    <mergeCell ref="H71:I71"/>
    <mergeCell ref="J71:K71"/>
    <mergeCell ref="Z39:AG39"/>
    <mergeCell ref="F62:G62"/>
    <mergeCell ref="H62:I62"/>
    <mergeCell ref="J62:K62"/>
    <mergeCell ref="F39:G39"/>
    <mergeCell ref="D54:F54"/>
    <mergeCell ref="B47:F47"/>
    <mergeCell ref="D48:F48"/>
    <mergeCell ref="D53:F53"/>
    <mergeCell ref="V39:Y40"/>
    <mergeCell ref="K40:M41"/>
    <mergeCell ref="Q2:V2"/>
    <mergeCell ref="K5:K6"/>
    <mergeCell ref="L5:L6"/>
    <mergeCell ref="M5:M6"/>
    <mergeCell ref="L7:L8"/>
    <mergeCell ref="M7:M8"/>
    <mergeCell ref="K2:M2"/>
    <mergeCell ref="N2:P2"/>
    <mergeCell ref="N5:N6"/>
    <mergeCell ref="O5:O6"/>
    <mergeCell ref="P5:P6"/>
    <mergeCell ref="N7:N8"/>
    <mergeCell ref="K7:K8"/>
    <mergeCell ref="K15:K16"/>
    <mergeCell ref="L15:L16"/>
    <mergeCell ref="M15:M16"/>
    <mergeCell ref="L13:L14"/>
    <mergeCell ref="M13:M14"/>
    <mergeCell ref="L11:L12"/>
    <mergeCell ref="M11:M12"/>
    <mergeCell ref="K13:K14"/>
    <mergeCell ref="K11:K12"/>
    <mergeCell ref="P13:P14"/>
    <mergeCell ref="O7:O8"/>
    <mergeCell ref="P7:P8"/>
    <mergeCell ref="N9:N10"/>
    <mergeCell ref="O9:O10"/>
    <mergeCell ref="P9:P10"/>
    <mergeCell ref="L9:L10"/>
    <mergeCell ref="M9:M10"/>
    <mergeCell ref="K9:K10"/>
    <mergeCell ref="W1:AD1"/>
    <mergeCell ref="B1:H1"/>
    <mergeCell ref="P32:P33"/>
    <mergeCell ref="N18:P19"/>
    <mergeCell ref="N20:O21"/>
    <mergeCell ref="N22:P22"/>
    <mergeCell ref="N29:P29"/>
    <mergeCell ref="N15:N16"/>
    <mergeCell ref="O15:O16"/>
    <mergeCell ref="P15:P16"/>
    <mergeCell ref="B15:D16"/>
    <mergeCell ref="K18:M19"/>
    <mergeCell ref="B24:D29"/>
    <mergeCell ref="K20:L21"/>
    <mergeCell ref="K22:M22"/>
    <mergeCell ref="K29:M29"/>
    <mergeCell ref="M32:M33"/>
    <mergeCell ref="B31:D31"/>
    <mergeCell ref="E31:H31"/>
    <mergeCell ref="N11:N12"/>
    <mergeCell ref="O11:O12"/>
    <mergeCell ref="P11:P12"/>
    <mergeCell ref="N13:N14"/>
    <mergeCell ref="O13:O14"/>
  </mergeCells>
  <phoneticPr fontId="10" type="noConversion"/>
  <printOptions gridLinesSet="0"/>
  <pageMargins left="0.32" right="0.18" top="0.39370078740157483" bottom="0.51" header="0.39370078740157483" footer="0"/>
  <pageSetup paperSize="9" orientation="portrait" horizontalDpi="180" verticalDpi="180" r:id="rId1"/>
  <headerFooter alignWithMargins="0">
    <oddHeader xml:space="preserve">&amp;L&amp;12          CEPEL&amp;C&amp;12RELATÓRIO DE ENSAIO&amp;RRE:XXXX/YY-R     Folha: &amp;P de &amp;N  Data:  DD/MM/AA 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Plan1!B2:B3</xm:f>
          </x14:formula1>
          <xm:sqref>E31:H31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topLeftCell="A10" workbookViewId="0">
      <selection activeCell="G4" sqref="G4"/>
    </sheetView>
  </sheetViews>
  <sheetFormatPr defaultColWidth="9.109375" defaultRowHeight="13.2" x14ac:dyDescent="0.25"/>
  <cols>
    <col min="1" max="1" width="2" style="98" customWidth="1"/>
    <col min="2" max="2" width="24.44140625" style="99" customWidth="1"/>
    <col min="3" max="3" width="14.44140625" style="98" customWidth="1"/>
    <col min="4" max="4" width="3.6640625" style="98" customWidth="1"/>
    <col min="5" max="5" width="31.88671875" style="98" customWidth="1"/>
    <col min="6" max="6" width="7.6640625" style="98" customWidth="1"/>
    <col min="7" max="7" width="8.88671875" style="98" customWidth="1"/>
    <col min="8" max="16384" width="9.109375" style="98"/>
  </cols>
  <sheetData>
    <row r="1" spans="2:7" s="73" customFormat="1" ht="22.5" customHeight="1" thickBot="1" x14ac:dyDescent="0.3">
      <c r="B1" s="74" t="s">
        <v>180</v>
      </c>
      <c r="C1" s="75"/>
      <c r="D1" s="76"/>
      <c r="E1" s="77" t="s">
        <v>45</v>
      </c>
      <c r="F1" s="81" t="s">
        <v>334</v>
      </c>
      <c r="G1" s="554" t="s">
        <v>335</v>
      </c>
    </row>
    <row r="2" spans="2:7" s="73" customFormat="1" ht="13.8" thickBot="1" x14ac:dyDescent="0.3">
      <c r="B2" s="78"/>
      <c r="D2" s="76"/>
      <c r="E2" s="79" t="s">
        <v>181</v>
      </c>
      <c r="F2" s="219">
        <f>(ENTRADA!$E$11)*1000</f>
        <v>0</v>
      </c>
      <c r="G2" s="553">
        <f>(ENTRADA!$E$11)*1000</f>
        <v>0</v>
      </c>
    </row>
    <row r="3" spans="2:7" s="73" customFormat="1" ht="13.8" thickBot="1" x14ac:dyDescent="0.3">
      <c r="B3" s="80" t="s">
        <v>43</v>
      </c>
      <c r="C3" s="81" t="s">
        <v>182</v>
      </c>
      <c r="D3" s="76"/>
      <c r="E3" s="82" t="s">
        <v>183</v>
      </c>
      <c r="F3" s="219">
        <f>ENTRADA!E25</f>
        <v>0</v>
      </c>
      <c r="G3" s="219">
        <f>ENTRADA!E29</f>
        <v>0</v>
      </c>
    </row>
    <row r="4" spans="2:7" s="73" customFormat="1" x14ac:dyDescent="0.25">
      <c r="B4" s="548" t="s">
        <v>349</v>
      </c>
      <c r="C4" s="372">
        <f>RESISTÊNCIA!E29</f>
        <v>0</v>
      </c>
      <c r="D4" s="76"/>
      <c r="E4" s="85" t="s">
        <v>184</v>
      </c>
      <c r="F4" s="219" t="e">
        <f>ENTRADA!L24*ENTRADA!M24</f>
        <v>#DIV/0!</v>
      </c>
      <c r="G4" s="219" t="e">
        <f>ENTRADA!P24*ENTRADA!O24</f>
        <v>#DIV/0!</v>
      </c>
    </row>
    <row r="5" spans="2:7" s="73" customFormat="1" ht="13.8" thickBot="1" x14ac:dyDescent="0.3">
      <c r="B5" s="87" t="s">
        <v>67</v>
      </c>
      <c r="C5" s="373">
        <f>RESISTÊNCIA!E30</f>
        <v>0</v>
      </c>
      <c r="D5" s="76"/>
      <c r="E5" s="85" t="s">
        <v>185</v>
      </c>
      <c r="F5" s="219"/>
      <c r="G5" s="219"/>
    </row>
    <row r="6" spans="2:7" s="73" customFormat="1" ht="13.8" thickBot="1" x14ac:dyDescent="0.3">
      <c r="B6" s="78"/>
      <c r="D6" s="76"/>
      <c r="E6" s="85" t="s">
        <v>186</v>
      </c>
      <c r="F6" s="219"/>
      <c r="G6" s="219"/>
    </row>
    <row r="7" spans="2:7" s="73" customFormat="1" ht="13.8" thickBot="1" x14ac:dyDescent="0.3">
      <c r="B7" s="80" t="s">
        <v>43</v>
      </c>
      <c r="C7" s="81" t="s">
        <v>187</v>
      </c>
      <c r="D7" s="76"/>
      <c r="E7" s="82" t="s">
        <v>188</v>
      </c>
      <c r="F7" s="219" t="e">
        <f>F4</f>
        <v>#DIV/0!</v>
      </c>
      <c r="G7" s="219" t="e">
        <f>G4</f>
        <v>#DIV/0!</v>
      </c>
    </row>
    <row r="8" spans="2:7" s="73" customFormat="1" x14ac:dyDescent="0.25">
      <c r="B8" s="548" t="s">
        <v>350</v>
      </c>
      <c r="C8" s="374">
        <f>RESISTÊNCIA!E16</f>
        <v>0</v>
      </c>
      <c r="D8" s="76"/>
      <c r="E8" s="85" t="s">
        <v>289</v>
      </c>
      <c r="F8" s="219" t="e">
        <f>ENTRADA!L25*ENTRADA!M25</f>
        <v>#DIV/0!</v>
      </c>
      <c r="G8" s="219" t="e">
        <f>ENTRADA!P25*ENTRADA!O25</f>
        <v>#DIV/0!</v>
      </c>
    </row>
    <row r="9" spans="2:7" s="73" customFormat="1" ht="13.8" thickBot="1" x14ac:dyDescent="0.3">
      <c r="B9" s="87" t="s">
        <v>67</v>
      </c>
      <c r="C9" s="375">
        <f>RESISTÊNCIA!E17</f>
        <v>0</v>
      </c>
      <c r="D9" s="76"/>
      <c r="E9" s="85" t="s">
        <v>189</v>
      </c>
      <c r="F9" s="219"/>
      <c r="G9" s="219"/>
    </row>
    <row r="10" spans="2:7" s="73" customFormat="1" ht="13.8" thickBot="1" x14ac:dyDescent="0.3">
      <c r="B10" s="96" t="s">
        <v>351</v>
      </c>
      <c r="C10" s="375">
        <f>RESISTÊNCIA!E22</f>
        <v>0</v>
      </c>
      <c r="D10" s="76"/>
      <c r="E10" s="85" t="s">
        <v>190</v>
      </c>
      <c r="F10" s="219"/>
      <c r="G10" s="219"/>
    </row>
    <row r="11" spans="2:7" s="73" customFormat="1" ht="13.8" thickBot="1" x14ac:dyDescent="0.3">
      <c r="B11" s="87" t="s">
        <v>67</v>
      </c>
      <c r="C11" s="375">
        <f>RESISTÊNCIA!E23</f>
        <v>0</v>
      </c>
      <c r="D11" s="76"/>
      <c r="E11" s="82" t="s">
        <v>191</v>
      </c>
      <c r="F11" s="219" t="e">
        <f>F8</f>
        <v>#DIV/0!</v>
      </c>
      <c r="G11" s="219" t="e">
        <f>G8</f>
        <v>#DIV/0!</v>
      </c>
    </row>
    <row r="12" spans="2:7" s="73" customFormat="1" x14ac:dyDescent="0.25">
      <c r="B12" s="78"/>
      <c r="D12" s="76"/>
      <c r="E12" s="85" t="s">
        <v>290</v>
      </c>
      <c r="F12" s="219" t="e">
        <f>ENTRADA!L28*ENTRADA!M28</f>
        <v>#DIV/0!</v>
      </c>
      <c r="G12" s="219" t="e">
        <f>ENTRADA!O28*ENTRADA!P28</f>
        <v>#DIV/0!</v>
      </c>
    </row>
    <row r="13" spans="2:7" s="73" customFormat="1" x14ac:dyDescent="0.25">
      <c r="B13" s="90" t="s">
        <v>192</v>
      </c>
      <c r="D13" s="76"/>
      <c r="E13" s="85" t="s">
        <v>193</v>
      </c>
      <c r="F13" s="219"/>
      <c r="G13" s="219"/>
    </row>
    <row r="14" spans="2:7" s="73" customFormat="1" x14ac:dyDescent="0.25">
      <c r="B14" s="90" t="s">
        <v>194</v>
      </c>
      <c r="D14" s="76"/>
      <c r="E14" s="85" t="s">
        <v>195</v>
      </c>
      <c r="F14" s="219"/>
      <c r="G14" s="219"/>
    </row>
    <row r="15" spans="2:7" s="73" customFormat="1" ht="13.8" thickBot="1" x14ac:dyDescent="0.3">
      <c r="B15" s="78"/>
      <c r="D15" s="76"/>
      <c r="E15" s="85" t="s">
        <v>196</v>
      </c>
      <c r="F15" s="219" t="e">
        <f>F12</f>
        <v>#DIV/0!</v>
      </c>
      <c r="G15" s="219" t="e">
        <f>G12</f>
        <v>#DIV/0!</v>
      </c>
    </row>
    <row r="16" spans="2:7" s="73" customFormat="1" ht="13.8" thickBot="1" x14ac:dyDescent="0.3">
      <c r="B16" s="80" t="s">
        <v>43</v>
      </c>
      <c r="C16" s="81" t="s">
        <v>182</v>
      </c>
      <c r="D16" s="76"/>
      <c r="E16" s="82" t="s">
        <v>197</v>
      </c>
      <c r="F16" s="219" t="e">
        <f>ENTRADA!M20</f>
        <v>#DIV/0!</v>
      </c>
      <c r="G16" s="219" t="e">
        <f>ENTRADA!P20</f>
        <v>#DIV/0!</v>
      </c>
    </row>
    <row r="17" spans="2:10" s="73" customFormat="1" ht="13.8" thickBot="1" x14ac:dyDescent="0.3">
      <c r="B17" s="87" t="s">
        <v>282</v>
      </c>
      <c r="C17" s="88">
        <f>(C4*(C38+ENTRADA!H39)/(C5+ENTRADA!H39))</f>
        <v>0</v>
      </c>
      <c r="D17" s="76"/>
      <c r="E17" s="82" t="s">
        <v>198</v>
      </c>
      <c r="F17" s="86">
        <f>(C20+C30)/2</f>
        <v>0</v>
      </c>
      <c r="G17" s="86">
        <f>(C21+C32)/2</f>
        <v>0</v>
      </c>
    </row>
    <row r="18" spans="2:10" s="73" customFormat="1" ht="13.8" thickBot="1" x14ac:dyDescent="0.3">
      <c r="B18" s="91"/>
      <c r="C18" s="92"/>
      <c r="D18" s="76"/>
      <c r="E18" s="82" t="s">
        <v>283</v>
      </c>
      <c r="F18" s="86" t="e">
        <f>(($C$17+$C$27)/2)</f>
        <v>#DIV/0!</v>
      </c>
      <c r="G18" s="86" t="e">
        <f>(($C$17+$C$27)/2)</f>
        <v>#DIV/0!</v>
      </c>
    </row>
    <row r="19" spans="2:10" s="73" customFormat="1" ht="13.8" thickBot="1" x14ac:dyDescent="0.3">
      <c r="B19" s="77" t="s">
        <v>43</v>
      </c>
      <c r="C19" s="81" t="s">
        <v>187</v>
      </c>
      <c r="D19" s="76"/>
      <c r="E19" s="82" t="s">
        <v>199</v>
      </c>
      <c r="F19" s="86" t="e">
        <f>(C31+C38)/2</f>
        <v>#DIV/0!</v>
      </c>
      <c r="G19" s="86" t="e">
        <f>(C33+C39)/2</f>
        <v>#DIV/0!</v>
      </c>
    </row>
    <row r="20" spans="2:10" s="73" customFormat="1" ht="13.8" thickBot="1" x14ac:dyDescent="0.3">
      <c r="B20" s="96" t="s">
        <v>352</v>
      </c>
      <c r="C20" s="88">
        <f>(C8*(C38+ENTRADA!H38)/(C9+ENTRADA!H38))</f>
        <v>0</v>
      </c>
      <c r="D20" s="76"/>
      <c r="E20" s="82" t="s">
        <v>200</v>
      </c>
      <c r="F20" s="86" t="e">
        <f>(C28+C38)/2</f>
        <v>#DIV/0!</v>
      </c>
      <c r="G20" s="86" t="e">
        <f>(C28+C39)/2</f>
        <v>#DIV/0!</v>
      </c>
    </row>
    <row r="21" spans="2:10" s="73" customFormat="1" x14ac:dyDescent="0.25">
      <c r="B21" s="917" t="s">
        <v>353</v>
      </c>
      <c r="C21" s="919">
        <f>(C10*(C39+ENTRADA!H38)/(C11+ENTRADA!H38))</f>
        <v>0</v>
      </c>
      <c r="E21" s="82" t="s">
        <v>201</v>
      </c>
      <c r="F21" s="93">
        <f>ENTRADA!E16</f>
        <v>0</v>
      </c>
      <c r="G21" s="93">
        <f>ENTRADA!E16</f>
        <v>0</v>
      </c>
    </row>
    <row r="22" spans="2:10" s="73" customFormat="1" ht="13.8" thickBot="1" x14ac:dyDescent="0.3">
      <c r="B22" s="918"/>
      <c r="C22" s="920"/>
      <c r="E22" s="82" t="s">
        <v>202</v>
      </c>
      <c r="F22" s="86" t="e">
        <f>((F15)^2)*F17</f>
        <v>#DIV/0!</v>
      </c>
      <c r="G22" s="86" t="e">
        <f>((G15)^2)*G17</f>
        <v>#DIV/0!</v>
      </c>
    </row>
    <row r="23" spans="2:10" s="73" customFormat="1" x14ac:dyDescent="0.25">
      <c r="B23" s="78"/>
      <c r="E23" s="82" t="s">
        <v>203</v>
      </c>
      <c r="F23" s="86" t="e">
        <f>((F16^2)*F18)/1000</f>
        <v>#DIV/0!</v>
      </c>
      <c r="G23" s="86" t="e">
        <f>((G16^2)*G18)/1000</f>
        <v>#DIV/0!</v>
      </c>
    </row>
    <row r="24" spans="2:10" s="73" customFormat="1" x14ac:dyDescent="0.25">
      <c r="B24" s="90" t="s">
        <v>204</v>
      </c>
      <c r="E24" s="82" t="s">
        <v>205</v>
      </c>
      <c r="F24" s="86" t="e">
        <f>F22+F23</f>
        <v>#DIV/0!</v>
      </c>
      <c r="G24" s="86" t="e">
        <f>G22+G23</f>
        <v>#DIV/0!</v>
      </c>
    </row>
    <row r="25" spans="2:10" s="73" customFormat="1" ht="13.8" thickBot="1" x14ac:dyDescent="0.3">
      <c r="B25" s="78"/>
      <c r="E25" s="550" t="s">
        <v>358</v>
      </c>
      <c r="F25" s="86" t="e">
        <f>(F22*((ENTRADA!$H$38+F21)/(ENTRADA!$H$38+F19)))+(F23*((ENTRADA!$H$39+F21)/(ENTRADA!$H$39+F20)))</f>
        <v>#DIV/0!</v>
      </c>
      <c r="G25" s="86" t="e">
        <f>(G22*((ENTRADA!$H$38+G21)/(ENTRADA!$H$38+G19)))+(G23*((ENTRADA!$H$39+G21)/(ENTRADA!$H$39+G20)))</f>
        <v>#DIV/0!</v>
      </c>
    </row>
    <row r="26" spans="2:10" s="73" customFormat="1" ht="13.8" thickBot="1" x14ac:dyDescent="0.3">
      <c r="B26" s="77" t="s">
        <v>43</v>
      </c>
      <c r="C26" s="81" t="s">
        <v>182</v>
      </c>
      <c r="E26" s="82" t="s">
        <v>206</v>
      </c>
      <c r="F26" s="86" t="e">
        <f>F7-(F22+F23)</f>
        <v>#DIV/0!</v>
      </c>
      <c r="G26" s="86" t="e">
        <f>G7-(G22+G23)</f>
        <v>#DIV/0!</v>
      </c>
    </row>
    <row r="27" spans="2:10" s="73" customFormat="1" ht="13.8" thickBot="1" x14ac:dyDescent="0.3">
      <c r="B27" s="83" t="s">
        <v>282</v>
      </c>
      <c r="C27" s="84" t="e">
        <f>C4*((ENTRADA!H39+C33)/(ENTRADA!H39+C5))</f>
        <v>#DIV/0!</v>
      </c>
      <c r="E27" s="550" t="s">
        <v>359</v>
      </c>
      <c r="F27" s="86" t="e">
        <f>F26*((ENTRADA!$H$38+((F19+F20)/2))/(ENTRADA!$H$38+F21))</f>
        <v>#DIV/0!</v>
      </c>
      <c r="G27" s="86" t="e">
        <f>G26*((ENTRADA!$H$38+((G19+G20)/2))/(ENTRADA!$H$38+G21))</f>
        <v>#DIV/0!</v>
      </c>
    </row>
    <row r="28" spans="2:10" s="73" customFormat="1" ht="13.8" thickBot="1" x14ac:dyDescent="0.3">
      <c r="B28" s="94" t="s">
        <v>207</v>
      </c>
      <c r="C28" s="86" t="e">
        <f>(((C27/C17)*(C38+ENTRADA!H39)))-ENTRADA!H39</f>
        <v>#DIV/0!</v>
      </c>
      <c r="E28" s="551" t="s">
        <v>360</v>
      </c>
      <c r="F28" s="95" t="e">
        <f>F27+F25</f>
        <v>#DIV/0!</v>
      </c>
      <c r="G28" s="95" t="e">
        <f>G27+G25</f>
        <v>#DIV/0!</v>
      </c>
      <c r="I28" s="73" t="s">
        <v>330</v>
      </c>
      <c r="J28" s="73" t="e">
        <f>(F22*((ENTRADA!H37+F21)/(ENTRADA!H37+F19)))</f>
        <v>#DIV/0!</v>
      </c>
    </row>
    <row r="29" spans="2:10" s="73" customFormat="1" ht="13.8" thickBot="1" x14ac:dyDescent="0.3">
      <c r="B29" s="77" t="s">
        <v>43</v>
      </c>
      <c r="C29" s="81" t="s">
        <v>187</v>
      </c>
      <c r="E29" s="82" t="s">
        <v>208</v>
      </c>
      <c r="F29" s="86" t="e">
        <f>F11/F15</f>
        <v>#DIV/0!</v>
      </c>
      <c r="G29" s="86" t="e">
        <f>G11/G15</f>
        <v>#DIV/0!</v>
      </c>
      <c r="I29" s="73" t="s">
        <v>331</v>
      </c>
      <c r="J29" s="73" t="e">
        <f>IF(ENTRADA!H29&lt;&gt;"",ENTRADA!H29,IF(ENTRADA!G29&lt;&gt;"",ENTRADA!G29,IF(ENTRADA!F29&lt;&gt;"",ENTRADA!F29,IF(ENTRADA!H25&lt;&gt;"",ENTRADA!H25,IF(ENTRADA!G25&lt;&gt;"",ENTRADA!G25,ENTRADA!F25)))))/ENTRADA!E25</f>
        <v>#DIV/0!</v>
      </c>
    </row>
    <row r="30" spans="2:10" s="73" customFormat="1" x14ac:dyDescent="0.25">
      <c r="B30" s="94" t="s">
        <v>354</v>
      </c>
      <c r="C30" s="84">
        <f>ENTRADA!L31</f>
        <v>0</v>
      </c>
      <c r="E30" s="82" t="s">
        <v>209</v>
      </c>
      <c r="F30" s="84" t="e">
        <f>F7/(F15)^2</f>
        <v>#DIV/0!</v>
      </c>
      <c r="G30" s="84" t="e">
        <f>G7/(G15)^2</f>
        <v>#DIV/0!</v>
      </c>
      <c r="I30" s="73" t="s">
        <v>332</v>
      </c>
      <c r="J30" s="73" t="e">
        <f>F28+((J28*(1-J29))/J29)</f>
        <v>#DIV/0!</v>
      </c>
    </row>
    <row r="31" spans="2:10" s="73" customFormat="1" ht="13.8" thickBot="1" x14ac:dyDescent="0.3">
      <c r="B31" s="96" t="s">
        <v>207</v>
      </c>
      <c r="C31" s="89" t="e">
        <f>(((C30/C20)*(C38+ENTRADA!H38)))-ENTRADA!H38</f>
        <v>#DIV/0!</v>
      </c>
      <c r="E31" s="82" t="s">
        <v>210</v>
      </c>
      <c r="F31" s="86" t="e">
        <f>SQRT(((F29)^2)-((F30)^2))</f>
        <v>#DIV/0!</v>
      </c>
      <c r="G31" s="86" t="e">
        <f>SQRT(((G29)^2)-((G30)^2))</f>
        <v>#DIV/0!</v>
      </c>
      <c r="I31" s="542" t="s">
        <v>333</v>
      </c>
      <c r="J31" s="73" t="e">
        <f>((J28*(1-J29))/J29)</f>
        <v>#DIV/0!</v>
      </c>
    </row>
    <row r="32" spans="2:10" s="73" customFormat="1" ht="13.8" thickBot="1" x14ac:dyDescent="0.3">
      <c r="B32" s="96" t="s">
        <v>355</v>
      </c>
      <c r="C32" s="89">
        <f>ENTRADA!O31</f>
        <v>0</v>
      </c>
      <c r="E32" s="82" t="s">
        <v>211</v>
      </c>
      <c r="F32" s="84" t="e">
        <f>F11/F3*100</f>
        <v>#DIV/0!</v>
      </c>
      <c r="G32" s="84" t="e">
        <f>G11/G3*100</f>
        <v>#DIV/0!</v>
      </c>
    </row>
    <row r="33" spans="1:7" s="73" customFormat="1" ht="13.8" thickBot="1" x14ac:dyDescent="0.3">
      <c r="B33" s="96" t="s">
        <v>207</v>
      </c>
      <c r="C33" s="89" t="e">
        <f>(((C32/C21)*(C39+ENTRADA!H38)))-ENTRADA!H38</f>
        <v>#DIV/0!</v>
      </c>
      <c r="E33" s="82" t="s">
        <v>212</v>
      </c>
      <c r="F33" s="86" t="e">
        <f>F7/F2*100</f>
        <v>#DIV/0!</v>
      </c>
      <c r="G33" s="86" t="e">
        <f>G7/G2*100</f>
        <v>#DIV/0!</v>
      </c>
    </row>
    <row r="34" spans="1:7" s="73" customFormat="1" x14ac:dyDescent="0.25">
      <c r="B34" s="78"/>
      <c r="E34" s="82" t="s">
        <v>213</v>
      </c>
      <c r="F34" s="86" t="e">
        <f>SQRT(((F32)^2)-((F33)^2))</f>
        <v>#DIV/0!</v>
      </c>
      <c r="G34" s="86" t="e">
        <f>SQRT(((G32)^2)-((G33)^2))</f>
        <v>#DIV/0!</v>
      </c>
    </row>
    <row r="35" spans="1:7" s="73" customFormat="1" x14ac:dyDescent="0.25">
      <c r="B35" s="90" t="s">
        <v>214</v>
      </c>
      <c r="E35" s="550" t="s">
        <v>361</v>
      </c>
      <c r="F35" s="86" t="e">
        <f>F28/F15^2</f>
        <v>#DIV/0!</v>
      </c>
      <c r="G35" s="86" t="e">
        <f>G28/G15^2</f>
        <v>#DIV/0!</v>
      </c>
    </row>
    <row r="36" spans="1:7" s="73" customFormat="1" ht="13.8" thickBot="1" x14ac:dyDescent="0.3">
      <c r="B36" s="78"/>
      <c r="E36" s="550" t="s">
        <v>362</v>
      </c>
      <c r="F36" s="86" t="e">
        <f>F28/F2*100</f>
        <v>#DIV/0!</v>
      </c>
      <c r="G36" s="86" t="e">
        <f>G28/G2*100</f>
        <v>#DIV/0!</v>
      </c>
    </row>
    <row r="37" spans="1:7" s="73" customFormat="1" ht="13.8" thickBot="1" x14ac:dyDescent="0.3">
      <c r="B37" s="77" t="s">
        <v>129</v>
      </c>
      <c r="C37" s="97" t="s">
        <v>215</v>
      </c>
      <c r="E37" s="565" t="s">
        <v>376</v>
      </c>
      <c r="F37" s="84" t="e">
        <f>SQRT(F35^2+F31^2)</f>
        <v>#DIV/0!</v>
      </c>
      <c r="G37" s="84" t="e">
        <f>SQRT(G35^2+G31^2)</f>
        <v>#DIV/0!</v>
      </c>
    </row>
    <row r="38" spans="1:7" s="73" customFormat="1" ht="21" thickBot="1" x14ac:dyDescent="0.3">
      <c r="B38" s="549" t="s">
        <v>356</v>
      </c>
      <c r="C38" s="88">
        <f>ENTRADA!L32</f>
        <v>0</v>
      </c>
      <c r="E38" s="552" t="s">
        <v>363</v>
      </c>
      <c r="F38" s="95" t="e">
        <f>(SQRT((F36/100)^2+(F34/100)^2))*100</f>
        <v>#DIV/0!</v>
      </c>
      <c r="G38" s="95" t="e">
        <f>(SQRT((G36/100)^2+(G34/100)^2))*100</f>
        <v>#DIV/0!</v>
      </c>
    </row>
    <row r="39" spans="1:7" ht="21" thickBot="1" x14ac:dyDescent="0.3">
      <c r="B39" s="549" t="s">
        <v>357</v>
      </c>
      <c r="C39" s="88">
        <f>ENTRADA!O32</f>
        <v>0</v>
      </c>
      <c r="F39" s="98" t="s">
        <v>216</v>
      </c>
    </row>
    <row r="40" spans="1:7" x14ac:dyDescent="0.25">
      <c r="B40"/>
    </row>
    <row r="41" spans="1:7" x14ac:dyDescent="0.25">
      <c r="A41" s="1"/>
      <c r="B41" s="1"/>
      <c r="C41" s="162"/>
      <c r="D41" s="162"/>
    </row>
    <row r="45" spans="1:7" x14ac:dyDescent="0.25">
      <c r="F45" s="480"/>
      <c r="G45" s="480"/>
    </row>
    <row r="46" spans="1:7" x14ac:dyDescent="0.25">
      <c r="F46" s="480"/>
      <c r="G46" s="480"/>
    </row>
    <row r="52" spans="1:13" x14ac:dyDescent="0.25">
      <c r="A52" s="469"/>
    </row>
    <row r="53" spans="1:13" x14ac:dyDescent="0.25">
      <c r="A53" s="469"/>
    </row>
    <row r="54" spans="1:13" x14ac:dyDescent="0.25">
      <c r="A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</row>
  </sheetData>
  <sheetProtection password="CA61" sheet="1" objects="1" scenarios="1"/>
  <mergeCells count="2">
    <mergeCell ref="B21:B22"/>
    <mergeCell ref="C21:C22"/>
  </mergeCells>
  <phoneticPr fontId="10" type="noConversion"/>
  <printOptions gridLinesSet="0"/>
  <pageMargins left="0.74803149606299213" right="0.27559055118110237" top="1.1811023622047245" bottom="0.59055118110236227" header="0.39370078740157483" footer="0"/>
  <pageSetup paperSize="9" orientation="portrait" horizontalDpi="300" verticalDpi="300"/>
  <headerFooter alignWithMargins="0">
    <oddHeader xml:space="preserve">&amp;L&amp;12          CEPEL&amp;C&amp;12RELATÓRIO DE ENSAIO&amp;RRE:XXXX/YY-R     Folha: &amp;P de &amp;N  Data:  DD/MM/AA </oddHeader>
  </headerFooter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0" sqref="M20"/>
    </sheetView>
  </sheetViews>
  <sheetFormatPr defaultRowHeight="13.2" x14ac:dyDescent="0.2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"/>
  <sheetViews>
    <sheetView workbookViewId="0">
      <selection activeCell="B6" sqref="B6"/>
    </sheetView>
  </sheetViews>
  <sheetFormatPr defaultRowHeight="13.2" x14ac:dyDescent="0.25"/>
  <cols>
    <col min="2" max="2" width="18" bestFit="1" customWidth="1"/>
  </cols>
  <sheetData>
    <row r="2" spans="2:2" x14ac:dyDescent="0.25">
      <c r="B2" t="s">
        <v>409</v>
      </c>
    </row>
    <row r="3" spans="2:2" x14ac:dyDescent="0.25">
      <c r="B3" t="s">
        <v>410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0"/>
  <sheetViews>
    <sheetView showGridLines="0" workbookViewId="0">
      <selection activeCell="M10" sqref="M10"/>
    </sheetView>
  </sheetViews>
  <sheetFormatPr defaultColWidth="8.88671875" defaultRowHeight="13.2" x14ac:dyDescent="0.25"/>
  <cols>
    <col min="1" max="1" width="1" customWidth="1"/>
    <col min="3" max="3" width="7.33203125" customWidth="1"/>
    <col min="8" max="8" width="28.44140625" customWidth="1"/>
    <col min="9" max="9" width="4.109375" hidden="1" customWidth="1"/>
    <col min="10" max="10" width="10.44140625" customWidth="1"/>
    <col min="11" max="11" width="1.109375" customWidth="1"/>
  </cols>
  <sheetData>
    <row r="1" spans="1:15" s="1" customFormat="1" x14ac:dyDescent="0.25">
      <c r="I1" s="162"/>
      <c r="J1" s="162"/>
    </row>
    <row r="2" spans="1:15" s="1" customFormat="1" x14ac:dyDescent="0.25">
      <c r="I2" s="162"/>
      <c r="J2" s="162"/>
    </row>
    <row r="3" spans="1:15" s="1" customFormat="1" x14ac:dyDescent="0.25">
      <c r="I3" s="162"/>
      <c r="J3" s="162"/>
    </row>
    <row r="4" spans="1:15" s="1" customFormat="1" x14ac:dyDescent="0.25"/>
    <row r="5" spans="1:15" s="1" customFormat="1" x14ac:dyDescent="0.25"/>
    <row r="6" spans="1:15" s="1" customFormat="1" x14ac:dyDescent="0.25">
      <c r="A6" s="256"/>
    </row>
    <row r="7" spans="1:15" s="1" customFormat="1" ht="17.399999999999999" x14ac:dyDescent="0.25">
      <c r="B7" s="215" t="s">
        <v>9</v>
      </c>
      <c r="C7" s="215"/>
      <c r="D7" s="215"/>
      <c r="E7" s="215"/>
      <c r="F7" s="215"/>
      <c r="G7" s="215"/>
      <c r="H7" s="215"/>
      <c r="I7" s="215"/>
      <c r="J7" s="215"/>
    </row>
    <row r="8" spans="1:15" ht="17.25" customHeight="1" x14ac:dyDescent="0.25">
      <c r="B8" s="669"/>
      <c r="C8" s="670"/>
      <c r="D8" s="670"/>
      <c r="E8" s="670"/>
      <c r="F8" s="670"/>
      <c r="G8" s="670"/>
      <c r="H8" s="670"/>
      <c r="I8" s="25"/>
      <c r="J8" s="223" t="s">
        <v>10</v>
      </c>
    </row>
    <row r="9" spans="1:15" s="247" customFormat="1" ht="17.25" customHeight="1" x14ac:dyDescent="0.25">
      <c r="B9" s="671" t="s">
        <v>230</v>
      </c>
      <c r="C9" s="672"/>
      <c r="D9" s="672"/>
      <c r="E9" s="672"/>
      <c r="F9" s="672"/>
      <c r="G9" s="672"/>
      <c r="H9" s="672"/>
      <c r="I9" s="246"/>
      <c r="J9" s="257" t="s">
        <v>391</v>
      </c>
    </row>
    <row r="10" spans="1:15" s="247" customFormat="1" ht="17.25" customHeight="1" x14ac:dyDescent="0.25">
      <c r="B10" s="248" t="s">
        <v>229</v>
      </c>
      <c r="C10" s="245"/>
      <c r="D10" s="245"/>
      <c r="E10" s="245"/>
      <c r="F10" s="245"/>
      <c r="G10" s="245"/>
      <c r="H10" s="245"/>
      <c r="I10" s="246"/>
      <c r="J10" s="257" t="s">
        <v>392</v>
      </c>
    </row>
    <row r="11" spans="1:15" s="247" customFormat="1" ht="17.25" customHeight="1" x14ac:dyDescent="0.25">
      <c r="B11" s="576" t="s">
        <v>387</v>
      </c>
      <c r="C11" s="245"/>
      <c r="D11" s="245"/>
      <c r="E11" s="245"/>
      <c r="F11" s="245"/>
      <c r="G11" s="245"/>
      <c r="H11" s="245"/>
      <c r="I11" s="246"/>
      <c r="J11" s="257" t="s">
        <v>393</v>
      </c>
    </row>
    <row r="12" spans="1:15" s="247" customFormat="1" ht="17.25" customHeight="1" x14ac:dyDescent="0.25">
      <c r="B12" s="576" t="s">
        <v>388</v>
      </c>
      <c r="C12" s="245"/>
      <c r="D12" s="245"/>
      <c r="E12" s="245"/>
      <c r="F12" s="245"/>
      <c r="G12" s="245"/>
      <c r="H12" s="245"/>
      <c r="I12" s="246"/>
      <c r="J12" s="257" t="s">
        <v>394</v>
      </c>
    </row>
    <row r="13" spans="1:15" s="247" customFormat="1" ht="17.25" customHeight="1" x14ac:dyDescent="0.25">
      <c r="B13" s="248" t="s">
        <v>389</v>
      </c>
      <c r="C13" s="245"/>
      <c r="D13" s="245"/>
      <c r="E13" s="245"/>
      <c r="F13" s="245"/>
      <c r="G13" s="245"/>
      <c r="H13" s="245"/>
      <c r="I13" s="246"/>
      <c r="J13" s="257" t="s">
        <v>395</v>
      </c>
    </row>
    <row r="14" spans="1:15" s="247" customFormat="1" ht="17.25" customHeight="1" x14ac:dyDescent="0.25">
      <c r="B14" s="575" t="s">
        <v>390</v>
      </c>
      <c r="C14" s="245"/>
      <c r="D14" s="245"/>
      <c r="E14" s="245"/>
      <c r="F14" s="245"/>
      <c r="G14" s="245"/>
      <c r="H14" s="245"/>
      <c r="I14" s="246"/>
      <c r="J14" s="257" t="s">
        <v>396</v>
      </c>
      <c r="O14" s="249"/>
    </row>
    <row r="15" spans="1:15" s="247" customFormat="1" ht="17.25" customHeight="1" x14ac:dyDescent="0.25">
      <c r="B15" s="575" t="s">
        <v>402</v>
      </c>
      <c r="C15" s="245"/>
      <c r="D15" s="245"/>
      <c r="E15" s="245"/>
      <c r="F15" s="245"/>
      <c r="G15" s="245"/>
      <c r="H15" s="245"/>
      <c r="I15" s="246"/>
      <c r="J15" s="257" t="s">
        <v>397</v>
      </c>
      <c r="O15" s="249"/>
    </row>
    <row r="16" spans="1:15" s="247" customFormat="1" ht="17.25" customHeight="1" x14ac:dyDescent="0.25">
      <c r="B16" s="575" t="s">
        <v>403</v>
      </c>
      <c r="C16" s="245"/>
      <c r="D16" s="245"/>
      <c r="E16" s="245"/>
      <c r="F16" s="245"/>
      <c r="G16" s="245"/>
      <c r="H16" s="245"/>
      <c r="I16" s="246"/>
      <c r="J16" s="257" t="s">
        <v>398</v>
      </c>
    </row>
    <row r="17" spans="2:15" s="247" customFormat="1" ht="17.25" customHeight="1" x14ac:dyDescent="0.25">
      <c r="B17" s="575" t="s">
        <v>404</v>
      </c>
      <c r="C17" s="245"/>
      <c r="D17" s="245"/>
      <c r="E17" s="245"/>
      <c r="F17" s="245"/>
      <c r="G17" s="245"/>
      <c r="H17" s="245"/>
      <c r="I17" s="246"/>
      <c r="J17" s="257" t="s">
        <v>399</v>
      </c>
      <c r="O17" s="249"/>
    </row>
    <row r="18" spans="2:15" s="247" customFormat="1" ht="17.25" customHeight="1" x14ac:dyDescent="0.25">
      <c r="B18" s="24" t="s">
        <v>231</v>
      </c>
      <c r="C18" s="245"/>
      <c r="D18" s="245"/>
      <c r="E18" s="245"/>
      <c r="F18" s="245"/>
      <c r="G18" s="245"/>
      <c r="H18" s="245"/>
      <c r="I18" s="246"/>
      <c r="J18" s="257" t="s">
        <v>400</v>
      </c>
      <c r="O18" s="249"/>
    </row>
    <row r="19" spans="2:15" s="247" customFormat="1" ht="17.25" customHeight="1" x14ac:dyDescent="0.25">
      <c r="B19" s="667" t="s">
        <v>232</v>
      </c>
      <c r="C19" s="668"/>
      <c r="D19" s="668"/>
      <c r="E19" s="668"/>
      <c r="F19" s="668"/>
      <c r="G19" s="668"/>
      <c r="H19" s="668"/>
      <c r="I19" s="246"/>
      <c r="J19" s="257" t="s">
        <v>401</v>
      </c>
    </row>
    <row r="20" spans="2:15" s="247" customFormat="1" ht="17.25" customHeight="1" x14ac:dyDescent="0.25">
      <c r="B20" s="63"/>
      <c r="C20" s="249"/>
      <c r="D20" s="249"/>
      <c r="E20" s="249"/>
      <c r="F20" s="249"/>
      <c r="G20" s="249"/>
      <c r="H20" s="249"/>
      <c r="I20" s="249"/>
      <c r="J20" s="266"/>
      <c r="O20" s="249"/>
    </row>
    <row r="21" spans="2:15" s="247" customFormat="1" ht="17.25" customHeight="1" x14ac:dyDescent="0.25">
      <c r="B21" s="63"/>
      <c r="C21" s="249"/>
      <c r="D21" s="249"/>
      <c r="E21" s="249"/>
      <c r="F21" s="249"/>
      <c r="G21" s="249"/>
      <c r="H21" s="249"/>
      <c r="I21" s="249"/>
      <c r="J21" s="266"/>
      <c r="O21" s="249"/>
    </row>
    <row r="22" spans="2:15" s="247" customFormat="1" ht="17.25" customHeight="1" x14ac:dyDescent="0.25"/>
    <row r="23" spans="2:15" s="247" customFormat="1" ht="17.25" customHeight="1" x14ac:dyDescent="0.25">
      <c r="O23" s="249"/>
    </row>
    <row r="24" spans="2:15" s="247" customFormat="1" ht="17.25" customHeight="1" x14ac:dyDescent="0.25"/>
    <row r="25" spans="2:15" s="247" customFormat="1" ht="17.25" customHeight="1" x14ac:dyDescent="0.25">
      <c r="B25" s="249"/>
      <c r="C25" s="249"/>
      <c r="D25" s="249"/>
      <c r="E25" s="249"/>
      <c r="F25" s="249"/>
      <c r="G25" s="249"/>
      <c r="H25" s="249"/>
      <c r="I25" s="249"/>
      <c r="J25" s="266"/>
    </row>
    <row r="26" spans="2:15" s="247" customFormat="1" ht="17.25" customHeight="1" x14ac:dyDescent="0.25">
      <c r="B26" s="249"/>
      <c r="C26" s="249"/>
      <c r="D26" s="249"/>
      <c r="E26" s="249"/>
      <c r="F26" s="249"/>
      <c r="G26" s="249"/>
      <c r="H26" s="249"/>
      <c r="I26" s="249"/>
      <c r="J26" s="266"/>
    </row>
    <row r="27" spans="2:15" s="247" customFormat="1" ht="17.25" customHeight="1" x14ac:dyDescent="0.25">
      <c r="B27" s="249"/>
      <c r="C27" s="249"/>
      <c r="D27" s="249"/>
      <c r="E27" s="249"/>
      <c r="F27" s="249"/>
      <c r="G27" s="249"/>
      <c r="H27" s="249"/>
      <c r="I27" s="249"/>
      <c r="J27" s="266"/>
    </row>
    <row r="28" spans="2:15" s="247" customFormat="1" ht="17.25" customHeight="1" x14ac:dyDescent="0.25">
      <c r="B28" s="249"/>
      <c r="C28" s="249"/>
      <c r="D28" s="249"/>
      <c r="E28" s="249"/>
      <c r="F28" s="249"/>
      <c r="G28" s="249"/>
      <c r="H28" s="249"/>
      <c r="I28" s="249"/>
      <c r="J28" s="266"/>
    </row>
    <row r="29" spans="2:15" ht="15" customHeight="1" x14ac:dyDescent="0.25">
      <c r="B29" s="206"/>
      <c r="C29" s="1"/>
      <c r="D29" s="1"/>
      <c r="E29" s="1"/>
      <c r="F29" s="1"/>
      <c r="G29" s="1"/>
      <c r="H29" s="1"/>
      <c r="I29" s="1"/>
      <c r="J29" s="216"/>
      <c r="K29" s="1"/>
      <c r="L29" s="1"/>
    </row>
    <row r="30" spans="2:15" ht="15" customHeight="1" x14ac:dyDescent="0.25">
      <c r="B30" s="206"/>
      <c r="C30" s="1"/>
      <c r="D30" s="1"/>
      <c r="E30" s="1"/>
      <c r="F30" s="1"/>
      <c r="G30" s="1"/>
      <c r="H30" s="1"/>
      <c r="I30" s="1"/>
      <c r="J30" s="216"/>
      <c r="K30" s="1"/>
      <c r="L30" s="1"/>
    </row>
    <row r="31" spans="2:15" ht="15" customHeight="1" x14ac:dyDescent="0.25">
      <c r="B31" s="206"/>
      <c r="C31" s="1"/>
      <c r="D31" s="1"/>
      <c r="E31" s="1"/>
      <c r="F31" s="1"/>
      <c r="G31" s="1"/>
      <c r="H31" s="1"/>
      <c r="I31" s="1"/>
      <c r="J31" s="216"/>
      <c r="K31" s="1"/>
      <c r="L31" s="1"/>
    </row>
    <row r="32" spans="2:15" ht="15" customHeight="1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</row>
    <row r="33" spans="1:12" ht="15" customHeight="1" x14ac:dyDescent="0.25">
      <c r="B33" s="217" t="s">
        <v>11</v>
      </c>
      <c r="C33" s="1"/>
      <c r="D33" s="1"/>
      <c r="E33" s="1"/>
      <c r="F33" s="1"/>
      <c r="G33" s="1"/>
      <c r="H33" s="1"/>
      <c r="I33" s="1"/>
      <c r="J33" s="1"/>
      <c r="K33" s="1"/>
      <c r="L33" s="1"/>
    </row>
    <row r="34" spans="1:12" ht="15" customHeight="1" x14ac:dyDescent="0.2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</row>
    <row r="35" spans="1:12" ht="15" customHeight="1" x14ac:dyDescent="0.25">
      <c r="B35" s="217"/>
      <c r="C35" s="1"/>
      <c r="D35" s="1"/>
      <c r="E35" s="1"/>
      <c r="F35" s="1"/>
      <c r="G35" s="1"/>
      <c r="H35" s="1"/>
      <c r="I35" s="1"/>
      <c r="J35" s="1"/>
      <c r="K35" s="1"/>
      <c r="L35" s="1"/>
    </row>
    <row r="36" spans="1:12" ht="15" customHeight="1" x14ac:dyDescent="0.25">
      <c r="B36" s="267"/>
      <c r="C36" s="1"/>
      <c r="D36" s="1"/>
      <c r="E36" s="1"/>
      <c r="F36" s="1"/>
      <c r="G36" s="1"/>
      <c r="H36" s="1"/>
      <c r="I36" s="1"/>
      <c r="J36" s="1"/>
      <c r="K36" s="1"/>
      <c r="L36" s="1"/>
    </row>
    <row r="37" spans="1:12" ht="15" customHeight="1" x14ac:dyDescent="0.25">
      <c r="A37" s="1"/>
      <c r="B37" s="268"/>
      <c r="C37" s="1"/>
      <c r="D37" s="1"/>
      <c r="E37" s="1"/>
      <c r="F37" s="1"/>
      <c r="G37" s="1"/>
      <c r="H37" s="1"/>
      <c r="I37" s="1"/>
      <c r="J37" s="1"/>
      <c r="K37" s="1"/>
      <c r="L37" s="1"/>
    </row>
    <row r="38" spans="1:12" ht="15" customHeight="1" x14ac:dyDescent="0.25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</row>
    <row r="39" spans="1:12" ht="15" customHeight="1" x14ac:dyDescent="0.25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</row>
    <row r="40" spans="1:12" ht="15" customHeight="1" x14ac:dyDescent="0.2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2" ht="15" customHeight="1" x14ac:dyDescent="0.25">
      <c r="B41" s="1"/>
      <c r="C41" s="1"/>
      <c r="D41" s="1"/>
      <c r="E41" s="1"/>
      <c r="F41" s="256"/>
      <c r="G41" s="1"/>
      <c r="H41" s="1"/>
      <c r="I41" s="1"/>
      <c r="J41" s="1"/>
      <c r="K41" s="1"/>
      <c r="L41" s="1"/>
    </row>
    <row r="42" spans="1:12" ht="15" customHeight="1" x14ac:dyDescent="0.25">
      <c r="B42" s="1"/>
      <c r="C42" s="1"/>
      <c r="D42" s="1"/>
      <c r="E42" s="1"/>
      <c r="F42" s="256"/>
      <c r="G42" s="1"/>
      <c r="H42" s="1"/>
      <c r="I42" s="1"/>
      <c r="J42" s="1"/>
      <c r="K42" s="1"/>
      <c r="L42" s="1"/>
    </row>
    <row r="43" spans="1:12" ht="15" customHeight="1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</row>
    <row r="44" spans="1:12" ht="15" customHeight="1" x14ac:dyDescent="0.35">
      <c r="B44" s="1"/>
      <c r="C44" s="1"/>
      <c r="D44" s="1"/>
      <c r="E44" s="1"/>
      <c r="F44" s="1"/>
      <c r="G44" s="1"/>
      <c r="H44" s="1"/>
      <c r="I44" s="208"/>
      <c r="J44" s="209"/>
      <c r="K44" s="1"/>
      <c r="L44" s="1"/>
    </row>
    <row r="45" spans="1:12" ht="9" customHeight="1" x14ac:dyDescent="0.35">
      <c r="B45" s="1"/>
      <c r="C45" s="1"/>
      <c r="D45" s="1"/>
      <c r="E45" s="1"/>
      <c r="F45" s="1"/>
      <c r="G45" s="1"/>
      <c r="H45" s="1"/>
      <c r="I45" s="208"/>
      <c r="J45" s="209"/>
      <c r="K45" s="1"/>
      <c r="L45" s="1"/>
    </row>
    <row r="46" spans="1:12" ht="8.25" customHeight="1" x14ac:dyDescent="0.25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</row>
    <row r="48" spans="1:12" x14ac:dyDescent="0.25">
      <c r="A48" s="474"/>
    </row>
    <row r="49" spans="1:12" x14ac:dyDescent="0.25">
      <c r="A49" s="474"/>
    </row>
    <row r="50" spans="1:12" x14ac:dyDescent="0.25">
      <c r="A50" s="479"/>
      <c r="B50" s="479"/>
      <c r="C50" s="479"/>
      <c r="D50" s="479"/>
      <c r="E50" s="479"/>
      <c r="F50" s="479"/>
      <c r="G50" s="479"/>
      <c r="H50" s="479"/>
      <c r="I50" s="479"/>
      <c r="J50" s="479"/>
      <c r="K50" s="479"/>
      <c r="L50" s="479"/>
    </row>
  </sheetData>
  <sheetProtection password="CA61" sheet="1" objects="1" scenarios="1"/>
  <mergeCells count="3">
    <mergeCell ref="B19:H19"/>
    <mergeCell ref="B8:H8"/>
    <mergeCell ref="B9:H9"/>
  </mergeCells>
  <phoneticPr fontId="10" type="noConversion"/>
  <printOptions gridLinesSet="0"/>
  <pageMargins left="0.59" right="0.27559055118110237" top="0.39" bottom="0.59055118110236227" header="0.48" footer="0"/>
  <pageSetup paperSize="9" orientation="portrait" horizontalDpi="180" verticalDpi="180"/>
  <headerFooter alignWithMargins="0">
    <oddHeader xml:space="preserve">&amp;C&amp;12RELATÓRIO DE ENSAIO&amp;RRE:XXXX/YY-R     Folha: &amp;P de &amp;N  Data:  DD/MM/AA </oddHeader>
  </headerFooter>
  <drawing r:id="rId1"/>
  <legacyDrawing r:id="rId2"/>
  <oleObjects>
    <mc:AlternateContent xmlns:mc="http://schemas.openxmlformats.org/markup-compatibility/2006">
      <mc:Choice Requires="x14">
        <oleObject progId="PBrush" shapeId="2066" r:id="rId3">
          <objectPr defaultSize="0" autoPict="0" r:id="rId4">
            <anchor moveWithCells="1" sizeWithCells="1">
              <from>
                <xdr:col>0</xdr:col>
                <xdr:colOff>30480</xdr:colOff>
                <xdr:row>0</xdr:row>
                <xdr:rowOff>53340</xdr:rowOff>
              </from>
              <to>
                <xdr:col>1</xdr:col>
                <xdr:colOff>251460</xdr:colOff>
                <xdr:row>2</xdr:row>
                <xdr:rowOff>121920</xdr:rowOff>
              </to>
            </anchor>
          </objectPr>
        </oleObject>
      </mc:Choice>
      <mc:Fallback>
        <oleObject progId="PBrush" shapeId="2066" r:id="rId3"/>
      </mc:Fallback>
    </mc:AlternateContent>
    <mc:AlternateContent xmlns:mc="http://schemas.openxmlformats.org/markup-compatibility/2006">
      <mc:Choice Requires="x14">
        <oleObject progId="CorelDRAW.Graphic.14" shapeId="2067" r:id="rId5">
          <objectPr defaultSize="0" autoPict="0" r:id="rId6">
            <anchor moveWithCells="1" sizeWithCells="1">
              <from>
                <xdr:col>1</xdr:col>
                <xdr:colOff>281940</xdr:colOff>
                <xdr:row>0</xdr:row>
                <xdr:rowOff>45720</xdr:rowOff>
              </from>
              <to>
                <xdr:col>2</xdr:col>
                <xdr:colOff>320040</xdr:colOff>
                <xdr:row>2</xdr:row>
                <xdr:rowOff>121920</xdr:rowOff>
              </to>
            </anchor>
          </objectPr>
        </oleObject>
      </mc:Choice>
      <mc:Fallback>
        <oleObject progId="CorelDRAW.Graphic.14" shapeId="2067" r:id="rId5"/>
      </mc:Fallback>
    </mc:AlternateContent>
    <mc:AlternateContent xmlns:mc="http://schemas.openxmlformats.org/markup-compatibility/2006">
      <mc:Choice Requires="x14">
        <oleObject progId="CorelDRAW.Graphic.14" shapeId="2068" r:id="rId7">
          <objectPr defaultSize="0" autoPict="0" r:id="rId8">
            <anchor moveWithCells="1" sizeWithCells="1">
              <from>
                <xdr:col>2</xdr:col>
                <xdr:colOff>327660</xdr:colOff>
                <xdr:row>0</xdr:row>
                <xdr:rowOff>45720</xdr:rowOff>
              </from>
              <to>
                <xdr:col>3</xdr:col>
                <xdr:colOff>327660</xdr:colOff>
                <xdr:row>3</xdr:row>
                <xdr:rowOff>0</xdr:rowOff>
              </to>
            </anchor>
          </objectPr>
        </oleObject>
      </mc:Choice>
      <mc:Fallback>
        <oleObject progId="CorelDRAW.Graphic.14" shapeId="2068" r:id="rId7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68"/>
  <sheetViews>
    <sheetView showGridLines="0" topLeftCell="B1" zoomScale="75" workbookViewId="0">
      <selection activeCell="AB27" sqref="AB27"/>
    </sheetView>
  </sheetViews>
  <sheetFormatPr defaultColWidth="9.109375" defaultRowHeight="13.5" customHeight="1" x14ac:dyDescent="0.25"/>
  <cols>
    <col min="1" max="1" width="2.109375" style="2" customWidth="1"/>
    <col min="2" max="2" width="8.88671875" style="2" customWidth="1"/>
    <col min="3" max="3" width="9.109375" style="2"/>
    <col min="4" max="4" width="12.33203125" style="2" customWidth="1"/>
    <col min="5" max="11" width="7.109375" style="2" customWidth="1"/>
    <col min="12" max="12" width="8.109375" style="2" bestFit="1" customWidth="1"/>
    <col min="13" max="13" width="3.88671875" style="3" customWidth="1"/>
    <col min="14" max="14" width="1.88671875" style="2" customWidth="1"/>
    <col min="15" max="15" width="6.33203125" style="2" customWidth="1"/>
    <col min="16" max="16384" width="9.109375" style="2"/>
  </cols>
  <sheetData>
    <row r="1" spans="1:19" ht="13.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N1" s="3"/>
      <c r="O1" s="3"/>
      <c r="P1" s="3"/>
    </row>
    <row r="2" spans="1:19" ht="13.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N2" s="3"/>
      <c r="O2" s="3"/>
      <c r="P2" s="3"/>
    </row>
    <row r="3" spans="1:19" ht="13.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N3" s="3"/>
      <c r="O3" s="3"/>
      <c r="P3" s="3"/>
    </row>
    <row r="4" spans="1:19" ht="15.75" customHeigh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N4" s="3"/>
      <c r="O4" s="3"/>
      <c r="P4" s="3"/>
    </row>
    <row r="5" spans="1:19" ht="15.75" customHeight="1" x14ac:dyDescent="0.25">
      <c r="A5" s="3"/>
      <c r="B5" s="207" t="s">
        <v>12</v>
      </c>
      <c r="C5" s="3"/>
      <c r="D5" s="3"/>
      <c r="E5" s="3"/>
      <c r="F5" s="3"/>
      <c r="G5" s="3"/>
      <c r="H5" s="3"/>
      <c r="I5" s="3"/>
      <c r="J5" s="3"/>
      <c r="K5" s="3"/>
      <c r="L5" s="3"/>
      <c r="N5" s="3"/>
      <c r="O5" s="3"/>
      <c r="P5" s="3"/>
    </row>
    <row r="6" spans="1:19" ht="15.75" customHeight="1" x14ac:dyDescent="0.25">
      <c r="A6" s="207"/>
      <c r="B6" s="3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3"/>
      <c r="O6" s="10"/>
      <c r="S6" s="10"/>
    </row>
    <row r="7" spans="1:19" ht="15.75" customHeight="1" x14ac:dyDescent="0.25">
      <c r="A7" s="3"/>
      <c r="B7" s="28"/>
      <c r="C7" s="6"/>
      <c r="D7" s="12"/>
      <c r="E7" s="27"/>
      <c r="F7" s="27"/>
      <c r="G7" s="27"/>
      <c r="H7" s="27"/>
      <c r="I7" s="27"/>
      <c r="J7" s="27"/>
      <c r="K7" s="27"/>
      <c r="L7" s="27"/>
      <c r="M7" s="10"/>
      <c r="N7" s="10"/>
      <c r="O7" s="10"/>
      <c r="S7" s="10"/>
    </row>
    <row r="8" spans="1:19" ht="15.75" customHeight="1" thickBot="1" x14ac:dyDescent="0.3">
      <c r="A8" s="3"/>
      <c r="B8" s="211"/>
      <c r="C8" s="224"/>
      <c r="D8" s="225"/>
      <c r="E8" s="226"/>
      <c r="F8" s="226"/>
      <c r="G8" s="226"/>
      <c r="H8" s="226"/>
      <c r="I8" s="226"/>
      <c r="J8" s="226"/>
      <c r="K8" s="226"/>
      <c r="L8" s="226"/>
      <c r="N8" s="3"/>
      <c r="O8" s="3"/>
      <c r="S8" s="3"/>
    </row>
    <row r="9" spans="1:19" s="14" customFormat="1" ht="15.75" customHeight="1" x14ac:dyDescent="0.25">
      <c r="A9" s="4"/>
      <c r="B9" s="238" t="s">
        <v>13</v>
      </c>
      <c r="C9" s="239"/>
      <c r="D9" s="240"/>
      <c r="E9" s="334">
        <f>ENTRADA!E3</f>
        <v>0</v>
      </c>
      <c r="F9" s="241"/>
      <c r="G9" s="241"/>
      <c r="H9" s="241"/>
      <c r="I9" s="241"/>
      <c r="J9" s="241"/>
      <c r="K9" s="241"/>
      <c r="L9" s="242"/>
      <c r="M9" s="12"/>
      <c r="N9" s="12"/>
      <c r="O9" s="18"/>
      <c r="S9" s="6"/>
    </row>
    <row r="10" spans="1:19" s="14" customFormat="1" ht="15.75" customHeight="1" x14ac:dyDescent="0.25">
      <c r="A10" s="4"/>
      <c r="B10" s="35" t="s">
        <v>14</v>
      </c>
      <c r="C10" s="36"/>
      <c r="D10" s="37"/>
      <c r="E10" s="335">
        <f>ENTRADA!E4</f>
        <v>0</v>
      </c>
      <c r="F10" s="38"/>
      <c r="G10" s="38"/>
      <c r="H10" s="38"/>
      <c r="I10" s="38"/>
      <c r="J10" s="38"/>
      <c r="K10" s="38"/>
      <c r="L10" s="39"/>
      <c r="M10" s="6"/>
      <c r="N10" s="6"/>
      <c r="O10" s="6"/>
      <c r="S10" s="6"/>
    </row>
    <row r="11" spans="1:19" s="14" customFormat="1" ht="15.75" customHeight="1" x14ac:dyDescent="0.25">
      <c r="A11" s="4"/>
      <c r="B11" s="35" t="s">
        <v>15</v>
      </c>
      <c r="C11" s="36"/>
      <c r="D11" s="37"/>
      <c r="E11" s="335">
        <f>ENTRADA!E5</f>
        <v>0</v>
      </c>
      <c r="F11" s="38"/>
      <c r="G11" s="38"/>
      <c r="H11" s="38"/>
      <c r="I11" s="38"/>
      <c r="J11" s="38"/>
      <c r="K11" s="38"/>
      <c r="L11" s="40"/>
      <c r="M11" s="6"/>
      <c r="N11" s="6"/>
      <c r="O11" s="6"/>
      <c r="S11" s="6"/>
    </row>
    <row r="12" spans="1:19" s="14" customFormat="1" ht="15.75" customHeight="1" x14ac:dyDescent="0.25">
      <c r="A12" s="4"/>
      <c r="B12" s="41" t="s">
        <v>16</v>
      </c>
      <c r="C12" s="36"/>
      <c r="D12" s="37"/>
      <c r="E12" s="336">
        <f>ENTRADA!E6</f>
        <v>0</v>
      </c>
      <c r="F12" s="38"/>
      <c r="G12" s="38"/>
      <c r="H12" s="38"/>
      <c r="I12" s="38"/>
      <c r="J12" s="38"/>
      <c r="K12" s="38"/>
      <c r="L12" s="40"/>
      <c r="M12" s="6"/>
      <c r="N12" s="6"/>
      <c r="O12" s="6"/>
      <c r="S12" s="6"/>
    </row>
    <row r="13" spans="1:19" s="14" customFormat="1" ht="15.75" customHeight="1" x14ac:dyDescent="0.25">
      <c r="A13" s="4"/>
      <c r="B13" s="41" t="s">
        <v>17</v>
      </c>
      <c r="C13" s="42"/>
      <c r="D13" s="37"/>
      <c r="E13" s="335" t="str">
        <f>ENTRADA!E8</f>
        <v>NBR5440/14</v>
      </c>
      <c r="F13" s="38"/>
      <c r="G13" s="38"/>
      <c r="H13" s="38"/>
      <c r="I13" s="38"/>
      <c r="J13" s="38"/>
      <c r="K13" s="38"/>
      <c r="L13" s="40"/>
      <c r="M13" s="6"/>
      <c r="N13" s="6"/>
      <c r="O13" s="6"/>
      <c r="S13" s="6"/>
    </row>
    <row r="14" spans="1:19" s="14" customFormat="1" ht="15.75" customHeight="1" x14ac:dyDescent="0.25">
      <c r="A14" s="4"/>
      <c r="B14" s="34" t="s">
        <v>18</v>
      </c>
      <c r="C14" s="42"/>
      <c r="D14" s="37"/>
      <c r="E14" s="335">
        <f>ENTRADA!E9</f>
        <v>0</v>
      </c>
      <c r="F14" s="38"/>
      <c r="G14" s="38"/>
      <c r="H14" s="38"/>
      <c r="I14" s="38"/>
      <c r="J14" s="38"/>
      <c r="K14" s="38"/>
      <c r="L14" s="40"/>
      <c r="M14" s="6"/>
      <c r="N14" s="6"/>
      <c r="O14" s="6"/>
      <c r="S14" s="6"/>
    </row>
    <row r="15" spans="1:19" s="14" customFormat="1" ht="15.75" customHeight="1" x14ac:dyDescent="0.25">
      <c r="A15" s="4"/>
      <c r="B15" s="41" t="s">
        <v>19</v>
      </c>
      <c r="C15" s="42"/>
      <c r="D15" s="37"/>
      <c r="E15" s="335">
        <f>ENTRADA!E10</f>
        <v>1</v>
      </c>
      <c r="F15" s="38"/>
      <c r="G15" s="38"/>
      <c r="H15" s="38"/>
      <c r="I15" s="38"/>
      <c r="J15" s="38"/>
      <c r="K15" s="38"/>
      <c r="L15" s="40"/>
      <c r="M15" s="6"/>
      <c r="N15" s="6"/>
      <c r="O15" s="6"/>
      <c r="S15" s="6"/>
    </row>
    <row r="16" spans="1:19" s="14" customFormat="1" ht="15.75" customHeight="1" x14ac:dyDescent="0.25">
      <c r="A16" s="4"/>
      <c r="B16" s="43" t="s">
        <v>20</v>
      </c>
      <c r="C16" s="44"/>
      <c r="D16" s="45"/>
      <c r="E16" s="335">
        <f>ENTRADA!E11</f>
        <v>0</v>
      </c>
      <c r="F16" s="38"/>
      <c r="G16" s="38"/>
      <c r="H16" s="38"/>
      <c r="I16" s="38"/>
      <c r="J16" s="38"/>
      <c r="K16" s="38"/>
      <c r="L16" s="40"/>
      <c r="M16" s="6"/>
      <c r="N16" s="6"/>
      <c r="O16" s="6"/>
      <c r="Q16" s="6"/>
      <c r="S16" s="6"/>
    </row>
    <row r="17" spans="1:19" s="14" customFormat="1" ht="15.75" customHeight="1" x14ac:dyDescent="0.25">
      <c r="A17" s="4"/>
      <c r="B17" s="43" t="s">
        <v>21</v>
      </c>
      <c r="C17" s="44"/>
      <c r="D17" s="45"/>
      <c r="E17" s="335">
        <f>ENTRADA!E12</f>
        <v>0</v>
      </c>
      <c r="F17" s="38"/>
      <c r="G17" s="38"/>
      <c r="H17" s="38"/>
      <c r="I17" s="38"/>
      <c r="J17" s="38"/>
      <c r="K17" s="38"/>
      <c r="L17" s="40"/>
      <c r="M17" s="6"/>
      <c r="N17" s="6"/>
      <c r="O17" s="6"/>
      <c r="S17" s="6"/>
    </row>
    <row r="18" spans="1:19" s="14" customFormat="1" ht="15.75" customHeight="1" x14ac:dyDescent="0.25">
      <c r="A18" s="4"/>
      <c r="B18" s="43" t="s">
        <v>22</v>
      </c>
      <c r="C18" s="44"/>
      <c r="D18" s="45"/>
      <c r="E18" s="335">
        <f>ENTRADA!E13</f>
        <v>0</v>
      </c>
      <c r="F18" s="38"/>
      <c r="G18" s="38"/>
      <c r="H18" s="38"/>
      <c r="I18" s="38"/>
      <c r="J18" s="38"/>
      <c r="K18" s="38"/>
      <c r="L18" s="40"/>
      <c r="M18" s="6"/>
      <c r="N18" s="6"/>
      <c r="O18" s="6"/>
      <c r="S18" s="6"/>
    </row>
    <row r="19" spans="1:19" s="14" customFormat="1" ht="15.75" customHeight="1" x14ac:dyDescent="0.25">
      <c r="A19" s="4"/>
      <c r="B19" s="41" t="s">
        <v>23</v>
      </c>
      <c r="C19" s="44"/>
      <c r="D19" s="45"/>
      <c r="E19" s="673">
        <f>ENTRADA!E14</f>
        <v>0</v>
      </c>
      <c r="F19" s="674"/>
      <c r="G19" s="674"/>
      <c r="H19" s="674"/>
      <c r="I19" s="674"/>
      <c r="J19" s="674"/>
      <c r="K19" s="674"/>
      <c r="L19" s="675"/>
      <c r="S19" s="6"/>
    </row>
    <row r="20" spans="1:19" s="14" customFormat="1" ht="15.75" customHeight="1" x14ac:dyDescent="0.25">
      <c r="A20" s="4"/>
      <c r="B20" s="46" t="s">
        <v>24</v>
      </c>
      <c r="C20" s="47"/>
      <c r="D20" s="48"/>
      <c r="E20" s="676">
        <f>IF(ENTRADA!E16=0,0,ENTRADA!E16-20)</f>
        <v>0</v>
      </c>
      <c r="F20" s="677"/>
      <c r="G20" s="677"/>
      <c r="H20" s="677"/>
      <c r="I20" s="677"/>
      <c r="J20" s="677"/>
      <c r="K20" s="677"/>
      <c r="L20" s="678"/>
      <c r="M20" s="6"/>
      <c r="N20" s="6"/>
      <c r="O20" s="6"/>
      <c r="S20" s="6"/>
    </row>
    <row r="21" spans="1:19" s="14" customFormat="1" ht="15.75" customHeight="1" x14ac:dyDescent="0.25">
      <c r="A21" s="4"/>
      <c r="B21" s="46" t="s">
        <v>25</v>
      </c>
      <c r="C21" s="47"/>
      <c r="D21" s="48"/>
      <c r="E21" s="679"/>
      <c r="F21" s="680"/>
      <c r="G21" s="680"/>
      <c r="H21" s="680"/>
      <c r="I21" s="680"/>
      <c r="J21" s="680"/>
      <c r="K21" s="680"/>
      <c r="L21" s="681"/>
      <c r="M21" s="6"/>
      <c r="N21" s="6"/>
      <c r="O21" s="6"/>
      <c r="S21" s="6"/>
    </row>
    <row r="22" spans="1:19" s="14" customFormat="1" ht="15.75" customHeight="1" x14ac:dyDescent="0.25">
      <c r="A22" s="4"/>
      <c r="B22" s="34" t="s">
        <v>26</v>
      </c>
      <c r="C22" s="49"/>
      <c r="D22" s="45"/>
      <c r="E22" s="335">
        <f>ENTRADA!E17</f>
        <v>0</v>
      </c>
      <c r="F22" s="38"/>
      <c r="G22" s="38"/>
      <c r="H22" s="38"/>
      <c r="I22" s="38"/>
      <c r="J22" s="38"/>
      <c r="K22" s="38"/>
      <c r="L22" s="39"/>
      <c r="M22" s="6"/>
      <c r="N22" s="6"/>
      <c r="O22" s="6"/>
      <c r="S22" s="6"/>
    </row>
    <row r="23" spans="1:19" s="14" customFormat="1" ht="15.75" customHeight="1" x14ac:dyDescent="0.25">
      <c r="A23" s="4"/>
      <c r="B23" s="557" t="s">
        <v>366</v>
      </c>
      <c r="C23" s="49"/>
      <c r="D23" s="45"/>
      <c r="E23" s="335">
        <f>ENTRADA!E18</f>
        <v>0</v>
      </c>
      <c r="F23" s="38"/>
      <c r="G23" s="38"/>
      <c r="H23" s="38"/>
      <c r="I23" s="38"/>
      <c r="J23" s="38"/>
      <c r="K23" s="38"/>
      <c r="L23" s="39"/>
      <c r="M23" s="6"/>
      <c r="N23" s="6"/>
      <c r="O23" s="6"/>
      <c r="S23" s="6"/>
    </row>
    <row r="24" spans="1:19" s="14" customFormat="1" ht="15.75" customHeight="1" x14ac:dyDescent="0.25">
      <c r="A24" s="4"/>
      <c r="B24" s="34" t="s">
        <v>27</v>
      </c>
      <c r="C24" s="49"/>
      <c r="D24" s="45"/>
      <c r="E24" s="335">
        <f>ENTRADA!E19</f>
        <v>0</v>
      </c>
      <c r="F24" s="38"/>
      <c r="G24" s="38"/>
      <c r="H24" s="38"/>
      <c r="I24" s="38"/>
      <c r="J24" s="38"/>
      <c r="K24" s="38"/>
      <c r="L24" s="39"/>
      <c r="M24" s="6"/>
      <c r="N24" s="6"/>
      <c r="O24" s="6"/>
      <c r="S24" s="6"/>
    </row>
    <row r="25" spans="1:19" s="14" customFormat="1" ht="15.75" customHeight="1" x14ac:dyDescent="0.25">
      <c r="A25" s="4"/>
      <c r="B25" s="34" t="s">
        <v>28</v>
      </c>
      <c r="C25" s="49"/>
      <c r="D25" s="45"/>
      <c r="E25" s="335">
        <f>ENTRADA!E20</f>
        <v>0</v>
      </c>
      <c r="F25" s="38"/>
      <c r="G25" s="38"/>
      <c r="H25" s="38"/>
      <c r="I25" s="38"/>
      <c r="J25" s="38"/>
      <c r="K25" s="38"/>
      <c r="L25" s="39"/>
      <c r="M25" s="6"/>
      <c r="N25" s="6"/>
      <c r="O25" s="6"/>
      <c r="S25" s="6"/>
    </row>
    <row r="26" spans="1:19" s="14" customFormat="1" ht="15.75" customHeight="1" x14ac:dyDescent="0.25">
      <c r="A26" s="4"/>
      <c r="B26" s="34" t="s">
        <v>29</v>
      </c>
      <c r="C26" s="49"/>
      <c r="D26" s="45"/>
      <c r="E26" s="335">
        <f>ENTRADA!E21</f>
        <v>0</v>
      </c>
      <c r="F26" s="38"/>
      <c r="G26" s="38"/>
      <c r="H26" s="38"/>
      <c r="I26" s="38"/>
      <c r="J26" s="38"/>
      <c r="K26" s="38"/>
      <c r="L26" s="39"/>
      <c r="M26" s="6"/>
      <c r="N26" s="6"/>
      <c r="O26" s="6"/>
      <c r="S26" s="6"/>
    </row>
    <row r="27" spans="1:19" s="14" customFormat="1" ht="15.75" customHeight="1" x14ac:dyDescent="0.25">
      <c r="A27" s="4"/>
      <c r="B27" s="46" t="s">
        <v>30</v>
      </c>
      <c r="C27" s="47"/>
      <c r="D27" s="48"/>
      <c r="E27" s="337"/>
      <c r="F27" s="187"/>
      <c r="G27" s="187"/>
      <c r="H27" s="187"/>
      <c r="I27" s="187"/>
      <c r="J27" s="187"/>
      <c r="K27" s="187"/>
      <c r="L27" s="188"/>
      <c r="M27" s="6"/>
      <c r="N27" s="6"/>
      <c r="O27" s="6"/>
      <c r="S27" s="6"/>
    </row>
    <row r="28" spans="1:19" s="14" customFormat="1" ht="15.75" customHeight="1" x14ac:dyDescent="0.25">
      <c r="A28" s="4"/>
      <c r="B28" s="46" t="s">
        <v>31</v>
      </c>
      <c r="C28" s="47"/>
      <c r="D28" s="48"/>
      <c r="E28" s="338">
        <f>ENTRADA!E23</f>
        <v>0</v>
      </c>
      <c r="F28" s="187"/>
      <c r="G28" s="187"/>
      <c r="H28" s="187"/>
      <c r="I28" s="187"/>
      <c r="J28" s="187"/>
      <c r="K28" s="187"/>
      <c r="L28" s="188"/>
      <c r="M28" s="6"/>
      <c r="N28" s="6"/>
      <c r="O28" s="6"/>
      <c r="S28" s="6"/>
    </row>
    <row r="29" spans="1:19" s="14" customFormat="1" ht="15.75" customHeight="1" x14ac:dyDescent="0.25">
      <c r="A29" s="4"/>
      <c r="B29" s="50" t="s">
        <v>32</v>
      </c>
      <c r="C29" s="51"/>
      <c r="D29" s="52"/>
      <c r="E29" s="198" t="s">
        <v>33</v>
      </c>
      <c r="F29" s="199" t="s">
        <v>34</v>
      </c>
      <c r="G29" s="199" t="s">
        <v>35</v>
      </c>
      <c r="H29" s="199" t="s">
        <v>36</v>
      </c>
      <c r="I29" s="199" t="s">
        <v>37</v>
      </c>
      <c r="J29" s="199" t="s">
        <v>38</v>
      </c>
      <c r="K29" s="199" t="s">
        <v>39</v>
      </c>
      <c r="L29" s="577" t="s">
        <v>405</v>
      </c>
      <c r="M29" s="6"/>
      <c r="N29" s="6"/>
      <c r="O29" s="6"/>
      <c r="S29" s="6"/>
    </row>
    <row r="30" spans="1:19" s="14" customFormat="1" ht="15.75" customHeight="1" x14ac:dyDescent="0.25">
      <c r="A30" s="4"/>
      <c r="B30" s="53"/>
      <c r="C30" s="54"/>
      <c r="D30" s="55"/>
      <c r="E30" s="339" t="str">
        <f>IF(ENTRADA!E25=0,"-",ENTRADA!E25)</f>
        <v>-</v>
      </c>
      <c r="F30" s="339" t="str">
        <f>IF(ENTRADA!F25=0,"-",ENTRADA!F25)</f>
        <v>-</v>
      </c>
      <c r="G30" s="339" t="str">
        <f>IF(ENTRADA!G25=0,"-",ENTRADA!G25)</f>
        <v>-</v>
      </c>
      <c r="H30" s="339" t="str">
        <f>IF(ENTRADA!H25=0,"-",ENTRADA!H25)</f>
        <v>-</v>
      </c>
      <c r="I30" s="339" t="str">
        <f>IF(ENTRADA!E29=0,"-",ENTRADA!F29)</f>
        <v>-</v>
      </c>
      <c r="J30" s="339" t="str">
        <f>IF(ENTRADA!F29=0,"-",ENTRADA!G29)</f>
        <v>-</v>
      </c>
      <c r="K30" s="339" t="str">
        <f>IF(ENTRADA!G29=0,"-",ENTRADA!H29)</f>
        <v>-</v>
      </c>
      <c r="L30" s="339" t="str">
        <f>IF(ENTRADA!H29=0,"-",ENTRADA!E29)</f>
        <v>-</v>
      </c>
      <c r="M30" s="6"/>
      <c r="N30" s="6"/>
      <c r="O30" s="6"/>
      <c r="S30" s="6"/>
    </row>
    <row r="31" spans="1:19" s="14" customFormat="1" ht="15.75" customHeight="1" thickBot="1" x14ac:dyDescent="0.3">
      <c r="A31" s="4"/>
      <c r="B31" s="56" t="s">
        <v>40</v>
      </c>
      <c r="C31" s="57"/>
      <c r="D31" s="58"/>
      <c r="E31" s="340">
        <f>ENTRADA!E30</f>
        <v>0</v>
      </c>
      <c r="F31" s="184" t="s">
        <v>41</v>
      </c>
      <c r="G31" s="184">
        <f>ENTRADA!G30</f>
        <v>0</v>
      </c>
      <c r="H31" s="185"/>
      <c r="I31" s="185"/>
      <c r="J31" s="185"/>
      <c r="K31" s="185"/>
      <c r="L31" s="186"/>
      <c r="M31" s="6"/>
      <c r="N31" s="6"/>
      <c r="O31" s="6"/>
      <c r="S31" s="6"/>
    </row>
    <row r="32" spans="1:19" s="14" customFormat="1" ht="15.75" customHeight="1" x14ac:dyDescent="0.25">
      <c r="A32" s="4"/>
      <c r="B32" s="59"/>
      <c r="C32" s="4"/>
      <c r="D32" s="6"/>
      <c r="E32" s="4"/>
      <c r="F32" s="60"/>
      <c r="G32" s="60"/>
      <c r="H32" s="31"/>
      <c r="I32" s="31"/>
      <c r="J32" s="31"/>
      <c r="K32" s="31"/>
      <c r="L32" s="31"/>
      <c r="M32" s="6"/>
      <c r="N32" s="6"/>
      <c r="O32" s="6"/>
      <c r="S32" s="6"/>
    </row>
    <row r="33" spans="1:19" s="14" customFormat="1" ht="15.75" customHeight="1" x14ac:dyDescent="0.25">
      <c r="A33" s="4"/>
      <c r="B33" s="59"/>
      <c r="C33" s="4"/>
      <c r="D33" s="6"/>
      <c r="E33" s="4"/>
      <c r="F33" s="60"/>
      <c r="G33" s="60"/>
      <c r="H33" s="31"/>
      <c r="I33" s="31"/>
      <c r="J33" s="31"/>
      <c r="K33" s="31"/>
      <c r="L33" s="31"/>
      <c r="M33" s="6"/>
      <c r="N33" s="6"/>
      <c r="O33" s="6"/>
      <c r="S33" s="6"/>
    </row>
    <row r="34" spans="1:19" s="14" customFormat="1" ht="15.75" customHeight="1" x14ac:dyDescent="0.25">
      <c r="A34" s="4"/>
      <c r="B34" s="59"/>
      <c r="C34" s="4"/>
      <c r="D34" s="6"/>
      <c r="E34" s="4"/>
      <c r="F34" s="60"/>
      <c r="G34" s="60"/>
      <c r="H34" s="31"/>
      <c r="I34" s="31"/>
      <c r="J34" s="31"/>
      <c r="K34" s="31"/>
      <c r="L34" s="31"/>
      <c r="M34" s="6"/>
      <c r="N34" s="6"/>
      <c r="O34" s="6"/>
      <c r="S34" s="6"/>
    </row>
    <row r="35" spans="1:19" s="14" customFormat="1" ht="15.75" customHeight="1" x14ac:dyDescent="0.25">
      <c r="A35" s="4"/>
      <c r="B35" s="59"/>
      <c r="C35" s="4"/>
      <c r="D35" s="6"/>
      <c r="E35" s="4"/>
      <c r="F35" s="60"/>
      <c r="G35" s="60"/>
      <c r="H35" s="31"/>
      <c r="I35" s="31"/>
      <c r="J35" s="31"/>
      <c r="K35" s="31"/>
      <c r="L35" s="31"/>
      <c r="M35" s="6"/>
      <c r="N35" s="6"/>
      <c r="O35" s="6"/>
      <c r="S35" s="6"/>
    </row>
    <row r="36" spans="1:19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N36" s="3"/>
      <c r="O36" s="3"/>
      <c r="S36" s="3"/>
    </row>
    <row r="37" spans="1:19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N37" s="3"/>
      <c r="O37" s="3"/>
      <c r="S37" s="3"/>
    </row>
    <row r="38" spans="1:19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9" ht="15.75" customHeight="1" x14ac:dyDescent="0.25">
      <c r="C39" s="258"/>
      <c r="D39" s="269"/>
      <c r="E39" s="3"/>
      <c r="F39" s="3"/>
      <c r="G39" s="3"/>
      <c r="H39" s="3"/>
      <c r="I39" s="3"/>
      <c r="J39" s="3"/>
      <c r="K39" s="3"/>
      <c r="L39" s="3"/>
    </row>
    <row r="40" spans="1:19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9" ht="15.75" customHeight="1" x14ac:dyDescent="0.25">
      <c r="A41" s="3"/>
      <c r="B41" s="3"/>
      <c r="C41" s="3"/>
      <c r="D41" s="3"/>
      <c r="E41" s="3"/>
      <c r="F41" s="255"/>
      <c r="G41" s="3"/>
      <c r="H41" s="3"/>
      <c r="I41" s="3"/>
      <c r="J41" s="3"/>
      <c r="K41" s="3"/>
      <c r="L41" s="3"/>
    </row>
    <row r="42" spans="1:19" ht="15.75" customHeight="1" x14ac:dyDescent="0.25">
      <c r="A42" s="3"/>
      <c r="B42" s="3"/>
      <c r="C42" s="3"/>
      <c r="D42" s="3"/>
      <c r="E42" s="3"/>
      <c r="F42" s="255"/>
      <c r="G42" s="3"/>
      <c r="H42" s="3"/>
      <c r="I42" s="3"/>
      <c r="J42" s="3"/>
      <c r="K42" s="3"/>
      <c r="L42" s="3"/>
    </row>
    <row r="43" spans="1:19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9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9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9" ht="15.75" customHeight="1" x14ac:dyDescent="0.35">
      <c r="A46" s="3"/>
      <c r="B46" s="3"/>
      <c r="C46" s="3"/>
      <c r="D46" s="3"/>
      <c r="E46" s="3"/>
      <c r="F46" s="3"/>
      <c r="G46" s="3"/>
      <c r="H46" s="3"/>
      <c r="I46" s="3"/>
      <c r="J46" s="3"/>
      <c r="K46" s="208"/>
      <c r="L46" s="209"/>
    </row>
    <row r="47" spans="1:19" s="3" customFormat="1" ht="8.25" customHeight="1" x14ac:dyDescent="0.25">
      <c r="K47" s="2"/>
      <c r="L47" s="2"/>
    </row>
    <row r="48" spans="1:19" ht="13.5" customHeight="1" x14ac:dyDescent="0.25">
      <c r="A48" s="472"/>
      <c r="C48" s="3"/>
    </row>
    <row r="49" spans="1:13" s="7" customFormat="1" ht="13.5" customHeight="1" x14ac:dyDescent="0.25">
      <c r="A49" s="472"/>
      <c r="B49" s="2"/>
      <c r="C49" s="8"/>
      <c r="M49" s="8"/>
    </row>
    <row r="50" spans="1:13" ht="13.5" customHeight="1" x14ac:dyDescent="0.25">
      <c r="A50" s="12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</row>
    <row r="51" spans="1:13" ht="13.5" customHeight="1" x14ac:dyDescent="0.25">
      <c r="A51" s="3"/>
    </row>
    <row r="52" spans="1:13" ht="13.5" customHeight="1" x14ac:dyDescent="0.25">
      <c r="A52" s="3"/>
    </row>
    <row r="53" spans="1:13" ht="13.5" customHeight="1" x14ac:dyDescent="0.25">
      <c r="A53" s="3"/>
    </row>
    <row r="54" spans="1:13" ht="13.5" customHeight="1" x14ac:dyDescent="0.25">
      <c r="A54" s="3"/>
    </row>
    <row r="55" spans="1:13" ht="13.5" customHeight="1" x14ac:dyDescent="0.25">
      <c r="A55" s="3"/>
    </row>
    <row r="56" spans="1:13" ht="13.5" customHeight="1" x14ac:dyDescent="0.25">
      <c r="A56" s="3"/>
    </row>
    <row r="57" spans="1:13" ht="13.5" customHeight="1" x14ac:dyDescent="0.25">
      <c r="A57" s="3"/>
    </row>
    <row r="58" spans="1:13" ht="13.5" customHeight="1" x14ac:dyDescent="0.25">
      <c r="A58" s="3"/>
    </row>
    <row r="59" spans="1:13" ht="13.5" customHeight="1" x14ac:dyDescent="0.25">
      <c r="A59" s="3"/>
    </row>
    <row r="60" spans="1:13" ht="13.5" customHeight="1" x14ac:dyDescent="0.25">
      <c r="A60" s="3"/>
    </row>
    <row r="61" spans="1:13" ht="13.5" customHeight="1" x14ac:dyDescent="0.25">
      <c r="A61" s="3"/>
    </row>
    <row r="62" spans="1:13" ht="13.5" customHeight="1" x14ac:dyDescent="0.25">
      <c r="A62" s="3"/>
    </row>
    <row r="63" spans="1:13" ht="13.5" customHeight="1" x14ac:dyDescent="0.25">
      <c r="A63" s="3"/>
    </row>
    <row r="64" spans="1:13" ht="13.5" customHeight="1" x14ac:dyDescent="0.25">
      <c r="A64" s="3"/>
    </row>
    <row r="65" spans="1:1" ht="13.5" customHeight="1" x14ac:dyDescent="0.25">
      <c r="A65" s="3"/>
    </row>
    <row r="66" spans="1:1" ht="13.5" customHeight="1" x14ac:dyDescent="0.25">
      <c r="A66" s="3"/>
    </row>
    <row r="67" spans="1:1" ht="13.5" customHeight="1" x14ac:dyDescent="0.25">
      <c r="A67" s="3"/>
    </row>
    <row r="68" spans="1:1" ht="13.5" customHeight="1" x14ac:dyDescent="0.25">
      <c r="A68" s="3"/>
    </row>
    <row r="69" spans="1:1" ht="13.5" customHeight="1" x14ac:dyDescent="0.25">
      <c r="A69" s="3"/>
    </row>
    <row r="70" spans="1:1" ht="13.5" customHeight="1" x14ac:dyDescent="0.25">
      <c r="A70" s="3"/>
    </row>
    <row r="71" spans="1:1" ht="13.5" customHeight="1" x14ac:dyDescent="0.25">
      <c r="A71" s="3"/>
    </row>
    <row r="72" spans="1:1" ht="13.5" customHeight="1" x14ac:dyDescent="0.25">
      <c r="A72" s="3"/>
    </row>
    <row r="73" spans="1:1" ht="13.5" customHeight="1" x14ac:dyDescent="0.25">
      <c r="A73" s="3"/>
    </row>
    <row r="74" spans="1:1" ht="13.5" customHeight="1" x14ac:dyDescent="0.25">
      <c r="A74" s="3"/>
    </row>
    <row r="75" spans="1:1" ht="13.5" customHeight="1" x14ac:dyDescent="0.25">
      <c r="A75" s="3"/>
    </row>
    <row r="76" spans="1:1" ht="13.5" customHeight="1" x14ac:dyDescent="0.25">
      <c r="A76" s="3"/>
    </row>
    <row r="77" spans="1:1" ht="13.5" customHeight="1" x14ac:dyDescent="0.25">
      <c r="A77" s="3"/>
    </row>
    <row r="78" spans="1:1" ht="13.5" customHeight="1" x14ac:dyDescent="0.25">
      <c r="A78" s="3"/>
    </row>
    <row r="79" spans="1:1" ht="13.5" customHeight="1" x14ac:dyDescent="0.25">
      <c r="A79" s="3"/>
    </row>
    <row r="80" spans="1:1" ht="13.5" customHeight="1" x14ac:dyDescent="0.25">
      <c r="A80" s="3"/>
    </row>
    <row r="81" spans="1:1" ht="13.5" customHeight="1" x14ac:dyDescent="0.25">
      <c r="A81" s="3"/>
    </row>
    <row r="82" spans="1:1" ht="13.5" customHeight="1" x14ac:dyDescent="0.25">
      <c r="A82" s="3"/>
    </row>
    <row r="83" spans="1:1" ht="13.5" customHeight="1" x14ac:dyDescent="0.25">
      <c r="A83" s="3"/>
    </row>
    <row r="84" spans="1:1" ht="13.5" customHeight="1" x14ac:dyDescent="0.25">
      <c r="A84" s="3"/>
    </row>
    <row r="85" spans="1:1" ht="13.5" customHeight="1" x14ac:dyDescent="0.25">
      <c r="A85" s="3"/>
    </row>
    <row r="86" spans="1:1" ht="13.5" customHeight="1" x14ac:dyDescent="0.25">
      <c r="A86" s="3"/>
    </row>
    <row r="87" spans="1:1" ht="13.5" customHeight="1" x14ac:dyDescent="0.25">
      <c r="A87" s="3"/>
    </row>
    <row r="88" spans="1:1" ht="13.5" customHeight="1" x14ac:dyDescent="0.25">
      <c r="A88" s="3"/>
    </row>
    <row r="89" spans="1:1" ht="13.5" customHeight="1" x14ac:dyDescent="0.25">
      <c r="A89" s="3"/>
    </row>
    <row r="90" spans="1:1" ht="13.5" customHeight="1" x14ac:dyDescent="0.25">
      <c r="A90" s="3"/>
    </row>
    <row r="91" spans="1:1" ht="13.5" customHeight="1" x14ac:dyDescent="0.25">
      <c r="A91" s="3"/>
    </row>
    <row r="92" spans="1:1" ht="13.5" customHeight="1" x14ac:dyDescent="0.25">
      <c r="A92" s="3"/>
    </row>
    <row r="93" spans="1:1" ht="13.5" customHeight="1" x14ac:dyDescent="0.25">
      <c r="A93" s="3"/>
    </row>
    <row r="94" spans="1:1" ht="13.5" customHeight="1" x14ac:dyDescent="0.25">
      <c r="A94" s="3"/>
    </row>
    <row r="95" spans="1:1" ht="13.5" customHeight="1" x14ac:dyDescent="0.25">
      <c r="A95" s="3"/>
    </row>
    <row r="96" spans="1:1" ht="13.5" customHeight="1" x14ac:dyDescent="0.25">
      <c r="A96" s="3"/>
    </row>
    <row r="97" spans="1:1" ht="13.5" customHeight="1" x14ac:dyDescent="0.25">
      <c r="A97" s="3"/>
    </row>
    <row r="98" spans="1:1" ht="13.5" customHeight="1" x14ac:dyDescent="0.25">
      <c r="A98" s="3"/>
    </row>
    <row r="99" spans="1:1" ht="13.5" customHeight="1" x14ac:dyDescent="0.25">
      <c r="A99" s="3"/>
    </row>
    <row r="100" spans="1:1" ht="13.5" customHeight="1" x14ac:dyDescent="0.25">
      <c r="A100" s="3"/>
    </row>
    <row r="101" spans="1:1" ht="13.5" customHeight="1" x14ac:dyDescent="0.25">
      <c r="A101" s="3"/>
    </row>
    <row r="102" spans="1:1" ht="13.5" customHeight="1" x14ac:dyDescent="0.25">
      <c r="A102" s="3"/>
    </row>
    <row r="103" spans="1:1" ht="13.5" customHeight="1" x14ac:dyDescent="0.25">
      <c r="A103" s="3"/>
    </row>
    <row r="104" spans="1:1" ht="13.5" customHeight="1" x14ac:dyDescent="0.25">
      <c r="A104" s="3"/>
    </row>
    <row r="105" spans="1:1" ht="13.5" customHeight="1" x14ac:dyDescent="0.25">
      <c r="A105" s="3"/>
    </row>
    <row r="106" spans="1:1" ht="13.5" customHeight="1" x14ac:dyDescent="0.25">
      <c r="A106" s="3"/>
    </row>
    <row r="107" spans="1:1" ht="13.5" customHeight="1" x14ac:dyDescent="0.25">
      <c r="A107" s="3"/>
    </row>
    <row r="108" spans="1:1" ht="13.5" customHeight="1" x14ac:dyDescent="0.25">
      <c r="A108" s="3"/>
    </row>
    <row r="109" spans="1:1" ht="13.5" customHeight="1" x14ac:dyDescent="0.25">
      <c r="A109" s="3"/>
    </row>
    <row r="110" spans="1:1" ht="13.5" customHeight="1" x14ac:dyDescent="0.25">
      <c r="A110" s="3"/>
    </row>
    <row r="111" spans="1:1" ht="13.5" customHeight="1" x14ac:dyDescent="0.25">
      <c r="A111" s="3"/>
    </row>
    <row r="112" spans="1:1" ht="13.5" customHeight="1" x14ac:dyDescent="0.25">
      <c r="A112" s="3"/>
    </row>
    <row r="113" spans="1:1" ht="13.5" customHeight="1" x14ac:dyDescent="0.25">
      <c r="A113" s="3"/>
    </row>
    <row r="114" spans="1:1" ht="13.5" customHeight="1" x14ac:dyDescent="0.25">
      <c r="A114" s="3"/>
    </row>
    <row r="115" spans="1:1" ht="13.5" customHeight="1" x14ac:dyDescent="0.25">
      <c r="A115" s="3"/>
    </row>
    <row r="116" spans="1:1" ht="13.5" customHeight="1" x14ac:dyDescent="0.25">
      <c r="A116" s="3"/>
    </row>
    <row r="117" spans="1:1" ht="13.5" customHeight="1" x14ac:dyDescent="0.25">
      <c r="A117" s="3"/>
    </row>
    <row r="118" spans="1:1" ht="13.5" customHeight="1" x14ac:dyDescent="0.25">
      <c r="A118" s="3"/>
    </row>
    <row r="119" spans="1:1" ht="13.5" customHeight="1" x14ac:dyDescent="0.25">
      <c r="A119" s="3"/>
    </row>
    <row r="120" spans="1:1" ht="13.5" customHeight="1" x14ac:dyDescent="0.25">
      <c r="A120" s="3"/>
    </row>
    <row r="121" spans="1:1" ht="13.5" customHeight="1" x14ac:dyDescent="0.25">
      <c r="A121" s="3"/>
    </row>
    <row r="122" spans="1:1" ht="13.5" customHeight="1" x14ac:dyDescent="0.25">
      <c r="A122" s="3"/>
    </row>
    <row r="123" spans="1:1" ht="13.5" customHeight="1" x14ac:dyDescent="0.25">
      <c r="A123" s="3"/>
    </row>
    <row r="124" spans="1:1" ht="13.5" customHeight="1" x14ac:dyDescent="0.25">
      <c r="A124" s="3"/>
    </row>
    <row r="125" spans="1:1" ht="13.5" customHeight="1" x14ac:dyDescent="0.25">
      <c r="A125" s="3"/>
    </row>
    <row r="126" spans="1:1" ht="13.5" customHeight="1" x14ac:dyDescent="0.25">
      <c r="A126" s="3"/>
    </row>
    <row r="127" spans="1:1" ht="13.5" customHeight="1" x14ac:dyDescent="0.25">
      <c r="A127" s="3"/>
    </row>
    <row r="128" spans="1:1" ht="13.5" customHeight="1" x14ac:dyDescent="0.25">
      <c r="A128" s="3"/>
    </row>
    <row r="129" spans="1:1" ht="13.5" customHeight="1" x14ac:dyDescent="0.25">
      <c r="A129" s="3"/>
    </row>
    <row r="130" spans="1:1" ht="13.5" customHeight="1" x14ac:dyDescent="0.25">
      <c r="A130" s="3"/>
    </row>
    <row r="131" spans="1:1" ht="13.5" customHeight="1" x14ac:dyDescent="0.25">
      <c r="A131" s="3"/>
    </row>
    <row r="132" spans="1:1" ht="13.5" customHeight="1" x14ac:dyDescent="0.25">
      <c r="A132" s="3"/>
    </row>
    <row r="133" spans="1:1" ht="13.5" customHeight="1" x14ac:dyDescent="0.25">
      <c r="A133" s="3"/>
    </row>
    <row r="134" spans="1:1" ht="13.5" customHeight="1" x14ac:dyDescent="0.25">
      <c r="A134" s="3"/>
    </row>
    <row r="135" spans="1:1" ht="13.5" customHeight="1" x14ac:dyDescent="0.25">
      <c r="A135" s="3"/>
    </row>
    <row r="136" spans="1:1" ht="13.5" customHeight="1" x14ac:dyDescent="0.25">
      <c r="A136" s="3"/>
    </row>
    <row r="137" spans="1:1" ht="13.5" customHeight="1" x14ac:dyDescent="0.25">
      <c r="A137" s="3"/>
    </row>
    <row r="138" spans="1:1" ht="13.5" customHeight="1" x14ac:dyDescent="0.25">
      <c r="A138" s="3"/>
    </row>
    <row r="139" spans="1:1" ht="13.5" customHeight="1" x14ac:dyDescent="0.25">
      <c r="A139" s="3"/>
    </row>
    <row r="140" spans="1:1" ht="13.5" customHeight="1" x14ac:dyDescent="0.25">
      <c r="A140" s="3"/>
    </row>
    <row r="141" spans="1:1" ht="13.5" customHeight="1" x14ac:dyDescent="0.25">
      <c r="A141" s="3"/>
    </row>
    <row r="142" spans="1:1" ht="13.5" customHeight="1" x14ac:dyDescent="0.25">
      <c r="A142" s="3"/>
    </row>
    <row r="143" spans="1:1" ht="13.5" customHeight="1" x14ac:dyDescent="0.25">
      <c r="A143" s="3"/>
    </row>
    <row r="144" spans="1:1" ht="13.5" customHeight="1" x14ac:dyDescent="0.25">
      <c r="A144" s="3"/>
    </row>
    <row r="145" spans="1:1" ht="13.5" customHeight="1" x14ac:dyDescent="0.25">
      <c r="A145" s="3"/>
    </row>
    <row r="146" spans="1:1" ht="13.5" customHeight="1" x14ac:dyDescent="0.25">
      <c r="A146" s="3"/>
    </row>
    <row r="147" spans="1:1" ht="13.5" customHeight="1" x14ac:dyDescent="0.25">
      <c r="A147" s="3"/>
    </row>
    <row r="148" spans="1:1" ht="13.5" customHeight="1" x14ac:dyDescent="0.25">
      <c r="A148" s="3"/>
    </row>
    <row r="149" spans="1:1" ht="13.5" customHeight="1" x14ac:dyDescent="0.25">
      <c r="A149" s="3"/>
    </row>
    <row r="150" spans="1:1" ht="13.5" customHeight="1" x14ac:dyDescent="0.25">
      <c r="A150" s="3"/>
    </row>
    <row r="151" spans="1:1" ht="13.5" customHeight="1" x14ac:dyDescent="0.25">
      <c r="A151" s="3"/>
    </row>
    <row r="152" spans="1:1" ht="13.5" customHeight="1" x14ac:dyDescent="0.25">
      <c r="A152" s="3"/>
    </row>
    <row r="153" spans="1:1" ht="13.5" customHeight="1" x14ac:dyDescent="0.25">
      <c r="A153" s="3"/>
    </row>
    <row r="154" spans="1:1" ht="13.5" customHeight="1" x14ac:dyDescent="0.25">
      <c r="A154" s="3"/>
    </row>
    <row r="155" spans="1:1" ht="13.5" customHeight="1" x14ac:dyDescent="0.25">
      <c r="A155" s="3"/>
    </row>
    <row r="156" spans="1:1" ht="13.5" customHeight="1" x14ac:dyDescent="0.25">
      <c r="A156" s="3"/>
    </row>
    <row r="157" spans="1:1" ht="13.5" customHeight="1" x14ac:dyDescent="0.25">
      <c r="A157" s="3"/>
    </row>
    <row r="158" spans="1:1" ht="13.5" customHeight="1" x14ac:dyDescent="0.25">
      <c r="A158" s="3"/>
    </row>
    <row r="159" spans="1:1" ht="13.5" customHeight="1" x14ac:dyDescent="0.25">
      <c r="A159" s="3"/>
    </row>
    <row r="160" spans="1:1" ht="13.5" customHeight="1" x14ac:dyDescent="0.25">
      <c r="A160" s="3"/>
    </row>
    <row r="161" spans="1:1" ht="13.5" customHeight="1" x14ac:dyDescent="0.25">
      <c r="A161" s="3"/>
    </row>
    <row r="162" spans="1:1" ht="13.5" customHeight="1" x14ac:dyDescent="0.25">
      <c r="A162" s="3"/>
    </row>
    <row r="163" spans="1:1" ht="13.5" customHeight="1" x14ac:dyDescent="0.25">
      <c r="A163" s="3"/>
    </row>
    <row r="164" spans="1:1" ht="13.5" customHeight="1" x14ac:dyDescent="0.25">
      <c r="A164" s="3"/>
    </row>
    <row r="168" spans="1:1" ht="0.75" customHeight="1" x14ac:dyDescent="0.25"/>
  </sheetData>
  <sheetProtection password="CA61" sheet="1" objects="1" scenarios="1"/>
  <mergeCells count="2">
    <mergeCell ref="E19:L19"/>
    <mergeCell ref="E20:L21"/>
  </mergeCells>
  <phoneticPr fontId="10" type="noConversion"/>
  <pageMargins left="0.59" right="0.27559055118110237" top="0.39370078740157483" bottom="0.59055118110236227" header="0.39370078740157483" footer="0"/>
  <pageSetup paperSize="9" orientation="portrait" horizontalDpi="180" verticalDpi="180"/>
  <headerFooter alignWithMargins="0">
    <oddHeader xml:space="preserve">&amp;C&amp;12RELATÓRIO DE ENSAIO&amp;RRE:XXXX/YY-R     Folha: &amp;P de &amp;N  Data:  DD/MM/AA </oddHeader>
  </headerFooter>
  <drawing r:id="rId1"/>
  <legacyDrawing r:id="rId2"/>
  <oleObjects>
    <mc:AlternateContent xmlns:mc="http://schemas.openxmlformats.org/markup-compatibility/2006">
      <mc:Choice Requires="x14">
        <oleObject progId="PBrush" shapeId="3090" r:id="rId3">
          <objectPr defaultSize="0" autoPict="0" r:id="rId4">
            <anchor moveWithCells="1" sizeWithCells="1">
              <from>
                <xdr:col>0</xdr:col>
                <xdr:colOff>60960</xdr:colOff>
                <xdr:row>0</xdr:row>
                <xdr:rowOff>68580</xdr:rowOff>
              </from>
              <to>
                <xdr:col>1</xdr:col>
                <xdr:colOff>236220</xdr:colOff>
                <xdr:row>2</xdr:row>
                <xdr:rowOff>106680</xdr:rowOff>
              </to>
            </anchor>
          </objectPr>
        </oleObject>
      </mc:Choice>
      <mc:Fallback>
        <oleObject progId="PBrush" shapeId="3090" r:id="rId3"/>
      </mc:Fallback>
    </mc:AlternateContent>
    <mc:AlternateContent xmlns:mc="http://schemas.openxmlformats.org/markup-compatibility/2006">
      <mc:Choice Requires="x14">
        <oleObject progId="CorelDRAW.Graphic.14" shapeId="3091" r:id="rId5">
          <objectPr defaultSize="0" autoPict="0" r:id="rId6">
            <anchor moveWithCells="1" sizeWithCells="1">
              <from>
                <xdr:col>1</xdr:col>
                <xdr:colOff>266700</xdr:colOff>
                <xdr:row>0</xdr:row>
                <xdr:rowOff>60960</xdr:rowOff>
              </from>
              <to>
                <xdr:col>2</xdr:col>
                <xdr:colOff>327660</xdr:colOff>
                <xdr:row>2</xdr:row>
                <xdr:rowOff>106680</xdr:rowOff>
              </to>
            </anchor>
          </objectPr>
        </oleObject>
      </mc:Choice>
      <mc:Fallback>
        <oleObject progId="CorelDRAW.Graphic.14" shapeId="3091" r:id="rId5"/>
      </mc:Fallback>
    </mc:AlternateContent>
    <mc:AlternateContent xmlns:mc="http://schemas.openxmlformats.org/markup-compatibility/2006">
      <mc:Choice Requires="x14">
        <oleObject progId="CorelDRAW.Graphic.14" shapeId="3092" r:id="rId7">
          <objectPr defaultSize="0" autoPict="0" r:id="rId8">
            <anchor moveWithCells="1" sizeWithCells="1">
              <from>
                <xdr:col>2</xdr:col>
                <xdr:colOff>335280</xdr:colOff>
                <xdr:row>0</xdr:row>
                <xdr:rowOff>60960</xdr:rowOff>
              </from>
              <to>
                <xdr:col>3</xdr:col>
                <xdr:colOff>243840</xdr:colOff>
                <xdr:row>2</xdr:row>
                <xdr:rowOff>114300</xdr:rowOff>
              </to>
            </anchor>
          </objectPr>
        </oleObject>
      </mc:Choice>
      <mc:Fallback>
        <oleObject progId="CorelDRAW.Graphic.14" shapeId="3092" r:id="rId7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60"/>
  <sheetViews>
    <sheetView showGridLines="0" topLeftCell="A10" workbookViewId="0">
      <selection activeCell="A41" sqref="A41"/>
    </sheetView>
  </sheetViews>
  <sheetFormatPr defaultColWidth="9.109375" defaultRowHeight="13.2" x14ac:dyDescent="0.25"/>
  <cols>
    <col min="1" max="1" width="4.44140625" style="3" customWidth="1"/>
    <col min="2" max="2" width="11" style="2" customWidth="1"/>
    <col min="3" max="3" width="9.6640625" style="2" customWidth="1"/>
    <col min="4" max="4" width="8.44140625" style="2" customWidth="1"/>
    <col min="5" max="5" width="11" style="2" customWidth="1"/>
    <col min="6" max="6" width="10.44140625" style="2" customWidth="1"/>
    <col min="7" max="7" width="9.6640625" style="2" customWidth="1"/>
    <col min="8" max="8" width="8.44140625" style="2" customWidth="1"/>
    <col min="9" max="9" width="1.44140625" style="2" customWidth="1"/>
    <col min="10" max="10" width="10.33203125" style="2" customWidth="1"/>
    <col min="11" max="11" width="8" style="3" customWidth="1"/>
    <col min="12" max="12" width="3.6640625" style="2" customWidth="1"/>
    <col min="13" max="16384" width="9.109375" style="2"/>
  </cols>
  <sheetData>
    <row r="1" spans="1:17" s="3" customFormat="1" x14ac:dyDescent="0.25"/>
    <row r="2" spans="1:17" s="3" customFormat="1" ht="14.25" customHeight="1" x14ac:dyDescent="0.25"/>
    <row r="3" spans="1:17" s="3" customFormat="1" ht="12.75" customHeight="1" x14ac:dyDescent="0.25"/>
    <row r="4" spans="1:17" s="3" customFormat="1" x14ac:dyDescent="0.25"/>
    <row r="5" spans="1:17" x14ac:dyDescent="0.25">
      <c r="A5" s="429" t="s">
        <v>251</v>
      </c>
      <c r="B5" s="13"/>
      <c r="C5" s="3"/>
      <c r="D5" s="3"/>
      <c r="E5" s="23"/>
      <c r="F5" s="3"/>
      <c r="G5" s="3"/>
      <c r="I5" s="3"/>
      <c r="J5" s="430"/>
      <c r="K5" s="12"/>
    </row>
    <row r="6" spans="1:17" x14ac:dyDescent="0.25">
      <c r="A6" s="431"/>
      <c r="B6" s="13"/>
      <c r="C6" s="3"/>
      <c r="D6" s="3"/>
      <c r="E6" s="23"/>
      <c r="F6" s="3"/>
      <c r="G6" s="3"/>
      <c r="H6" s="432"/>
      <c r="I6" s="3"/>
      <c r="J6" s="430"/>
      <c r="K6" s="12"/>
    </row>
    <row r="7" spans="1:17" x14ac:dyDescent="0.25">
      <c r="A7" s="63" t="s">
        <v>252</v>
      </c>
      <c r="B7" s="13"/>
      <c r="C7" s="3"/>
      <c r="D7" s="3"/>
      <c r="E7" s="23"/>
      <c r="F7" s="3"/>
      <c r="G7" s="3"/>
      <c r="I7" s="3"/>
      <c r="J7" s="430"/>
      <c r="K7" s="12"/>
    </row>
    <row r="8" spans="1:17" x14ac:dyDescent="0.25">
      <c r="A8" s="63"/>
      <c r="B8" s="13"/>
      <c r="C8" s="3"/>
      <c r="D8" s="3"/>
      <c r="E8" s="23"/>
      <c r="F8" s="3"/>
      <c r="G8" s="3"/>
      <c r="I8" s="3"/>
      <c r="J8" s="430"/>
      <c r="K8" s="12"/>
    </row>
    <row r="9" spans="1:17" ht="15" customHeight="1" x14ac:dyDescent="0.25">
      <c r="A9" s="59"/>
      <c r="B9" s="11"/>
      <c r="C9" s="3"/>
      <c r="D9" s="3"/>
      <c r="E9" s="3"/>
      <c r="F9" s="3"/>
      <c r="G9" s="3"/>
      <c r="H9" s="3"/>
      <c r="I9" s="3"/>
      <c r="J9" s="3"/>
    </row>
    <row r="10" spans="1:17" ht="14.25" customHeight="1" x14ac:dyDescent="0.25">
      <c r="B10" s="433"/>
      <c r="C10" s="8"/>
      <c r="D10" s="8"/>
      <c r="E10" s="8"/>
      <c r="F10" s="8"/>
      <c r="G10" s="8"/>
      <c r="H10" s="8"/>
      <c r="I10" s="8"/>
      <c r="J10" s="6"/>
      <c r="L10" s="3"/>
      <c r="M10" s="3"/>
      <c r="Q10" s="3"/>
    </row>
    <row r="11" spans="1:17" s="14" customFormat="1" ht="14.25" customHeight="1" x14ac:dyDescent="0.25">
      <c r="A11" s="6"/>
      <c r="B11" s="101"/>
      <c r="C11" s="434"/>
      <c r="D11" s="434"/>
      <c r="E11" s="434"/>
      <c r="F11" s="101"/>
      <c r="G11" s="434"/>
      <c r="H11" s="434"/>
      <c r="I11" s="434"/>
      <c r="J11" s="224"/>
      <c r="K11" s="3"/>
      <c r="L11" s="18"/>
      <c r="M11" s="18"/>
      <c r="Q11" s="6"/>
    </row>
    <row r="12" spans="1:17" s="14" customFormat="1" ht="14.25" customHeight="1" thickBot="1" x14ac:dyDescent="0.3">
      <c r="A12" s="6"/>
      <c r="B12" s="101"/>
      <c r="C12" s="434"/>
      <c r="D12" s="434"/>
      <c r="E12" s="434"/>
      <c r="F12" s="101"/>
      <c r="G12" s="434"/>
      <c r="H12" s="434"/>
      <c r="I12" s="434"/>
      <c r="J12" s="224"/>
      <c r="K12" s="3"/>
      <c r="L12" s="18"/>
      <c r="M12" s="18"/>
      <c r="Q12" s="6"/>
    </row>
    <row r="13" spans="1:17" s="14" customFormat="1" ht="14.25" customHeight="1" x14ac:dyDescent="0.25">
      <c r="A13" s="6"/>
      <c r="B13" s="695" t="s">
        <v>371</v>
      </c>
      <c r="C13" s="696"/>
      <c r="D13" s="697"/>
      <c r="E13" s="435" t="s">
        <v>42</v>
      </c>
      <c r="F13" s="683" t="s">
        <v>367</v>
      </c>
      <c r="G13" s="684"/>
      <c r="H13" s="685"/>
      <c r="I13" s="560"/>
      <c r="J13" s="560"/>
      <c r="K13" s="3"/>
      <c r="L13" s="6"/>
      <c r="M13" s="6"/>
      <c r="Q13" s="6"/>
    </row>
    <row r="14" spans="1:17" s="14" customFormat="1" ht="14.25" customHeight="1" thickBot="1" x14ac:dyDescent="0.3">
      <c r="A14" s="6"/>
      <c r="B14" s="698"/>
      <c r="C14" s="699"/>
      <c r="D14" s="700"/>
      <c r="E14" s="443" t="s">
        <v>44</v>
      </c>
      <c r="F14" s="686"/>
      <c r="G14" s="687"/>
      <c r="H14" s="688"/>
      <c r="I14" s="560"/>
      <c r="J14" s="561"/>
      <c r="K14" s="3"/>
      <c r="L14" s="6"/>
      <c r="M14" s="6"/>
      <c r="Q14" s="6"/>
    </row>
    <row r="15" spans="1:17" s="14" customFormat="1" ht="14.25" customHeight="1" thickBot="1" x14ac:dyDescent="0.3">
      <c r="A15" s="3"/>
      <c r="B15" s="436" t="s">
        <v>261</v>
      </c>
      <c r="C15" s="437"/>
      <c r="D15" s="437"/>
      <c r="E15" s="562">
        <f>ENTRADA!$C$41</f>
        <v>0</v>
      </c>
      <c r="F15" s="692"/>
      <c r="G15" s="693"/>
      <c r="H15" s="694"/>
      <c r="I15" s="682"/>
      <c r="J15" s="682"/>
      <c r="K15" s="3"/>
      <c r="L15" s="6"/>
      <c r="M15" s="6"/>
      <c r="Q15" s="6"/>
    </row>
    <row r="16" spans="1:17" s="14" customFormat="1" ht="14.25" customHeight="1" thickBot="1" x14ac:dyDescent="0.3">
      <c r="A16" s="3"/>
      <c r="B16" s="689" t="s">
        <v>368</v>
      </c>
      <c r="C16" s="690"/>
      <c r="D16" s="690"/>
      <c r="E16" s="562">
        <f>ENTRADA!$C$41</f>
        <v>0</v>
      </c>
      <c r="F16" s="689" t="s">
        <v>370</v>
      </c>
      <c r="G16" s="690"/>
      <c r="H16" s="691"/>
      <c r="I16" s="701">
        <f>ENTRADA!D41</f>
        <v>0</v>
      </c>
      <c r="J16" s="702"/>
      <c r="K16" s="3"/>
      <c r="L16" s="6"/>
      <c r="M16" s="6"/>
      <c r="Q16" s="6"/>
    </row>
    <row r="17" spans="1:17" s="14" customFormat="1" ht="14.25" customHeight="1" thickBot="1" x14ac:dyDescent="0.3">
      <c r="A17" s="3"/>
      <c r="B17" s="689" t="s">
        <v>369</v>
      </c>
      <c r="C17" s="690"/>
      <c r="D17" s="690"/>
      <c r="E17" s="563">
        <f>ENTRADA!C43</f>
        <v>0</v>
      </c>
      <c r="F17" s="689" t="s">
        <v>113</v>
      </c>
      <c r="G17" s="690"/>
      <c r="H17" s="691"/>
      <c r="I17" s="703">
        <f>ENTRADA!C44</f>
        <v>0</v>
      </c>
      <c r="J17" s="704"/>
      <c r="K17" s="3"/>
      <c r="L17" s="6"/>
      <c r="M17" s="6"/>
      <c r="Q17" s="6"/>
    </row>
    <row r="18" spans="1:17" ht="14.25" customHeight="1" thickBot="1" x14ac:dyDescent="0.3">
      <c r="B18" s="3"/>
      <c r="C18" s="8"/>
      <c r="D18" s="8"/>
      <c r="E18" s="8"/>
      <c r="F18" s="8"/>
      <c r="G18" s="8"/>
      <c r="H18" s="8"/>
      <c r="I18" s="558"/>
      <c r="J18" s="559"/>
      <c r="L18" s="12"/>
      <c r="M18" s="12"/>
      <c r="Q18" s="3"/>
    </row>
    <row r="19" spans="1:17" ht="18" customHeight="1" x14ac:dyDescent="0.25">
      <c r="B19" s="695" t="s">
        <v>372</v>
      </c>
      <c r="C19" s="696"/>
      <c r="D19" s="697"/>
      <c r="E19" s="435" t="s">
        <v>42</v>
      </c>
      <c r="F19" s="683" t="s">
        <v>367</v>
      </c>
      <c r="G19" s="684"/>
      <c r="H19" s="685"/>
      <c r="I19" s="560"/>
      <c r="J19" s="560"/>
      <c r="L19" s="3"/>
      <c r="M19" s="3"/>
      <c r="Q19" s="3"/>
    </row>
    <row r="20" spans="1:17" ht="13.8" thickBot="1" x14ac:dyDescent="0.3">
      <c r="B20" s="698"/>
      <c r="C20" s="699"/>
      <c r="D20" s="700"/>
      <c r="E20" s="443" t="s">
        <v>44</v>
      </c>
      <c r="F20" s="686"/>
      <c r="G20" s="687"/>
      <c r="H20" s="688"/>
      <c r="I20" s="560"/>
      <c r="J20" s="561"/>
    </row>
    <row r="21" spans="1:17" ht="13.8" thickBot="1" x14ac:dyDescent="0.3">
      <c r="B21" s="436" t="s">
        <v>261</v>
      </c>
      <c r="C21" s="437"/>
      <c r="D21" s="437"/>
      <c r="E21" s="562">
        <f>ENTRADA!$F$41</f>
        <v>0</v>
      </c>
      <c r="F21" s="692"/>
      <c r="G21" s="693"/>
      <c r="H21" s="694"/>
      <c r="I21" s="682"/>
      <c r="J21" s="682"/>
    </row>
    <row r="22" spans="1:17" ht="13.8" thickBot="1" x14ac:dyDescent="0.3">
      <c r="B22" s="689" t="s">
        <v>368</v>
      </c>
      <c r="C22" s="690"/>
      <c r="D22" s="690"/>
      <c r="E22" s="562">
        <f>ENTRADA!$F$41</f>
        <v>0</v>
      </c>
      <c r="F22" s="689" t="s">
        <v>370</v>
      </c>
      <c r="G22" s="690"/>
      <c r="H22" s="691"/>
      <c r="I22" s="705">
        <f>ENTRADA!G41</f>
        <v>0</v>
      </c>
      <c r="J22" s="706"/>
    </row>
    <row r="23" spans="1:17" ht="13.8" thickBot="1" x14ac:dyDescent="0.3">
      <c r="B23" s="689" t="s">
        <v>369</v>
      </c>
      <c r="C23" s="690"/>
      <c r="D23" s="690"/>
      <c r="E23" s="564">
        <f>ENTRADA!F43</f>
        <v>0</v>
      </c>
      <c r="F23" s="689" t="s">
        <v>113</v>
      </c>
      <c r="G23" s="690"/>
      <c r="H23" s="691"/>
      <c r="I23" s="701">
        <f>ENTRADA!F44</f>
        <v>0</v>
      </c>
      <c r="J23" s="702"/>
    </row>
    <row r="24" spans="1:17" x14ac:dyDescent="0.25">
      <c r="B24" s="3"/>
      <c r="C24" s="8"/>
      <c r="D24" s="8"/>
      <c r="E24" s="439"/>
      <c r="F24" s="440"/>
      <c r="G24" s="8"/>
      <c r="H24" s="8"/>
      <c r="I24" s="558"/>
      <c r="J24" s="559"/>
    </row>
    <row r="25" spans="1:17" ht="13.8" thickBot="1" x14ac:dyDescent="0.3">
      <c r="B25" s="3"/>
      <c r="C25" s="8"/>
      <c r="D25" s="8"/>
      <c r="E25" s="434"/>
      <c r="F25" s="434"/>
      <c r="G25" s="8"/>
      <c r="H25" s="8"/>
      <c r="I25" s="558"/>
      <c r="J25" s="559"/>
    </row>
    <row r="26" spans="1:17" ht="12.75" customHeight="1" x14ac:dyDescent="0.25">
      <c r="A26" s="8"/>
      <c r="B26" s="695" t="s">
        <v>373</v>
      </c>
      <c r="C26" s="696"/>
      <c r="D26" s="697"/>
      <c r="E26" s="435" t="s">
        <v>42</v>
      </c>
      <c r="F26" s="683" t="s">
        <v>367</v>
      </c>
      <c r="G26" s="684"/>
      <c r="H26" s="685"/>
      <c r="I26" s="560"/>
      <c r="J26" s="560"/>
      <c r="K26" s="8"/>
    </row>
    <row r="27" spans="1:17" ht="13.8" thickBot="1" x14ac:dyDescent="0.3">
      <c r="A27" s="59"/>
      <c r="B27" s="698"/>
      <c r="C27" s="699"/>
      <c r="D27" s="700"/>
      <c r="E27" s="443" t="s">
        <v>44</v>
      </c>
      <c r="F27" s="686"/>
      <c r="G27" s="687"/>
      <c r="H27" s="688"/>
      <c r="I27" s="560"/>
      <c r="J27" s="561"/>
    </row>
    <row r="28" spans="1:17" ht="13.8" thickBot="1" x14ac:dyDescent="0.3">
      <c r="B28" s="692" t="s">
        <v>262</v>
      </c>
      <c r="C28" s="693"/>
      <c r="D28" s="694"/>
      <c r="E28" s="562">
        <f>ENTRADA!$C$37</f>
        <v>0</v>
      </c>
      <c r="F28" s="692"/>
      <c r="G28" s="693"/>
      <c r="H28" s="694"/>
      <c r="I28" s="682"/>
      <c r="J28" s="682"/>
    </row>
    <row r="29" spans="1:17" ht="13.8" thickBot="1" x14ac:dyDescent="0.3">
      <c r="B29" s="689" t="s">
        <v>368</v>
      </c>
      <c r="C29" s="690"/>
      <c r="D29" s="690"/>
      <c r="E29" s="562">
        <f>ENTRADA!$C$37</f>
        <v>0</v>
      </c>
      <c r="F29" s="689" t="s">
        <v>370</v>
      </c>
      <c r="G29" s="690"/>
      <c r="H29" s="691"/>
      <c r="I29" s="705">
        <f>ENTRADA!G41</f>
        <v>0</v>
      </c>
      <c r="J29" s="706"/>
    </row>
    <row r="30" spans="1:17" ht="13.8" thickBot="1" x14ac:dyDescent="0.3">
      <c r="B30" s="689" t="s">
        <v>369</v>
      </c>
      <c r="C30" s="690"/>
      <c r="D30" s="690"/>
      <c r="E30" s="563">
        <f>ENTRADA!C43</f>
        <v>0</v>
      </c>
      <c r="F30" s="689" t="s">
        <v>113</v>
      </c>
      <c r="G30" s="690"/>
      <c r="H30" s="691"/>
      <c r="I30" s="705">
        <f>ENTRADA!C44</f>
        <v>0</v>
      </c>
      <c r="J30" s="706"/>
    </row>
    <row r="32" spans="1:17" x14ac:dyDescent="0.25">
      <c r="E32"/>
      <c r="F32"/>
    </row>
    <row r="33" spans="1:20" s="14" customFormat="1" ht="14.25" customHeight="1" x14ac:dyDescent="0.25">
      <c r="A33" s="6"/>
      <c r="B33" s="101"/>
      <c r="C33" s="434"/>
      <c r="D33" s="434"/>
      <c r="E33" s="434"/>
      <c r="F33" s="101"/>
      <c r="G33" s="434"/>
      <c r="H33" s="434"/>
      <c r="I33" s="434"/>
      <c r="J33" s="224"/>
      <c r="K33" s="3"/>
      <c r="L33" s="18"/>
      <c r="M33" s="18"/>
      <c r="Q33" s="6"/>
    </row>
    <row r="34" spans="1:20" s="14" customFormat="1" ht="14.25" customHeight="1" x14ac:dyDescent="0.25">
      <c r="A34" s="6"/>
      <c r="B34"/>
      <c r="C34"/>
      <c r="D34"/>
      <c r="E34"/>
      <c r="F34"/>
      <c r="G34"/>
      <c r="H34"/>
      <c r="I34"/>
      <c r="J34"/>
      <c r="K34" s="3"/>
      <c r="L34" s="6"/>
      <c r="M34" s="6"/>
      <c r="Q34" s="6"/>
    </row>
    <row r="35" spans="1:20" s="14" customFormat="1" ht="14.25" customHeight="1" x14ac:dyDescent="0.25">
      <c r="A35" s="6"/>
      <c r="B35"/>
      <c r="C35"/>
      <c r="D35"/>
      <c r="E35"/>
      <c r="F35"/>
      <c r="G35"/>
      <c r="H35"/>
      <c r="I35"/>
      <c r="J35"/>
      <c r="K35" s="3"/>
      <c r="L35" s="6"/>
      <c r="M35" s="6"/>
      <c r="Q35" s="6"/>
    </row>
    <row r="36" spans="1:20" s="14" customFormat="1" ht="14.25" customHeight="1" x14ac:dyDescent="0.25">
      <c r="A36" s="3"/>
      <c r="B36"/>
      <c r="C36"/>
      <c r="D36"/>
      <c r="E36"/>
      <c r="F36"/>
      <c r="G36"/>
      <c r="H36"/>
      <c r="I36"/>
      <c r="J36"/>
      <c r="K36" s="3"/>
      <c r="L36" s="6"/>
      <c r="M36" s="6"/>
      <c r="Q36" s="6"/>
    </row>
    <row r="37" spans="1:20" s="14" customFormat="1" ht="14.25" customHeight="1" x14ac:dyDescent="0.25">
      <c r="A37" s="3"/>
      <c r="B37"/>
      <c r="C37"/>
      <c r="D37"/>
      <c r="E37"/>
      <c r="F37"/>
      <c r="G37"/>
      <c r="H37"/>
      <c r="I37"/>
      <c r="J37"/>
      <c r="K37" s="3"/>
      <c r="L37" s="6"/>
      <c r="M37" s="6"/>
      <c r="Q37" s="6"/>
    </row>
    <row r="38" spans="1:20" s="14" customFormat="1" ht="14.25" customHeight="1" x14ac:dyDescent="0.25">
      <c r="A38" s="3"/>
      <c r="B38"/>
      <c r="C38"/>
      <c r="D38"/>
      <c r="E38"/>
      <c r="F38"/>
      <c r="G38"/>
      <c r="H38"/>
      <c r="I38"/>
      <c r="J38"/>
      <c r="K38" s="3"/>
      <c r="L38" s="6"/>
      <c r="M38" s="6"/>
      <c r="Q38" s="6"/>
      <c r="T38" s="438"/>
    </row>
    <row r="39" spans="1:20" s="14" customFormat="1" ht="14.25" customHeight="1" x14ac:dyDescent="0.25">
      <c r="A39" s="3"/>
      <c r="B39"/>
      <c r="C39"/>
      <c r="D39"/>
      <c r="E39"/>
      <c r="F39"/>
      <c r="G39"/>
      <c r="H39"/>
      <c r="I39"/>
      <c r="J39"/>
      <c r="K39" s="3"/>
      <c r="L39" s="6"/>
      <c r="M39" s="6"/>
      <c r="Q39" s="6"/>
    </row>
    <row r="40" spans="1:20" ht="14.25" customHeight="1" x14ac:dyDescent="0.25">
      <c r="B40"/>
      <c r="C40"/>
      <c r="D40"/>
      <c r="E40"/>
      <c r="F40"/>
      <c r="G40"/>
      <c r="H40"/>
      <c r="I40"/>
      <c r="J40"/>
      <c r="L40" s="12"/>
      <c r="M40" s="12"/>
      <c r="Q40" s="3"/>
    </row>
    <row r="41" spans="1:20" ht="18" customHeight="1" x14ac:dyDescent="0.25">
      <c r="B41"/>
      <c r="C41"/>
      <c r="D41"/>
      <c r="E41"/>
      <c r="F41"/>
      <c r="G41"/>
      <c r="H41"/>
      <c r="I41"/>
      <c r="J41"/>
      <c r="L41" s="3"/>
      <c r="M41" s="3"/>
      <c r="Q41" s="3"/>
    </row>
    <row r="42" spans="1:20" x14ac:dyDescent="0.25">
      <c r="B42"/>
      <c r="C42"/>
      <c r="D42"/>
      <c r="E42"/>
      <c r="F42"/>
      <c r="G42"/>
      <c r="H42"/>
      <c r="I42"/>
      <c r="J42"/>
    </row>
    <row r="43" spans="1:20" x14ac:dyDescent="0.25">
      <c r="B43" s="3"/>
      <c r="C43" s="8"/>
      <c r="D43" s="8"/>
      <c r="G43" s="8"/>
      <c r="H43" s="8"/>
      <c r="I43" s="8"/>
      <c r="J43" s="3"/>
    </row>
    <row r="44" spans="1:20" x14ac:dyDescent="0.25">
      <c r="E44" s="269"/>
      <c r="F44" s="269"/>
    </row>
    <row r="45" spans="1:20" s="7" customFormat="1" x14ac:dyDescent="0.25">
      <c r="A45" s="3"/>
      <c r="B45" s="2"/>
      <c r="C45" s="2"/>
      <c r="D45" s="2"/>
      <c r="E45" s="6"/>
      <c r="F45" s="6"/>
      <c r="G45" s="2"/>
      <c r="H45" s="2"/>
      <c r="I45" s="2"/>
      <c r="J45" s="2"/>
      <c r="K45" s="3"/>
    </row>
    <row r="46" spans="1:20" ht="15" customHeight="1" x14ac:dyDescent="0.25">
      <c r="B46" s="3"/>
      <c r="C46" s="269"/>
      <c r="D46" s="269"/>
      <c r="E46" s="6"/>
      <c r="F46" s="6"/>
      <c r="G46" s="269"/>
      <c r="H46" s="269"/>
      <c r="I46" s="269"/>
      <c r="J46" s="269"/>
      <c r="K46" s="269"/>
    </row>
    <row r="47" spans="1:20" x14ac:dyDescent="0.25">
      <c r="A47" s="1"/>
      <c r="B47" s="441"/>
      <c r="C47" s="442"/>
      <c r="D47" s="6"/>
      <c r="E47" s="6"/>
      <c r="F47" s="6"/>
      <c r="G47" s="6"/>
      <c r="H47" s="6"/>
      <c r="I47" s="6"/>
      <c r="J47" s="6"/>
      <c r="K47" s="6"/>
    </row>
    <row r="48" spans="1:20" x14ac:dyDescent="0.25">
      <c r="A48" s="441"/>
      <c r="B48" s="441"/>
      <c r="C48" s="6"/>
      <c r="D48" s="6"/>
      <c r="E48" s="6"/>
      <c r="F48" s="6"/>
      <c r="G48" s="6"/>
      <c r="H48" s="6"/>
      <c r="I48" s="6"/>
      <c r="J48" s="6"/>
      <c r="K48" s="6"/>
    </row>
    <row r="49" spans="1:12" x14ac:dyDescent="0.25">
      <c r="A49" s="441"/>
      <c r="B49" s="441"/>
      <c r="C49" s="6"/>
      <c r="D49" s="6"/>
      <c r="E49" s="6"/>
      <c r="F49" s="6"/>
      <c r="G49" s="6"/>
      <c r="H49" s="6"/>
      <c r="I49" s="6"/>
      <c r="J49" s="6"/>
      <c r="K49" s="6"/>
    </row>
    <row r="50" spans="1:12" x14ac:dyDescent="0.25">
      <c r="A50" s="441"/>
      <c r="B50" s="441"/>
      <c r="C50" s="6"/>
      <c r="D50" s="6"/>
      <c r="E50" s="6"/>
      <c r="F50" s="6"/>
      <c r="G50" s="6"/>
      <c r="H50" s="6"/>
      <c r="I50" s="6"/>
      <c r="J50" s="6"/>
      <c r="K50" s="6"/>
    </row>
    <row r="51" spans="1:12" x14ac:dyDescent="0.25">
      <c r="A51" s="441"/>
      <c r="B51" s="441"/>
      <c r="C51" s="6"/>
      <c r="D51" s="6"/>
      <c r="E51" s="6"/>
      <c r="F51" s="29"/>
      <c r="G51" s="6"/>
      <c r="H51" s="6"/>
      <c r="I51" s="6"/>
      <c r="J51" s="6"/>
      <c r="K51" s="6"/>
    </row>
    <row r="52" spans="1:12" x14ac:dyDescent="0.25">
      <c r="A52" s="441"/>
      <c r="B52" s="441"/>
      <c r="C52" s="6"/>
      <c r="D52" s="6"/>
      <c r="E52" s="6"/>
      <c r="F52" s="29"/>
      <c r="G52" s="6"/>
      <c r="H52" s="6"/>
      <c r="I52" s="6"/>
      <c r="J52" s="6"/>
      <c r="K52" s="6"/>
    </row>
    <row r="53" spans="1:12" x14ac:dyDescent="0.25">
      <c r="A53" s="441"/>
      <c r="B53" s="441"/>
      <c r="C53" s="6"/>
      <c r="D53" s="6"/>
      <c r="G53" s="6"/>
      <c r="H53" s="6"/>
      <c r="I53" s="6"/>
      <c r="J53" s="6"/>
      <c r="K53" s="6"/>
    </row>
    <row r="54" spans="1:12" ht="15.6" x14ac:dyDescent="0.35">
      <c r="I54" s="208"/>
      <c r="J54" s="209"/>
    </row>
    <row r="55" spans="1:12" x14ac:dyDescent="0.25">
      <c r="G55" s="3"/>
      <c r="H55" s="3"/>
      <c r="I55"/>
      <c r="J55"/>
    </row>
    <row r="56" spans="1:12" ht="7.5" customHeight="1" x14ac:dyDescent="0.25"/>
    <row r="58" spans="1:12" x14ac:dyDescent="0.25">
      <c r="A58" s="472"/>
    </row>
    <row r="59" spans="1:12" x14ac:dyDescent="0.25">
      <c r="A59" s="472"/>
    </row>
    <row r="60" spans="1:12" x14ac:dyDescent="0.25">
      <c r="A60" s="12"/>
      <c r="B60" s="18"/>
      <c r="C60" s="18"/>
      <c r="D60" s="18"/>
      <c r="E60" s="18"/>
      <c r="F60" s="18"/>
      <c r="G60" s="18"/>
      <c r="H60" s="18"/>
      <c r="I60" s="18"/>
      <c r="J60" s="18"/>
      <c r="K60" s="12"/>
      <c r="L60" s="18"/>
    </row>
  </sheetData>
  <sheetProtection password="CA61" sheet="1" objects="1" scenarios="1"/>
  <mergeCells count="31">
    <mergeCell ref="B29:D29"/>
    <mergeCell ref="B30:D30"/>
    <mergeCell ref="F29:H29"/>
    <mergeCell ref="F30:H30"/>
    <mergeCell ref="I16:J16"/>
    <mergeCell ref="I17:J17"/>
    <mergeCell ref="I22:J22"/>
    <mergeCell ref="I23:J23"/>
    <mergeCell ref="I29:J29"/>
    <mergeCell ref="I30:J30"/>
    <mergeCell ref="F19:H20"/>
    <mergeCell ref="F26:H27"/>
    <mergeCell ref="F21:H21"/>
    <mergeCell ref="F28:H28"/>
    <mergeCell ref="B19:D20"/>
    <mergeCell ref="B26:D27"/>
    <mergeCell ref="I15:J15"/>
    <mergeCell ref="I21:J21"/>
    <mergeCell ref="I28:J28"/>
    <mergeCell ref="F13:H14"/>
    <mergeCell ref="B17:D17"/>
    <mergeCell ref="F17:H17"/>
    <mergeCell ref="B16:D16"/>
    <mergeCell ref="F16:H16"/>
    <mergeCell ref="B22:D22"/>
    <mergeCell ref="B23:D23"/>
    <mergeCell ref="F22:H22"/>
    <mergeCell ref="F23:H23"/>
    <mergeCell ref="F15:H15"/>
    <mergeCell ref="B13:D14"/>
    <mergeCell ref="B28:D28"/>
  </mergeCells>
  <phoneticPr fontId="10" type="noConversion"/>
  <pageMargins left="0.56999999999999995" right="0.5" top="0.48" bottom="0.984251969" header="0.54" footer="0.49212598499999999"/>
  <pageSetup paperSize="9" orientation="portrait"/>
  <headerFooter alignWithMargins="0">
    <oddHeader xml:space="preserve">&amp;C&amp;12RELATÓRIO DE ENSAIO&amp;RRE:XXXX/YY-R     Folha: &amp;P de &amp;N  Data:  DD/MM/AA </oddHeader>
  </headerFooter>
  <drawing r:id="rId1"/>
  <legacyDrawing r:id="rId2"/>
  <oleObjects>
    <mc:AlternateContent xmlns:mc="http://schemas.openxmlformats.org/markup-compatibility/2006">
      <mc:Choice Requires="x14">
        <oleObject progId="PBrush" shapeId="20490" r:id="rId3">
          <objectPr defaultSize="0" autoPict="0" r:id="rId4">
            <anchor moveWithCells="1" sizeWithCells="1">
              <from>
                <xdr:col>0</xdr:col>
                <xdr:colOff>45720</xdr:colOff>
                <xdr:row>0</xdr:row>
                <xdr:rowOff>53340</xdr:rowOff>
              </from>
              <to>
                <xdr:col>1</xdr:col>
                <xdr:colOff>83820</xdr:colOff>
                <xdr:row>2</xdr:row>
                <xdr:rowOff>91440</xdr:rowOff>
              </to>
            </anchor>
          </objectPr>
        </oleObject>
      </mc:Choice>
      <mc:Fallback>
        <oleObject progId="PBrush" shapeId="20490" r:id="rId3"/>
      </mc:Fallback>
    </mc:AlternateContent>
    <mc:AlternateContent xmlns:mc="http://schemas.openxmlformats.org/markup-compatibility/2006">
      <mc:Choice Requires="x14">
        <oleObject progId="CorelDRAW.Graphic.14" shapeId="20491" r:id="rId5">
          <objectPr defaultSize="0" autoPict="0" r:id="rId6">
            <anchor moveWithCells="1" sizeWithCells="1">
              <from>
                <xdr:col>1</xdr:col>
                <xdr:colOff>114300</xdr:colOff>
                <xdr:row>0</xdr:row>
                <xdr:rowOff>45720</xdr:rowOff>
              </from>
              <to>
                <xdr:col>2</xdr:col>
                <xdr:colOff>68580</xdr:colOff>
                <xdr:row>2</xdr:row>
                <xdr:rowOff>99060</xdr:rowOff>
              </to>
            </anchor>
          </objectPr>
        </oleObject>
      </mc:Choice>
      <mc:Fallback>
        <oleObject progId="CorelDRAW.Graphic.14" shapeId="20491" r:id="rId5"/>
      </mc:Fallback>
    </mc:AlternateContent>
    <mc:AlternateContent xmlns:mc="http://schemas.openxmlformats.org/markup-compatibility/2006">
      <mc:Choice Requires="x14">
        <oleObject progId="CorelDRAW.Graphic.14" shapeId="20492" r:id="rId7">
          <objectPr defaultSize="0" autoPict="0" r:id="rId8">
            <anchor moveWithCells="1" sizeWithCells="1">
              <from>
                <xdr:col>2</xdr:col>
                <xdr:colOff>76200</xdr:colOff>
                <xdr:row>0</xdr:row>
                <xdr:rowOff>45720</xdr:rowOff>
              </from>
              <to>
                <xdr:col>2</xdr:col>
                <xdr:colOff>472440</xdr:colOff>
                <xdr:row>2</xdr:row>
                <xdr:rowOff>99060</xdr:rowOff>
              </to>
            </anchor>
          </objectPr>
        </oleObject>
      </mc:Choice>
      <mc:Fallback>
        <oleObject progId="CorelDRAW.Graphic.14" shapeId="20492" r:id="rId7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54"/>
  <sheetViews>
    <sheetView showGridLines="0" topLeftCell="A4" workbookViewId="0">
      <selection activeCell="G17" sqref="G17"/>
    </sheetView>
  </sheetViews>
  <sheetFormatPr defaultColWidth="9.109375" defaultRowHeight="13.2" x14ac:dyDescent="0.25"/>
  <cols>
    <col min="1" max="1" width="16.44140625" style="3" customWidth="1"/>
    <col min="2" max="2" width="34.109375" style="2" customWidth="1"/>
    <col min="3" max="3" width="25.6640625" style="2" customWidth="1"/>
    <col min="4" max="4" width="6.6640625" style="2" customWidth="1"/>
    <col min="5" max="5" width="11" style="3" customWidth="1"/>
    <col min="6" max="6" width="7" style="2" customWidth="1"/>
    <col min="7" max="16384" width="9.109375" style="2"/>
  </cols>
  <sheetData>
    <row r="1" spans="1:5" s="3" customFormat="1" ht="12.75" customHeight="1" x14ac:dyDescent="0.25">
      <c r="A1" s="210"/>
      <c r="B1" s="23"/>
      <c r="D1" s="62"/>
      <c r="E1" s="6"/>
    </row>
    <row r="2" spans="1:5" s="3" customFormat="1" ht="14.25" customHeight="1" x14ac:dyDescent="0.25">
      <c r="A2" s="17"/>
      <c r="B2" s="5"/>
      <c r="D2" s="62"/>
      <c r="E2" s="33"/>
    </row>
    <row r="3" spans="1:5" s="3" customFormat="1" ht="12.75" customHeight="1" x14ac:dyDescent="0.25">
      <c r="A3" s="13"/>
      <c r="B3" s="23"/>
      <c r="D3" s="62"/>
      <c r="E3" s="12"/>
    </row>
    <row r="4" spans="1:5" s="3" customFormat="1" ht="12.75" customHeight="1" x14ac:dyDescent="0.25"/>
    <row r="5" spans="1:5" ht="12.75" customHeight="1" x14ac:dyDescent="0.25">
      <c r="A5" s="281" t="s">
        <v>227</v>
      </c>
      <c r="B5" s="3"/>
      <c r="C5" s="3"/>
      <c r="D5" s="3"/>
    </row>
    <row r="6" spans="1:5" ht="12.75" customHeight="1" x14ac:dyDescent="0.25">
      <c r="A6" s="63"/>
      <c r="B6" s="3"/>
      <c r="C6" s="3"/>
      <c r="D6" s="3"/>
    </row>
    <row r="7" spans="1:5" ht="12.75" customHeight="1" x14ac:dyDescent="0.25">
      <c r="A7" s="63" t="s">
        <v>228</v>
      </c>
      <c r="B7" s="3"/>
      <c r="C7" s="3"/>
      <c r="D7" s="3"/>
    </row>
    <row r="8" spans="1:5" ht="12.75" customHeight="1" thickBot="1" x14ac:dyDescent="0.3">
      <c r="A8" s="8"/>
      <c r="B8" s="8"/>
      <c r="C8" s="8"/>
      <c r="D8" s="8"/>
      <c r="E8" s="8"/>
    </row>
    <row r="9" spans="1:5" ht="15" customHeight="1" thickBot="1" x14ac:dyDescent="0.3">
      <c r="A9" s="8"/>
      <c r="B9" s="64" t="s">
        <v>45</v>
      </c>
      <c r="C9" s="65" t="s">
        <v>46</v>
      </c>
      <c r="D9" s="8"/>
      <c r="E9" s="8"/>
    </row>
    <row r="10" spans="1:5" ht="15" customHeight="1" x14ac:dyDescent="0.25">
      <c r="A10" s="8"/>
      <c r="B10" s="190" t="s">
        <v>47</v>
      </c>
      <c r="C10" s="69">
        <f>ENTRADA!L5*ENTRADA!M5</f>
        <v>0</v>
      </c>
      <c r="D10" s="8"/>
      <c r="E10" s="8"/>
    </row>
    <row r="11" spans="1:5" ht="15" customHeight="1" x14ac:dyDescent="0.25">
      <c r="A11" s="8"/>
      <c r="B11" s="66" t="s">
        <v>48</v>
      </c>
      <c r="C11" s="69">
        <f>ENTRADA!L7*ENTRADA!M7</f>
        <v>0</v>
      </c>
      <c r="D11" s="8"/>
      <c r="E11" s="8"/>
    </row>
    <row r="12" spans="1:5" ht="15" customHeight="1" x14ac:dyDescent="0.25">
      <c r="A12" s="8"/>
      <c r="B12" s="66" t="s">
        <v>49</v>
      </c>
      <c r="C12" s="69">
        <f>ENTRADA!L4*ENTRADA!M4</f>
        <v>0</v>
      </c>
      <c r="D12" s="8"/>
      <c r="E12" s="8"/>
    </row>
    <row r="13" spans="1:5" ht="15" customHeight="1" x14ac:dyDescent="0.25">
      <c r="A13" s="8"/>
      <c r="B13" s="66" t="s">
        <v>50</v>
      </c>
      <c r="C13" s="69">
        <f>ENTRADA!L9*ENTRADA!M9</f>
        <v>0</v>
      </c>
      <c r="D13" s="8"/>
      <c r="E13" s="8"/>
    </row>
    <row r="14" spans="1:5" ht="15" customHeight="1" x14ac:dyDescent="0.25">
      <c r="A14" s="8"/>
      <c r="B14" s="66" t="s">
        <v>48</v>
      </c>
      <c r="C14" s="69">
        <f>ENTRADA!L11*ENTRADA!M11</f>
        <v>0</v>
      </c>
      <c r="D14" s="8"/>
      <c r="E14" s="8"/>
    </row>
    <row r="15" spans="1:5" ht="15" customHeight="1" x14ac:dyDescent="0.25">
      <c r="A15" s="8"/>
      <c r="B15" s="66" t="s">
        <v>47</v>
      </c>
      <c r="C15" s="69">
        <f>ENTRADA!L13*ENTRADA!M13</f>
        <v>0</v>
      </c>
      <c r="D15" s="8"/>
      <c r="E15" s="8"/>
    </row>
    <row r="16" spans="1:5" ht="15" customHeight="1" x14ac:dyDescent="0.25">
      <c r="A16" s="8"/>
      <c r="B16" s="66" t="s">
        <v>50</v>
      </c>
      <c r="C16" s="69">
        <f>ENTRADA!L15*ENTRADA!M15</f>
        <v>0</v>
      </c>
      <c r="D16" s="8"/>
      <c r="E16" s="8"/>
    </row>
    <row r="17" spans="1:6" ht="26.4" x14ac:dyDescent="0.25">
      <c r="A17" s="8"/>
      <c r="B17" s="67" t="s">
        <v>51</v>
      </c>
      <c r="C17" s="70" t="e">
        <f>(((((C11+C14)/2)-((C10+C15)/2))/((C11+C14)/2))*100)</f>
        <v>#DIV/0!</v>
      </c>
      <c r="D17" s="8"/>
      <c r="E17" s="8"/>
    </row>
    <row r="18" spans="1:6" ht="15" customHeight="1" x14ac:dyDescent="0.25">
      <c r="A18" s="8"/>
      <c r="B18" s="201" t="s">
        <v>52</v>
      </c>
      <c r="C18" s="361">
        <v>0</v>
      </c>
      <c r="D18" s="8"/>
      <c r="E18" s="8"/>
    </row>
    <row r="19" spans="1:6" ht="15" customHeight="1" x14ac:dyDescent="0.25">
      <c r="A19" s="8"/>
      <c r="B19" s="67" t="s">
        <v>53</v>
      </c>
      <c r="C19" s="70" t="e">
        <f>(C12-C18)*(100/(50+(50*((C11/C10)^2))))</f>
        <v>#DIV/0!</v>
      </c>
      <c r="D19" s="8"/>
      <c r="E19" s="8"/>
    </row>
    <row r="20" spans="1:6" ht="15" customHeight="1" thickBot="1" x14ac:dyDescent="0.3">
      <c r="A20" s="8"/>
      <c r="B20" s="68" t="s">
        <v>54</v>
      </c>
      <c r="C20" s="200" t="e">
        <f>(((C13+C16)/2)*100)/(PLACA!$E$16*1000/(PLACA!$E$31))</f>
        <v>#DIV/0!</v>
      </c>
      <c r="D20" s="8"/>
      <c r="E20" s="8"/>
    </row>
    <row r="21" spans="1:6" ht="15" customHeight="1" x14ac:dyDescent="0.25">
      <c r="A21" s="8"/>
      <c r="B21" s="71"/>
      <c r="C21" s="72"/>
      <c r="D21" s="8"/>
      <c r="E21" s="8"/>
    </row>
    <row r="22" spans="1:6" ht="15" customHeight="1" x14ac:dyDescent="0.25">
      <c r="A22" s="8"/>
      <c r="B22" s="71"/>
      <c r="C22" s="72"/>
      <c r="D22" s="8"/>
      <c r="E22" s="8"/>
    </row>
    <row r="23" spans="1:6" ht="15" customHeight="1" x14ac:dyDescent="0.25">
      <c r="A23" s="8"/>
      <c r="B23" s="71"/>
      <c r="C23" s="72"/>
      <c r="D23" s="8"/>
      <c r="E23" s="8"/>
    </row>
    <row r="24" spans="1:6" ht="15" customHeight="1" x14ac:dyDescent="0.25">
      <c r="A24" s="8"/>
      <c r="B24" s="71"/>
      <c r="C24" s="72"/>
      <c r="D24" s="8"/>
      <c r="E24" s="8"/>
    </row>
    <row r="25" spans="1:6" ht="12.75" customHeight="1" x14ac:dyDescent="0.25">
      <c r="B25" s="6"/>
      <c r="C25" s="6"/>
      <c r="D25" s="6"/>
      <c r="E25" s="6"/>
    </row>
    <row r="26" spans="1:6" ht="12.75" customHeight="1" x14ac:dyDescent="0.25">
      <c r="A26" s="59" t="s">
        <v>55</v>
      </c>
      <c r="B26" s="29" t="s">
        <v>259</v>
      </c>
      <c r="C26" s="6"/>
      <c r="D26" s="6"/>
      <c r="E26" s="6"/>
    </row>
    <row r="27" spans="1:6" ht="12.75" customHeight="1" x14ac:dyDescent="0.25">
      <c r="A27" s="59"/>
      <c r="B27" s="28" t="s">
        <v>56</v>
      </c>
      <c r="C27" s="6"/>
      <c r="D27" s="6"/>
      <c r="E27" s="6"/>
    </row>
    <row r="28" spans="1:6" ht="12.75" customHeight="1" x14ac:dyDescent="0.25">
      <c r="A28" s="59"/>
      <c r="B28" s="28" t="s">
        <v>57</v>
      </c>
      <c r="C28" s="6"/>
      <c r="D28" s="6"/>
      <c r="E28" s="6"/>
    </row>
    <row r="29" spans="1:6" ht="12.75" customHeight="1" x14ac:dyDescent="0.25">
      <c r="A29" s="59"/>
      <c r="B29" s="28" t="s">
        <v>58</v>
      </c>
      <c r="C29" s="6"/>
      <c r="D29" s="6"/>
      <c r="E29" s="6"/>
    </row>
    <row r="30" spans="1:6" ht="12.75" customHeight="1" x14ac:dyDescent="0.25">
      <c r="A30" s="59"/>
      <c r="B30" s="28" t="s">
        <v>59</v>
      </c>
      <c r="C30" s="6"/>
      <c r="D30" s="6"/>
      <c r="E30" s="6"/>
    </row>
    <row r="31" spans="1:6" ht="12.75" customHeight="1" x14ac:dyDescent="0.35">
      <c r="B31" s="6"/>
      <c r="C31" s="208"/>
      <c r="D31" s="209"/>
      <c r="E31" s="6"/>
      <c r="F31" s="3"/>
    </row>
    <row r="32" spans="1:6" s="3" customFormat="1" ht="9.75" customHeight="1" x14ac:dyDescent="0.25">
      <c r="B32" s="6"/>
      <c r="C32" s="2"/>
      <c r="D32" s="2"/>
      <c r="E32" s="6"/>
    </row>
    <row r="33" spans="1:6" ht="7.5" customHeight="1" x14ac:dyDescent="0.25"/>
    <row r="41" spans="1:6" x14ac:dyDescent="0.25">
      <c r="A41" s="1"/>
      <c r="B41" s="3"/>
      <c r="C41" s="3"/>
      <c r="D41" s="3"/>
    </row>
    <row r="45" spans="1:6" x14ac:dyDescent="0.25">
      <c r="F45" s="482"/>
    </row>
    <row r="46" spans="1:6" x14ac:dyDescent="0.25">
      <c r="F46" s="482"/>
    </row>
    <row r="52" spans="1:12" x14ac:dyDescent="0.25">
      <c r="A52" s="472"/>
    </row>
    <row r="53" spans="1:12" x14ac:dyDescent="0.25">
      <c r="A53" s="472"/>
    </row>
    <row r="54" spans="1:12" x14ac:dyDescent="0.25">
      <c r="A54" s="12"/>
      <c r="B54" s="18"/>
      <c r="C54" s="18"/>
      <c r="D54" s="18"/>
      <c r="E54" s="12"/>
      <c r="F54" s="18"/>
      <c r="G54" s="18"/>
      <c r="H54" s="18"/>
      <c r="I54" s="18"/>
      <c r="J54" s="18"/>
      <c r="K54" s="18"/>
      <c r="L54" s="18"/>
    </row>
  </sheetData>
  <sheetProtection password="CA61" sheet="1" objects="1" scenarios="1"/>
  <phoneticPr fontId="10" type="noConversion"/>
  <pageMargins left="0.56000000000000005" right="0.27559055118110237" top="0.39370078740157483" bottom="0.59055118110236227" header="0.39370078740157483" footer="0"/>
  <pageSetup paperSize="9" orientation="portrait" horizontalDpi="180" verticalDpi="180"/>
  <headerFooter alignWithMargins="0">
    <oddHeader xml:space="preserve">&amp;C&amp;12RELATÓRIO DE ENSAIO&amp;RRE:XXXX/YY-R     Folha: &amp;P de &amp;N  Data:  DD/MM/AA </oddHeader>
  </headerFooter>
  <drawing r:id="rId1"/>
  <legacyDrawing r:id="rId2"/>
  <oleObjects>
    <mc:AlternateContent xmlns:mc="http://schemas.openxmlformats.org/markup-compatibility/2006">
      <mc:Choice Requires="x14">
        <oleObject progId="PBrush" shapeId="8206" r:id="rId3">
          <objectPr defaultSize="0" autoPict="0" r:id="rId4">
            <anchor moveWithCells="1" sizeWithCells="1">
              <from>
                <xdr:col>0</xdr:col>
                <xdr:colOff>60960</xdr:colOff>
                <xdr:row>0</xdr:row>
                <xdr:rowOff>68580</xdr:rowOff>
              </from>
              <to>
                <xdr:col>0</xdr:col>
                <xdr:colOff>342900</xdr:colOff>
                <xdr:row>2</xdr:row>
                <xdr:rowOff>106680</xdr:rowOff>
              </to>
            </anchor>
          </objectPr>
        </oleObject>
      </mc:Choice>
      <mc:Fallback>
        <oleObject progId="PBrush" shapeId="8206" r:id="rId3"/>
      </mc:Fallback>
    </mc:AlternateContent>
    <mc:AlternateContent xmlns:mc="http://schemas.openxmlformats.org/markup-compatibility/2006">
      <mc:Choice Requires="x14">
        <oleObject progId="CorelDRAW.Graphic.14" shapeId="8207" r:id="rId5">
          <objectPr defaultSize="0" autoPict="0" r:id="rId6">
            <anchor moveWithCells="1" sizeWithCells="1">
              <from>
                <xdr:col>0</xdr:col>
                <xdr:colOff>373380</xdr:colOff>
                <xdr:row>0</xdr:row>
                <xdr:rowOff>60960</xdr:rowOff>
              </from>
              <to>
                <xdr:col>1</xdr:col>
                <xdr:colOff>30480</xdr:colOff>
                <xdr:row>2</xdr:row>
                <xdr:rowOff>114300</xdr:rowOff>
              </to>
            </anchor>
          </objectPr>
        </oleObject>
      </mc:Choice>
      <mc:Fallback>
        <oleObject progId="CorelDRAW.Graphic.14" shapeId="8207" r:id="rId5"/>
      </mc:Fallback>
    </mc:AlternateContent>
    <mc:AlternateContent xmlns:mc="http://schemas.openxmlformats.org/markup-compatibility/2006">
      <mc:Choice Requires="x14">
        <oleObject progId="CorelDRAW.Graphic.14" shapeId="8208" r:id="rId7">
          <objectPr defaultSize="0" autoPict="0" r:id="rId8">
            <anchor moveWithCells="1" sizeWithCells="1">
              <from>
                <xdr:col>1</xdr:col>
                <xdr:colOff>38100</xdr:colOff>
                <xdr:row>0</xdr:row>
                <xdr:rowOff>60960</xdr:rowOff>
              </from>
              <to>
                <xdr:col>1</xdr:col>
                <xdr:colOff>434340</xdr:colOff>
                <xdr:row>2</xdr:row>
                <xdr:rowOff>114300</xdr:rowOff>
              </to>
            </anchor>
          </objectPr>
        </oleObject>
      </mc:Choice>
      <mc:Fallback>
        <oleObject progId="CorelDRAW.Graphic.14" shapeId="8208" r:id="rId7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99"/>
  <sheetViews>
    <sheetView showGridLines="0" topLeftCell="A4" workbookViewId="0">
      <selection activeCell="K12" sqref="K12"/>
    </sheetView>
  </sheetViews>
  <sheetFormatPr defaultColWidth="9.109375" defaultRowHeight="13.2" x14ac:dyDescent="0.25"/>
  <cols>
    <col min="1" max="1" width="1.33203125" style="3" customWidth="1"/>
    <col min="2" max="2" width="14.6640625" style="2" customWidth="1"/>
    <col min="3" max="3" width="15.6640625" style="2" customWidth="1"/>
    <col min="4" max="4" width="10.109375" style="2" customWidth="1"/>
    <col min="5" max="5" width="5" style="2" customWidth="1"/>
    <col min="6" max="6" width="29.6640625" style="2" customWidth="1"/>
    <col min="7" max="7" width="6.6640625" style="2" customWidth="1"/>
    <col min="8" max="8" width="8.6640625" style="2" customWidth="1"/>
    <col min="9" max="9" width="2.33203125" style="3" customWidth="1"/>
    <col min="10" max="10" width="11.6640625" style="2" customWidth="1"/>
    <col min="11" max="16384" width="9.109375" style="2"/>
  </cols>
  <sheetData>
    <row r="1" spans="1:9" s="3" customFormat="1" ht="12.75" customHeight="1" x14ac:dyDescent="0.25">
      <c r="B1" s="210"/>
      <c r="C1" s="210"/>
      <c r="D1" s="5"/>
      <c r="G1" s="62"/>
      <c r="H1" s="6"/>
    </row>
    <row r="2" spans="1:9" s="3" customFormat="1" ht="14.25" customHeight="1" x14ac:dyDescent="0.25">
      <c r="B2" s="17"/>
      <c r="C2" s="17"/>
      <c r="D2" s="5"/>
      <c r="G2" s="62"/>
      <c r="H2" s="33"/>
    </row>
    <row r="3" spans="1:9" s="3" customFormat="1" ht="14.25" customHeight="1" x14ac:dyDescent="0.25">
      <c r="B3" s="13"/>
      <c r="C3" s="13"/>
      <c r="D3" s="5"/>
      <c r="G3" s="62"/>
      <c r="H3" s="12"/>
    </row>
    <row r="4" spans="1:9" s="3" customFormat="1" ht="14.25" customHeight="1" x14ac:dyDescent="0.25">
      <c r="B4" s="13"/>
      <c r="C4" s="13"/>
      <c r="D4" s="5"/>
      <c r="G4" s="62"/>
      <c r="H4" s="12"/>
    </row>
    <row r="5" spans="1:9" ht="15.75" customHeight="1" x14ac:dyDescent="0.25">
      <c r="B5" s="13"/>
      <c r="C5" s="13"/>
      <c r="D5" s="5"/>
      <c r="E5" s="3"/>
      <c r="F5" s="3"/>
      <c r="G5" s="62"/>
      <c r="H5" s="12"/>
    </row>
    <row r="6" spans="1:9" ht="15.75" customHeight="1" x14ac:dyDescent="0.25">
      <c r="A6" s="255"/>
      <c r="B6" s="566" t="s">
        <v>377</v>
      </c>
      <c r="C6" s="11"/>
      <c r="D6" s="3"/>
      <c r="E6" s="3"/>
      <c r="F6" s="3"/>
      <c r="G6" s="3"/>
      <c r="H6" s="3"/>
    </row>
    <row r="7" spans="1:9" ht="15.75" customHeight="1" x14ac:dyDescent="0.25">
      <c r="B7" s="63"/>
      <c r="C7" s="11"/>
      <c r="D7" s="3"/>
      <c r="E7" s="3"/>
      <c r="F7" s="3"/>
      <c r="G7" s="3"/>
      <c r="H7" s="3"/>
    </row>
    <row r="8" spans="1:9" ht="15.75" customHeight="1" x14ac:dyDescent="0.25">
      <c r="B8" s="59"/>
      <c r="C8" s="3"/>
      <c r="D8" s="3"/>
      <c r="E8" s="3"/>
      <c r="F8" s="3"/>
      <c r="G8" s="3"/>
      <c r="H8" s="3"/>
    </row>
    <row r="9" spans="1:9" ht="15.75" customHeight="1" thickBot="1" x14ac:dyDescent="0.3">
      <c r="B9" s="59"/>
      <c r="C9" s="3"/>
      <c r="D9" s="3"/>
      <c r="E9" s="3"/>
      <c r="F9" s="3"/>
      <c r="G9" s="3"/>
      <c r="H9" s="3"/>
    </row>
    <row r="10" spans="1:9" s="105" customFormat="1" ht="15.75" customHeight="1" thickBot="1" x14ac:dyDescent="0.3">
      <c r="A10" s="61"/>
      <c r="B10" s="123" t="s">
        <v>60</v>
      </c>
      <c r="C10" s="124"/>
      <c r="D10" s="125"/>
      <c r="E10" s="104"/>
      <c r="F10" s="139" t="s">
        <v>61</v>
      </c>
      <c r="G10" s="140" t="s">
        <v>62</v>
      </c>
      <c r="H10" s="141" t="s">
        <v>63</v>
      </c>
      <c r="I10" s="104"/>
    </row>
    <row r="11" spans="1:9" s="105" customFormat="1" ht="15.75" customHeight="1" x14ac:dyDescent="0.25">
      <c r="A11" s="104"/>
      <c r="B11" s="126" t="s">
        <v>263</v>
      </c>
      <c r="C11" s="127"/>
      <c r="D11" s="227">
        <f>'CALC. CARGA '!C4</f>
        <v>0</v>
      </c>
      <c r="E11" s="104"/>
      <c r="F11" s="142" t="s">
        <v>64</v>
      </c>
      <c r="G11" s="143" t="s">
        <v>65</v>
      </c>
      <c r="H11" s="144" t="s">
        <v>66</v>
      </c>
      <c r="I11" s="104"/>
    </row>
    <row r="12" spans="1:9" s="105" customFormat="1" ht="15.75" customHeight="1" thickBot="1" x14ac:dyDescent="0.3">
      <c r="A12" s="104"/>
      <c r="B12" s="128" t="s">
        <v>67</v>
      </c>
      <c r="C12" s="129"/>
      <c r="D12" s="260">
        <f>'CALC. CARGA '!C5</f>
        <v>0</v>
      </c>
      <c r="E12" s="104"/>
      <c r="F12" s="145" t="s">
        <v>68</v>
      </c>
      <c r="G12" s="146" t="s">
        <v>69</v>
      </c>
      <c r="H12" s="150">
        <f>'CALC. CARGA '!F2</f>
        <v>0</v>
      </c>
      <c r="I12" s="104"/>
    </row>
    <row r="13" spans="1:9" s="105" customFormat="1" ht="15.75" customHeight="1" x14ac:dyDescent="0.25">
      <c r="A13" s="104"/>
      <c r="B13" s="126" t="s">
        <v>70</v>
      </c>
      <c r="C13" s="127"/>
      <c r="D13" s="228">
        <f>'CALC. CARGA '!C8</f>
        <v>0</v>
      </c>
      <c r="E13" s="104"/>
      <c r="F13" s="145" t="s">
        <v>71</v>
      </c>
      <c r="G13" s="146" t="s">
        <v>72</v>
      </c>
      <c r="H13" s="150">
        <f>'CALC. CARGA '!F3</f>
        <v>0</v>
      </c>
      <c r="I13" s="104"/>
    </row>
    <row r="14" spans="1:9" s="105" customFormat="1" ht="15.75" customHeight="1" thickBot="1" x14ac:dyDescent="0.3">
      <c r="A14" s="104"/>
      <c r="B14" s="130" t="s">
        <v>67</v>
      </c>
      <c r="C14" s="131"/>
      <c r="D14" s="261">
        <f>'CALC. CARGA '!C9</f>
        <v>0</v>
      </c>
      <c r="E14" s="104"/>
      <c r="F14" s="145" t="s">
        <v>73</v>
      </c>
      <c r="G14" s="146" t="s">
        <v>74</v>
      </c>
      <c r="H14" s="150" t="e">
        <f>'CALC. CARGA '!F4</f>
        <v>#DIV/0!</v>
      </c>
      <c r="I14" s="104"/>
    </row>
    <row r="15" spans="1:9" s="105" customFormat="1" ht="15.75" customHeight="1" x14ac:dyDescent="0.25">
      <c r="A15" s="104"/>
      <c r="B15" s="106"/>
      <c r="C15" s="107"/>
      <c r="D15" s="108"/>
      <c r="E15" s="104"/>
      <c r="F15"/>
      <c r="G15"/>
      <c r="H15"/>
      <c r="I15" s="104"/>
    </row>
    <row r="16" spans="1:9" s="105" customFormat="1" ht="15.75" customHeight="1" thickBot="1" x14ac:dyDescent="0.3">
      <c r="A16" s="104"/>
      <c r="B16" s="106"/>
      <c r="C16" s="107"/>
      <c r="D16" s="108"/>
      <c r="E16" s="104"/>
      <c r="F16"/>
      <c r="G16"/>
      <c r="H16"/>
      <c r="I16" s="104"/>
    </row>
    <row r="17" spans="1:9" s="105" customFormat="1" ht="15.75" customHeight="1" thickBot="1" x14ac:dyDescent="0.3">
      <c r="A17" s="104"/>
      <c r="B17" s="123" t="s">
        <v>75</v>
      </c>
      <c r="C17" s="124"/>
      <c r="D17" s="125"/>
      <c r="E17" s="104"/>
      <c r="F17" s="145" t="s">
        <v>76</v>
      </c>
      <c r="G17" s="146" t="s">
        <v>74</v>
      </c>
      <c r="H17" s="150" t="e">
        <f>'CALC. CARGA '!F7</f>
        <v>#DIV/0!</v>
      </c>
      <c r="I17" s="104"/>
    </row>
    <row r="18" spans="1:9" s="105" customFormat="1" ht="15.75" customHeight="1" x14ac:dyDescent="0.25">
      <c r="A18" s="104"/>
      <c r="B18" s="126" t="s">
        <v>77</v>
      </c>
      <c r="C18" s="132"/>
      <c r="D18" s="133"/>
      <c r="E18" s="104"/>
      <c r="F18" s="191" t="s">
        <v>78</v>
      </c>
      <c r="G18" s="146" t="s">
        <v>72</v>
      </c>
      <c r="H18" s="150" t="e">
        <f>'CALC. CARGA '!F8</f>
        <v>#DIV/0!</v>
      </c>
      <c r="I18" s="104"/>
    </row>
    <row r="19" spans="1:9" s="105" customFormat="1" ht="15.75" customHeight="1" x14ac:dyDescent="0.25">
      <c r="A19" s="104"/>
      <c r="B19" s="134" t="s">
        <v>264</v>
      </c>
      <c r="C19" s="135"/>
      <c r="D19" s="109" t="e">
        <f>'CALC. CARGA '!C27</f>
        <v>#DIV/0!</v>
      </c>
      <c r="E19" s="104"/>
      <c r="F19"/>
      <c r="G19"/>
      <c r="H19"/>
      <c r="I19" s="104"/>
    </row>
    <row r="20" spans="1:9" s="105" customFormat="1" ht="15.75" customHeight="1" thickBot="1" x14ac:dyDescent="0.3">
      <c r="A20" s="104"/>
      <c r="B20" s="218" t="s">
        <v>79</v>
      </c>
      <c r="C20" s="136"/>
      <c r="D20" s="262" t="e">
        <f>'CALC. CARGA '!C28</f>
        <v>#DIV/0!</v>
      </c>
      <c r="E20" s="104"/>
      <c r="F20"/>
      <c r="G20"/>
      <c r="H20"/>
      <c r="I20" s="104"/>
    </row>
    <row r="21" spans="1:9" s="105" customFormat="1" ht="15.75" customHeight="1" x14ac:dyDescent="0.25">
      <c r="A21" s="104"/>
      <c r="B21" s="126" t="s">
        <v>80</v>
      </c>
      <c r="C21" s="137"/>
      <c r="D21" s="138"/>
      <c r="E21" s="104"/>
      <c r="F21" s="145" t="s">
        <v>81</v>
      </c>
      <c r="G21" s="146" t="s">
        <v>72</v>
      </c>
      <c r="H21" s="150" t="e">
        <f>'CALC. CARGA '!F11</f>
        <v>#DIV/0!</v>
      </c>
      <c r="I21" s="104"/>
    </row>
    <row r="22" spans="1:9" s="105" customFormat="1" ht="15.75" customHeight="1" x14ac:dyDescent="0.25">
      <c r="A22" s="104"/>
      <c r="B22" s="193" t="s">
        <v>82</v>
      </c>
      <c r="C22" s="192"/>
      <c r="D22" s="194">
        <f>'CALC. CARGA '!C30</f>
        <v>0</v>
      </c>
      <c r="E22" s="104"/>
      <c r="F22" s="191" t="s">
        <v>83</v>
      </c>
      <c r="G22" s="146" t="s">
        <v>84</v>
      </c>
      <c r="H22" s="150" t="e">
        <f>'CALC. CARGA '!F12</f>
        <v>#DIV/0!</v>
      </c>
      <c r="I22" s="104"/>
    </row>
    <row r="23" spans="1:9" s="105" customFormat="1" ht="15.75" customHeight="1" thickBot="1" x14ac:dyDescent="0.3">
      <c r="A23" s="104"/>
      <c r="B23" s="218" t="s">
        <v>79</v>
      </c>
      <c r="C23" s="195"/>
      <c r="D23" s="263" t="e">
        <f>'CALC. CARGA '!C31</f>
        <v>#DIV/0!</v>
      </c>
      <c r="E23" s="104"/>
      <c r="F23"/>
      <c r="G23"/>
      <c r="H23"/>
      <c r="I23" s="104"/>
    </row>
    <row r="24" spans="1:9" s="105" customFormat="1" ht="15.75" customHeight="1" thickBot="1" x14ac:dyDescent="0.3">
      <c r="A24" s="104"/>
      <c r="B24" s="106"/>
      <c r="C24" s="115"/>
      <c r="D24" s="117"/>
      <c r="E24" s="104"/>
      <c r="F24"/>
      <c r="G24"/>
      <c r="H24"/>
      <c r="I24" s="104"/>
    </row>
    <row r="25" spans="1:9" s="105" customFormat="1" ht="15.75" customHeight="1" thickBot="1" x14ac:dyDescent="0.3">
      <c r="A25" s="104"/>
      <c r="B25" s="231" t="s">
        <v>85</v>
      </c>
      <c r="C25" s="232"/>
      <c r="D25" s="233">
        <f>'CALC. CARGA '!C38</f>
        <v>0</v>
      </c>
      <c r="E25" s="104"/>
      <c r="F25" s="145" t="s">
        <v>86</v>
      </c>
      <c r="G25" s="146" t="s">
        <v>84</v>
      </c>
      <c r="H25" s="150" t="e">
        <f>'CALC. CARGA '!F15</f>
        <v>#DIV/0!</v>
      </c>
      <c r="I25" s="104"/>
    </row>
    <row r="26" spans="1:9" s="105" customFormat="1" ht="15.75" customHeight="1" thickBot="1" x14ac:dyDescent="0.3">
      <c r="A26" s="104"/>
      <c r="B26" s="2"/>
      <c r="C26" s="230"/>
      <c r="D26" s="230"/>
      <c r="E26" s="104"/>
      <c r="F26" s="147" t="s">
        <v>87</v>
      </c>
      <c r="G26" s="146" t="s">
        <v>84</v>
      </c>
      <c r="H26" s="150" t="e">
        <f>'CALC. CARGA '!F16</f>
        <v>#DIV/0!</v>
      </c>
      <c r="I26" s="104"/>
    </row>
    <row r="27" spans="1:9" s="105" customFormat="1" ht="15.75" customHeight="1" thickBot="1" x14ac:dyDescent="0.3">
      <c r="A27" s="104"/>
      <c r="B27" s="231" t="s">
        <v>88</v>
      </c>
      <c r="C27" s="232"/>
      <c r="D27" s="233" t="e">
        <f>(D23+D25)/2</f>
        <v>#DIV/0!</v>
      </c>
      <c r="E27" s="104"/>
      <c r="F27" s="567" t="s">
        <v>379</v>
      </c>
      <c r="G27" s="146" t="s">
        <v>74</v>
      </c>
      <c r="H27" s="150" t="e">
        <f>'CALC. CARGA '!F28</f>
        <v>#DIV/0!</v>
      </c>
      <c r="I27" s="104"/>
    </row>
    <row r="28" spans="1:9" s="105" customFormat="1" ht="15.75" customHeight="1" x14ac:dyDescent="0.25">
      <c r="A28" s="104"/>
      <c r="B28" s="104"/>
      <c r="C28" s="104"/>
      <c r="D28" s="104"/>
      <c r="E28" s="104"/>
      <c r="F28" s="568" t="s">
        <v>380</v>
      </c>
      <c r="G28" s="148" t="s">
        <v>74</v>
      </c>
      <c r="H28" s="150" t="e">
        <f>'CALC. CARGA '!F35</f>
        <v>#DIV/0!</v>
      </c>
      <c r="I28" s="104"/>
    </row>
    <row r="29" spans="1:9" s="105" customFormat="1" ht="15.75" customHeight="1" thickBot="1" x14ac:dyDescent="0.3">
      <c r="A29" s="104"/>
      <c r="B29" s="2"/>
      <c r="C29" s="2"/>
      <c r="D29" s="2"/>
      <c r="E29" s="104"/>
      <c r="F29" s="567" t="s">
        <v>89</v>
      </c>
      <c r="G29" s="148" t="s">
        <v>74</v>
      </c>
      <c r="H29" s="150" t="e">
        <f>'CALC. CARGA '!F31</f>
        <v>#DIV/0!</v>
      </c>
      <c r="I29" s="104"/>
    </row>
    <row r="30" spans="1:9" s="105" customFormat="1" ht="15.75" customHeight="1" thickBot="1" x14ac:dyDescent="0.3">
      <c r="A30" s="104"/>
      <c r="B30" s="362" t="s">
        <v>90</v>
      </c>
      <c r="C30" s="363"/>
      <c r="D30" s="364">
        <v>0</v>
      </c>
      <c r="E30" s="104"/>
      <c r="F30" s="568" t="s">
        <v>381</v>
      </c>
      <c r="G30" s="148" t="s">
        <v>74</v>
      </c>
      <c r="H30" s="150" t="e">
        <f>'CALC. CARGA '!F37</f>
        <v>#DIV/0!</v>
      </c>
      <c r="I30" s="104"/>
    </row>
    <row r="31" spans="1:9" s="105" customFormat="1" ht="15.75" customHeight="1" x14ac:dyDescent="0.25">
      <c r="A31" s="104"/>
      <c r="B31" s="104"/>
      <c r="C31" s="104"/>
      <c r="D31" s="104"/>
      <c r="E31" s="104"/>
      <c r="F31" s="568" t="s">
        <v>382</v>
      </c>
      <c r="G31" s="146" t="s">
        <v>91</v>
      </c>
      <c r="H31" s="150" t="e">
        <f>'CALC. CARGA '!F36</f>
        <v>#DIV/0!</v>
      </c>
      <c r="I31" s="104"/>
    </row>
    <row r="32" spans="1:9" s="105" customFormat="1" ht="15.75" customHeight="1" thickBot="1" x14ac:dyDescent="0.3">
      <c r="A32" s="104"/>
      <c r="B32" s="104"/>
      <c r="C32" s="104"/>
      <c r="D32" s="104"/>
      <c r="E32" s="104"/>
      <c r="F32" s="567" t="s">
        <v>89</v>
      </c>
      <c r="G32" s="146" t="s">
        <v>91</v>
      </c>
      <c r="H32" s="150" t="e">
        <f>'CALC. CARGA '!F34</f>
        <v>#DIV/0!</v>
      </c>
      <c r="I32" s="104"/>
    </row>
    <row r="33" spans="1:9" s="105" customFormat="1" ht="15.75" customHeight="1" thickBot="1" x14ac:dyDescent="0.3">
      <c r="A33" s="3"/>
      <c r="B33" s="365" t="s">
        <v>92</v>
      </c>
      <c r="C33" s="363"/>
      <c r="D33" s="364" t="e">
        <f>(H27+'PERDAS EM VAZIO'!C19)-D30</f>
        <v>#DIV/0!</v>
      </c>
      <c r="E33" s="104"/>
      <c r="F33" s="569" t="s">
        <v>381</v>
      </c>
      <c r="G33" s="149" t="s">
        <v>91</v>
      </c>
      <c r="H33" s="229" t="e">
        <f>'CALC. CARGA '!F38</f>
        <v>#DIV/0!</v>
      </c>
      <c r="I33" s="104"/>
    </row>
    <row r="34" spans="1:9" s="100" customFormat="1" ht="15.75" customHeight="1" x14ac:dyDescent="0.3">
      <c r="A34" s="101"/>
      <c r="B34" s="366"/>
      <c r="C34" s="367"/>
      <c r="D34" s="368"/>
      <c r="E34" s="101"/>
      <c r="F34" s="102"/>
      <c r="G34" s="72"/>
      <c r="H34" s="103"/>
      <c r="I34" s="101"/>
    </row>
    <row r="35" spans="1:9" s="101" customFormat="1" x14ac:dyDescent="0.25">
      <c r="A35" s="211"/>
      <c r="B35" s="4"/>
      <c r="C35" s="4"/>
      <c r="D35" s="4"/>
    </row>
    <row r="36" spans="1:9" s="101" customFormat="1" ht="12" customHeight="1" x14ac:dyDescent="0.25">
      <c r="A36" s="211"/>
      <c r="B36" s="4"/>
      <c r="C36" s="4"/>
      <c r="D36" s="4"/>
    </row>
    <row r="37" spans="1:9" s="112" customFormat="1" x14ac:dyDescent="0.25">
      <c r="A37" s="212"/>
      <c r="B37" s="101"/>
      <c r="C37" s="101"/>
      <c r="D37" s="101"/>
    </row>
    <row r="38" spans="1:9" s="112" customFormat="1" x14ac:dyDescent="0.25">
      <c r="A38" s="212"/>
      <c r="B38" s="101"/>
      <c r="C38" s="101"/>
      <c r="D38" s="101"/>
    </row>
    <row r="39" spans="1:9" s="112" customFormat="1" x14ac:dyDescent="0.25">
      <c r="A39" s="212"/>
      <c r="B39" s="101"/>
      <c r="C39" s="101"/>
      <c r="D39" s="101"/>
    </row>
    <row r="40" spans="1:9" s="112" customFormat="1" x14ac:dyDescent="0.25">
      <c r="B40" s="101"/>
      <c r="C40" s="101"/>
      <c r="D40" s="101"/>
    </row>
    <row r="41" spans="1:9" s="112" customFormat="1" x14ac:dyDescent="0.25">
      <c r="A41" s="1"/>
      <c r="B41" s="110"/>
      <c r="C41" s="111"/>
      <c r="F41" s="107"/>
      <c r="G41" s="113"/>
      <c r="H41" s="114"/>
    </row>
    <row r="42" spans="1:9" s="112" customFormat="1" x14ac:dyDescent="0.25">
      <c r="B42" s="106"/>
      <c r="C42" s="107"/>
      <c r="D42" s="108"/>
      <c r="F42" s="107"/>
      <c r="G42" s="113"/>
      <c r="H42" s="114"/>
    </row>
    <row r="43" spans="1:9" s="112" customFormat="1" x14ac:dyDescent="0.25">
      <c r="B43" s="106"/>
      <c r="C43" s="107"/>
      <c r="D43" s="108"/>
      <c r="F43" s="107"/>
      <c r="G43" s="113"/>
      <c r="H43" s="113"/>
    </row>
    <row r="44" spans="1:9" s="112" customFormat="1" x14ac:dyDescent="0.25">
      <c r="B44" s="3"/>
      <c r="C44" s="107"/>
      <c r="D44" s="108"/>
      <c r="F44" s="107"/>
      <c r="G44" s="113"/>
      <c r="H44" s="113"/>
    </row>
    <row r="45" spans="1:9" s="112" customFormat="1" x14ac:dyDescent="0.25">
      <c r="A45" s="3"/>
      <c r="B45" s="59"/>
      <c r="C45" s="29"/>
      <c r="D45" s="108"/>
      <c r="F45" s="120"/>
      <c r="G45" s="113"/>
      <c r="H45" s="113"/>
    </row>
    <row r="46" spans="1:9" s="112" customFormat="1" ht="11.25" customHeight="1" x14ac:dyDescent="0.25">
      <c r="B46" s="106"/>
      <c r="C46" s="28"/>
      <c r="D46" s="108"/>
      <c r="F46" s="120"/>
      <c r="G46" s="113"/>
      <c r="H46" s="113"/>
    </row>
    <row r="47" spans="1:9" s="112" customFormat="1" ht="11.25" customHeight="1" x14ac:dyDescent="0.25">
      <c r="B47" s="106"/>
      <c r="C47" s="28"/>
      <c r="D47" s="108"/>
      <c r="F47" s="107"/>
      <c r="G47" s="113"/>
      <c r="H47" s="113"/>
    </row>
    <row r="48" spans="1:9" s="112" customFormat="1" ht="11.25" customHeight="1" x14ac:dyDescent="0.25">
      <c r="B48" s="106"/>
      <c r="C48" s="107"/>
      <c r="D48" s="108"/>
      <c r="F48" s="107"/>
      <c r="G48" s="113"/>
      <c r="H48" s="113"/>
    </row>
    <row r="49" spans="1:12" s="112" customFormat="1" ht="11.25" customHeight="1" x14ac:dyDescent="0.25">
      <c r="B49" s="106"/>
      <c r="C49" s="107"/>
      <c r="D49" s="108"/>
      <c r="F49" s="107"/>
      <c r="G49" s="113"/>
      <c r="H49" s="113"/>
    </row>
    <row r="50" spans="1:12" s="112" customFormat="1" ht="11.25" customHeight="1" x14ac:dyDescent="0.25">
      <c r="B50" s="106"/>
      <c r="C50" s="107"/>
      <c r="D50" s="108"/>
      <c r="F50" s="107"/>
      <c r="G50" s="113"/>
      <c r="H50" s="113"/>
    </row>
    <row r="51" spans="1:12" s="112" customFormat="1" x14ac:dyDescent="0.25">
      <c r="B51" s="106"/>
      <c r="C51" s="115"/>
      <c r="D51" s="116"/>
      <c r="F51" s="107"/>
      <c r="G51" s="113"/>
      <c r="H51" s="113"/>
    </row>
    <row r="52" spans="1:12" s="112" customFormat="1" x14ac:dyDescent="0.25">
      <c r="A52" s="473"/>
      <c r="B52" s="115"/>
      <c r="C52" s="115"/>
      <c r="D52" s="115"/>
      <c r="F52" s="107"/>
      <c r="G52" s="113"/>
      <c r="H52" s="113"/>
    </row>
    <row r="53" spans="1:12" s="112" customFormat="1" x14ac:dyDescent="0.25">
      <c r="A53" s="473"/>
      <c r="B53" s="118"/>
      <c r="F53" s="107"/>
      <c r="G53" s="113"/>
      <c r="H53" s="113"/>
    </row>
    <row r="54" spans="1:12" s="112" customFormat="1" ht="12" customHeight="1" x14ac:dyDescent="0.35">
      <c r="A54" s="106"/>
      <c r="B54" s="106"/>
      <c r="C54" s="106"/>
      <c r="D54" s="478"/>
      <c r="E54" s="106"/>
      <c r="F54" s="209"/>
      <c r="G54" s="209"/>
      <c r="H54" s="478"/>
      <c r="I54" s="106"/>
      <c r="J54" s="106"/>
      <c r="K54" s="106"/>
      <c r="L54" s="106"/>
    </row>
    <row r="55" spans="1:12" s="112" customFormat="1" ht="6.75" customHeight="1" x14ac:dyDescent="0.25">
      <c r="F55" s="2"/>
      <c r="G55" s="2"/>
      <c r="H55" s="108"/>
    </row>
    <row r="56" spans="1:12" s="112" customFormat="1" x14ac:dyDescent="0.25">
      <c r="F56" s="107"/>
      <c r="G56" s="121"/>
      <c r="H56" s="108"/>
    </row>
    <row r="57" spans="1:12" s="112" customFormat="1" x14ac:dyDescent="0.25">
      <c r="B57" s="119"/>
      <c r="F57" s="120"/>
      <c r="G57" s="121"/>
      <c r="H57" s="108"/>
    </row>
    <row r="58" spans="1:12" s="112" customFormat="1" ht="15" customHeight="1" x14ac:dyDescent="0.25">
      <c r="F58" s="120"/>
      <c r="G58" s="113"/>
      <c r="H58" s="108"/>
    </row>
    <row r="59" spans="1:12" s="112" customFormat="1" x14ac:dyDescent="0.25">
      <c r="F59" s="107"/>
      <c r="G59" s="113"/>
      <c r="H59" s="108"/>
    </row>
    <row r="60" spans="1:12" s="112" customFormat="1" ht="15" x14ac:dyDescent="0.25">
      <c r="B60" s="369"/>
      <c r="C60" s="370"/>
      <c r="D60" s="368"/>
      <c r="F60" s="120"/>
      <c r="G60" s="113"/>
      <c r="H60" s="108"/>
    </row>
    <row r="61" spans="1:12" ht="15" customHeight="1" x14ac:dyDescent="0.25">
      <c r="B61" s="122"/>
      <c r="C61" s="122"/>
      <c r="D61" s="122"/>
    </row>
    <row r="62" spans="1:12" ht="15" customHeight="1" x14ac:dyDescent="0.25">
      <c r="B62" s="122"/>
      <c r="C62" s="122"/>
      <c r="D62" s="122"/>
    </row>
    <row r="63" spans="1:12" ht="15" customHeight="1" x14ac:dyDescent="0.25"/>
    <row r="64" spans="1:12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</sheetData>
  <phoneticPr fontId="10" type="noConversion"/>
  <pageMargins left="0.63" right="0.27559055118110237" top="0.39370078740157483" bottom="0.59055118110236227" header="0.39370078740157483" footer="0"/>
  <pageSetup paperSize="9" orientation="portrait" horizontalDpi="180" verticalDpi="180"/>
  <headerFooter alignWithMargins="0">
    <oddHeader xml:space="preserve">&amp;C&amp;12RELATÓRIO DE ENSAIO&amp;RRE:XXXX/YY-R     Folha: &amp;P de &amp;N  Data:  DD/MM/AA </oddHeader>
  </headerFooter>
  <drawing r:id="rId1"/>
  <legacyDrawing r:id="rId2"/>
  <oleObjects>
    <mc:AlternateContent xmlns:mc="http://schemas.openxmlformats.org/markup-compatibility/2006">
      <mc:Choice Requires="x14">
        <oleObject progId="PBrush" shapeId="10255" r:id="rId3">
          <objectPr defaultSize="0" autoPict="0" r:id="rId4">
            <anchor moveWithCells="1" sizeWithCells="1">
              <from>
                <xdr:col>0</xdr:col>
                <xdr:colOff>30480</xdr:colOff>
                <xdr:row>0</xdr:row>
                <xdr:rowOff>68580</xdr:rowOff>
              </from>
              <to>
                <xdr:col>1</xdr:col>
                <xdr:colOff>243840</xdr:colOff>
                <xdr:row>2</xdr:row>
                <xdr:rowOff>106680</xdr:rowOff>
              </to>
            </anchor>
          </objectPr>
        </oleObject>
      </mc:Choice>
      <mc:Fallback>
        <oleObject progId="PBrush" shapeId="10255" r:id="rId3"/>
      </mc:Fallback>
    </mc:AlternateContent>
    <mc:AlternateContent xmlns:mc="http://schemas.openxmlformats.org/markup-compatibility/2006">
      <mc:Choice Requires="x14">
        <oleObject progId="CorelDRAW.Graphic.14" shapeId="10256" r:id="rId5">
          <objectPr defaultSize="0" autoPict="0" r:id="rId6">
            <anchor moveWithCells="1" sizeWithCells="1">
              <from>
                <xdr:col>1</xdr:col>
                <xdr:colOff>274320</xdr:colOff>
                <xdr:row>0</xdr:row>
                <xdr:rowOff>60960</xdr:rowOff>
              </from>
              <to>
                <xdr:col>2</xdr:col>
                <xdr:colOff>30480</xdr:colOff>
                <xdr:row>2</xdr:row>
                <xdr:rowOff>114300</xdr:rowOff>
              </to>
            </anchor>
          </objectPr>
        </oleObject>
      </mc:Choice>
      <mc:Fallback>
        <oleObject progId="CorelDRAW.Graphic.14" shapeId="10256" r:id="rId5"/>
      </mc:Fallback>
    </mc:AlternateContent>
    <mc:AlternateContent xmlns:mc="http://schemas.openxmlformats.org/markup-compatibility/2006">
      <mc:Choice Requires="x14">
        <oleObject progId="CorelDRAW.Graphic.14" shapeId="10257" r:id="rId7">
          <objectPr defaultSize="0" autoPict="0" r:id="rId8">
            <anchor moveWithCells="1" sizeWithCells="1">
              <from>
                <xdr:col>2</xdr:col>
                <xdr:colOff>38100</xdr:colOff>
                <xdr:row>0</xdr:row>
                <xdr:rowOff>60960</xdr:rowOff>
              </from>
              <to>
                <xdr:col>2</xdr:col>
                <xdr:colOff>434340</xdr:colOff>
                <xdr:row>2</xdr:row>
                <xdr:rowOff>114300</xdr:rowOff>
              </to>
            </anchor>
          </objectPr>
        </oleObject>
      </mc:Choice>
      <mc:Fallback>
        <oleObject progId="CorelDRAW.Graphic.14" shapeId="10257" r:id="rId7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99"/>
  <sheetViews>
    <sheetView showGridLines="0" topLeftCell="A13" workbookViewId="0">
      <selection activeCell="C13" sqref="C13"/>
    </sheetView>
  </sheetViews>
  <sheetFormatPr defaultColWidth="9.109375" defaultRowHeight="13.2" x14ac:dyDescent="0.25"/>
  <cols>
    <col min="1" max="1" width="1.33203125" style="3" customWidth="1"/>
    <col min="2" max="2" width="14.6640625" style="2" customWidth="1"/>
    <col min="3" max="3" width="15.6640625" style="2" customWidth="1"/>
    <col min="4" max="4" width="10.109375" style="2" customWidth="1"/>
    <col min="5" max="5" width="5" style="2" customWidth="1"/>
    <col min="6" max="6" width="29.6640625" style="2" customWidth="1"/>
    <col min="7" max="7" width="6.6640625" style="2" customWidth="1"/>
    <col min="8" max="8" width="8.6640625" style="2" customWidth="1"/>
    <col min="9" max="9" width="2.33203125" style="3" customWidth="1"/>
    <col min="10" max="10" width="11.6640625" style="2" customWidth="1"/>
    <col min="11" max="16384" width="9.109375" style="2"/>
  </cols>
  <sheetData>
    <row r="1" spans="1:9" s="3" customFormat="1" ht="12.75" customHeight="1" x14ac:dyDescent="0.25">
      <c r="B1" s="210"/>
      <c r="C1" s="210"/>
      <c r="D1" s="5"/>
      <c r="G1" s="62"/>
      <c r="H1" s="6"/>
    </row>
    <row r="2" spans="1:9" s="3" customFormat="1" ht="14.25" customHeight="1" x14ac:dyDescent="0.25">
      <c r="B2" s="17"/>
      <c r="C2" s="17"/>
      <c r="D2" s="5"/>
      <c r="G2" s="62"/>
      <c r="H2" s="33"/>
    </row>
    <row r="3" spans="1:9" s="3" customFormat="1" ht="14.25" customHeight="1" x14ac:dyDescent="0.25">
      <c r="B3" s="13"/>
      <c r="C3" s="13"/>
      <c r="D3" s="5"/>
      <c r="G3" s="62"/>
      <c r="H3" s="12"/>
    </row>
    <row r="4" spans="1:9" s="3" customFormat="1" ht="14.25" customHeight="1" x14ac:dyDescent="0.25">
      <c r="B4" s="13"/>
      <c r="C4" s="13"/>
      <c r="D4" s="5"/>
      <c r="G4" s="62"/>
      <c r="H4" s="12"/>
    </row>
    <row r="5" spans="1:9" ht="15.75" customHeight="1" x14ac:dyDescent="0.25">
      <c r="B5" s="13"/>
      <c r="C5" s="13"/>
      <c r="D5" s="5"/>
      <c r="E5" s="3"/>
      <c r="F5" s="3"/>
      <c r="G5" s="62"/>
      <c r="H5" s="12"/>
    </row>
    <row r="6" spans="1:9" ht="15.75" customHeight="1" x14ac:dyDescent="0.25">
      <c r="A6" s="255"/>
      <c r="B6" s="566" t="s">
        <v>378</v>
      </c>
      <c r="C6" s="11"/>
      <c r="D6" s="3"/>
      <c r="E6" s="3"/>
      <c r="F6" s="3"/>
      <c r="G6" s="3"/>
      <c r="H6" s="3"/>
    </row>
    <row r="7" spans="1:9" ht="15.75" customHeight="1" x14ac:dyDescent="0.25">
      <c r="B7" s="63"/>
      <c r="C7" s="11"/>
      <c r="D7" s="3"/>
      <c r="E7" s="3"/>
      <c r="F7" s="3"/>
      <c r="G7" s="3"/>
      <c r="H7" s="3"/>
    </row>
    <row r="8" spans="1:9" ht="15.75" customHeight="1" x14ac:dyDescent="0.25">
      <c r="B8" s="59"/>
      <c r="C8" s="3"/>
      <c r="D8" s="3"/>
      <c r="E8" s="3"/>
      <c r="F8" s="3"/>
      <c r="G8" s="3"/>
      <c r="H8" s="3"/>
    </row>
    <row r="9" spans="1:9" ht="15.75" customHeight="1" thickBot="1" x14ac:dyDescent="0.3">
      <c r="B9" s="59"/>
      <c r="C9" s="3"/>
      <c r="D9" s="3"/>
      <c r="E9" s="3"/>
      <c r="F9" s="3"/>
      <c r="G9" s="3"/>
      <c r="H9" s="3"/>
    </row>
    <row r="10" spans="1:9" s="105" customFormat="1" ht="15.75" customHeight="1" thickBot="1" x14ac:dyDescent="0.3">
      <c r="A10" s="61"/>
      <c r="B10" s="123" t="s">
        <v>60</v>
      </c>
      <c r="C10" s="124"/>
      <c r="D10" s="125"/>
      <c r="E10" s="104"/>
      <c r="F10" s="139" t="s">
        <v>61</v>
      </c>
      <c r="G10" s="140" t="s">
        <v>62</v>
      </c>
      <c r="H10" s="141" t="s">
        <v>63</v>
      </c>
      <c r="I10" s="104"/>
    </row>
    <row r="11" spans="1:9" s="105" customFormat="1" ht="15.75" customHeight="1" x14ac:dyDescent="0.25">
      <c r="A11" s="104"/>
      <c r="B11" s="126" t="s">
        <v>263</v>
      </c>
      <c r="C11" s="127"/>
      <c r="D11" s="227">
        <f>'CALC. CARGA '!C4</f>
        <v>0</v>
      </c>
      <c r="E11" s="104"/>
      <c r="F11" s="142" t="s">
        <v>64</v>
      </c>
      <c r="G11" s="143" t="s">
        <v>65</v>
      </c>
      <c r="H11" s="144" t="s">
        <v>66</v>
      </c>
      <c r="I11" s="104"/>
    </row>
    <row r="12" spans="1:9" s="105" customFormat="1" ht="15.75" customHeight="1" thickBot="1" x14ac:dyDescent="0.3">
      <c r="A12" s="104"/>
      <c r="B12" s="128" t="s">
        <v>67</v>
      </c>
      <c r="C12" s="129"/>
      <c r="D12" s="260">
        <f>'CALC. CARGA '!C5</f>
        <v>0</v>
      </c>
      <c r="E12" s="104"/>
      <c r="F12" s="145" t="s">
        <v>68</v>
      </c>
      <c r="G12" s="146" t="s">
        <v>69</v>
      </c>
      <c r="H12" s="150">
        <f>'CALC. CARGA '!G2</f>
        <v>0</v>
      </c>
      <c r="I12" s="104"/>
    </row>
    <row r="13" spans="1:9" s="105" customFormat="1" ht="15.75" customHeight="1" x14ac:dyDescent="0.25">
      <c r="A13" s="104"/>
      <c r="B13" s="126" t="s">
        <v>70</v>
      </c>
      <c r="C13" s="127"/>
      <c r="D13" s="228">
        <f>'CALC. CARGA '!C10</f>
        <v>0</v>
      </c>
      <c r="E13" s="104"/>
      <c r="F13" s="145" t="s">
        <v>71</v>
      </c>
      <c r="G13" s="146" t="s">
        <v>72</v>
      </c>
      <c r="H13" s="150">
        <f>'CALC. CARGA '!G3</f>
        <v>0</v>
      </c>
      <c r="I13" s="104"/>
    </row>
    <row r="14" spans="1:9" s="105" customFormat="1" ht="15.75" customHeight="1" thickBot="1" x14ac:dyDescent="0.3">
      <c r="A14" s="104"/>
      <c r="B14" s="130" t="s">
        <v>67</v>
      </c>
      <c r="C14" s="131"/>
      <c r="D14" s="261">
        <f>'CALC. CARGA '!C11</f>
        <v>0</v>
      </c>
      <c r="E14" s="104"/>
      <c r="F14" s="145" t="s">
        <v>73</v>
      </c>
      <c r="G14" s="146" t="s">
        <v>74</v>
      </c>
      <c r="H14" s="150" t="e">
        <f>'CALC. CARGA '!G4</f>
        <v>#DIV/0!</v>
      </c>
      <c r="I14" s="104"/>
    </row>
    <row r="15" spans="1:9" s="105" customFormat="1" ht="15.75" customHeight="1" x14ac:dyDescent="0.25">
      <c r="A15" s="104"/>
      <c r="B15" s="106"/>
      <c r="C15" s="107"/>
      <c r="D15" s="108"/>
      <c r="E15" s="104"/>
      <c r="F15"/>
      <c r="G15"/>
      <c r="H15"/>
      <c r="I15" s="104"/>
    </row>
    <row r="16" spans="1:9" s="105" customFormat="1" ht="15.75" customHeight="1" thickBot="1" x14ac:dyDescent="0.3">
      <c r="A16" s="104"/>
      <c r="B16" s="106"/>
      <c r="C16" s="107"/>
      <c r="D16" s="108"/>
      <c r="E16" s="104"/>
      <c r="F16"/>
      <c r="G16"/>
      <c r="H16"/>
      <c r="I16" s="104"/>
    </row>
    <row r="17" spans="1:9" s="105" customFormat="1" ht="15.75" customHeight="1" thickBot="1" x14ac:dyDescent="0.3">
      <c r="A17" s="104"/>
      <c r="B17" s="123" t="s">
        <v>75</v>
      </c>
      <c r="C17" s="124"/>
      <c r="D17" s="125"/>
      <c r="E17" s="104"/>
      <c r="F17" s="145" t="s">
        <v>76</v>
      </c>
      <c r="G17" s="146" t="s">
        <v>74</v>
      </c>
      <c r="H17" s="150" t="e">
        <f>'CALC. CARGA '!G7</f>
        <v>#DIV/0!</v>
      </c>
      <c r="I17" s="104"/>
    </row>
    <row r="18" spans="1:9" s="105" customFormat="1" ht="15.75" customHeight="1" x14ac:dyDescent="0.25">
      <c r="A18" s="104"/>
      <c r="B18" s="126" t="s">
        <v>77</v>
      </c>
      <c r="C18" s="132"/>
      <c r="D18" s="133"/>
      <c r="E18" s="104"/>
      <c r="F18" s="191" t="s">
        <v>78</v>
      </c>
      <c r="G18" s="146" t="s">
        <v>72</v>
      </c>
      <c r="H18" s="150" t="e">
        <f>'CALC. CARGA '!G8</f>
        <v>#DIV/0!</v>
      </c>
      <c r="I18" s="104"/>
    </row>
    <row r="19" spans="1:9" s="105" customFormat="1" ht="15.75" customHeight="1" x14ac:dyDescent="0.25">
      <c r="A19" s="104"/>
      <c r="B19" s="134" t="s">
        <v>264</v>
      </c>
      <c r="C19" s="135"/>
      <c r="D19" s="109" t="e">
        <f>'CALC. CARGA '!C27</f>
        <v>#DIV/0!</v>
      </c>
      <c r="E19" s="104"/>
      <c r="F19"/>
      <c r="G19"/>
      <c r="H19"/>
      <c r="I19" s="104"/>
    </row>
    <row r="20" spans="1:9" s="105" customFormat="1" ht="15.75" customHeight="1" thickBot="1" x14ac:dyDescent="0.3">
      <c r="A20" s="104"/>
      <c r="B20" s="218" t="s">
        <v>79</v>
      </c>
      <c r="C20" s="136"/>
      <c r="D20" s="262" t="e">
        <f>'CALC. CARGA '!C28</f>
        <v>#DIV/0!</v>
      </c>
      <c r="E20" s="104"/>
      <c r="F20"/>
      <c r="G20"/>
      <c r="H20"/>
      <c r="I20" s="104"/>
    </row>
    <row r="21" spans="1:9" s="105" customFormat="1" ht="15.75" customHeight="1" x14ac:dyDescent="0.25">
      <c r="A21" s="104"/>
      <c r="B21" s="126" t="s">
        <v>80</v>
      </c>
      <c r="C21" s="137"/>
      <c r="D21" s="138"/>
      <c r="E21" s="104"/>
      <c r="F21" s="145" t="s">
        <v>81</v>
      </c>
      <c r="G21" s="146" t="s">
        <v>72</v>
      </c>
      <c r="H21" s="150" t="e">
        <f>'CALC. CARGA '!G11</f>
        <v>#DIV/0!</v>
      </c>
      <c r="I21" s="104"/>
    </row>
    <row r="22" spans="1:9" s="105" customFormat="1" ht="15.75" customHeight="1" x14ac:dyDescent="0.25">
      <c r="A22" s="104"/>
      <c r="B22" s="193" t="s">
        <v>82</v>
      </c>
      <c r="C22" s="192"/>
      <c r="D22" s="194">
        <f>'CALC. CARGA '!C32</f>
        <v>0</v>
      </c>
      <c r="E22" s="104"/>
      <c r="F22" s="191" t="s">
        <v>83</v>
      </c>
      <c r="G22" s="146" t="s">
        <v>84</v>
      </c>
      <c r="H22" s="150" t="e">
        <f>'CALC. CARGA '!G12</f>
        <v>#DIV/0!</v>
      </c>
      <c r="I22" s="104"/>
    </row>
    <row r="23" spans="1:9" s="105" customFormat="1" ht="15.75" customHeight="1" thickBot="1" x14ac:dyDescent="0.3">
      <c r="A23" s="104"/>
      <c r="B23" s="218" t="s">
        <v>79</v>
      </c>
      <c r="C23" s="195"/>
      <c r="D23" s="263" t="e">
        <f>'CALC. CARGA '!C33</f>
        <v>#DIV/0!</v>
      </c>
      <c r="E23" s="104"/>
      <c r="F23"/>
      <c r="G23"/>
      <c r="H23"/>
      <c r="I23" s="104"/>
    </row>
    <row r="24" spans="1:9" s="105" customFormat="1" ht="15.75" customHeight="1" thickBot="1" x14ac:dyDescent="0.3">
      <c r="A24" s="104"/>
      <c r="B24" s="106"/>
      <c r="C24" s="115"/>
      <c r="D24" s="117"/>
      <c r="E24" s="104"/>
      <c r="F24"/>
      <c r="G24"/>
      <c r="H24"/>
      <c r="I24" s="104"/>
    </row>
    <row r="25" spans="1:9" s="105" customFormat="1" ht="15.75" customHeight="1" thickBot="1" x14ac:dyDescent="0.3">
      <c r="A25" s="104"/>
      <c r="B25" s="231" t="s">
        <v>85</v>
      </c>
      <c r="C25" s="232"/>
      <c r="D25" s="233">
        <f>'CALC. CARGA '!C39</f>
        <v>0</v>
      </c>
      <c r="E25" s="104"/>
      <c r="F25" s="145" t="s">
        <v>86</v>
      </c>
      <c r="G25" s="146" t="s">
        <v>84</v>
      </c>
      <c r="H25" s="150" t="e">
        <f>'CALC. CARGA '!G15</f>
        <v>#DIV/0!</v>
      </c>
      <c r="I25" s="104"/>
    </row>
    <row r="26" spans="1:9" s="105" customFormat="1" ht="15.75" customHeight="1" thickBot="1" x14ac:dyDescent="0.3">
      <c r="A26" s="104"/>
      <c r="B26" s="2"/>
      <c r="C26" s="230"/>
      <c r="D26" s="230"/>
      <c r="E26" s="104"/>
      <c r="F26" s="147" t="s">
        <v>87</v>
      </c>
      <c r="G26" s="146" t="s">
        <v>84</v>
      </c>
      <c r="H26" s="150" t="e">
        <f>'CALC. CARGA '!G16</f>
        <v>#DIV/0!</v>
      </c>
      <c r="I26" s="104"/>
    </row>
    <row r="27" spans="1:9" s="105" customFormat="1" ht="15.75" customHeight="1" thickBot="1" x14ac:dyDescent="0.3">
      <c r="A27" s="104"/>
      <c r="B27" s="231" t="s">
        <v>88</v>
      </c>
      <c r="C27" s="232"/>
      <c r="D27" s="233" t="e">
        <f>(D23+D25)/2</f>
        <v>#DIV/0!</v>
      </c>
      <c r="E27" s="104"/>
      <c r="F27" s="567" t="s">
        <v>379</v>
      </c>
      <c r="G27" s="146" t="s">
        <v>74</v>
      </c>
      <c r="H27" s="150" t="e">
        <f>'CALC. CARGA '!G28</f>
        <v>#DIV/0!</v>
      </c>
      <c r="I27" s="104"/>
    </row>
    <row r="28" spans="1:9" s="105" customFormat="1" ht="15.75" customHeight="1" x14ac:dyDescent="0.25">
      <c r="A28" s="104"/>
      <c r="B28" s="104"/>
      <c r="C28" s="104"/>
      <c r="D28" s="104"/>
      <c r="E28" s="104"/>
      <c r="F28" s="568" t="s">
        <v>380</v>
      </c>
      <c r="G28" s="148" t="s">
        <v>74</v>
      </c>
      <c r="H28" s="150" t="e">
        <f>'CALC. CARGA '!G35</f>
        <v>#DIV/0!</v>
      </c>
      <c r="I28" s="104"/>
    </row>
    <row r="29" spans="1:9" s="105" customFormat="1" ht="15.75" customHeight="1" thickBot="1" x14ac:dyDescent="0.3">
      <c r="A29" s="104"/>
      <c r="B29" s="2"/>
      <c r="C29" s="2"/>
      <c r="D29" s="2"/>
      <c r="E29" s="104"/>
      <c r="F29" s="567" t="s">
        <v>89</v>
      </c>
      <c r="G29" s="148" t="s">
        <v>74</v>
      </c>
      <c r="H29" s="150" t="e">
        <f>'CALC. CARGA '!G31</f>
        <v>#DIV/0!</v>
      </c>
      <c r="I29" s="104"/>
    </row>
    <row r="30" spans="1:9" s="105" customFormat="1" ht="15.75" customHeight="1" thickBot="1" x14ac:dyDescent="0.3">
      <c r="A30" s="104"/>
      <c r="B30" s="362" t="s">
        <v>90</v>
      </c>
      <c r="C30" s="363"/>
      <c r="D30" s="364">
        <v>0</v>
      </c>
      <c r="E30" s="104"/>
      <c r="F30" s="568" t="s">
        <v>381</v>
      </c>
      <c r="G30" s="148" t="s">
        <v>74</v>
      </c>
      <c r="H30" s="150" t="e">
        <f>'CALC. CARGA '!G37</f>
        <v>#DIV/0!</v>
      </c>
      <c r="I30" s="104"/>
    </row>
    <row r="31" spans="1:9" s="105" customFormat="1" ht="15.75" customHeight="1" x14ac:dyDescent="0.25">
      <c r="A31" s="104"/>
      <c r="B31" s="104"/>
      <c r="C31" s="104"/>
      <c r="D31" s="104"/>
      <c r="E31" s="104"/>
      <c r="F31" s="568" t="s">
        <v>382</v>
      </c>
      <c r="G31" s="146" t="s">
        <v>91</v>
      </c>
      <c r="H31" s="150" t="e">
        <f>'CALC. CARGA '!G36</f>
        <v>#DIV/0!</v>
      </c>
      <c r="I31" s="104"/>
    </row>
    <row r="32" spans="1:9" s="105" customFormat="1" ht="15.75" customHeight="1" thickBot="1" x14ac:dyDescent="0.3">
      <c r="A32" s="104"/>
      <c r="B32" s="104"/>
      <c r="C32" s="104"/>
      <c r="D32" s="104"/>
      <c r="E32" s="104"/>
      <c r="F32" s="567" t="s">
        <v>89</v>
      </c>
      <c r="G32" s="146" t="s">
        <v>91</v>
      </c>
      <c r="H32" s="150" t="e">
        <f>'CALC. CARGA '!G34</f>
        <v>#DIV/0!</v>
      </c>
      <c r="I32" s="104"/>
    </row>
    <row r="33" spans="1:9" s="105" customFormat="1" ht="15.75" customHeight="1" thickBot="1" x14ac:dyDescent="0.3">
      <c r="A33" s="3"/>
      <c r="B33" s="365" t="s">
        <v>92</v>
      </c>
      <c r="C33" s="363"/>
      <c r="D33" s="364" t="e">
        <f>(H27+'PERDAS EM VAZIO'!C19)-D30</f>
        <v>#DIV/0!</v>
      </c>
      <c r="E33" s="104"/>
      <c r="F33" s="569" t="s">
        <v>381</v>
      </c>
      <c r="G33" s="149" t="s">
        <v>91</v>
      </c>
      <c r="H33" s="229" t="e">
        <f>'CALC. CARGA '!G38</f>
        <v>#DIV/0!</v>
      </c>
      <c r="I33" s="104"/>
    </row>
    <row r="34" spans="1:9" s="100" customFormat="1" ht="15.75" customHeight="1" x14ac:dyDescent="0.3">
      <c r="A34" s="101"/>
      <c r="B34" s="366"/>
      <c r="C34" s="367"/>
      <c r="D34" s="368"/>
      <c r="E34" s="101"/>
      <c r="F34" s="102"/>
      <c r="G34" s="72"/>
      <c r="H34" s="103"/>
      <c r="I34" s="101"/>
    </row>
    <row r="35" spans="1:9" s="101" customFormat="1" x14ac:dyDescent="0.25">
      <c r="A35" s="211"/>
      <c r="B35" s="4"/>
      <c r="C35" s="4"/>
      <c r="D35" s="4"/>
    </row>
    <row r="36" spans="1:9" s="101" customFormat="1" ht="12" customHeight="1" x14ac:dyDescent="0.25">
      <c r="A36" s="211"/>
      <c r="B36" s="4"/>
      <c r="C36" s="4"/>
      <c r="D36" s="4"/>
    </row>
    <row r="37" spans="1:9" s="112" customFormat="1" x14ac:dyDescent="0.25">
      <c r="A37" s="212"/>
      <c r="B37" s="101"/>
      <c r="C37" s="101"/>
      <c r="D37" s="101"/>
    </row>
    <row r="38" spans="1:9" s="112" customFormat="1" x14ac:dyDescent="0.25">
      <c r="A38" s="212"/>
      <c r="B38" s="101"/>
      <c r="C38" s="101"/>
      <c r="D38" s="101"/>
    </row>
    <row r="39" spans="1:9" s="112" customFormat="1" x14ac:dyDescent="0.25">
      <c r="A39" s="212"/>
      <c r="B39" s="101"/>
      <c r="C39" s="101"/>
      <c r="D39" s="101"/>
    </row>
    <row r="40" spans="1:9" s="112" customFormat="1" x14ac:dyDescent="0.25">
      <c r="B40" s="101"/>
      <c r="C40" s="101"/>
      <c r="D40" s="101"/>
    </row>
    <row r="41" spans="1:9" s="112" customFormat="1" x14ac:dyDescent="0.25">
      <c r="A41" s="1"/>
      <c r="B41" s="110"/>
      <c r="C41" s="111"/>
      <c r="F41" s="107"/>
      <c r="G41" s="113"/>
      <c r="H41" s="114"/>
    </row>
    <row r="42" spans="1:9" s="112" customFormat="1" x14ac:dyDescent="0.25">
      <c r="B42" s="106"/>
      <c r="C42" s="107"/>
      <c r="D42" s="108"/>
      <c r="F42" s="107"/>
      <c r="G42" s="113"/>
      <c r="H42" s="114"/>
    </row>
    <row r="43" spans="1:9" s="112" customFormat="1" x14ac:dyDescent="0.25">
      <c r="B43" s="106"/>
      <c r="C43" s="107"/>
      <c r="D43" s="108"/>
      <c r="F43" s="107"/>
      <c r="G43" s="113"/>
      <c r="H43" s="113"/>
    </row>
    <row r="44" spans="1:9" s="112" customFormat="1" x14ac:dyDescent="0.25">
      <c r="B44" s="3"/>
      <c r="C44" s="107"/>
      <c r="D44" s="108"/>
      <c r="F44" s="107"/>
      <c r="G44" s="113"/>
      <c r="H44" s="113"/>
    </row>
    <row r="45" spans="1:9" s="112" customFormat="1" x14ac:dyDescent="0.25">
      <c r="A45" s="3"/>
      <c r="B45" s="59"/>
      <c r="C45" s="29"/>
      <c r="D45" s="108"/>
      <c r="F45" s="120"/>
      <c r="G45" s="113"/>
      <c r="H45" s="113"/>
    </row>
    <row r="46" spans="1:9" s="112" customFormat="1" ht="11.25" customHeight="1" x14ac:dyDescent="0.25">
      <c r="B46" s="106"/>
      <c r="C46" s="28"/>
      <c r="D46" s="108"/>
      <c r="F46" s="120"/>
      <c r="G46" s="113"/>
      <c r="H46" s="113"/>
    </row>
    <row r="47" spans="1:9" s="112" customFormat="1" ht="11.25" customHeight="1" x14ac:dyDescent="0.25">
      <c r="B47" s="106"/>
      <c r="C47" s="28"/>
      <c r="D47" s="108"/>
      <c r="F47" s="107"/>
      <c r="G47" s="113"/>
      <c r="H47" s="113"/>
    </row>
    <row r="48" spans="1:9" s="112" customFormat="1" ht="11.25" customHeight="1" x14ac:dyDescent="0.25">
      <c r="B48" s="106"/>
      <c r="C48" s="107"/>
      <c r="D48" s="108"/>
      <c r="F48" s="107"/>
      <c r="G48" s="113"/>
      <c r="H48" s="113"/>
    </row>
    <row r="49" spans="1:12" s="112" customFormat="1" ht="11.25" customHeight="1" x14ac:dyDescent="0.25">
      <c r="B49" s="106"/>
      <c r="C49" s="107"/>
      <c r="D49" s="108"/>
      <c r="F49" s="107"/>
      <c r="G49" s="113"/>
      <c r="H49" s="113"/>
    </row>
    <row r="50" spans="1:12" s="112" customFormat="1" ht="11.25" customHeight="1" x14ac:dyDescent="0.25">
      <c r="B50" s="106"/>
      <c r="C50" s="107"/>
      <c r="D50" s="108"/>
      <c r="F50" s="107"/>
      <c r="G50" s="113"/>
      <c r="H50" s="113"/>
    </row>
    <row r="51" spans="1:12" s="112" customFormat="1" x14ac:dyDescent="0.25">
      <c r="B51" s="106"/>
      <c r="C51" s="115"/>
      <c r="D51" s="116"/>
      <c r="F51" s="107"/>
      <c r="G51" s="113"/>
      <c r="H51" s="113"/>
    </row>
    <row r="52" spans="1:12" s="112" customFormat="1" x14ac:dyDescent="0.25">
      <c r="A52" s="473"/>
      <c r="B52" s="115"/>
      <c r="C52" s="115"/>
      <c r="D52" s="115"/>
      <c r="F52" s="107"/>
      <c r="G52" s="113"/>
      <c r="H52" s="113"/>
    </row>
    <row r="53" spans="1:12" s="112" customFormat="1" x14ac:dyDescent="0.25">
      <c r="A53" s="473"/>
      <c r="B53" s="118"/>
      <c r="F53" s="107"/>
      <c r="G53" s="113"/>
      <c r="H53" s="113"/>
    </row>
    <row r="54" spans="1:12" s="112" customFormat="1" ht="12" customHeight="1" x14ac:dyDescent="0.35">
      <c r="A54" s="106"/>
      <c r="B54" s="106"/>
      <c r="C54" s="106"/>
      <c r="D54" s="478"/>
      <c r="E54" s="106"/>
      <c r="F54" s="209"/>
      <c r="G54" s="209"/>
      <c r="H54" s="478"/>
      <c r="I54" s="106"/>
      <c r="J54" s="106"/>
      <c r="K54" s="106"/>
      <c r="L54" s="106"/>
    </row>
    <row r="55" spans="1:12" s="112" customFormat="1" ht="6.75" customHeight="1" x14ac:dyDescent="0.25">
      <c r="F55" s="2"/>
      <c r="G55" s="2"/>
      <c r="H55" s="108"/>
    </row>
    <row r="56" spans="1:12" s="112" customFormat="1" x14ac:dyDescent="0.25">
      <c r="F56" s="107"/>
      <c r="G56" s="121"/>
      <c r="H56" s="108"/>
    </row>
    <row r="57" spans="1:12" s="112" customFormat="1" x14ac:dyDescent="0.25">
      <c r="B57" s="119"/>
      <c r="F57" s="120"/>
      <c r="G57" s="121"/>
      <c r="H57" s="108"/>
    </row>
    <row r="58" spans="1:12" s="112" customFormat="1" ht="15" customHeight="1" x14ac:dyDescent="0.25">
      <c r="F58" s="120"/>
      <c r="G58" s="113"/>
      <c r="H58" s="108"/>
    </row>
    <row r="59" spans="1:12" s="112" customFormat="1" x14ac:dyDescent="0.25">
      <c r="F59" s="107"/>
      <c r="G59" s="113"/>
      <c r="H59" s="108"/>
    </row>
    <row r="60" spans="1:12" s="112" customFormat="1" ht="15" x14ac:dyDescent="0.25">
      <c r="B60" s="369"/>
      <c r="C60" s="370"/>
      <c r="D60" s="368"/>
      <c r="F60" s="120"/>
      <c r="G60" s="113"/>
      <c r="H60" s="108"/>
    </row>
    <row r="61" spans="1:12" ht="15" customHeight="1" x14ac:dyDescent="0.25">
      <c r="B61" s="122"/>
      <c r="C61" s="122"/>
      <c r="D61" s="122"/>
    </row>
    <row r="62" spans="1:12" ht="15" customHeight="1" x14ac:dyDescent="0.25">
      <c r="B62" s="122"/>
      <c r="C62" s="122"/>
      <c r="D62" s="122"/>
    </row>
    <row r="63" spans="1:12" ht="15" customHeight="1" x14ac:dyDescent="0.25"/>
    <row r="64" spans="1:12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</sheetData>
  <sheetProtection password="CA61" sheet="1" objects="1" scenarios="1"/>
  <pageMargins left="0.63" right="0.27559055118110237" top="0.39370078740157483" bottom="0.59055118110236227" header="0.39370078740157483" footer="0"/>
  <pageSetup paperSize="9" orientation="portrait" horizontalDpi="180" verticalDpi="180"/>
  <headerFooter alignWithMargins="0">
    <oddHeader xml:space="preserve">&amp;C&amp;12RELATÓRIO DE ENSAIO&amp;RRE:XXXX/YY-R     Folha: &amp;P de &amp;N  Data:  DD/MM/AA </oddHeader>
  </headerFooter>
  <drawing r:id="rId1"/>
  <legacyDrawing r:id="rId2"/>
  <oleObjects>
    <mc:AlternateContent xmlns:mc="http://schemas.openxmlformats.org/markup-compatibility/2006">
      <mc:Choice Requires="x14">
        <oleObject progId="PBrush" shapeId="69633" r:id="rId3">
          <objectPr defaultSize="0" autoPict="0" r:id="rId4">
            <anchor moveWithCells="1" sizeWithCells="1">
              <from>
                <xdr:col>0</xdr:col>
                <xdr:colOff>30480</xdr:colOff>
                <xdr:row>0</xdr:row>
                <xdr:rowOff>68580</xdr:rowOff>
              </from>
              <to>
                <xdr:col>1</xdr:col>
                <xdr:colOff>243840</xdr:colOff>
                <xdr:row>2</xdr:row>
                <xdr:rowOff>106680</xdr:rowOff>
              </to>
            </anchor>
          </objectPr>
        </oleObject>
      </mc:Choice>
      <mc:Fallback>
        <oleObject progId="PBrush" shapeId="69633" r:id="rId3"/>
      </mc:Fallback>
    </mc:AlternateContent>
    <mc:AlternateContent xmlns:mc="http://schemas.openxmlformats.org/markup-compatibility/2006">
      <mc:Choice Requires="x14">
        <oleObject progId="CorelDRAW.Graphic.14" shapeId="69634" r:id="rId5">
          <objectPr defaultSize="0" autoPict="0" r:id="rId6">
            <anchor moveWithCells="1" sizeWithCells="1">
              <from>
                <xdr:col>1</xdr:col>
                <xdr:colOff>274320</xdr:colOff>
                <xdr:row>0</xdr:row>
                <xdr:rowOff>60960</xdr:rowOff>
              </from>
              <to>
                <xdr:col>2</xdr:col>
                <xdr:colOff>30480</xdr:colOff>
                <xdr:row>2</xdr:row>
                <xdr:rowOff>114300</xdr:rowOff>
              </to>
            </anchor>
          </objectPr>
        </oleObject>
      </mc:Choice>
      <mc:Fallback>
        <oleObject progId="CorelDRAW.Graphic.14" shapeId="69634" r:id="rId5"/>
      </mc:Fallback>
    </mc:AlternateContent>
    <mc:AlternateContent xmlns:mc="http://schemas.openxmlformats.org/markup-compatibility/2006">
      <mc:Choice Requires="x14">
        <oleObject progId="CorelDRAW.Graphic.14" shapeId="69635" r:id="rId7">
          <objectPr defaultSize="0" autoPict="0" r:id="rId8">
            <anchor moveWithCells="1" sizeWithCells="1">
              <from>
                <xdr:col>2</xdr:col>
                <xdr:colOff>38100</xdr:colOff>
                <xdr:row>0</xdr:row>
                <xdr:rowOff>60960</xdr:rowOff>
              </from>
              <to>
                <xdr:col>2</xdr:col>
                <xdr:colOff>434340</xdr:colOff>
                <xdr:row>2</xdr:row>
                <xdr:rowOff>114300</xdr:rowOff>
              </to>
            </anchor>
          </objectPr>
        </oleObject>
      </mc:Choice>
      <mc:Fallback>
        <oleObject progId="CorelDRAW.Graphic.14" shapeId="69635" r:id="rId7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52"/>
  <sheetViews>
    <sheetView showGridLines="0" topLeftCell="A16" workbookViewId="0">
      <selection activeCell="K18" sqref="K18"/>
    </sheetView>
  </sheetViews>
  <sheetFormatPr defaultColWidth="9.109375" defaultRowHeight="13.2" x14ac:dyDescent="0.25"/>
  <cols>
    <col min="1" max="1" width="16.44140625" style="3" customWidth="1"/>
    <col min="2" max="2" width="7" style="2" customWidth="1"/>
    <col min="3" max="5" width="7.6640625" style="2" customWidth="1"/>
    <col min="6" max="6" width="7.88671875" style="2" customWidth="1"/>
    <col min="7" max="8" width="8.6640625" style="2" customWidth="1"/>
    <col min="9" max="9" width="10.44140625" style="2" customWidth="1"/>
    <col min="10" max="10" width="5.44140625" style="3" customWidth="1"/>
    <col min="11" max="11" width="12" style="2" customWidth="1"/>
    <col min="12" max="12" width="6.6640625" style="2" customWidth="1"/>
    <col min="13" max="13" width="10.6640625" style="2" customWidth="1"/>
    <col min="14" max="16384" width="9.109375" style="2"/>
  </cols>
  <sheetData>
    <row r="1" spans="1:40" s="3" customFormat="1" ht="12.75" customHeight="1" x14ac:dyDescent="0.25">
      <c r="A1" s="210"/>
      <c r="B1" s="210"/>
      <c r="C1" s="23"/>
      <c r="J1" s="6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</row>
    <row r="2" spans="1:40" s="3" customFormat="1" ht="14.25" customHeight="1" x14ac:dyDescent="0.25">
      <c r="A2" s="17"/>
      <c r="B2" s="17"/>
      <c r="C2" s="5"/>
      <c r="J2" s="33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</row>
    <row r="3" spans="1:40" s="3" customFormat="1" ht="12.75" customHeight="1" x14ac:dyDescent="0.25">
      <c r="A3" s="13"/>
      <c r="B3" s="13"/>
      <c r="C3" s="23"/>
      <c r="J3" s="12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</row>
    <row r="4" spans="1:40" s="3" customFormat="1" ht="15" customHeight="1" x14ac:dyDescent="0.25"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</row>
    <row r="5" spans="1:40" ht="15" customHeight="1" x14ac:dyDescent="0.25">
      <c r="A5" s="63" t="s">
        <v>220</v>
      </c>
      <c r="B5" s="3"/>
      <c r="C5" s="3"/>
      <c r="D5" s="3"/>
      <c r="E5" s="3"/>
      <c r="F5" s="3"/>
      <c r="G5" s="3"/>
      <c r="H5" s="3"/>
      <c r="I5" s="3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</row>
    <row r="6" spans="1:40" ht="15" customHeight="1" x14ac:dyDescent="0.25">
      <c r="A6" s="255"/>
      <c r="B6" s="3"/>
      <c r="C6" s="3"/>
      <c r="D6" s="3"/>
      <c r="E6" s="3"/>
      <c r="F6" s="3"/>
      <c r="G6" s="3"/>
      <c r="H6" s="3"/>
      <c r="I6" s="3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</row>
    <row r="7" spans="1:40" ht="15" customHeight="1" x14ac:dyDescent="0.25">
      <c r="A7" s="11"/>
      <c r="B7" s="221" t="s">
        <v>94</v>
      </c>
      <c r="C7" s="42"/>
      <c r="D7" s="42"/>
      <c r="E7" s="42"/>
      <c r="F7" s="42"/>
      <c r="G7" s="220"/>
      <c r="H7" s="606" t="e">
        <f>'PERDAS TOTAL Tap critico'!D33</f>
        <v>#DIV/0!</v>
      </c>
      <c r="I7" s="3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</row>
    <row r="8" spans="1:40" ht="13.8" thickBot="1" x14ac:dyDescent="0.3">
      <c r="B8" s="3"/>
      <c r="C8" s="3"/>
      <c r="D8" s="3"/>
      <c r="E8" s="3"/>
      <c r="F8" s="3"/>
      <c r="G8" s="3"/>
      <c r="H8" s="3"/>
      <c r="I8" s="3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</row>
    <row r="9" spans="1:40" ht="40.799999999999997" x14ac:dyDescent="0.25">
      <c r="B9" s="151" t="s">
        <v>95</v>
      </c>
      <c r="C9" s="152" t="s">
        <v>96</v>
      </c>
      <c r="D9" s="152" t="s">
        <v>96</v>
      </c>
      <c r="E9" s="152" t="s">
        <v>96</v>
      </c>
      <c r="F9" s="153" t="s">
        <v>97</v>
      </c>
      <c r="G9" s="152" t="s">
        <v>98</v>
      </c>
      <c r="H9" s="196" t="s">
        <v>99</v>
      </c>
      <c r="I9" s="523" t="s">
        <v>307</v>
      </c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</row>
    <row r="10" spans="1:40" ht="12.75" customHeight="1" x14ac:dyDescent="0.25">
      <c r="B10" s="154">
        <f>ENTRADA!Z45</f>
        <v>8.3333333333333329E-2</v>
      </c>
      <c r="C10" s="371" t="str">
        <f>IF(ENTRADA!AA45=0,"-",ENTRADA!AA45)</f>
        <v>-</v>
      </c>
      <c r="D10" s="371" t="str">
        <f>IF(ENTRADA!AB45=0,"-",ENTRADA!AB45)</f>
        <v>-</v>
      </c>
      <c r="E10" s="371" t="str">
        <f>IF(ENTRADA!AC45=0,"-",ENTRADA!AC45)</f>
        <v>-</v>
      </c>
      <c r="F10" s="160" t="str">
        <f>IF(ENTRADA!AA45=0,"-",(D10+C10+E10)/3)</f>
        <v>-</v>
      </c>
      <c r="G10" s="371" t="str">
        <f>IF(ENTRADA!AD45=0,"-",ENTRADA!AD45)</f>
        <v>-</v>
      </c>
      <c r="H10" s="160" t="str">
        <f>IF(G10="-","-",G10-F10)</f>
        <v>-</v>
      </c>
      <c r="I10" s="454">
        <f>IF(H9="-","-",0)</f>
        <v>0</v>
      </c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</row>
    <row r="11" spans="1:40" ht="12.75" customHeight="1" x14ac:dyDescent="0.25">
      <c r="B11" s="154">
        <f>ENTRADA!Z46</f>
        <v>0.10416666666666667</v>
      </c>
      <c r="C11" s="371" t="str">
        <f>IF(ENTRADA!AA46=0,"-",ENTRADA!AA46)</f>
        <v>-</v>
      </c>
      <c r="D11" s="371" t="str">
        <f>IF(ENTRADA!AB46=0,"-",ENTRADA!AB46)</f>
        <v>-</v>
      </c>
      <c r="E11" s="371" t="str">
        <f>IF(ENTRADA!AC46=0,"-",ENTRADA!AC46)</f>
        <v>-</v>
      </c>
      <c r="F11" s="160" t="str">
        <f>IF(ENTRADA!AA46=0,"-",(D11+C11+E11)/3)</f>
        <v>-</v>
      </c>
      <c r="G11" s="371" t="str">
        <f>IF(ENTRADA!AD46=0,"-",ENTRADA!AD46)</f>
        <v>-</v>
      </c>
      <c r="H11" s="160" t="str">
        <f t="shared" ref="H11:H25" si="0">IF(G11="-","-",G11-F11)</f>
        <v>-</v>
      </c>
      <c r="I11" s="454" t="str">
        <f>IF(H10="-","-",H11-H10)</f>
        <v>-</v>
      </c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0" ht="12.75" customHeight="1" x14ac:dyDescent="0.25">
      <c r="B12" s="154">
        <f>ENTRADA!Z47</f>
        <v>0.125</v>
      </c>
      <c r="C12" s="371" t="str">
        <f>IF(ENTRADA!AA47=0,"-",ENTRADA!AA47)</f>
        <v>-</v>
      </c>
      <c r="D12" s="371" t="str">
        <f>IF(ENTRADA!AB47=0,"-",ENTRADA!AB47)</f>
        <v>-</v>
      </c>
      <c r="E12" s="371" t="str">
        <f>IF(ENTRADA!AC47=0,"-",ENTRADA!AC47)</f>
        <v>-</v>
      </c>
      <c r="F12" s="160" t="str">
        <f>IF(ENTRADA!AA47=0,"-",(D12+C12+E12)/3)</f>
        <v>-</v>
      </c>
      <c r="G12" s="371" t="str">
        <f>IF(ENTRADA!AD47=0,"-",ENTRADA!AD47)</f>
        <v>-</v>
      </c>
      <c r="H12" s="160" t="str">
        <f t="shared" si="0"/>
        <v>-</v>
      </c>
      <c r="I12" s="454" t="str">
        <f>IF(H12="-","-",H12-H10)</f>
        <v>-</v>
      </c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</row>
    <row r="13" spans="1:40" ht="12.75" customHeight="1" x14ac:dyDescent="0.25">
      <c r="B13" s="154">
        <f>ENTRADA!Z48</f>
        <v>0.14583333333333334</v>
      </c>
      <c r="C13" s="371" t="str">
        <f>IF(ENTRADA!AA48=0,"-",ENTRADA!AA48)</f>
        <v>-</v>
      </c>
      <c r="D13" s="371" t="str">
        <f>IF(ENTRADA!AB48=0,"-",ENTRADA!AB48)</f>
        <v>-</v>
      </c>
      <c r="E13" s="371" t="str">
        <f>IF(ENTRADA!AC48=0,"-",ENTRADA!AC48)</f>
        <v>-</v>
      </c>
      <c r="F13" s="160" t="str">
        <f>IF(ENTRADA!AA48=0,"-",(D13+C13+E13)/3)</f>
        <v>-</v>
      </c>
      <c r="G13" s="371" t="str">
        <f>IF(ENTRADA!AD48=0,"-",ENTRADA!AD48)</f>
        <v>-</v>
      </c>
      <c r="H13" s="160" t="str">
        <f t="shared" si="0"/>
        <v>-</v>
      </c>
      <c r="I13" s="454" t="str">
        <f>IF(H13="-","-",H13-H10)</f>
        <v>-</v>
      </c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</row>
    <row r="14" spans="1:40" ht="12.75" customHeight="1" x14ac:dyDescent="0.25">
      <c r="B14" s="154">
        <f>ENTRADA!Z49</f>
        <v>0.16666666666666666</v>
      </c>
      <c r="C14" s="371" t="str">
        <f>IF(ENTRADA!AA49=0,"-",ENTRADA!AA49)</f>
        <v>-</v>
      </c>
      <c r="D14" s="371" t="str">
        <f>IF(ENTRADA!AB49=0,"-",ENTRADA!AB49)</f>
        <v>-</v>
      </c>
      <c r="E14" s="371" t="str">
        <f>IF(ENTRADA!AC49=0,"-",ENTRADA!AC49)</f>
        <v>-</v>
      </c>
      <c r="F14" s="160" t="str">
        <f>IF(ENTRADA!AA49=0,"-",(D14+C14+E14)/3)</f>
        <v>-</v>
      </c>
      <c r="G14" s="371" t="str">
        <f>IF(ENTRADA!AD49=0,"-",ENTRADA!AD49)</f>
        <v>-</v>
      </c>
      <c r="H14" s="160" t="str">
        <f t="shared" si="0"/>
        <v>-</v>
      </c>
      <c r="I14" s="454" t="str">
        <f>IF(H14="-","-",H14-H10)</f>
        <v>-</v>
      </c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</row>
    <row r="15" spans="1:40" ht="12.75" customHeight="1" x14ac:dyDescent="0.25">
      <c r="B15" s="154">
        <f>ENTRADA!Z50</f>
        <v>0.1875</v>
      </c>
      <c r="C15" s="371" t="str">
        <f>IF(ENTRADA!AA50=0,"-",ENTRADA!AA50)</f>
        <v>-</v>
      </c>
      <c r="D15" s="371" t="str">
        <f>IF(ENTRADA!AB50=0,"-",ENTRADA!AB50)</f>
        <v>-</v>
      </c>
      <c r="E15" s="371" t="str">
        <f>IF(ENTRADA!AC50=0,"-",ENTRADA!AC50)</f>
        <v>-</v>
      </c>
      <c r="F15" s="160" t="str">
        <f>IF(ENTRADA!AA50=0,"-",(D15+C15+E15)/3)</f>
        <v>-</v>
      </c>
      <c r="G15" s="371" t="str">
        <f>IF(ENTRADA!AD50=0,"-",ENTRADA!AD50)</f>
        <v>-</v>
      </c>
      <c r="H15" s="160" t="str">
        <f t="shared" si="0"/>
        <v>-</v>
      </c>
      <c r="I15" s="454" t="str">
        <f>IF(H15="-","-",H15-H10)</f>
        <v>-</v>
      </c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</row>
    <row r="16" spans="1:40" ht="12.75" customHeight="1" x14ac:dyDescent="0.25">
      <c r="B16" s="154">
        <f>ENTRADA!Z51</f>
        <v>0.20833333333333334</v>
      </c>
      <c r="C16" s="371" t="str">
        <f>IF(ENTRADA!AA51=0,"-",ENTRADA!AA51)</f>
        <v>-</v>
      </c>
      <c r="D16" s="371" t="str">
        <f>IF(ENTRADA!AB51=0,"-",ENTRADA!AB51)</f>
        <v>-</v>
      </c>
      <c r="E16" s="371" t="str">
        <f>IF(ENTRADA!AC51=0,"-",ENTRADA!AC51)</f>
        <v>-</v>
      </c>
      <c r="F16" s="160" t="str">
        <f>IF(ENTRADA!AA51=0,"-",(D16+C16+E16)/3)</f>
        <v>-</v>
      </c>
      <c r="G16" s="371" t="str">
        <f>IF(ENTRADA!AD51=0,"-",ENTRADA!AD51)</f>
        <v>-</v>
      </c>
      <c r="H16" s="160" t="str">
        <f t="shared" si="0"/>
        <v>-</v>
      </c>
      <c r="I16" s="454" t="str">
        <f t="shared" ref="I16:I25" si="1">IF(H16="-","-",H16-H10)</f>
        <v>-</v>
      </c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</row>
    <row r="17" spans="1:31" ht="12.75" customHeight="1" x14ac:dyDescent="0.25">
      <c r="B17" s="154">
        <f>ENTRADA!Z52</f>
        <v>0.22916666666666666</v>
      </c>
      <c r="C17" s="371" t="str">
        <f>IF(ENTRADA!AA52=0,"-",ENTRADA!AA52)</f>
        <v>-</v>
      </c>
      <c r="D17" s="371" t="str">
        <f>IF(ENTRADA!AB52=0,"-",ENTRADA!AB52)</f>
        <v>-</v>
      </c>
      <c r="E17" s="371" t="str">
        <f>IF(ENTRADA!AC52=0,"-",ENTRADA!AC52)</f>
        <v>-</v>
      </c>
      <c r="F17" s="160" t="str">
        <f>IF(ENTRADA!AA52=0,"-",(D17+C17+E17)/3)</f>
        <v>-</v>
      </c>
      <c r="G17" s="371" t="str">
        <f>IF(ENTRADA!AD52=0,"-",ENTRADA!AD52)</f>
        <v>-</v>
      </c>
      <c r="H17" s="160" t="str">
        <f t="shared" si="0"/>
        <v>-</v>
      </c>
      <c r="I17" s="454" t="str">
        <f t="shared" si="1"/>
        <v>-</v>
      </c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1" ht="12.75" customHeight="1" x14ac:dyDescent="0.25">
      <c r="B18" s="154">
        <f>ENTRADA!Z53</f>
        <v>0.25</v>
      </c>
      <c r="C18" s="371" t="str">
        <f>IF(ENTRADA!AA53=0,"-",ENTRADA!AA53)</f>
        <v>-</v>
      </c>
      <c r="D18" s="371" t="str">
        <f>IF(ENTRADA!AB53=0,"-",ENTRADA!AB53)</f>
        <v>-</v>
      </c>
      <c r="E18" s="371" t="str">
        <f>IF(ENTRADA!AC53=0,"-",ENTRADA!AC53)</f>
        <v>-</v>
      </c>
      <c r="F18" s="160" t="str">
        <f>IF(ENTRADA!AA53=0,"-",(D18+C18+E18)/3)</f>
        <v>-</v>
      </c>
      <c r="G18" s="371" t="str">
        <f>IF(ENTRADA!AD53=0,"-",ENTRADA!AD53)</f>
        <v>-</v>
      </c>
      <c r="H18" s="160" t="str">
        <f t="shared" si="0"/>
        <v>-</v>
      </c>
      <c r="I18" s="454" t="str">
        <f t="shared" si="1"/>
        <v>-</v>
      </c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</row>
    <row r="19" spans="1:31" ht="12.75" customHeight="1" x14ac:dyDescent="0.25">
      <c r="B19" s="154">
        <f>ENTRADA!Z54</f>
        <v>0.27083333333333331</v>
      </c>
      <c r="C19" s="371" t="str">
        <f>IF(ENTRADA!AA54=0,"-",ENTRADA!AA54)</f>
        <v>-</v>
      </c>
      <c r="D19" s="371" t="str">
        <f>IF(ENTRADA!AB54=0,"-",ENTRADA!AB54)</f>
        <v>-</v>
      </c>
      <c r="E19" s="371" t="str">
        <f>IF(ENTRADA!AC54=0,"-",ENTRADA!AC54)</f>
        <v>-</v>
      </c>
      <c r="F19" s="160" t="str">
        <f>IF(ENTRADA!AA54=0,"-",(D19+C19+E19)/3)</f>
        <v>-</v>
      </c>
      <c r="G19" s="371" t="str">
        <f>IF(ENTRADA!AD54=0,"-",ENTRADA!AD54)</f>
        <v>-</v>
      </c>
      <c r="H19" s="160" t="str">
        <f t="shared" si="0"/>
        <v>-</v>
      </c>
      <c r="I19" s="454" t="str">
        <f t="shared" si="1"/>
        <v>-</v>
      </c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</row>
    <row r="20" spans="1:31" ht="12.75" customHeight="1" x14ac:dyDescent="0.25">
      <c r="B20" s="154">
        <f>ENTRADA!Z55</f>
        <v>0.29166666666666669</v>
      </c>
      <c r="C20" s="371" t="str">
        <f>IF(ENTRADA!AA55=0,"-",ENTRADA!AA55)</f>
        <v>-</v>
      </c>
      <c r="D20" s="371" t="str">
        <f>IF(ENTRADA!AB55=0,"-",ENTRADA!AB55)</f>
        <v>-</v>
      </c>
      <c r="E20" s="371" t="str">
        <f>IF(ENTRADA!AC55=0,"-",ENTRADA!AC55)</f>
        <v>-</v>
      </c>
      <c r="F20" s="160" t="str">
        <f>IF(ENTRADA!AA55=0,"-",(D20+C20+E20)/3)</f>
        <v>-</v>
      </c>
      <c r="G20" s="371" t="str">
        <f>IF(ENTRADA!AD55=0,"-",ENTRADA!AD55)</f>
        <v>-</v>
      </c>
      <c r="H20" s="160" t="str">
        <f t="shared" si="0"/>
        <v>-</v>
      </c>
      <c r="I20" s="454" t="str">
        <f t="shared" si="1"/>
        <v>-</v>
      </c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</row>
    <row r="21" spans="1:31" ht="12.75" customHeight="1" x14ac:dyDescent="0.25">
      <c r="B21" s="154">
        <f>ENTRADA!Z56</f>
        <v>0.3125</v>
      </c>
      <c r="C21" s="455" t="str">
        <f>IF(ENTRADA!AA56=0,"-",ENTRADA!AA56)</f>
        <v>-</v>
      </c>
      <c r="D21" s="455" t="str">
        <f>IF(ENTRADA!AB56=0,"-",ENTRADA!AB56)</f>
        <v>-</v>
      </c>
      <c r="E21" s="371" t="str">
        <f>IF(ENTRADA!AC56=0,"-",ENTRADA!AC56)</f>
        <v>-</v>
      </c>
      <c r="F21" s="160" t="str">
        <f>IF(ENTRADA!AA56=0,"-",(D21+C21+E21)/3)</f>
        <v>-</v>
      </c>
      <c r="G21" s="455" t="str">
        <f>IF(ENTRADA!AD56=0,"-",ENTRADA!AD56)</f>
        <v>-</v>
      </c>
      <c r="H21" s="160" t="str">
        <f t="shared" si="0"/>
        <v>-</v>
      </c>
      <c r="I21" s="454" t="str">
        <f t="shared" si="1"/>
        <v>-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</row>
    <row r="22" spans="1:31" ht="12.75" customHeight="1" x14ac:dyDescent="0.25">
      <c r="B22" s="154">
        <f>ENTRADA!Z57</f>
        <v>0.33333333333333298</v>
      </c>
      <c r="C22" s="371" t="str">
        <f>IF(ENTRADA!AA57=0,"-",ENTRADA!AA57)</f>
        <v>-</v>
      </c>
      <c r="D22" s="371" t="str">
        <f>IF(ENTRADA!AB57=0,"-",ENTRADA!AB57)</f>
        <v>-</v>
      </c>
      <c r="E22" s="371" t="str">
        <f>IF(ENTRADA!AC57=0,"-",ENTRADA!AC57)</f>
        <v>-</v>
      </c>
      <c r="F22" s="160" t="str">
        <f>IF(ENTRADA!AA57=0,"-",(D22+C22+E22)/3)</f>
        <v>-</v>
      </c>
      <c r="G22" s="371" t="str">
        <f>IF(ENTRADA!AD57=0,"-",ENTRADA!AD57)</f>
        <v>-</v>
      </c>
      <c r="H22" s="160" t="str">
        <f t="shared" si="0"/>
        <v>-</v>
      </c>
      <c r="I22" s="454" t="str">
        <f t="shared" si="1"/>
        <v>-</v>
      </c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</row>
    <row r="23" spans="1:31" ht="12.75" customHeight="1" x14ac:dyDescent="0.25">
      <c r="B23" s="154">
        <f>ENTRADA!Z58</f>
        <v>0.35416666666666602</v>
      </c>
      <c r="C23" s="371" t="str">
        <f>IF(ENTRADA!AA58=0,"-",ENTRADA!AA58)</f>
        <v>-</v>
      </c>
      <c r="D23" s="371" t="str">
        <f>IF(ENTRADA!AB58=0,"-",ENTRADA!AB58)</f>
        <v>-</v>
      </c>
      <c r="E23" s="371" t="str">
        <f>IF(ENTRADA!AC58=0,"-",ENTRADA!AC58)</f>
        <v>-</v>
      </c>
      <c r="F23" s="160" t="str">
        <f>IF(ENTRADA!AA58=0,"-",(D23+C23+E23)/3)</f>
        <v>-</v>
      </c>
      <c r="G23" s="371" t="str">
        <f>IF(ENTRADA!AD58=0,"-",ENTRADA!AD58)</f>
        <v>-</v>
      </c>
      <c r="H23" s="160" t="str">
        <f t="shared" si="0"/>
        <v>-</v>
      </c>
      <c r="I23" s="454" t="str">
        <f t="shared" si="1"/>
        <v>-</v>
      </c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</row>
    <row r="24" spans="1:31" ht="12.75" customHeight="1" x14ac:dyDescent="0.25">
      <c r="B24" s="154">
        <f>ENTRADA!Z59</f>
        <v>0.374999999999999</v>
      </c>
      <c r="C24" s="371" t="str">
        <f>IF(ENTRADA!AA59=0,"-",ENTRADA!AA59)</f>
        <v>-</v>
      </c>
      <c r="D24" s="371" t="str">
        <f>IF(ENTRADA!AB59=0,"-",ENTRADA!AB59)</f>
        <v>-</v>
      </c>
      <c r="E24" s="371" t="str">
        <f>IF(ENTRADA!AC59=0,"-",ENTRADA!AC59)</f>
        <v>-</v>
      </c>
      <c r="F24" s="160" t="str">
        <f>IF(ENTRADA!AA59=0,"-",(D24+C24+E24)/3)</f>
        <v>-</v>
      </c>
      <c r="G24" s="371" t="str">
        <f>IF(ENTRADA!AD59=0,"-",ENTRADA!AD59)</f>
        <v>-</v>
      </c>
      <c r="H24" s="160" t="str">
        <f t="shared" si="0"/>
        <v>-</v>
      </c>
      <c r="I24" s="454" t="str">
        <f t="shared" si="1"/>
        <v>-</v>
      </c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2.75" customHeight="1" thickBot="1" x14ac:dyDescent="0.3">
      <c r="B25" s="154">
        <f>ENTRADA!Z60</f>
        <v>0.39583333333333198</v>
      </c>
      <c r="C25" s="371" t="str">
        <f>IF(ENTRADA!AA60=0,"-",ENTRADA!AA60)</f>
        <v>-</v>
      </c>
      <c r="D25" s="371" t="str">
        <f>IF(ENTRADA!AB60=0,"-",ENTRADA!AB60)</f>
        <v>-</v>
      </c>
      <c r="E25" s="371" t="str">
        <f>IF(ENTRADA!AC60=0,"-",ENTRADA!AC60)</f>
        <v>-</v>
      </c>
      <c r="F25" s="160" t="str">
        <f>IF(ENTRADA!AA60=0,"-",(D25+C25+E25)/3)</f>
        <v>-</v>
      </c>
      <c r="G25" s="371" t="str">
        <f>IF(ENTRADA!AD60=0,"-",ENTRADA!AD60)</f>
        <v>-</v>
      </c>
      <c r="H25" s="160" t="str">
        <f t="shared" si="0"/>
        <v>-</v>
      </c>
      <c r="I25" s="524" t="str">
        <f t="shared" si="1"/>
        <v>-</v>
      </c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s="15" customFormat="1" ht="12.75" customHeight="1" thickBot="1" x14ac:dyDescent="0.3">
      <c r="A26" s="197"/>
      <c r="B26" s="155" t="s">
        <v>100</v>
      </c>
      <c r="C26" s="156"/>
      <c r="D26" s="156"/>
      <c r="E26" s="156"/>
      <c r="F26" s="156"/>
      <c r="G26" s="156"/>
      <c r="H26" s="707" t="str">
        <f>IF(I21&lt;1,(H19+H20+H21)/3,"Não Estabilizado")</f>
        <v>Não Estabilizado</v>
      </c>
      <c r="I26" s="708"/>
      <c r="J26" s="197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</row>
    <row r="27" spans="1:31" ht="15" customHeight="1" x14ac:dyDescent="0.25">
      <c r="B27"/>
      <c r="C27"/>
      <c r="D27"/>
      <c r="E27"/>
      <c r="F27"/>
      <c r="G27"/>
      <c r="H27"/>
      <c r="I27" s="3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</row>
    <row r="28" spans="1:31" ht="15" customHeight="1" x14ac:dyDescent="0.25">
      <c r="B28" s="3"/>
      <c r="C28" s="3"/>
      <c r="D28" s="3"/>
      <c r="E28" s="3"/>
      <c r="F28" s="3"/>
      <c r="G28" s="3"/>
      <c r="H28" s="3"/>
      <c r="I28" s="3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</row>
    <row r="29" spans="1:31" ht="15" customHeight="1" x14ac:dyDescent="0.25">
      <c r="B29" s="3"/>
      <c r="C29" s="3"/>
      <c r="D29" s="3"/>
      <c r="E29" s="3"/>
      <c r="F29" s="3"/>
      <c r="G29" s="3"/>
      <c r="H29" s="3"/>
      <c r="I29" s="3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</row>
    <row r="30" spans="1:31" ht="15" customHeight="1" x14ac:dyDescent="0.25">
      <c r="B30" s="3"/>
      <c r="C30" s="3"/>
      <c r="D30" s="3"/>
      <c r="E30" s="3"/>
      <c r="F30" s="3"/>
      <c r="G30" s="3"/>
      <c r="H30" s="3"/>
      <c r="I30" s="3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</row>
    <row r="31" spans="1:31" ht="15" customHeight="1" x14ac:dyDescent="0.25">
      <c r="B31" s="3"/>
      <c r="C31" s="3"/>
      <c r="D31" s="3"/>
      <c r="E31" s="3"/>
      <c r="F31" s="3"/>
      <c r="G31" s="3"/>
      <c r="H31" s="3"/>
      <c r="I31" s="3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</row>
    <row r="32" spans="1:31" ht="15" customHeight="1" x14ac:dyDescent="0.25">
      <c r="B32" s="3"/>
      <c r="C32" s="3"/>
      <c r="D32" s="3"/>
      <c r="E32" s="3"/>
      <c r="F32" s="3"/>
      <c r="G32" s="3"/>
      <c r="H32" s="3"/>
      <c r="I32" s="3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</row>
    <row r="33" spans="1:31" ht="15" customHeight="1" x14ac:dyDescent="0.25">
      <c r="B33" s="3"/>
      <c r="C33" s="3"/>
      <c r="D33" s="3"/>
      <c r="E33" s="3"/>
      <c r="F33" s="3"/>
      <c r="G33" s="3"/>
      <c r="H33" s="3"/>
      <c r="I33" s="3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</row>
    <row r="34" spans="1:31" ht="15" customHeight="1" x14ac:dyDescent="0.25">
      <c r="B34" s="3"/>
      <c r="C34" s="3"/>
      <c r="D34" s="3"/>
      <c r="E34" s="3"/>
      <c r="F34" s="3"/>
      <c r="G34" s="3"/>
      <c r="H34" s="3"/>
      <c r="I34" s="3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</row>
    <row r="35" spans="1:31" ht="15" customHeight="1" x14ac:dyDescent="0.25">
      <c r="B35" s="3"/>
      <c r="C35" s="3"/>
      <c r="D35" s="3"/>
      <c r="E35" s="3"/>
      <c r="F35" s="3"/>
      <c r="G35" s="3"/>
      <c r="H35" s="3"/>
      <c r="I35" s="3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</row>
    <row r="36" spans="1:31" ht="15" customHeight="1" x14ac:dyDescent="0.25">
      <c r="B36" s="3"/>
      <c r="C36" s="3"/>
      <c r="D36" s="3"/>
      <c r="E36" s="3"/>
      <c r="F36" s="3"/>
      <c r="G36" s="3"/>
      <c r="H36" s="3"/>
      <c r="I36" s="3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</row>
    <row r="37" spans="1:31" ht="15" customHeight="1" x14ac:dyDescent="0.25">
      <c r="B37" s="3"/>
      <c r="C37" s="3"/>
      <c r="D37" s="3"/>
      <c r="E37" s="3"/>
      <c r="F37" s="3"/>
      <c r="G37" s="3"/>
      <c r="H37" s="3"/>
      <c r="I37" s="3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</row>
    <row r="38" spans="1:31" ht="15" customHeight="1" x14ac:dyDescent="0.25">
      <c r="B38" s="3"/>
      <c r="C38" s="3"/>
      <c r="D38" s="3"/>
      <c r="E38" s="3"/>
      <c r="F38" s="3"/>
      <c r="G38" s="3"/>
      <c r="H38" s="3"/>
      <c r="I38" s="3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</row>
    <row r="39" spans="1:31" ht="15" customHeight="1" x14ac:dyDescent="0.25">
      <c r="B39" s="3"/>
      <c r="C39" s="3"/>
      <c r="D39" s="3"/>
      <c r="E39" s="3"/>
      <c r="F39" s="3"/>
      <c r="G39" s="3"/>
      <c r="H39" s="3"/>
      <c r="I39" s="3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</row>
    <row r="40" spans="1:31" ht="15" customHeight="1" x14ac:dyDescent="0.25">
      <c r="B40" s="3"/>
      <c r="C40" s="3"/>
      <c r="D40" s="3"/>
      <c r="E40" s="3"/>
      <c r="F40" s="3"/>
      <c r="G40" s="3"/>
      <c r="H40" s="3"/>
      <c r="I40" s="3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</row>
    <row r="41" spans="1:31" ht="15" customHeight="1" x14ac:dyDescent="0.25">
      <c r="A41" s="1"/>
      <c r="B41" s="3"/>
      <c r="C41" s="3"/>
      <c r="D41" s="3"/>
      <c r="E41" s="3"/>
      <c r="F41" s="3"/>
      <c r="G41" s="3"/>
      <c r="H41" s="3"/>
      <c r="I41" s="3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</row>
    <row r="42" spans="1:31" ht="15" customHeight="1" x14ac:dyDescent="0.25">
      <c r="B42" s="3"/>
      <c r="C42" s="3"/>
      <c r="D42" s="3"/>
      <c r="E42" s="3"/>
      <c r="F42" s="3"/>
      <c r="G42" s="3"/>
      <c r="H42" s="3"/>
      <c r="I42" s="3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</row>
    <row r="43" spans="1:31" ht="15" customHeight="1" x14ac:dyDescent="0.25">
      <c r="B43" s="3"/>
      <c r="C43" s="3"/>
      <c r="D43" s="3"/>
      <c r="E43" s="3"/>
      <c r="F43" s="3"/>
      <c r="G43" s="3"/>
      <c r="H43" s="3"/>
      <c r="I43" s="3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</row>
    <row r="44" spans="1:31" ht="15" customHeight="1" x14ac:dyDescent="0.25">
      <c r="B44" s="3"/>
      <c r="C44" s="3"/>
      <c r="D44" s="3"/>
      <c r="E44" s="3"/>
      <c r="F44" s="3"/>
      <c r="G44" s="3"/>
      <c r="H44" s="3"/>
      <c r="I44" s="3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</row>
    <row r="45" spans="1:31" ht="15" customHeight="1" x14ac:dyDescent="0.25">
      <c r="B45" s="3"/>
      <c r="C45" s="3"/>
      <c r="D45" s="3"/>
      <c r="E45" s="3"/>
      <c r="F45" s="3"/>
      <c r="G45" s="3"/>
      <c r="H45" s="3"/>
      <c r="I45" s="3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</row>
    <row r="46" spans="1:31" ht="15" customHeight="1" x14ac:dyDescent="0.25">
      <c r="B46" s="3"/>
      <c r="C46" s="3"/>
      <c r="D46" s="3"/>
      <c r="E46" s="3"/>
      <c r="F46" s="3"/>
      <c r="G46" s="3"/>
      <c r="H46" s="3"/>
      <c r="I46" s="3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</row>
    <row r="47" spans="1:31" ht="15" customHeight="1" x14ac:dyDescent="0.25">
      <c r="B47" s="6"/>
      <c r="C47" s="6"/>
      <c r="D47" s="6"/>
      <c r="E47" s="6"/>
      <c r="F47" s="6"/>
      <c r="G47" s="6"/>
      <c r="H47" s="6"/>
      <c r="I47" s="6"/>
      <c r="J47" s="6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</row>
    <row r="48" spans="1:31" ht="15" customHeight="1" x14ac:dyDescent="0.25">
      <c r="B48" s="6"/>
      <c r="C48" s="6"/>
      <c r="D48" s="6"/>
      <c r="E48" s="6"/>
      <c r="F48" s="6"/>
      <c r="G48" s="6"/>
      <c r="H48" s="6"/>
      <c r="I48" s="6"/>
      <c r="J48" s="6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</row>
    <row r="49" spans="1:31" ht="15" customHeight="1" x14ac:dyDescent="0.25">
      <c r="A49" s="59"/>
      <c r="B49" s="6"/>
      <c r="C49" s="6"/>
      <c r="D49" s="6"/>
      <c r="E49" s="6"/>
      <c r="F49" s="6"/>
      <c r="G49" s="6"/>
      <c r="H49" s="6"/>
      <c r="I49" s="6"/>
      <c r="J49" s="6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</row>
    <row r="50" spans="1:31" ht="15" customHeight="1" x14ac:dyDescent="0.25">
      <c r="A50" s="472"/>
      <c r="B50" s="6"/>
      <c r="C50" s="6"/>
      <c r="D50" s="6"/>
      <c r="E50" s="6"/>
      <c r="F50" s="6"/>
      <c r="G50" s="6"/>
      <c r="H50" s="6"/>
      <c r="I50" s="6"/>
      <c r="J50" s="6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</row>
    <row r="51" spans="1:31" ht="15" customHeight="1" x14ac:dyDescent="0.25">
      <c r="A51" s="472"/>
      <c r="B51" s="6"/>
      <c r="C51" s="6"/>
      <c r="D51" s="6"/>
      <c r="E51" s="6"/>
      <c r="F51" s="6"/>
      <c r="G51" s="6"/>
      <c r="H51" s="6"/>
      <c r="I51" s="6"/>
      <c r="J51" s="6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</row>
    <row r="52" spans="1:31" ht="11.25" customHeight="1" x14ac:dyDescent="0.35">
      <c r="A52" s="12"/>
      <c r="B52" s="6"/>
      <c r="C52" s="6"/>
      <c r="D52" s="6"/>
      <c r="E52" s="6"/>
      <c r="F52" s="6"/>
      <c r="G52" s="6"/>
      <c r="H52" s="209"/>
      <c r="I52" s="209"/>
      <c r="J52" s="6"/>
      <c r="K52" s="14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</row>
  </sheetData>
  <sheetProtection password="CA61" sheet="1" objects="1" scenarios="1"/>
  <mergeCells count="1">
    <mergeCell ref="H26:I26"/>
  </mergeCells>
  <phoneticPr fontId="10" type="noConversion"/>
  <printOptions horizontalCentered="1" verticalCentered="1"/>
  <pageMargins left="0.62992125984251968" right="0.27559055118110237" top="0.26" bottom="0.59055118110236227" header="0.39" footer="0.51181102362204722"/>
  <pageSetup paperSize="9" orientation="portrait" horizontalDpi="180" verticalDpi="180"/>
  <headerFooter alignWithMargins="0">
    <oddHeader xml:space="preserve">&amp;C&amp;12RELATÓRIO DE ENSAIO&amp;RRE:XXXX/YY-R     Folha: &amp;P de &amp;N  Data:  DD/MM/AA </oddHeader>
  </headerFooter>
  <drawing r:id="rId1"/>
  <legacyDrawing r:id="rId2"/>
  <oleObjects>
    <mc:AlternateContent xmlns:mc="http://schemas.openxmlformats.org/markup-compatibility/2006">
      <mc:Choice Requires="x14">
        <oleObject progId="PBrush" shapeId="13351" r:id="rId3">
          <objectPr defaultSize="0" autoPict="0" r:id="rId4">
            <anchor moveWithCells="1" sizeWithCells="1">
              <from>
                <xdr:col>0</xdr:col>
                <xdr:colOff>30480</xdr:colOff>
                <xdr:row>0</xdr:row>
                <xdr:rowOff>60960</xdr:rowOff>
              </from>
              <to>
                <xdr:col>0</xdr:col>
                <xdr:colOff>312420</xdr:colOff>
                <xdr:row>2</xdr:row>
                <xdr:rowOff>99060</xdr:rowOff>
              </to>
            </anchor>
          </objectPr>
        </oleObject>
      </mc:Choice>
      <mc:Fallback>
        <oleObject progId="PBrush" shapeId="13351" r:id="rId3"/>
      </mc:Fallback>
    </mc:AlternateContent>
    <mc:AlternateContent xmlns:mc="http://schemas.openxmlformats.org/markup-compatibility/2006">
      <mc:Choice Requires="x14">
        <oleObject progId="CorelDRAW.Graphic.14" shapeId="13352" r:id="rId5">
          <objectPr defaultSize="0" autoPict="0" r:id="rId6">
            <anchor moveWithCells="1" sizeWithCells="1">
              <from>
                <xdr:col>0</xdr:col>
                <xdr:colOff>342900</xdr:colOff>
                <xdr:row>0</xdr:row>
                <xdr:rowOff>53340</xdr:rowOff>
              </from>
              <to>
                <xdr:col>1</xdr:col>
                <xdr:colOff>0</xdr:colOff>
                <xdr:row>2</xdr:row>
                <xdr:rowOff>106680</xdr:rowOff>
              </to>
            </anchor>
          </objectPr>
        </oleObject>
      </mc:Choice>
      <mc:Fallback>
        <oleObject progId="CorelDRAW.Graphic.14" shapeId="13352" r:id="rId5"/>
      </mc:Fallback>
    </mc:AlternateContent>
    <mc:AlternateContent xmlns:mc="http://schemas.openxmlformats.org/markup-compatibility/2006">
      <mc:Choice Requires="x14">
        <oleObject progId="CorelDRAW.Graphic.14" shapeId="13353" r:id="rId7">
          <objectPr defaultSize="0" autoPict="0" r:id="rId8">
            <anchor moveWithCells="1" sizeWithCells="1">
              <from>
                <xdr:col>1</xdr:col>
                <xdr:colOff>7620</xdr:colOff>
                <xdr:row>0</xdr:row>
                <xdr:rowOff>53340</xdr:rowOff>
              </from>
              <to>
                <xdr:col>2</xdr:col>
                <xdr:colOff>30480</xdr:colOff>
                <xdr:row>2</xdr:row>
                <xdr:rowOff>106680</xdr:rowOff>
              </to>
            </anchor>
          </objectPr>
        </oleObject>
      </mc:Choice>
      <mc:Fallback>
        <oleObject progId="CorelDRAW.Graphic.14" shapeId="13353" r:id="rId7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60"/>
  <sheetViews>
    <sheetView showGridLines="0" topLeftCell="A19" workbookViewId="0">
      <selection activeCell="G18" sqref="G18"/>
    </sheetView>
  </sheetViews>
  <sheetFormatPr defaultColWidth="9.109375" defaultRowHeight="13.2" x14ac:dyDescent="0.25"/>
  <cols>
    <col min="1" max="1" width="3.44140625" style="296" customWidth="1"/>
    <col min="2" max="2" width="10.6640625" style="305" customWidth="1"/>
    <col min="3" max="3" width="7.6640625" style="305" customWidth="1"/>
    <col min="4" max="4" width="8.6640625" style="305" customWidth="1"/>
    <col min="5" max="5" width="12.44140625" style="305" customWidth="1"/>
    <col min="6" max="6" width="24.44140625" style="305" customWidth="1"/>
    <col min="7" max="7" width="9.88671875" style="305" customWidth="1"/>
    <col min="8" max="8" width="6.6640625" style="305" customWidth="1"/>
    <col min="9" max="9" width="8.6640625" style="296" customWidth="1"/>
    <col min="10" max="16384" width="9.109375" style="305"/>
  </cols>
  <sheetData>
    <row r="1" spans="1:9" s="296" customFormat="1" ht="12.75" customHeight="1" x14ac:dyDescent="0.25">
      <c r="A1" s="293"/>
      <c r="B1" s="293"/>
      <c r="C1" s="293"/>
      <c r="D1" s="294"/>
      <c r="E1" s="295"/>
      <c r="H1" s="297"/>
      <c r="I1" s="298"/>
    </row>
    <row r="2" spans="1:9" s="296" customFormat="1" ht="15" customHeight="1" x14ac:dyDescent="0.25">
      <c r="A2" s="299"/>
      <c r="C2" s="300"/>
      <c r="E2" s="300"/>
      <c r="H2" s="297"/>
      <c r="I2" s="301"/>
    </row>
    <row r="3" spans="1:9" s="296" customFormat="1" ht="12.75" customHeight="1" x14ac:dyDescent="0.25">
      <c r="A3" s="293"/>
      <c r="B3" s="293"/>
      <c r="C3" s="293"/>
      <c r="D3" s="302"/>
      <c r="E3" s="294"/>
      <c r="H3" s="297"/>
      <c r="I3" s="293"/>
    </row>
    <row r="4" spans="1:9" s="296" customFormat="1" x14ac:dyDescent="0.25">
      <c r="D4" s="303"/>
      <c r="E4" s="303"/>
      <c r="F4" s="303"/>
      <c r="G4" s="303"/>
      <c r="H4" s="303"/>
      <c r="I4" s="303"/>
    </row>
    <row r="5" spans="1:9" x14ac:dyDescent="0.25">
      <c r="A5" s="304" t="s">
        <v>221</v>
      </c>
      <c r="B5" s="296"/>
      <c r="C5" s="296"/>
      <c r="D5" s="303"/>
      <c r="E5" s="303"/>
      <c r="F5" s="303"/>
      <c r="G5" s="303"/>
      <c r="H5" s="303"/>
      <c r="I5" s="303"/>
    </row>
    <row r="6" spans="1:9" x14ac:dyDescent="0.25">
      <c r="A6" s="306"/>
      <c r="B6" s="296"/>
      <c r="C6" s="296"/>
      <c r="D6" s="303"/>
      <c r="E6" s="303"/>
      <c r="F6" s="303"/>
      <c r="G6" s="303"/>
      <c r="H6" s="303"/>
      <c r="I6" s="303"/>
    </row>
    <row r="7" spans="1:9" x14ac:dyDescent="0.25">
      <c r="B7" s="296"/>
      <c r="C7" s="296"/>
      <c r="D7" s="303"/>
      <c r="E7" s="303"/>
      <c r="F7" s="303"/>
      <c r="G7" s="303"/>
      <c r="H7" s="303"/>
      <c r="I7" s="303"/>
    </row>
    <row r="8" spans="1:9" x14ac:dyDescent="0.25">
      <c r="B8" s="296"/>
      <c r="C8" s="296"/>
      <c r="D8" s="303"/>
      <c r="E8" s="303"/>
      <c r="F8" s="303"/>
      <c r="G8" s="303"/>
      <c r="H8" s="303"/>
      <c r="I8" s="303"/>
    </row>
    <row r="9" spans="1:9" ht="13.8" thickBot="1" x14ac:dyDescent="0.3">
      <c r="B9" s="296"/>
      <c r="C9" s="296"/>
      <c r="D9" s="303"/>
      <c r="E9" s="303"/>
      <c r="F9" s="303"/>
      <c r="G9" s="303"/>
      <c r="H9" s="303"/>
      <c r="I9" s="303"/>
    </row>
    <row r="10" spans="1:9" x14ac:dyDescent="0.25">
      <c r="B10" s="709" t="s">
        <v>276</v>
      </c>
      <c r="C10" s="715"/>
      <c r="D10" s="715"/>
      <c r="E10" s="710"/>
      <c r="F10" s="709" t="s">
        <v>277</v>
      </c>
      <c r="G10" s="710"/>
      <c r="H10" s="303"/>
      <c r="I10" s="303"/>
    </row>
    <row r="11" spans="1:9" x14ac:dyDescent="0.25">
      <c r="B11" s="711"/>
      <c r="C11" s="716"/>
      <c r="D11" s="716"/>
      <c r="E11" s="712"/>
      <c r="F11" s="711"/>
      <c r="G11" s="712"/>
      <c r="H11" s="303"/>
      <c r="I11" s="303"/>
    </row>
    <row r="12" spans="1:9" ht="13.8" thickBot="1" x14ac:dyDescent="0.3">
      <c r="B12" s="713"/>
      <c r="C12" s="717"/>
      <c r="D12" s="717"/>
      <c r="E12" s="714"/>
      <c r="F12" s="713"/>
      <c r="G12" s="714"/>
      <c r="H12" s="303"/>
      <c r="I12" s="303"/>
    </row>
    <row r="13" spans="1:9" x14ac:dyDescent="0.25">
      <c r="B13" s="307" t="s">
        <v>102</v>
      </c>
      <c r="C13" s="308" t="s">
        <v>103</v>
      </c>
      <c r="D13" s="309" t="s">
        <v>104</v>
      </c>
      <c r="E13" s="310" t="s">
        <v>42</v>
      </c>
      <c r="F13" s="311"/>
      <c r="G13" s="312"/>
      <c r="H13" s="303"/>
      <c r="I13" s="303"/>
    </row>
    <row r="14" spans="1:9" x14ac:dyDescent="0.25">
      <c r="B14" s="311" t="s">
        <v>105</v>
      </c>
      <c r="C14" s="313" t="s">
        <v>106</v>
      </c>
      <c r="D14" s="313" t="s">
        <v>107</v>
      </c>
      <c r="E14" s="314" t="s">
        <v>44</v>
      </c>
      <c r="F14" s="311" t="s">
        <v>108</v>
      </c>
      <c r="G14" s="312" t="s">
        <v>63</v>
      </c>
      <c r="H14" s="303"/>
      <c r="I14" s="303"/>
    </row>
    <row r="15" spans="1:9" ht="13.8" thickBot="1" x14ac:dyDescent="0.3">
      <c r="B15" s="311" t="s">
        <v>257</v>
      </c>
      <c r="C15" s="313"/>
      <c r="D15" s="313"/>
      <c r="E15" s="314"/>
      <c r="F15" s="315"/>
      <c r="G15" s="316"/>
      <c r="H15" s="303"/>
      <c r="I15" s="303"/>
    </row>
    <row r="16" spans="1:9" x14ac:dyDescent="0.25">
      <c r="B16" s="445">
        <f>ENTRADA!V42</f>
        <v>0</v>
      </c>
      <c r="C16" s="250"/>
      <c r="D16" s="250"/>
      <c r="E16" s="317">
        <f>IF(C16=0,ENTRADA!W42,D16/C16)</f>
        <v>0</v>
      </c>
      <c r="F16" s="318" t="s">
        <v>109</v>
      </c>
      <c r="G16" s="319">
        <f>ENTRADA!H38</f>
        <v>225</v>
      </c>
      <c r="H16" s="303"/>
      <c r="I16" s="303"/>
    </row>
    <row r="17" spans="1:9" x14ac:dyDescent="0.25">
      <c r="B17" s="446">
        <f>ENTRADA!V43</f>
        <v>0</v>
      </c>
      <c r="C17" s="234"/>
      <c r="D17" s="234"/>
      <c r="E17" s="320">
        <f>IF(C17=0,ENTRADA!W43,D17/C17)</f>
        <v>0</v>
      </c>
      <c r="F17" s="321" t="s">
        <v>110</v>
      </c>
      <c r="G17" s="323">
        <f>'CALC. CARGA '!C10</f>
        <v>0</v>
      </c>
      <c r="H17" s="303"/>
      <c r="I17" s="303"/>
    </row>
    <row r="18" spans="1:9" x14ac:dyDescent="0.25">
      <c r="B18" s="446">
        <f>ENTRADA!V44</f>
        <v>0</v>
      </c>
      <c r="C18" s="234"/>
      <c r="D18" s="234"/>
      <c r="E18" s="320">
        <f>IF(C18=0,ENTRADA!W44,D18/C18)</f>
        <v>0</v>
      </c>
      <c r="F18" s="321" t="s">
        <v>111</v>
      </c>
      <c r="G18" s="323">
        <f>'CALC. CARGA '!C9</f>
        <v>0</v>
      </c>
      <c r="H18" s="303"/>
      <c r="I18" s="303"/>
    </row>
    <row r="19" spans="1:9" x14ac:dyDescent="0.25">
      <c r="B19" s="446">
        <f>ENTRADA!V45</f>
        <v>0</v>
      </c>
      <c r="C19" s="234"/>
      <c r="D19" s="234"/>
      <c r="E19" s="320">
        <f>IF(C19=0,ENTRADA!W45,D19/C19)</f>
        <v>0</v>
      </c>
      <c r="F19" s="324" t="s">
        <v>112</v>
      </c>
      <c r="G19" s="325" t="e">
        <f>FORECAST(0,E16:E25,B16:B25)</f>
        <v>#DIV/0!</v>
      </c>
      <c r="H19" s="303"/>
      <c r="I19" s="303"/>
    </row>
    <row r="20" spans="1:9" x14ac:dyDescent="0.25">
      <c r="B20" s="446">
        <f>ENTRADA!V46</f>
        <v>0</v>
      </c>
      <c r="C20" s="234"/>
      <c r="D20" s="234"/>
      <c r="E20" s="320">
        <f>IF(C20=0,ENTRADA!W46,D20/C20)</f>
        <v>0</v>
      </c>
      <c r="F20" s="321" t="s">
        <v>113</v>
      </c>
      <c r="G20" s="325">
        <f>ENTRADA!W56</f>
        <v>0</v>
      </c>
      <c r="H20" s="303"/>
      <c r="I20" s="303"/>
    </row>
    <row r="21" spans="1:9" x14ac:dyDescent="0.25">
      <c r="A21" s="326"/>
      <c r="B21" s="446">
        <f>ENTRADA!V47</f>
        <v>0</v>
      </c>
      <c r="C21" s="234"/>
      <c r="D21" s="234"/>
      <c r="E21" s="320">
        <f>IF(C21=0,ENTRADA!W47,D21/C21)</f>
        <v>0</v>
      </c>
      <c r="F21" s="324" t="s">
        <v>114</v>
      </c>
      <c r="G21" s="327" t="e">
        <f>G19/G17*(G16+G18)-G16-G20+('ELEVAÇÃO DE TEMP. DO ÓLEO'!H26-'ELEVAÇÃO DE TEMP. DO ÓLEO'!H23)</f>
        <v>#DIV/0!</v>
      </c>
      <c r="H21" s="296"/>
    </row>
    <row r="22" spans="1:9" ht="13.8" thickBot="1" x14ac:dyDescent="0.3">
      <c r="B22" s="446">
        <f>ENTRADA!V48</f>
        <v>0</v>
      </c>
      <c r="C22" s="234"/>
      <c r="D22" s="234"/>
      <c r="E22" s="320">
        <f>IF(C22=0,ENTRADA!W48,D22/C22)</f>
        <v>0</v>
      </c>
      <c r="F22" s="328" t="s">
        <v>101</v>
      </c>
      <c r="G22" s="329" t="e">
        <f>RSQ(E16:E25,B16:B25)^0.5</f>
        <v>#DIV/0!</v>
      </c>
      <c r="H22" s="296"/>
    </row>
    <row r="23" spans="1:9" x14ac:dyDescent="0.25">
      <c r="B23" s="446">
        <f>ENTRADA!V49</f>
        <v>0</v>
      </c>
      <c r="C23" s="234"/>
      <c r="D23" s="234"/>
      <c r="E23" s="320">
        <f>IF(C23=0,ENTRADA!W49,D23/C23)</f>
        <v>0</v>
      </c>
      <c r="F23" s="303"/>
      <c r="G23" s="296"/>
      <c r="H23" s="296"/>
    </row>
    <row r="24" spans="1:9" x14ac:dyDescent="0.25">
      <c r="B24" s="446">
        <f>ENTRADA!V50</f>
        <v>0</v>
      </c>
      <c r="C24" s="234"/>
      <c r="D24" s="234"/>
      <c r="E24" s="320">
        <f>IF(C24=0,ENTRADA!W50,D24/C24)</f>
        <v>0</v>
      </c>
      <c r="F24" s="303"/>
      <c r="G24" s="296"/>
      <c r="H24" s="296"/>
    </row>
    <row r="25" spans="1:9" x14ac:dyDescent="0.25">
      <c r="B25" s="446">
        <f>ENTRADA!V51</f>
        <v>0</v>
      </c>
      <c r="C25" s="234"/>
      <c r="D25" s="234"/>
      <c r="E25" s="320">
        <f>IF(C25=0,ENTRADA!W51,D25/C25)</f>
        <v>0</v>
      </c>
      <c r="F25" s="303"/>
      <c r="G25" s="296"/>
      <c r="H25" s="296"/>
    </row>
    <row r="26" spans="1:9" x14ac:dyDescent="0.25">
      <c r="B26" s="446">
        <f>ENTRADA!V52</f>
        <v>0</v>
      </c>
      <c r="C26" s="234"/>
      <c r="D26" s="234"/>
      <c r="E26" s="320">
        <f>IF(C26=0,ENTRADA!W52,D26/C26)</f>
        <v>0</v>
      </c>
      <c r="F26" s="303"/>
      <c r="G26" s="303"/>
      <c r="H26" s="303"/>
      <c r="I26" s="303"/>
    </row>
    <row r="27" spans="1:9" x14ac:dyDescent="0.25">
      <c r="B27" s="446">
        <f>ENTRADA!V53</f>
        <v>0</v>
      </c>
      <c r="C27" s="234"/>
      <c r="D27" s="234"/>
      <c r="E27" s="320">
        <f>IF(C27=0,ENTRADA!W53,D27/C27)</f>
        <v>0</v>
      </c>
      <c r="F27" s="303"/>
      <c r="G27" s="303"/>
      <c r="H27" s="303"/>
      <c r="I27" s="303"/>
    </row>
    <row r="28" spans="1:9" ht="13.8" thickBot="1" x14ac:dyDescent="0.3">
      <c r="B28" s="447">
        <f>ENTRADA!V54</f>
        <v>0</v>
      </c>
      <c r="C28" s="235"/>
      <c r="D28" s="235"/>
      <c r="E28" s="333">
        <f>IF(C28=0,ENTRADA!W54,D28/C28)</f>
        <v>0</v>
      </c>
      <c r="F28" s="303"/>
      <c r="G28" s="303"/>
      <c r="H28" s="303"/>
      <c r="I28" s="303"/>
    </row>
    <row r="29" spans="1:9" x14ac:dyDescent="0.25">
      <c r="B29" s="296"/>
      <c r="C29" s="296"/>
      <c r="D29" s="303"/>
      <c r="E29" s="303"/>
      <c r="F29" s="303"/>
      <c r="G29" s="303"/>
      <c r="H29" s="303"/>
      <c r="I29" s="303"/>
    </row>
    <row r="30" spans="1:9" x14ac:dyDescent="0.25">
      <c r="B30" s="296"/>
      <c r="C30" s="296"/>
      <c r="D30" s="303"/>
      <c r="E30" s="303"/>
      <c r="F30" s="303"/>
      <c r="G30" s="303"/>
      <c r="H30" s="303"/>
      <c r="I30" s="303"/>
    </row>
    <row r="31" spans="1:9" x14ac:dyDescent="0.25">
      <c r="B31" s="296"/>
      <c r="C31" s="296"/>
      <c r="D31" s="303"/>
      <c r="E31" s="303"/>
      <c r="F31" s="303"/>
      <c r="G31" s="303"/>
      <c r="H31" s="303"/>
      <c r="I31" s="303"/>
    </row>
    <row r="32" spans="1:9" x14ac:dyDescent="0.25">
      <c r="B32" s="296"/>
      <c r="C32" s="296"/>
      <c r="D32" s="303"/>
      <c r="E32" s="303"/>
      <c r="F32" s="303"/>
      <c r="G32" s="303"/>
      <c r="H32" s="303"/>
      <c r="I32" s="303"/>
    </row>
    <row r="33" spans="1:9" x14ac:dyDescent="0.25">
      <c r="B33" s="296"/>
      <c r="C33" s="296"/>
      <c r="D33" s="303"/>
      <c r="E33" s="303"/>
      <c r="F33" s="303"/>
      <c r="G33" s="303"/>
      <c r="H33" s="303"/>
      <c r="I33" s="303"/>
    </row>
    <row r="34" spans="1:9" x14ac:dyDescent="0.25">
      <c r="B34" s="296"/>
      <c r="C34" s="296"/>
      <c r="D34" s="303"/>
      <c r="E34" s="303"/>
      <c r="F34" s="303"/>
      <c r="G34" s="303"/>
      <c r="H34" s="303"/>
      <c r="I34" s="303"/>
    </row>
    <row r="35" spans="1:9" x14ac:dyDescent="0.25">
      <c r="B35" s="298"/>
      <c r="C35" s="298"/>
      <c r="D35" s="296"/>
      <c r="E35" s="303"/>
      <c r="F35" s="303"/>
      <c r="G35" s="303"/>
      <c r="H35" s="303"/>
      <c r="I35" s="303"/>
    </row>
    <row r="36" spans="1:9" x14ac:dyDescent="0.25">
      <c r="B36" s="298"/>
      <c r="C36" s="298"/>
      <c r="D36" s="296"/>
      <c r="E36" s="303"/>
      <c r="F36" s="303"/>
      <c r="G36" s="303"/>
      <c r="H36" s="303"/>
      <c r="I36" s="303"/>
    </row>
    <row r="37" spans="1:9" x14ac:dyDescent="0.25">
      <c r="B37" s="296"/>
      <c r="C37" s="298"/>
      <c r="D37" s="296"/>
      <c r="E37" s="303"/>
      <c r="F37" s="303"/>
      <c r="G37" s="303"/>
      <c r="H37" s="303"/>
      <c r="I37" s="303"/>
    </row>
    <row r="38" spans="1:9" x14ac:dyDescent="0.25">
      <c r="B38" s="298"/>
      <c r="C38" s="298"/>
      <c r="D38" s="296"/>
      <c r="E38" s="303"/>
      <c r="F38" s="303"/>
      <c r="G38" s="303"/>
      <c r="H38" s="303"/>
      <c r="I38" s="303"/>
    </row>
    <row r="39" spans="1:9" x14ac:dyDescent="0.25">
      <c r="B39" s="298"/>
      <c r="C39" s="298"/>
      <c r="D39" s="296"/>
      <c r="E39" s="303"/>
      <c r="F39" s="303"/>
      <c r="G39" s="303"/>
      <c r="H39" s="303"/>
      <c r="I39" s="303"/>
    </row>
    <row r="40" spans="1:9" x14ac:dyDescent="0.25">
      <c r="B40" s="298"/>
      <c r="C40" s="298"/>
      <c r="D40" s="296"/>
      <c r="E40" s="303"/>
      <c r="F40" s="303"/>
      <c r="G40" s="303"/>
      <c r="H40" s="303"/>
      <c r="I40" s="303"/>
    </row>
    <row r="41" spans="1:9" x14ac:dyDescent="0.25">
      <c r="A41" s="1"/>
      <c r="B41" s="298"/>
      <c r="C41" s="298"/>
      <c r="D41" s="296"/>
      <c r="E41" s="303"/>
      <c r="F41" s="303"/>
      <c r="G41" s="303"/>
      <c r="H41" s="303"/>
      <c r="I41" s="303"/>
    </row>
    <row r="42" spans="1:9" x14ac:dyDescent="0.25">
      <c r="A42" s="298"/>
      <c r="B42" s="298"/>
      <c r="C42" s="298"/>
      <c r="D42" s="296"/>
      <c r="E42" s="303"/>
      <c r="F42" s="303"/>
      <c r="G42" s="303"/>
      <c r="H42" s="303"/>
      <c r="I42" s="303"/>
    </row>
    <row r="43" spans="1:9" x14ac:dyDescent="0.25">
      <c r="B43" s="298"/>
      <c r="C43" s="298"/>
      <c r="D43" s="296"/>
      <c r="E43" s="303"/>
      <c r="F43" s="303"/>
      <c r="G43" s="303"/>
      <c r="H43" s="303"/>
      <c r="I43" s="303"/>
    </row>
    <row r="44" spans="1:9" x14ac:dyDescent="0.25">
      <c r="A44" s="298"/>
      <c r="B44" s="298"/>
      <c r="C44" s="298"/>
      <c r="D44" s="296"/>
      <c r="E44" s="303"/>
      <c r="F44" s="303" t="s">
        <v>272</v>
      </c>
      <c r="G44" s="303"/>
      <c r="H44" s="303"/>
      <c r="I44" s="303"/>
    </row>
    <row r="45" spans="1:9" x14ac:dyDescent="0.25">
      <c r="A45" s="298"/>
      <c r="B45" s="298"/>
      <c r="C45" s="298"/>
      <c r="D45" s="296"/>
      <c r="E45" s="303"/>
      <c r="F45" s="481"/>
      <c r="G45" s="303"/>
      <c r="H45" s="303"/>
      <c r="I45" s="303"/>
    </row>
    <row r="46" spans="1:9" x14ac:dyDescent="0.25">
      <c r="B46" s="298"/>
      <c r="C46" s="298"/>
      <c r="D46" s="296"/>
      <c r="E46" s="303"/>
      <c r="F46" s="481"/>
      <c r="G46" s="303"/>
      <c r="H46" s="303"/>
      <c r="I46" s="303"/>
    </row>
    <row r="47" spans="1:9" x14ac:dyDescent="0.25">
      <c r="A47" s="298"/>
      <c r="B47" s="298"/>
      <c r="C47" s="298"/>
      <c r="D47" s="296"/>
      <c r="E47" s="303"/>
      <c r="F47" s="303"/>
      <c r="G47" s="303"/>
      <c r="H47" s="303"/>
      <c r="I47" s="303"/>
    </row>
    <row r="48" spans="1:9" x14ac:dyDescent="0.25">
      <c r="A48" s="298"/>
      <c r="B48" s="298"/>
      <c r="C48" s="298"/>
      <c r="D48" s="296"/>
      <c r="E48" s="303"/>
      <c r="F48" s="303"/>
      <c r="G48" s="303"/>
      <c r="H48" s="303"/>
      <c r="I48" s="303"/>
    </row>
    <row r="49" spans="1:12" x14ac:dyDescent="0.25">
      <c r="A49" s="298"/>
      <c r="B49" s="298"/>
      <c r="C49" s="298"/>
      <c r="D49" s="296"/>
      <c r="E49" s="303"/>
      <c r="F49" s="303"/>
      <c r="G49" s="303"/>
      <c r="H49" s="303"/>
      <c r="I49" s="303"/>
    </row>
    <row r="50" spans="1:12" x14ac:dyDescent="0.25">
      <c r="A50" s="305"/>
      <c r="B50" s="298"/>
      <c r="C50" s="298"/>
      <c r="D50" s="296"/>
      <c r="E50" s="303"/>
      <c r="F50" s="303"/>
      <c r="G50" s="303"/>
      <c r="H50" s="303"/>
      <c r="I50" s="303"/>
    </row>
    <row r="51" spans="1:12" x14ac:dyDescent="0.25">
      <c r="A51" s="298"/>
      <c r="B51" s="298"/>
      <c r="C51" s="298"/>
      <c r="D51" s="296"/>
      <c r="E51" s="303"/>
      <c r="F51" s="303"/>
      <c r="G51" s="303"/>
      <c r="H51" s="303"/>
      <c r="I51" s="303"/>
    </row>
    <row r="52" spans="1:12" x14ac:dyDescent="0.25">
      <c r="A52" s="471"/>
      <c r="B52" s="298"/>
      <c r="C52" s="298"/>
      <c r="D52" s="296"/>
      <c r="E52" s="296"/>
      <c r="F52" s="303"/>
      <c r="G52" s="303"/>
      <c r="H52" s="303"/>
      <c r="I52" s="303"/>
    </row>
    <row r="53" spans="1:12" x14ac:dyDescent="0.25">
      <c r="A53" s="471"/>
      <c r="B53" s="298"/>
      <c r="C53" s="298"/>
      <c r="D53" s="296"/>
      <c r="E53" s="296"/>
      <c r="F53" s="303"/>
      <c r="G53" s="303"/>
      <c r="H53" s="303"/>
      <c r="I53" s="303"/>
    </row>
    <row r="54" spans="1:12" x14ac:dyDescent="0.25">
      <c r="A54" s="477"/>
      <c r="B54" s="298"/>
      <c r="C54" s="298"/>
      <c r="D54" s="293"/>
      <c r="E54" s="293"/>
      <c r="F54" s="298"/>
      <c r="G54" s="298"/>
      <c r="H54" s="298"/>
      <c r="I54" s="298"/>
      <c r="J54" s="477"/>
      <c r="K54" s="477"/>
      <c r="L54" s="477"/>
    </row>
    <row r="55" spans="1:12" x14ac:dyDescent="0.25">
      <c r="A55" s="305"/>
      <c r="B55" s="298"/>
      <c r="C55" s="298"/>
      <c r="D55" s="296"/>
      <c r="E55" s="296"/>
      <c r="F55" s="303"/>
      <c r="G55" s="303"/>
      <c r="H55" s="303"/>
      <c r="I55" s="303"/>
    </row>
    <row r="56" spans="1:12" x14ac:dyDescent="0.25">
      <c r="A56" s="298"/>
      <c r="B56" s="298"/>
      <c r="C56" s="298"/>
      <c r="D56" s="303"/>
      <c r="E56" s="296"/>
      <c r="F56" s="303"/>
      <c r="G56" s="303"/>
      <c r="H56" s="303"/>
      <c r="I56" s="303"/>
    </row>
    <row r="57" spans="1:12" x14ac:dyDescent="0.25">
      <c r="A57" s="330" t="s">
        <v>115</v>
      </c>
      <c r="B57" s="296"/>
      <c r="C57" s="296"/>
      <c r="D57" s="296"/>
      <c r="E57" s="296"/>
      <c r="F57" s="296"/>
      <c r="I57" s="303"/>
    </row>
    <row r="60" spans="1:12" ht="15.6" x14ac:dyDescent="0.35">
      <c r="G60" s="331"/>
      <c r="H60" s="332"/>
    </row>
  </sheetData>
  <sheetProtection password="CA61" sheet="1" objects="1" scenarios="1"/>
  <mergeCells count="2">
    <mergeCell ref="F10:G12"/>
    <mergeCell ref="B10:E12"/>
  </mergeCells>
  <phoneticPr fontId="10" type="noConversion"/>
  <pageMargins left="0.74803149606299213" right="0.27559055118110237" top="0.39370078740157483" bottom="0.59055118110236227" header="0.39370078740157483" footer="0"/>
  <pageSetup paperSize="9" orientation="portrait" horizontalDpi="180" verticalDpi="180"/>
  <headerFooter alignWithMargins="0">
    <oddHeader xml:space="preserve">&amp;C&amp;12RELATÓRIO DE ENSAIO&amp;RRE:XXXX/YY-R     Folha: &amp;P de &amp;N  Data:  DD/MM/AA </oddHeader>
  </headerFooter>
  <drawing r:id="rId1"/>
  <legacyDrawing r:id="rId2"/>
  <oleObjects>
    <mc:AlternateContent xmlns:mc="http://schemas.openxmlformats.org/markup-compatibility/2006">
      <mc:Choice Requires="x14">
        <oleObject progId="PBrush" shapeId="14349" r:id="rId3">
          <objectPr defaultSize="0" autoPict="0" r:id="rId4">
            <anchor moveWithCells="1" sizeWithCells="1">
              <from>
                <xdr:col>0</xdr:col>
                <xdr:colOff>30480</xdr:colOff>
                <xdr:row>0</xdr:row>
                <xdr:rowOff>60960</xdr:rowOff>
              </from>
              <to>
                <xdr:col>1</xdr:col>
                <xdr:colOff>129540</xdr:colOff>
                <xdr:row>2</xdr:row>
                <xdr:rowOff>91440</xdr:rowOff>
              </to>
            </anchor>
          </objectPr>
        </oleObject>
      </mc:Choice>
      <mc:Fallback>
        <oleObject progId="PBrush" shapeId="14349" r:id="rId3"/>
      </mc:Fallback>
    </mc:AlternateContent>
    <mc:AlternateContent xmlns:mc="http://schemas.openxmlformats.org/markup-compatibility/2006">
      <mc:Choice Requires="x14">
        <oleObject progId="CorelDRAW.Graphic.14" shapeId="14350" r:id="rId5">
          <objectPr defaultSize="0" autoPict="0" r:id="rId6">
            <anchor moveWithCells="1" sizeWithCells="1">
              <from>
                <xdr:col>1</xdr:col>
                <xdr:colOff>160020</xdr:colOff>
                <xdr:row>0</xdr:row>
                <xdr:rowOff>53340</xdr:rowOff>
              </from>
              <to>
                <xdr:col>2</xdr:col>
                <xdr:colOff>129540</xdr:colOff>
                <xdr:row>2</xdr:row>
                <xdr:rowOff>99060</xdr:rowOff>
              </to>
            </anchor>
          </objectPr>
        </oleObject>
      </mc:Choice>
      <mc:Fallback>
        <oleObject progId="CorelDRAW.Graphic.14" shapeId="14350" r:id="rId5"/>
      </mc:Fallback>
    </mc:AlternateContent>
    <mc:AlternateContent xmlns:mc="http://schemas.openxmlformats.org/markup-compatibility/2006">
      <mc:Choice Requires="x14">
        <oleObject progId="CorelDRAW.Graphic.14" shapeId="14351" r:id="rId7">
          <objectPr defaultSize="0" autoPict="0" r:id="rId8">
            <anchor moveWithCells="1" sizeWithCells="1">
              <from>
                <xdr:col>2</xdr:col>
                <xdr:colOff>137160</xdr:colOff>
                <xdr:row>0</xdr:row>
                <xdr:rowOff>53340</xdr:rowOff>
              </from>
              <to>
                <xdr:col>3</xdr:col>
                <xdr:colOff>121920</xdr:colOff>
                <xdr:row>2</xdr:row>
                <xdr:rowOff>99060</xdr:rowOff>
              </to>
            </anchor>
          </objectPr>
        </oleObject>
      </mc:Choice>
      <mc:Fallback>
        <oleObject progId="CorelDRAW.Graphic.14" shapeId="14351" r:id="rId7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1</vt:i4>
      </vt:variant>
    </vt:vector>
  </HeadingPairs>
  <TitlesOfParts>
    <vt:vector size="17" baseType="lpstr">
      <vt:lpstr>ROSTO</vt:lpstr>
      <vt:lpstr>LISTA DE ENSAIOS</vt:lpstr>
      <vt:lpstr>PLACA</vt:lpstr>
      <vt:lpstr>RESISTÊNCIA</vt:lpstr>
      <vt:lpstr>PERDAS EM VAZIO</vt:lpstr>
      <vt:lpstr>PERDAS TOTAL Tap Nominal</vt:lpstr>
      <vt:lpstr>PERDAS TOTAL Tap critico</vt:lpstr>
      <vt:lpstr>ELEVAÇÃO DE TEMP. DO ÓLEO</vt:lpstr>
      <vt:lpstr>ELEVAÇÃO DE TEMP. NO ENR. DE AT</vt:lpstr>
      <vt:lpstr>ELEVAÇÃO DE TEMP. NO ENR. DE BT</vt:lpstr>
      <vt:lpstr>RESULTADO DOS ENSAIOS</vt:lpstr>
      <vt:lpstr>INSTRUMENTAÇÃO</vt:lpstr>
      <vt:lpstr>ENTRADA</vt:lpstr>
      <vt:lpstr>CALC. CARGA </vt:lpstr>
      <vt:lpstr>Plan2</vt:lpstr>
      <vt:lpstr>Plan1</vt:lpstr>
      <vt:lpstr>'RESULTADO DOS ENSAIOS'!Area_de_impressao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labex</dc:creator>
  <cp:lastModifiedBy>Windows User</cp:lastModifiedBy>
  <cp:lastPrinted>2011-05-13T14:17:50Z</cp:lastPrinted>
  <dcterms:created xsi:type="dcterms:W3CDTF">1997-11-26T21:31:39Z</dcterms:created>
  <dcterms:modified xsi:type="dcterms:W3CDTF">2021-12-08T14:35:41Z</dcterms:modified>
</cp:coreProperties>
</file>