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PREGÃO MOTORISTAS\ANEXOS FINAIS\"/>
    </mc:Choice>
  </mc:AlternateContent>
  <bookViews>
    <workbookView xWindow="0" yWindow="0" windowWidth="7470" windowHeight="2700" tabRatio="989" activeTab="3"/>
  </bookViews>
  <sheets>
    <sheet name="MOTORISTA" sheetId="1" r:id="rId1"/>
    <sheet name="H.EXTRAS" sheetId="2" r:id="rId2"/>
    <sheet name="DIÁRIAS" sheetId="3" r:id="rId3"/>
    <sheet name="RESUMO" sheetId="5" r:id="rId4"/>
  </sheets>
  <definedNames>
    <definedName name="_xlnm.Print_Area" localSheetId="2">DIÁRIAS!$A$1:$J$36</definedName>
    <definedName name="_xlnm.Print_Area" localSheetId="1">H.EXTRAS!$A$1:$M$121</definedName>
    <definedName name="_xlnm.Print_Area" localSheetId="0">MOTORISTA!$A$1:$J$156</definedName>
    <definedName name="_xlnm.Print_Area" localSheetId="3">RESUMO!$A$1:$G$32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" i="5" l="1"/>
  <c r="F4" i="5"/>
  <c r="F3" i="5"/>
  <c r="G27" i="3"/>
  <c r="J27" i="3" s="1"/>
  <c r="G26" i="3"/>
  <c r="J26" i="3" s="1"/>
  <c r="J25" i="3"/>
  <c r="J24" i="3"/>
  <c r="J23" i="3"/>
  <c r="J22" i="3"/>
  <c r="H18" i="3"/>
  <c r="H16" i="3"/>
  <c r="H10" i="3"/>
  <c r="H3" i="3"/>
  <c r="I91" i="2"/>
  <c r="I49" i="2"/>
  <c r="I55" i="2" s="1"/>
  <c r="K18" i="2"/>
  <c r="M23" i="2" s="1"/>
  <c r="M26" i="2" s="1"/>
  <c r="M30" i="2" s="1"/>
  <c r="M31" i="2" s="1"/>
  <c r="K10" i="2"/>
  <c r="H5" i="2"/>
  <c r="H4" i="2"/>
  <c r="H3" i="2"/>
  <c r="F14" i="5"/>
  <c r="I132" i="1"/>
  <c r="J60" i="1"/>
  <c r="J58" i="1"/>
  <c r="J55" i="1"/>
  <c r="I41" i="1"/>
  <c r="I47" i="1" s="1"/>
  <c r="J24" i="1"/>
  <c r="J51" i="1" s="1"/>
  <c r="G16" i="5" l="1"/>
  <c r="G23" i="5"/>
  <c r="G17" i="5"/>
  <c r="G24" i="5"/>
  <c r="J28" i="3"/>
  <c r="J30" i="3" s="1"/>
  <c r="J97" i="1"/>
  <c r="J98" i="1" s="1"/>
  <c r="J103" i="1" s="1"/>
  <c r="J61" i="1"/>
  <c r="J67" i="1" s="1"/>
  <c r="J25" i="1"/>
  <c r="J26" i="1" s="1"/>
  <c r="M32" i="2"/>
  <c r="M24" i="2"/>
  <c r="J30" i="2" s="1"/>
  <c r="L30" i="2"/>
  <c r="M25" i="2"/>
  <c r="K30" i="2" s="1"/>
  <c r="J33" i="2" l="1"/>
  <c r="J34" i="2" s="1"/>
  <c r="K33" i="2"/>
  <c r="K34" i="2" s="1"/>
  <c r="M33" i="2"/>
  <c r="M34" i="2" s="1"/>
  <c r="L31" i="2"/>
  <c r="L32" i="2" s="1"/>
  <c r="J75" i="1"/>
  <c r="J76" i="1" s="1"/>
  <c r="J45" i="1"/>
  <c r="J41" i="1"/>
  <c r="J31" i="1"/>
  <c r="J139" i="1"/>
  <c r="J46" i="1"/>
  <c r="J84" i="1"/>
  <c r="J74" i="1"/>
  <c r="J43" i="1"/>
  <c r="J39" i="1"/>
  <c r="J77" i="1"/>
  <c r="J42" i="1"/>
  <c r="J44" i="1"/>
  <c r="J40" i="1"/>
  <c r="J32" i="1"/>
  <c r="J88" i="1"/>
  <c r="J72" i="1" l="1"/>
  <c r="M98" i="2"/>
  <c r="M48" i="2"/>
  <c r="M47" i="2"/>
  <c r="M40" i="2"/>
  <c r="M39" i="2"/>
  <c r="M54" i="2"/>
  <c r="M50" i="2"/>
  <c r="M70" i="2"/>
  <c r="M51" i="2"/>
  <c r="M67" i="2"/>
  <c r="M52" i="2"/>
  <c r="M68" i="2"/>
  <c r="M69" i="2" s="1"/>
  <c r="M53" i="2"/>
  <c r="M49" i="2"/>
  <c r="J73" i="1"/>
  <c r="J78" i="1" s="1"/>
  <c r="J141" i="1" s="1"/>
  <c r="K70" i="2"/>
  <c r="K68" i="2"/>
  <c r="K69" i="2" s="1"/>
  <c r="K67" i="2"/>
  <c r="K98" i="2"/>
  <c r="K53" i="2"/>
  <c r="K49" i="2"/>
  <c r="K48" i="2"/>
  <c r="K54" i="2"/>
  <c r="K50" i="2"/>
  <c r="K51" i="2"/>
  <c r="K39" i="2"/>
  <c r="K52" i="2"/>
  <c r="K47" i="2"/>
  <c r="K40" i="2"/>
  <c r="J81" i="1"/>
  <c r="J67" i="2"/>
  <c r="J52" i="2"/>
  <c r="J47" i="2"/>
  <c r="J40" i="2"/>
  <c r="J98" i="2"/>
  <c r="J68" i="2"/>
  <c r="J69" i="2" s="1"/>
  <c r="J53" i="2"/>
  <c r="J49" i="2"/>
  <c r="J48" i="2"/>
  <c r="J54" i="2"/>
  <c r="J50" i="2"/>
  <c r="J70" i="2"/>
  <c r="J51" i="2"/>
  <c r="J39" i="2"/>
  <c r="L33" i="2"/>
  <c r="L34" i="2" s="1"/>
  <c r="J47" i="1"/>
  <c r="J66" i="1" s="1"/>
  <c r="J33" i="1"/>
  <c r="J55" i="2" l="1"/>
  <c r="J60" i="2" s="1"/>
  <c r="J41" i="2"/>
  <c r="J42" i="2" s="1"/>
  <c r="J43" i="2" s="1"/>
  <c r="J59" i="2" s="1"/>
  <c r="M41" i="2"/>
  <c r="K41" i="2"/>
  <c r="K42" i="2" s="1"/>
  <c r="K43" i="2" s="1"/>
  <c r="K59" i="2" s="1"/>
  <c r="K65" i="2"/>
  <c r="M55" i="2"/>
  <c r="M60" i="2" s="1"/>
  <c r="L54" i="2"/>
  <c r="L53" i="2"/>
  <c r="L52" i="2"/>
  <c r="L51" i="2"/>
  <c r="L50" i="2"/>
  <c r="L49" i="2"/>
  <c r="L98" i="2"/>
  <c r="L68" i="2"/>
  <c r="L69" i="2" s="1"/>
  <c r="L39" i="2"/>
  <c r="L70" i="2"/>
  <c r="L47" i="2"/>
  <c r="L40" i="2"/>
  <c r="L67" i="2"/>
  <c r="L48" i="2"/>
  <c r="J87" i="1"/>
  <c r="J85" i="1"/>
  <c r="J89" i="1"/>
  <c r="J86" i="1"/>
  <c r="J112" i="1"/>
  <c r="J143" i="1" s="1"/>
  <c r="J65" i="2"/>
  <c r="M65" i="2"/>
  <c r="J34" i="1"/>
  <c r="J35" i="1" s="1"/>
  <c r="J65" i="1" s="1"/>
  <c r="J68" i="1" s="1"/>
  <c r="K55" i="2"/>
  <c r="K60" i="2" s="1"/>
  <c r="M42" i="2"/>
  <c r="M43" i="2" s="1"/>
  <c r="M59" i="2" s="1"/>
  <c r="M61" i="2" s="1"/>
  <c r="J61" i="2" l="1"/>
  <c r="J99" i="2" s="1"/>
  <c r="K61" i="2"/>
  <c r="K99" i="2" s="1"/>
  <c r="J140" i="1"/>
  <c r="M99" i="2"/>
  <c r="M66" i="2"/>
  <c r="M71" i="2" s="1"/>
  <c r="J90" i="1"/>
  <c r="L41" i="2"/>
  <c r="J66" i="2"/>
  <c r="J71" i="2" s="1"/>
  <c r="L55" i="2"/>
  <c r="L60" i="2" s="1"/>
  <c r="L65" i="2"/>
  <c r="K66" i="2"/>
  <c r="K71" i="2" s="1"/>
  <c r="M100" i="2" l="1"/>
  <c r="M101" i="2" s="1"/>
  <c r="M75" i="2"/>
  <c r="M76" i="2" s="1"/>
  <c r="M77" i="2" s="1"/>
  <c r="M78" i="2" s="1"/>
  <c r="M79" i="2" s="1"/>
  <c r="J100" i="2"/>
  <c r="J101" i="2" s="1"/>
  <c r="J75" i="2"/>
  <c r="J76" i="2" s="1"/>
  <c r="J77" i="2" s="1"/>
  <c r="J78" i="2" s="1"/>
  <c r="K100" i="2"/>
  <c r="K101" i="2" s="1"/>
  <c r="K75" i="2"/>
  <c r="K76" i="2" s="1"/>
  <c r="L66" i="2"/>
  <c r="L71" i="2" s="1"/>
  <c r="L100" i="2" s="1"/>
  <c r="J91" i="1"/>
  <c r="J92" i="1" s="1"/>
  <c r="J102" i="1" s="1"/>
  <c r="J104" i="1" s="1"/>
  <c r="L42" i="2"/>
  <c r="L43" i="2" s="1"/>
  <c r="L59" i="2" s="1"/>
  <c r="L61" i="2" s="1"/>
  <c r="J142" i="1" l="1"/>
  <c r="J144" i="1" s="1"/>
  <c r="J116" i="1"/>
  <c r="J117" i="1" s="1"/>
  <c r="J118" i="1" s="1"/>
  <c r="J119" i="1" s="1"/>
  <c r="J120" i="1" s="1"/>
  <c r="M88" i="2"/>
  <c r="M82" i="2"/>
  <c r="M83" i="2"/>
  <c r="L99" i="2"/>
  <c r="L101" i="2" s="1"/>
  <c r="L75" i="2"/>
  <c r="L76" i="2" s="1"/>
  <c r="L77" i="2" s="1"/>
  <c r="L78" i="2" s="1"/>
  <c r="K77" i="2"/>
  <c r="K78" i="2" s="1"/>
  <c r="J79" i="2"/>
  <c r="M89" i="2" l="1"/>
  <c r="M102" i="2" s="1"/>
  <c r="M103" i="2" s="1"/>
  <c r="E110" i="2" s="1"/>
  <c r="I110" i="2" s="1"/>
  <c r="M110" i="2" s="1"/>
  <c r="J124" i="1"/>
  <c r="J123" i="1"/>
  <c r="J129" i="1"/>
  <c r="J88" i="2"/>
  <c r="J83" i="2"/>
  <c r="J82" i="2"/>
  <c r="K79" i="2"/>
  <c r="L79" i="2"/>
  <c r="J132" i="1" l="1"/>
  <c r="L83" i="2"/>
  <c r="L88" i="2"/>
  <c r="L82" i="2"/>
  <c r="K88" i="2"/>
  <c r="K83" i="2"/>
  <c r="K82" i="2"/>
  <c r="J91" i="2"/>
  <c r="J89" i="2"/>
  <c r="J102" i="2" s="1"/>
  <c r="J103" i="2" s="1"/>
  <c r="E107" i="2" s="1"/>
  <c r="I107" i="2" s="1"/>
  <c r="M107" i="2" s="1"/>
  <c r="J130" i="1"/>
  <c r="J145" i="1" s="1"/>
  <c r="J146" i="1" s="1"/>
  <c r="C14" i="5" s="1"/>
  <c r="L89" i="2" l="1"/>
  <c r="L102" i="2" s="1"/>
  <c r="L103" i="2" s="1"/>
  <c r="E109" i="2" s="1"/>
  <c r="I109" i="2" s="1"/>
  <c r="M109" i="2" s="1"/>
  <c r="K89" i="2"/>
  <c r="K102" i="2" s="1"/>
  <c r="K103" i="2" s="1"/>
  <c r="E108" i="2" s="1"/>
  <c r="I108" i="2" s="1"/>
  <c r="M108" i="2" s="1"/>
  <c r="E14" i="5"/>
  <c r="G14" i="5" s="1"/>
  <c r="G21" i="5" l="1"/>
  <c r="M111" i="2"/>
  <c r="M114" i="2" s="1"/>
  <c r="G15" i="5" l="1"/>
  <c r="G18" i="5" s="1"/>
  <c r="G22" i="5" l="1"/>
  <c r="G25" i="5" s="1"/>
</calcChain>
</file>

<file path=xl/sharedStrings.xml><?xml version="1.0" encoding="utf-8"?>
<sst xmlns="http://schemas.openxmlformats.org/spreadsheetml/2006/main" count="537" uniqueCount="222">
  <si>
    <t>Nº do processo:</t>
  </si>
  <si>
    <t>Licitação nº:</t>
  </si>
  <si>
    <t>Dia: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</si>
  <si>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</si>
  <si>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</si>
  <si>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</si>
  <si>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</si>
  <si>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</si>
  <si>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</si>
  <si>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do Acordo, Convenção ou Dissídio Coletivo</t>
  </si>
  <si>
    <t>D</t>
  </si>
  <si>
    <t>Número de meses de execução contratual</t>
  </si>
  <si>
    <t>IDENTIFICAÇÃO DO SERVIÇO</t>
  </si>
  <si>
    <t>Dados para composição dos custos referente à mão de obra</t>
  </si>
  <si>
    <t>Tipo de Serviço (mesmo serviço com características distintas)</t>
  </si>
  <si>
    <t>Motorista</t>
  </si>
  <si>
    <t>Classificação Brasileira de Ocupações (CBO)</t>
  </si>
  <si>
    <t>7824-10</t>
  </si>
  <si>
    <t>Salário Normativo da Categoria Profissional - para a jornada de 44 h/sem</t>
  </si>
  <si>
    <t>Categoria Profissional (vinculada à execução contratual)</t>
  </si>
  <si>
    <t>Data-Base da Categoria (dia/mês/ano)</t>
  </si>
  <si>
    <t>Módulo 1: Composição da Remuneração</t>
  </si>
  <si>
    <t>Composição da Remuneração</t>
  </si>
  <si>
    <t>Percentual
(R$)</t>
  </si>
  <si>
    <t>Valor
(R$)</t>
  </si>
  <si>
    <t>Adicional de Insalubridade</t>
  </si>
  <si>
    <t>Total</t>
  </si>
  <si>
    <t>Módulo 2 – Encargos e Benefícios Anuais, Mensais e Diários</t>
  </si>
  <si>
    <t>Submódulo 2.1 – 13º (décimo terceiro) Salário e Adicional de Férias</t>
  </si>
  <si>
    <t>2.1</t>
  </si>
  <si>
    <t>13º (décimo terceiro) Salárioe Adicional de Férias</t>
  </si>
  <si>
    <t>Valor (R$)</t>
  </si>
  <si>
    <t>13º (décimo terceiro) SalárioObrigatória a cotação de 8,33% sobre o valor do Módulo 1 – Composição da Remuneração, conforme Anexo XII da IN 5/17</t>
  </si>
  <si>
    <t>Adicional de FériasObrigatória a cotação de 3,025% sobre o valor do Módulo 1 – Composição da Remuneração, conforme Anexo XII da IN 5/17 (Férias + Adicional = 9,075% + 3,025% = 12,10%)</t>
  </si>
  <si>
    <t>Total</t>
  </si>
  <si>
    <t>Incidência dos encargos do Submódulo 2.2 sobre o total do Submódulo 2.1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</si>
  <si>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</si>
  <si>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</si>
  <si>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</si>
  <si>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</si>
  <si>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Valor
 (R$)</t>
  </si>
  <si>
    <t>INSS</t>
  </si>
  <si>
    <t>Salário Educação</t>
  </si>
  <si>
    <t>RAT x FAP</t>
  </si>
  <si>
    <t>RAT =</t>
  </si>
  <si>
    <t>FAP =</t>
  </si>
  <si>
    <t>SESC ou SESI</t>
  </si>
  <si>
    <t>E</t>
  </si>
  <si>
    <t>SENAC ou SENAI</t>
  </si>
  <si>
    <t>F</t>
  </si>
  <si>
    <t>SEBRAE</t>
  </si>
  <si>
    <t>G</t>
  </si>
  <si>
    <t>INCRA</t>
  </si>
  <si>
    <t>H</t>
  </si>
  <si>
    <t>FGTS</t>
  </si>
  <si>
    <t>Submódulo 2.3 – Benefícios Mensais e Diários</t>
  </si>
  <si>
    <t>2.3</t>
  </si>
  <si>
    <t>Benefícios Mensais e Diários</t>
  </si>
  <si>
    <r>
      <rPr>
        <b/>
        <sz val="10"/>
        <color rgb="FFFF0000"/>
        <rFont val="Arial"/>
        <family val="2"/>
        <charset val="1"/>
      </rPr>
      <t>Transporte</t>
    </r>
    <r>
      <rPr>
        <b/>
        <sz val="10"/>
        <color rgb="FFFF0000"/>
        <rFont val="Arial"/>
        <family val="2"/>
        <charset val="1"/>
      </rPr>
      <t>Cálculo do valor: [(2xVTx22) – (6%xSB)]</t>
    </r>
  </si>
  <si>
    <t>A.1) Valor da passagem do transporte coletivo no município de prestação dos serviços: Decreto nº 045, de 15 de março de 2019</t>
  </si>
  <si>
    <t>-</t>
  </si>
  <si>
    <t>A.2) Quantidade de passagens por dia por empregado:</t>
  </si>
  <si>
    <t>A.3) Quantidade de dias do mês de recebimento de passagens</t>
  </si>
  <si>
    <r>
      <rPr>
        <b/>
        <sz val="10"/>
        <color rgb="FFFF0000"/>
        <rFont val="Arial"/>
        <family val="2"/>
        <charset val="1"/>
      </rPr>
      <t>Auxílio-Refeição/Alimentação</t>
    </r>
    <r>
      <rPr>
        <b/>
        <sz val="10"/>
        <color rgb="FF0000FF"/>
        <rFont val="Arial"/>
        <family val="2"/>
        <charset val="1"/>
      </rPr>
      <t>Cálculo do valor = [(22xVA)x(1-</t>
    </r>
    <r>
      <rPr>
        <b/>
        <sz val="10"/>
        <color rgb="FFFF0000"/>
        <rFont val="Arial"/>
        <family val="2"/>
        <charset val="1"/>
      </rPr>
      <t>0,20</t>
    </r>
    <r>
      <rPr>
        <b/>
        <sz val="10"/>
        <color rgb="FFFF0000"/>
        <rFont val="Arial"/>
        <family val="2"/>
        <charset val="1"/>
      </rPr>
      <t>)]</t>
    </r>
  </si>
  <si>
    <t>B.2) Quantidade de dias do mês de recebimento de auxílio-alimentação</t>
  </si>
  <si>
    <t>Quadro-Resumo do Módulo 2 – Encargos e Benefícios Anuais, Mensais e Diários</t>
  </si>
  <si>
    <t>Encargos e Benefícios Anuais, Mensais e Diários</t>
  </si>
  <si>
    <t>13º (décimo terceiro) Salário e Adicional de Férias</t>
  </si>
  <si>
    <t>Módulo 3 - Provisão para Rescisão</t>
  </si>
  <si>
    <t>Provisão para Rescisão</t>
  </si>
  <si>
    <t>Valor  (R$)</t>
  </si>
  <si>
    <r>
      <rPr>
        <b/>
        <sz val="8"/>
        <color rgb="FFFF0000"/>
        <rFont val="Arial"/>
        <family val="2"/>
        <charset val="1"/>
      </rPr>
      <t>Aviso Prévio Indenizado</t>
    </r>
    <r>
      <rPr>
        <b/>
        <sz val="8"/>
        <color rgb="FFFF0000"/>
        <rFont val="Arial"/>
        <family val="2"/>
        <charset val="1"/>
      </rPr>
      <t>Aviso-prévio indenizado     Cálculo do valor = {Rem/12 + 13º/12=(Rem/12)/12 + Férias/12=(Rem/12)/12 + (1/3xFérias)/12=1/3x[(Rem/12)/12]} x (30/30=1) x 5% de rotatividade anual - Os reflexos de 13º, F e 1/3F são referentes a 1 mês de APInd - Na prorrogação, poderão ser considerados 3 dias conforme Lei nº 12.506/2011, dependendo da análise do nº de ocorrências deste evento no período</t>
    </r>
  </si>
  <si>
    <t>Incidência do FGTS sobre o Aviso Prévio Indenizado</t>
  </si>
  <si>
    <r>
      <rPr>
        <b/>
        <sz val="8"/>
        <color rgb="FFFF0000"/>
        <rFont val="Arial"/>
        <family val="2"/>
        <charset val="1"/>
      </rPr>
      <t>Multa do FGTS e contribuição social sobre o Aviso Prévio Indenizado</t>
    </r>
    <r>
      <rPr>
        <b/>
        <sz val="8"/>
        <color rgb="FFFF0000"/>
        <rFont val="Arial"/>
        <family val="2"/>
        <charset val="1"/>
      </rPr>
      <t>Obrigatória a cotação de 0,24% sobre o valor do Módulo 1 – Composição da Remuneração, conforme Anexo XII da IN Seges nº 5/2017 (0,19% + 3,81% = 4,0%) - (Lei 13.932, de 11 de dezembro de 2019)</t>
    </r>
  </si>
  <si>
    <t>Aviso Prévio Trabalhado                 (negociar extinção/redução na 1ª prorrogação)
Cálculo do valor= [(Rem/30)x7]/12 meses do contratox100% dos empregados - ao final do contrato</t>
  </si>
  <si>
    <t>Incidência dos encargos do Submódulo 2.2 sobre o Aviso Prévio Trabalhado</t>
  </si>
  <si>
    <r>
      <rPr>
        <b/>
        <sz val="8"/>
        <color rgb="FFFF0000"/>
        <rFont val="Arial"/>
        <family val="2"/>
        <charset val="1"/>
      </rPr>
      <t>Multa do FGTS e contribuição social sobre o Aviso Prévio Trabalhado</t>
    </r>
    <r>
      <rPr>
        <b/>
        <sz val="8"/>
        <color rgb="FFFF0000"/>
        <rFont val="Arial"/>
        <family val="2"/>
        <charset val="1"/>
      </rPr>
      <t>Obrigatória a cotação de 4,76% sobre o valor do Módulo 1 – Composição da Remuneração, conforme Anexo XII da IN Seges nº 5/2017 (3,81%+0,19% = 4,0%) - (Lei 13.932, de 11 de dezembro de 2019)</t>
    </r>
  </si>
  <si>
    <t>Módulo 4 - Custo de Reposição do Profissional Ausente</t>
  </si>
  <si>
    <t>Base de cálculo para o Custo de Reposição do Profissional Ausente (substituto): BCCPA = Rem + 13º + Férias + 1/3Férias</t>
  </si>
  <si>
    <t>4.1</t>
  </si>
  <si>
    <t>Ausências Legais</t>
  </si>
  <si>
    <t>Férias</t>
  </si>
  <si>
    <r>
      <rPr>
        <b/>
        <sz val="10"/>
        <color rgb="FFFF0000"/>
        <rFont val="Arial"/>
        <family val="2"/>
        <charset val="1"/>
      </rPr>
      <t>Ausências Legais</t>
    </r>
    <r>
      <rPr>
        <b/>
        <sz val="10"/>
        <color rgb="FF0000FF"/>
        <rFont val="Arial"/>
        <family val="2"/>
        <charset val="1"/>
      </rPr>
      <t>Cálculo do valor = [(</t>
    </r>
    <r>
      <rPr>
        <b/>
        <sz val="10"/>
        <color rgb="FFFF0000"/>
        <rFont val="Arial"/>
        <family val="2"/>
        <charset val="1"/>
      </rPr>
      <t>BCCPA</t>
    </r>
    <r>
      <rPr>
        <b/>
        <sz val="10"/>
        <color rgb="FFFF0000"/>
        <rFont val="Arial"/>
        <family val="2"/>
        <charset val="1"/>
      </rPr>
      <t>/30)x2,96dias]/12</t>
    </r>
  </si>
  <si>
    <r>
      <rPr>
        <b/>
        <sz val="10"/>
        <color rgb="FFFF0000"/>
        <rFont val="Arial"/>
        <family val="2"/>
        <charset val="1"/>
      </rPr>
      <t>Licença-Paternidade</t>
    </r>
    <r>
      <rPr>
        <b/>
        <sz val="10"/>
        <color rgb="FF0000FF"/>
        <rFont val="Arial"/>
        <family val="2"/>
        <charset val="1"/>
      </rPr>
      <t>Cálculo do valor = {[(</t>
    </r>
    <r>
      <rPr>
        <b/>
        <sz val="10"/>
        <color rgb="FFFF0000"/>
        <rFont val="Arial"/>
        <family val="2"/>
        <charset val="1"/>
      </rPr>
      <t>BCCPA</t>
    </r>
    <r>
      <rPr>
        <b/>
        <sz val="10"/>
        <color rgb="FFFF0000"/>
        <rFont val="Arial"/>
        <family val="2"/>
        <charset val="1"/>
      </rPr>
      <t>/30)x5dias]/12}x1,5%</t>
    </r>
  </si>
  <si>
    <r>
      <rPr>
        <b/>
        <sz val="10"/>
        <color rgb="FFFF0000"/>
        <rFont val="Arial"/>
        <family val="2"/>
        <charset val="1"/>
      </rPr>
      <t>Ausência por acidente de trabalho</t>
    </r>
    <r>
      <rPr>
        <b/>
        <sz val="10"/>
        <color rgb="FF0000FF"/>
        <rFont val="Arial"/>
        <family val="2"/>
        <charset val="1"/>
      </rPr>
      <t>Cálculo do valor  = {[(</t>
    </r>
    <r>
      <rPr>
        <b/>
        <sz val="10"/>
        <color rgb="FFFF0000"/>
        <rFont val="Arial"/>
        <family val="2"/>
        <charset val="1"/>
      </rPr>
      <t>BCCPA</t>
    </r>
    <r>
      <rPr>
        <b/>
        <sz val="10"/>
        <color rgb="FFFF0000"/>
        <rFont val="Arial"/>
        <family val="2"/>
        <charset val="1"/>
      </rPr>
      <t>/30)x15dias]/12}x0,78%</t>
    </r>
  </si>
  <si>
    <r>
      <rPr>
        <b/>
        <sz val="10"/>
        <color rgb="FFFF0000"/>
        <rFont val="Arial"/>
        <family val="2"/>
        <charset val="1"/>
      </rPr>
      <t>Afastamento Maternidade</t>
    </r>
    <r>
      <rPr>
        <b/>
        <sz val="10"/>
        <color rgb="FF0000FF"/>
        <rFont val="Arial"/>
        <family val="2"/>
        <charset val="1"/>
      </rPr>
      <t>Cálculo do valor = {[(</t>
    </r>
    <r>
      <rPr>
        <b/>
        <sz val="10"/>
        <color rgb="FFFF0000"/>
        <rFont val="Arial"/>
        <family val="2"/>
        <charset val="1"/>
      </rPr>
      <t>Rem</t>
    </r>
    <r>
      <rPr>
        <b/>
        <sz val="10"/>
        <color rgb="FF0000FF"/>
        <rFont val="Arial"/>
        <family val="2"/>
        <charset val="1"/>
      </rPr>
      <t>+1/3</t>
    </r>
    <r>
      <rPr>
        <b/>
        <sz val="10"/>
        <color rgb="FFFF0000"/>
        <rFont val="Arial"/>
        <family val="2"/>
        <charset val="1"/>
      </rPr>
      <t>Rem</t>
    </r>
    <r>
      <rPr>
        <b/>
        <sz val="10"/>
        <color rgb="FFFF0000"/>
        <rFont val="Arial"/>
        <family val="2"/>
        <charset val="1"/>
      </rPr>
      <t>)/12]x(4/12)}x2%</t>
    </r>
  </si>
  <si>
    <r>
      <rPr>
        <b/>
        <sz val="10"/>
        <color rgb="FFFF0000"/>
        <rFont val="Arial"/>
        <family val="2"/>
        <charset val="1"/>
      </rPr>
      <t>(Outros)   Ausência por doença</t>
    </r>
    <r>
      <rPr>
        <b/>
        <sz val="10"/>
        <color rgb="FF0000FF"/>
        <rFont val="Arial"/>
        <family val="2"/>
        <charset val="1"/>
      </rPr>
      <t>Cálculo do valor = [(</t>
    </r>
    <r>
      <rPr>
        <b/>
        <sz val="10"/>
        <color rgb="FFFF0000"/>
        <rFont val="Arial"/>
        <family val="2"/>
        <charset val="1"/>
      </rPr>
      <t>BCCPA</t>
    </r>
    <r>
      <rPr>
        <b/>
        <sz val="10"/>
        <color rgb="FFFF0000"/>
        <rFont val="Arial"/>
        <family val="2"/>
        <charset val="1"/>
      </rPr>
      <t>)/30)x5dias]/12</t>
    </r>
  </si>
  <si>
    <t>Incidência dos encargos do Submódulo 2.2 sobre o  total do Submódulo 4.1</t>
  </si>
  <si>
    <t>Submódulo 4.2 – Intrajornada</t>
  </si>
  <si>
    <t>4.2</t>
  </si>
  <si>
    <t>Intrajornada</t>
  </si>
  <si>
    <t>Intervalo para repouso ou alimentação</t>
  </si>
  <si>
    <t>Incidência dos encargos do Submódulo 2.2 sobre o total do Submódulo 4.2</t>
  </si>
  <si>
    <t>Quadro-Resumo do Módulo 4 – Custo de Reposição do Profissional Ausente</t>
  </si>
  <si>
    <t>Custo de Reposição do Profissional Ausente</t>
  </si>
  <si>
    <t>4.2</t>
  </si>
  <si>
    <t>Módulo 5 – Insumos Diversos</t>
  </si>
  <si>
    <t>Insumos diversos</t>
  </si>
  <si>
    <t>Uniformes</t>
  </si>
  <si>
    <t>Materiais</t>
  </si>
  <si>
    <t>Equipamentos</t>
  </si>
  <si>
    <t>Outros (especificar)</t>
  </si>
  <si>
    <t>0.00</t>
  </si>
  <si>
    <t>Módulo 6 -  Custos Indiretos, Lucro e Tributos</t>
  </si>
  <si>
    <t>Custos Indiretos, Lucro e Tributos</t>
  </si>
  <si>
    <t>Valor
(R$)</t>
  </si>
  <si>
    <t>BASE DE CÁLCULO DOS CUSTOS INDIRETOS</t>
  </si>
  <si>
    <t>Custos Indiretos</t>
  </si>
  <si>
    <t>BASE DE CÁLCULO DO LUCRO</t>
  </si>
  <si>
    <t>Lucro</t>
  </si>
  <si>
    <t>BASE DE CÁLCULO DOS TRIBUTOS</t>
  </si>
  <si>
    <t>Tributos</t>
  </si>
  <si>
    <t>C.1    Tributos Federais (especificar)</t>
  </si>
  <si>
    <t>c) IRPJ</t>
  </si>
  <si>
    <t>d) CSLL</t>
  </si>
  <si>
    <t>C.2   Tributos Estaduais (especificar)</t>
  </si>
  <si>
    <t>C.3   Tributos Municipais (especificar):</t>
  </si>
  <si>
    <t>Percentual Total e Valor Total de Tributos</t>
  </si>
  <si>
    <t>Cálculo dos Tributos</t>
  </si>
  <si>
    <t>Base de Cálculo para os Tributos</t>
  </si>
  <si>
    <t>= ( ---------------------------------------------------------------- ) x Alíquota do Tributo</t>
  </si>
  <si>
    <t>1 - (Total de Tributos em % dividido por 100)</t>
  </si>
  <si>
    <t>2. QUADRO-RESUMO DO CUSTO POR EMPREGADO</t>
  </si>
  <si>
    <t>Mão de obra vinculada à execução contratual (valor por empregado)</t>
  </si>
  <si>
    <t>Módulo 1 - Composição da Remuneração</t>
  </si>
  <si>
    <t>Módulo 3 – Provisão para Rescisão</t>
  </si>
  <si>
    <t>Módulo 4 – Custo de Reposição do Profissional Ausente</t>
  </si>
  <si>
    <t>Módulo 5 - Insumo Diversos</t>
  </si>
  <si>
    <t>Subtotal (A + B + C + D + E)</t>
  </si>
  <si>
    <t>Módulo 6 - Custos Indiretos, Lucro e Tributos</t>
  </si>
  <si>
    <t>Valor Total por Empregado</t>
  </si>
  <si>
    <t>QUANTIDADE DE PESSOAL ALOCADO NA EXECUÇÃO CONTRATUAL (item 6.2.e do Anexo VII da IN nº 5/2017</t>
  </si>
  <si>
    <t>Tipo de Mão de Obra</t>
  </si>
  <si>
    <t>Quantidade de Pessoal</t>
  </si>
  <si>
    <t>Dados para composição dos custos referente aos serviços extraordinários</t>
  </si>
  <si>
    <t>Valor  hora normal trabalhada</t>
  </si>
  <si>
    <t>Valor Hora extra 50%</t>
  </si>
  <si>
    <t>Valor Hora extra 100%</t>
  </si>
  <si>
    <t>Valor  hora Noturna trabalhada (considerando a hora noturna reduzida)</t>
  </si>
  <si>
    <t>Módulo 1: Composição da Remuneração dos Serviços Extraordinários</t>
  </si>
  <si>
    <t>H.E 50%</t>
  </si>
  <si>
    <t>H.E 100%</t>
  </si>
  <si>
    <t>H.E.N 50%</t>
  </si>
  <si>
    <t>H.E.N 100%</t>
  </si>
  <si>
    <r>
      <rPr>
        <b/>
        <sz val="10"/>
        <color rgb="FFFF0000"/>
        <rFont val="Arial"/>
        <family val="2"/>
        <charset val="1"/>
      </rPr>
      <t>Valor-Base da Hora Extra</t>
    </r>
    <r>
      <rPr>
        <b/>
        <sz val="10"/>
        <color rgb="FFFF0000"/>
        <rFont val="Arial"/>
        <family val="2"/>
        <charset val="1"/>
      </rPr>
      <t>(valor para somente 1 (um) motorista - 44h/semanais)</t>
    </r>
  </si>
  <si>
    <t>Adicional noturno (20%)</t>
  </si>
  <si>
    <t>Valor da hora extra noturna</t>
  </si>
  <si>
    <t>Reflexos DSR Hora Extra</t>
  </si>
  <si>
    <t>a) ISS</t>
  </si>
  <si>
    <t>2. QUADRO-RESUMO DO CUSTO POR EMPREGADO</t>
  </si>
  <si>
    <t>3. QUADRO-RESUMO DO CUSTO MENSAL ESTIMATIVO DE SERVIÇOS EXTRAORDINÁRIOS</t>
  </si>
  <si>
    <t>Tipo de Serviço</t>
  </si>
  <si>
    <t>Descrição da H.E</t>
  </si>
  <si>
    <t>Valor por Hora</t>
  </si>
  <si>
    <t>Estimativa de Horas Extras</t>
  </si>
  <si>
    <t>Valor Total Estimado de Horas Extras</t>
  </si>
  <si>
    <t>Nº de Postos</t>
  </si>
  <si>
    <t>Valor Total (R$)</t>
  </si>
  <si>
    <t>Contratação de serviços continuados de motoristas</t>
  </si>
  <si>
    <t>Hora Extra 50%</t>
  </si>
  <si>
    <t>Hora Extra 100%</t>
  </si>
  <si>
    <t>Hora Extra Noturna 50%</t>
  </si>
  <si>
    <t>Hora Extra Noturna 100%</t>
  </si>
  <si>
    <t>VALOR MENSAL ESTIMADO DE SERVIÇOS EXTRAORDINÁRIOS</t>
  </si>
  <si>
    <t>4. QUADRO-RESUMO DO VALOR GLOBAL ESTIMATIVO DE SERVIÇOS EXTRAORDINÁRIOS</t>
  </si>
  <si>
    <t>Valor Global Estimado de Horas Extras e Adicionais</t>
  </si>
  <si>
    <t>Composição dos Valores de Diárias e Hospedagens</t>
  </si>
  <si>
    <t>Composição da Diária</t>
  </si>
  <si>
    <t>Evento</t>
  </si>
  <si>
    <t>R$ CCT</t>
  </si>
  <si>
    <t>Quantidade Mensal</t>
  </si>
  <si>
    <t>Valor (R$)</t>
  </si>
  <si>
    <t>Café</t>
  </si>
  <si>
    <t>Almoço</t>
  </si>
  <si>
    <t>Janta</t>
  </si>
  <si>
    <t>Valor total da diária sem hospedagem</t>
  </si>
  <si>
    <t>Valor total da diária com hospedagem</t>
  </si>
  <si>
    <t>Valor Estimativo Mensal do Contrato para Diárias</t>
  </si>
  <si>
    <t>Número de Meses do Contrato</t>
  </si>
  <si>
    <t>VALOR ESTIMATIVO GLOBAL DO CONTRATO PARA DIÁRIAS E HOSPEDAGENS</t>
  </si>
  <si>
    <t>QUADRO DEMONSTRATIVO DO VALOR MENSAL DOS SERVIÇOS</t>
  </si>
  <si>
    <t>Tipo de serviço (A)</t>
  </si>
  <si>
    <t>Valor Proposto  por Empregado  (B)</t>
  </si>
  <si>
    <t>Qtde. de Empregados por Posto (C)</t>
  </si>
  <si>
    <t>Valor Proposto  por Posto  (D) = (B x C)</t>
  </si>
  <si>
    <t>Qtde. de  Postos  (E)</t>
  </si>
  <si>
    <t>Valor Total do Serviço (F) = (D x E)</t>
  </si>
  <si>
    <t>I</t>
  </si>
  <si>
    <t>Serviços de motoristas</t>
  </si>
  <si>
    <t>II</t>
  </si>
  <si>
    <t>Serviços extraordinários</t>
  </si>
  <si>
    <t>III</t>
  </si>
  <si>
    <t>Valor Mensal dos Serviços</t>
  </si>
  <si>
    <t>QUADRO DEMONSTRATIVO DO VALOR GLOBAL DA PROPOSTA</t>
  </si>
  <si>
    <t>Valor Global dos Serviços Continuados de Motoristas</t>
  </si>
  <si>
    <t>Valor Global dos Serviços Extraordinários (Horas Extras)</t>
  </si>
  <si>
    <t>MOTORISTA - Regime de Tributação: Lucro Real - Horas Extras</t>
  </si>
  <si>
    <t>MOTORISTA - Regime de Tributação: Lucro Real</t>
  </si>
  <si>
    <t>Data de apresentação da proposta</t>
  </si>
  <si>
    <t>Data de apresentação da proposta:</t>
  </si>
  <si>
    <t>MOTORISTA - Regime de Tributação: Lucro Real - Diárias</t>
  </si>
  <si>
    <t>Salário-Base (valor para somente 1 (um) motorista - 44h/semanais)</t>
  </si>
  <si>
    <t>Pregão INCRA/RS nº XX/2024 – 
PLANILHA DE CUSTOS E FORMAÇÃO DE PREÇOS</t>
  </si>
  <si>
    <t>54000.025727/2024-12</t>
  </si>
  <si>
    <t>B.1) Valor do auxílio-alimentação (clausula 10 da CCT RS002738/2023):</t>
  </si>
  <si>
    <t>Cesta Básica (cláusula 14 da CCT RS002738/2023)</t>
  </si>
  <si>
    <t>Plano de Saúde (cláusula 12 da CCT RS002738/2023)Cálculo do valor = [(VPS)x(1-0,20)]</t>
  </si>
  <si>
    <t>Porto Alegre/RS</t>
  </si>
  <si>
    <t>Seguro de Vida (cláusula 13 da CCT RS002738/2023) - Cálculo baseadoTabela Seguro de Vida - Fenasbac</t>
  </si>
  <si>
    <r>
      <rPr>
        <b/>
        <sz val="12"/>
        <color rgb="FF000000"/>
        <rFont val="Arial"/>
        <family val="2"/>
        <charset val="1"/>
      </rPr>
      <t>1. MÓDULOS - M</t>
    </r>
    <r>
      <rPr>
        <b/>
        <sz val="11"/>
        <color rgb="FF000000"/>
        <rFont val="Arial"/>
        <family val="2"/>
        <charset val="1"/>
      </rPr>
      <t>ão de obra vinculada à execução contratual</t>
    </r>
  </si>
  <si>
    <r>
      <rPr>
        <b/>
        <sz val="12"/>
        <color rgb="FF000000"/>
        <rFont val="Arial"/>
        <family val="2"/>
        <charset val="1"/>
      </rPr>
      <t>1. MÓDULOS</t>
    </r>
    <r>
      <rPr>
        <b/>
        <sz val="11"/>
        <color rgb="FF000000"/>
        <rFont val="Arial"/>
        <family val="2"/>
        <charset val="1"/>
      </rPr>
      <t xml:space="preserve"> - Mão de obra vinculada à execução contratual</t>
    </r>
  </si>
  <si>
    <t>a) Cofins</t>
  </si>
  <si>
    <t>b) PIS</t>
  </si>
  <si>
    <t>Alimentação quando fora da sede (Cláusula 10 CCT RS002738/2023)</t>
  </si>
  <si>
    <t>Hospedagem quando fora da sede (Cláusula 10 CCT RS002738/2023)</t>
  </si>
  <si>
    <t>VALOR GLOBAL DA CONTRATAÇÃO (24 MESES)</t>
  </si>
  <si>
    <t>Valor Global de Diárias sem hospedagem</t>
  </si>
  <si>
    <t>Valor Global de Diárias com hospedagem</t>
  </si>
  <si>
    <t>IIII</t>
  </si>
  <si>
    <t>Diárias sem hospedagem</t>
  </si>
  <si>
    <t>Diárias com hospedagem</t>
  </si>
  <si>
    <t>Obs.: De acordo com o entendimento do TCU no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</si>
</sst>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(&quot;R$ &quot;* #,##0.00_);_(&quot;R$ &quot;* \(#,##0.00\);_(&quot;R$ &quot;* \-??_);_(@_)"/>
    <numFmt numFmtId="165" formatCode="d/m/yyyy"/>
    <numFmt numFmtId="166" formatCode="0.000%"/>
    <numFmt numFmtId="167" formatCode="0.0000"/>
    <numFmt numFmtId="168" formatCode="0.0000%"/>
    <numFmt numFmtId="169" formatCode="&quot;R$ &quot;#,##0.00"/>
    <numFmt numFmtId="170" formatCode="_-* #,##0.00_-;\-* #,##0.00_-;_-* \-??_-;_-@"/>
    <numFmt numFmtId="171" formatCode="_-* #,##0.00_-;\-* #,##0.00_-;_-* \-??_-;_-@_-"/>
  </numFmts>
  <fonts count="27" x14ac:knownFonts="1">
    <font>
      <sz val="10"/>
      <color rgb="FF000000"/>
      <name val="Arial"/>
      <family val="2"/>
      <charset val="1"/>
    </font>
    <font>
      <b/>
      <sz val="14"/>
      <color rgb="FF548135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8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trike/>
      <sz val="10"/>
      <color rgb="FF009900"/>
      <name val="Arial"/>
      <family val="2"/>
      <charset val="1"/>
    </font>
    <font>
      <b/>
      <sz val="10"/>
      <color rgb="FF00B050"/>
      <name val="Arial"/>
      <family val="2"/>
      <charset val="1"/>
    </font>
    <font>
      <sz val="10"/>
      <color rgb="FF00B050"/>
      <name val="Arial"/>
      <family val="2"/>
      <charset val="1"/>
    </font>
    <font>
      <b/>
      <sz val="11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8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8"/>
      <color theme="9" tint="-0.249977111117893"/>
      <name val="Arial"/>
      <family val="2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i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2EFD9"/>
        <bgColor rgb="FFE2F0D9"/>
      </patternFill>
    </fill>
    <fill>
      <patternFill patternType="solid">
        <fgColor rgb="FF385623"/>
        <bgColor rgb="FF333300"/>
      </patternFill>
    </fill>
    <fill>
      <patternFill patternType="solid">
        <fgColor rgb="FF548135"/>
        <bgColor rgb="FF808080"/>
      </patternFill>
    </fill>
    <fill>
      <patternFill patternType="solid">
        <fgColor rgb="FFFFFFFF"/>
        <bgColor rgb="FFE2F0D9"/>
      </patternFill>
    </fill>
    <fill>
      <patternFill patternType="solid">
        <fgColor rgb="FFE2F0D9"/>
        <bgColor rgb="FFE2EFD9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2F0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E2EFD9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9" fillId="0" borderId="0" applyBorder="0" applyProtection="0"/>
  </cellStyleXfs>
  <cellXfs count="23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8" fontId="2" fillId="0" borderId="7" xfId="0" applyNumberFormat="1" applyFont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2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9" fontId="2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170" fontId="0" fillId="0" borderId="0" xfId="0" applyNumberFormat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4" fontId="16" fillId="0" borderId="0" xfId="0" applyNumberFormat="1" applyFont="1" applyAlignment="1">
      <alignment vertical="center"/>
    </xf>
    <xf numFmtId="2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wrapText="1"/>
    </xf>
    <xf numFmtId="164" fontId="2" fillId="0" borderId="1" xfId="0" applyNumberFormat="1" applyFont="1" applyBorder="1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4" fontId="0" fillId="0" borderId="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71" fontId="0" fillId="0" borderId="0" xfId="0" applyNumberFormat="1"/>
    <xf numFmtId="0" fontId="17" fillId="0" borderId="0" xfId="0" applyFont="1"/>
    <xf numFmtId="0" fontId="18" fillId="0" borderId="0" xfId="0" applyFont="1"/>
    <xf numFmtId="168" fontId="2" fillId="7" borderId="7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right" vertical="center"/>
    </xf>
    <xf numFmtId="4" fontId="4" fillId="8" borderId="1" xfId="0" applyNumberFormat="1" applyFont="1" applyFill="1" applyBorder="1" applyAlignment="1">
      <alignment vertical="center"/>
    </xf>
    <xf numFmtId="164" fontId="2" fillId="8" borderId="13" xfId="0" applyNumberFormat="1" applyFont="1" applyFill="1" applyBorder="1" applyAlignment="1">
      <alignment horizontal="right" vertical="center" wrapText="1"/>
    </xf>
    <xf numFmtId="0" fontId="3" fillId="9" borderId="0" xfId="0" applyFont="1" applyFill="1" applyAlignment="1">
      <alignment horizontal="center"/>
    </xf>
    <xf numFmtId="10" fontId="2" fillId="1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2" fillId="0" borderId="1" xfId="0" applyNumberFormat="1" applyFont="1" applyFill="1" applyBorder="1" applyAlignment="1">
      <alignment horizontal="right" vertical="center"/>
    </xf>
    <xf numFmtId="169" fontId="9" fillId="9" borderId="1" xfId="0" applyNumberFormat="1" applyFont="1" applyFill="1" applyBorder="1" applyAlignment="1">
      <alignment vertical="center"/>
    </xf>
    <xf numFmtId="4" fontId="2" fillId="9" borderId="1" xfId="0" applyNumberFormat="1" applyFont="1" applyFill="1" applyBorder="1" applyAlignment="1">
      <alignment horizontal="right" vertical="center"/>
    </xf>
    <xf numFmtId="4" fontId="2" fillId="11" borderId="1" xfId="0" applyNumberFormat="1" applyFont="1" applyFill="1" applyBorder="1" applyAlignment="1">
      <alignment horizontal="right" vertical="center"/>
    </xf>
    <xf numFmtId="4" fontId="2" fillId="9" borderId="1" xfId="0" applyNumberFormat="1" applyFont="1" applyFill="1" applyBorder="1" applyAlignment="1">
      <alignment horizontal="right" vertical="center" wrapText="1"/>
    </xf>
    <xf numFmtId="4" fontId="2" fillId="11" borderId="1" xfId="0" applyNumberFormat="1" applyFont="1" applyFill="1" applyBorder="1" applyAlignment="1">
      <alignment horizontal="right" vertical="center" wrapText="1"/>
    </xf>
    <xf numFmtId="169" fontId="9" fillId="11" borderId="1" xfId="0" applyNumberFormat="1" applyFont="1" applyFill="1" applyBorder="1" applyAlignment="1">
      <alignment vertical="center"/>
    </xf>
    <xf numFmtId="9" fontId="2" fillId="11" borderId="1" xfId="0" applyNumberFormat="1" applyFont="1" applyFill="1" applyBorder="1" applyAlignment="1">
      <alignment horizontal="left" vertical="center" wrapText="1"/>
    </xf>
    <xf numFmtId="167" fontId="2" fillId="9" borderId="1" xfId="0" applyNumberFormat="1" applyFont="1" applyFill="1" applyBorder="1" applyAlignment="1">
      <alignment horizontal="left" vertical="center" wrapText="1"/>
    </xf>
    <xf numFmtId="0" fontId="0" fillId="9" borderId="0" xfId="0" applyFill="1"/>
    <xf numFmtId="10" fontId="2" fillId="1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/>
    </xf>
    <xf numFmtId="10" fontId="24" fillId="9" borderId="1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164" fontId="2" fillId="2" borderId="27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164" fontId="0" fillId="0" borderId="22" xfId="0" applyNumberFormat="1" applyBorder="1" applyAlignment="1">
      <alignment horizontal="right" vertical="center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1" fillId="9" borderId="7" xfId="0" applyFont="1" applyFill="1" applyBorder="1"/>
    <xf numFmtId="0" fontId="2" fillId="0" borderId="2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right" vertical="center" wrapText="1"/>
    </xf>
    <xf numFmtId="2" fontId="7" fillId="9" borderId="1" xfId="0" applyNumberFormat="1" applyFont="1" applyFill="1" applyBorder="1" applyAlignment="1">
      <alignment horizontal="right" vertical="center" wrapText="1"/>
    </xf>
    <xf numFmtId="165" fontId="7" fillId="9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2" fontId="7" fillId="11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17" fontId="3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right" vertical="center" wrapText="1"/>
    </xf>
    <xf numFmtId="164" fontId="0" fillId="11" borderId="13" xfId="0" applyNumberFormat="1" applyFill="1" applyBorder="1" applyAlignment="1">
      <alignment horizontal="right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548135"/>
      <rgbColor rgb="FF800080"/>
      <rgbColor rgb="FF008080"/>
      <rgbColor rgb="FFB2B2B2"/>
      <rgbColor rgb="FF808080"/>
      <rgbColor rgb="FF9999FF"/>
      <rgbColor rgb="FF993366"/>
      <rgbColor rgb="FFE2EFD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00B050"/>
      <rgbColor rgb="FF003300"/>
      <rgbColor rgb="FF333300"/>
      <rgbColor rgb="FF993300"/>
      <rgbColor rgb="FF993366"/>
      <rgbColor rgb="FF333399"/>
      <rgbColor rgb="FF38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6"/>
  <sheetViews>
    <sheetView topLeftCell="A121" zoomScaleNormal="100" zoomScaleSheetLayoutView="100" workbookViewId="0">
      <selection activeCell="J59" sqref="J59"/>
    </sheetView>
  </sheetViews>
  <sheetFormatPr defaultRowHeight="12.75" x14ac:dyDescent="0.2"/>
  <cols>
    <col min="1" max="1" width="12.42578125"/>
    <col min="2" max="4" width="10.85546875"/>
    <col min="5" max="5" width="15.85546875"/>
    <col min="6" max="6" width="10.85546875"/>
    <col min="7" max="7" width="6.28515625" bestFit="1" customWidth="1"/>
    <col min="8" max="8" width="14.5703125" customWidth="1"/>
    <col min="9" max="9" width="41.5703125" customWidth="1"/>
    <col min="10" max="10" width="11.140625" bestFit="1" customWidth="1"/>
    <col min="11" max="11" width="12.7109375" customWidth="1"/>
    <col min="12" max="26" width="7.85546875"/>
    <col min="27" max="1025" width="14.140625"/>
  </cols>
  <sheetData>
    <row r="1" spans="1:10" ht="18" x14ac:dyDescent="0.2">
      <c r="A1" s="116" t="s">
        <v>197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48" customHeight="1" x14ac:dyDescent="0.2">
      <c r="A2" s="118" t="s">
        <v>202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0" x14ac:dyDescent="0.2">
      <c r="A3" s="121" t="s">
        <v>0</v>
      </c>
      <c r="B3" s="121"/>
      <c r="C3" s="121"/>
      <c r="D3" s="121"/>
      <c r="E3" s="121"/>
      <c r="F3" s="121"/>
      <c r="G3" s="121"/>
      <c r="H3" s="122" t="s">
        <v>203</v>
      </c>
      <c r="I3" s="123"/>
      <c r="J3" s="123"/>
    </row>
    <row r="4" spans="1:10" x14ac:dyDescent="0.2">
      <c r="A4" s="121" t="s">
        <v>1</v>
      </c>
      <c r="B4" s="121"/>
      <c r="C4" s="121"/>
      <c r="D4" s="121"/>
      <c r="E4" s="121"/>
      <c r="F4" s="121"/>
      <c r="G4" s="121"/>
      <c r="H4" s="122"/>
      <c r="I4" s="123"/>
      <c r="J4" s="123"/>
    </row>
    <row r="5" spans="1:10" x14ac:dyDescent="0.2">
      <c r="A5" s="124" t="s">
        <v>2</v>
      </c>
      <c r="B5" s="124"/>
      <c r="C5" s="124"/>
      <c r="D5" s="124"/>
      <c r="E5" s="124"/>
      <c r="F5" s="124"/>
      <c r="G5" s="124"/>
      <c r="H5" s="125"/>
      <c r="I5" s="125"/>
      <c r="J5" s="125"/>
    </row>
    <row r="6" spans="1:10" ht="15" x14ac:dyDescent="0.2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x14ac:dyDescent="0.2">
      <c r="A7" s="2" t="s">
        <v>4</v>
      </c>
      <c r="B7" s="121" t="s">
        <v>5</v>
      </c>
      <c r="C7" s="121"/>
      <c r="D7" s="121"/>
      <c r="E7" s="121"/>
      <c r="F7" s="121"/>
      <c r="G7" s="121"/>
      <c r="H7" s="127"/>
      <c r="I7" s="127"/>
      <c r="J7" s="127"/>
    </row>
    <row r="8" spans="1:10" x14ac:dyDescent="0.2">
      <c r="A8" s="2" t="s">
        <v>6</v>
      </c>
      <c r="B8" s="121" t="s">
        <v>7</v>
      </c>
      <c r="C8" s="121"/>
      <c r="D8" s="121"/>
      <c r="E8" s="121"/>
      <c r="F8" s="121"/>
      <c r="G8" s="121"/>
      <c r="H8" s="127"/>
      <c r="I8" s="127"/>
      <c r="J8" s="127"/>
    </row>
    <row r="9" spans="1:10" x14ac:dyDescent="0.2">
      <c r="A9" s="2" t="s">
        <v>8</v>
      </c>
      <c r="B9" s="121" t="s">
        <v>9</v>
      </c>
      <c r="C9" s="121"/>
      <c r="D9" s="121"/>
      <c r="E9" s="121"/>
      <c r="F9" s="121"/>
      <c r="G9" s="121"/>
      <c r="H9" s="128"/>
      <c r="I9" s="128"/>
      <c r="J9" s="128"/>
    </row>
    <row r="10" spans="1:10" x14ac:dyDescent="0.2">
      <c r="A10" s="2" t="s">
        <v>10</v>
      </c>
      <c r="B10" s="121" t="s">
        <v>11</v>
      </c>
      <c r="C10" s="121"/>
      <c r="D10" s="121"/>
      <c r="E10" s="121"/>
      <c r="F10" s="121"/>
      <c r="G10" s="121"/>
      <c r="H10" s="129">
        <v>24</v>
      </c>
      <c r="I10" s="129"/>
      <c r="J10" s="129"/>
    </row>
    <row r="11" spans="1:10" ht="15" x14ac:dyDescent="0.2">
      <c r="A11" s="130" t="s">
        <v>12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0" ht="19.5" x14ac:dyDescent="0.2">
      <c r="A13" s="132" t="s">
        <v>209</v>
      </c>
      <c r="B13" s="132"/>
      <c r="C13" s="132"/>
      <c r="D13" s="132"/>
      <c r="E13" s="132"/>
      <c r="F13" s="132"/>
      <c r="G13" s="132"/>
      <c r="H13" s="132"/>
      <c r="I13" s="132"/>
      <c r="J13" s="132"/>
    </row>
    <row r="14" spans="1:10" x14ac:dyDescent="0.2">
      <c r="A14" s="133"/>
      <c r="B14" s="133"/>
      <c r="C14" s="133"/>
      <c r="D14" s="133"/>
      <c r="E14" s="133"/>
      <c r="F14" s="133"/>
      <c r="G14" s="133"/>
      <c r="H14" s="133"/>
      <c r="I14" s="133"/>
      <c r="J14" s="133"/>
    </row>
    <row r="15" spans="1:10" ht="15" x14ac:dyDescent="0.2">
      <c r="A15" s="134" t="s">
        <v>13</v>
      </c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0" ht="15" x14ac:dyDescent="0.2">
      <c r="A16" s="2">
        <v>1</v>
      </c>
      <c r="B16" s="121" t="s">
        <v>14</v>
      </c>
      <c r="C16" s="121"/>
      <c r="D16" s="121"/>
      <c r="E16" s="121"/>
      <c r="F16" s="121"/>
      <c r="G16" s="121"/>
      <c r="H16" s="135" t="s">
        <v>15</v>
      </c>
      <c r="I16" s="135"/>
      <c r="J16" s="135"/>
    </row>
    <row r="17" spans="1:26" ht="15" x14ac:dyDescent="0.2">
      <c r="A17" s="2">
        <v>2</v>
      </c>
      <c r="B17" s="121" t="s">
        <v>16</v>
      </c>
      <c r="C17" s="121"/>
      <c r="D17" s="121"/>
      <c r="E17" s="121"/>
      <c r="F17" s="121"/>
      <c r="G17" s="121"/>
      <c r="H17" s="135" t="s">
        <v>17</v>
      </c>
      <c r="I17" s="135"/>
      <c r="J17" s="135"/>
    </row>
    <row r="18" spans="1:26" ht="37.5" customHeight="1" x14ac:dyDescent="0.2">
      <c r="A18" s="2">
        <v>3</v>
      </c>
      <c r="B18" s="121" t="s">
        <v>18</v>
      </c>
      <c r="C18" s="121"/>
      <c r="D18" s="121"/>
      <c r="E18" s="121"/>
      <c r="F18" s="121"/>
      <c r="G18" s="121"/>
      <c r="H18" s="136"/>
      <c r="I18" s="136"/>
      <c r="J18" s="136"/>
    </row>
    <row r="19" spans="1:26" ht="15" x14ac:dyDescent="0.2">
      <c r="A19" s="2">
        <v>4</v>
      </c>
      <c r="B19" s="121" t="s">
        <v>19</v>
      </c>
      <c r="C19" s="121"/>
      <c r="D19" s="121"/>
      <c r="E19" s="121"/>
      <c r="F19" s="121"/>
      <c r="G19" s="121"/>
      <c r="H19" s="135" t="s">
        <v>15</v>
      </c>
      <c r="I19" s="135"/>
      <c r="J19" s="135"/>
    </row>
    <row r="20" spans="1:26" ht="15" x14ac:dyDescent="0.2">
      <c r="A20" s="2">
        <v>5</v>
      </c>
      <c r="B20" s="121" t="s">
        <v>20</v>
      </c>
      <c r="C20" s="121"/>
      <c r="D20" s="121"/>
      <c r="E20" s="121"/>
      <c r="F20" s="121"/>
      <c r="G20" s="121"/>
      <c r="H20" s="137"/>
      <c r="I20" s="137"/>
      <c r="J20" s="137"/>
    </row>
    <row r="21" spans="1:26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</row>
    <row r="22" spans="1:26" ht="19.5" x14ac:dyDescent="0.2">
      <c r="A22" s="138" t="s">
        <v>21</v>
      </c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26" ht="30" x14ac:dyDescent="0.2">
      <c r="A23" s="3">
        <v>1</v>
      </c>
      <c r="B23" s="134" t="s">
        <v>22</v>
      </c>
      <c r="C23" s="134"/>
      <c r="D23" s="134"/>
      <c r="E23" s="134"/>
      <c r="F23" s="134"/>
      <c r="G23" s="134"/>
      <c r="H23" s="134" t="s">
        <v>23</v>
      </c>
      <c r="I23" s="134"/>
      <c r="J23" s="3" t="s">
        <v>24</v>
      </c>
    </row>
    <row r="24" spans="1:26" x14ac:dyDescent="0.2">
      <c r="A24" s="2" t="s">
        <v>4</v>
      </c>
      <c r="B24" s="139" t="s">
        <v>201</v>
      </c>
      <c r="C24" s="121"/>
      <c r="D24" s="121"/>
      <c r="E24" s="121"/>
      <c r="F24" s="121"/>
      <c r="G24" s="121"/>
      <c r="H24" s="121"/>
      <c r="I24" s="121"/>
      <c r="J24" s="88">
        <f>H18</f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2">
      <c r="A25" s="2" t="s">
        <v>6</v>
      </c>
      <c r="B25" s="121" t="s">
        <v>25</v>
      </c>
      <c r="C25" s="121"/>
      <c r="D25" s="121"/>
      <c r="E25" s="121"/>
      <c r="F25" s="121"/>
      <c r="G25" s="121"/>
      <c r="H25" s="121"/>
      <c r="I25" s="7"/>
      <c r="J25" s="8">
        <f>ROUND(I25*J24,2)</f>
        <v>0</v>
      </c>
    </row>
    <row r="26" spans="1:26" ht="15" x14ac:dyDescent="0.2">
      <c r="A26" s="140" t="s">
        <v>26</v>
      </c>
      <c r="B26" s="140"/>
      <c r="C26" s="140"/>
      <c r="D26" s="140"/>
      <c r="E26" s="140"/>
      <c r="F26" s="140"/>
      <c r="G26" s="140"/>
      <c r="H26" s="140"/>
      <c r="I26" s="140"/>
      <c r="J26" s="91">
        <f>SUM(J24:J25)</f>
        <v>0</v>
      </c>
    </row>
    <row r="27" spans="1:26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</row>
    <row r="28" spans="1:26" ht="15" x14ac:dyDescent="0.2">
      <c r="A28" s="141" t="s">
        <v>27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26" ht="15" x14ac:dyDescent="0.2">
      <c r="A29" s="142" t="s">
        <v>28</v>
      </c>
      <c r="B29" s="142"/>
      <c r="C29" s="142"/>
      <c r="D29" s="142"/>
      <c r="E29" s="142"/>
      <c r="F29" s="142"/>
      <c r="G29" s="142"/>
      <c r="H29" s="142"/>
      <c r="I29" s="142"/>
      <c r="J29" s="142"/>
    </row>
    <row r="30" spans="1:26" ht="15" x14ac:dyDescent="0.2">
      <c r="A30" s="9" t="s">
        <v>29</v>
      </c>
      <c r="B30" s="143" t="s">
        <v>30</v>
      </c>
      <c r="C30" s="143"/>
      <c r="D30" s="143"/>
      <c r="E30" s="143"/>
      <c r="F30" s="143"/>
      <c r="G30" s="143"/>
      <c r="H30" s="143"/>
      <c r="I30" s="143"/>
      <c r="J30" s="1" t="s">
        <v>31</v>
      </c>
    </row>
    <row r="31" spans="1:26" x14ac:dyDescent="0.2">
      <c r="A31" s="10" t="s">
        <v>4</v>
      </c>
      <c r="B31" s="144" t="s">
        <v>32</v>
      </c>
      <c r="C31" s="144"/>
      <c r="D31" s="144"/>
      <c r="E31" s="144"/>
      <c r="F31" s="144"/>
      <c r="G31" s="144"/>
      <c r="H31" s="144"/>
      <c r="I31" s="11">
        <v>8.3299999999999999E-2</v>
      </c>
      <c r="J31" s="12">
        <f>ROUND($J$26*I31,2)</f>
        <v>0</v>
      </c>
    </row>
    <row r="32" spans="1:26" x14ac:dyDescent="0.2">
      <c r="A32" s="13" t="s">
        <v>6</v>
      </c>
      <c r="B32" s="145" t="s">
        <v>33</v>
      </c>
      <c r="C32" s="145"/>
      <c r="D32" s="145"/>
      <c r="E32" s="145"/>
      <c r="F32" s="145"/>
      <c r="G32" s="145"/>
      <c r="H32" s="145"/>
      <c r="I32" s="14">
        <v>3.0249999999999999E-2</v>
      </c>
      <c r="J32" s="12">
        <f>ROUND($J$26*I32,2)</f>
        <v>0</v>
      </c>
    </row>
    <row r="33" spans="1:10" x14ac:dyDescent="0.2">
      <c r="A33" s="146" t="s">
        <v>34</v>
      </c>
      <c r="B33" s="146"/>
      <c r="C33" s="146"/>
      <c r="D33" s="146"/>
      <c r="E33" s="146"/>
      <c r="F33" s="146"/>
      <c r="G33" s="146"/>
      <c r="H33" s="146"/>
      <c r="I33" s="146"/>
      <c r="J33" s="12">
        <f>SUM(J31+J32)</f>
        <v>0</v>
      </c>
    </row>
    <row r="34" spans="1:10" x14ac:dyDescent="0.2">
      <c r="A34" s="15" t="s">
        <v>8</v>
      </c>
      <c r="B34" s="147" t="s">
        <v>35</v>
      </c>
      <c r="C34" s="147"/>
      <c r="D34" s="147"/>
      <c r="E34" s="147"/>
      <c r="F34" s="147"/>
      <c r="G34" s="147"/>
      <c r="H34" s="147"/>
      <c r="I34" s="147"/>
      <c r="J34" s="16">
        <f>ROUND(I47*J33,2)</f>
        <v>0</v>
      </c>
    </row>
    <row r="35" spans="1:10" x14ac:dyDescent="0.2">
      <c r="A35" s="148" t="s">
        <v>34</v>
      </c>
      <c r="B35" s="148"/>
      <c r="C35" s="148"/>
      <c r="D35" s="148"/>
      <c r="E35" s="148"/>
      <c r="F35" s="148"/>
      <c r="G35" s="148"/>
      <c r="H35" s="148"/>
      <c r="I35" s="148"/>
      <c r="J35" s="17">
        <f>J33+J34</f>
        <v>0</v>
      </c>
    </row>
    <row r="36" spans="1:10" x14ac:dyDescent="0.2">
      <c r="A36" s="149"/>
      <c r="B36" s="149"/>
      <c r="C36" s="149"/>
      <c r="D36" s="149"/>
      <c r="E36" s="149"/>
      <c r="F36" s="149"/>
      <c r="G36" s="149"/>
      <c r="H36" s="149"/>
      <c r="I36" s="149"/>
      <c r="J36" s="149"/>
    </row>
    <row r="37" spans="1:10" ht="15" x14ac:dyDescent="0.2">
      <c r="A37" s="150" t="s">
        <v>36</v>
      </c>
      <c r="B37" s="150"/>
      <c r="C37" s="150"/>
      <c r="D37" s="150"/>
      <c r="E37" s="150"/>
      <c r="F37" s="150"/>
      <c r="G37" s="150"/>
      <c r="H37" s="150"/>
      <c r="I37" s="150"/>
      <c r="J37" s="150"/>
    </row>
    <row r="38" spans="1:10" ht="30" x14ac:dyDescent="0.2">
      <c r="A38" s="18" t="s">
        <v>37</v>
      </c>
      <c r="B38" s="151" t="s">
        <v>38</v>
      </c>
      <c r="C38" s="151"/>
      <c r="D38" s="151"/>
      <c r="E38" s="151"/>
      <c r="F38" s="151"/>
      <c r="G38" s="151"/>
      <c r="H38" s="151"/>
      <c r="I38" s="3" t="s">
        <v>39</v>
      </c>
      <c r="J38" s="3" t="s">
        <v>40</v>
      </c>
    </row>
    <row r="39" spans="1:10" x14ac:dyDescent="0.2">
      <c r="A39" s="19" t="s">
        <v>4</v>
      </c>
      <c r="B39" s="152" t="s">
        <v>41</v>
      </c>
      <c r="C39" s="152"/>
      <c r="D39" s="152"/>
      <c r="E39" s="152"/>
      <c r="F39" s="152"/>
      <c r="G39" s="152"/>
      <c r="H39" s="152"/>
      <c r="I39" s="20">
        <v>0.2</v>
      </c>
      <c r="J39" s="21">
        <f t="shared" ref="J39:J46" si="0">ROUND($J$26*I39,2)</f>
        <v>0</v>
      </c>
    </row>
    <row r="40" spans="1:10" x14ac:dyDescent="0.2">
      <c r="A40" s="19" t="s">
        <v>6</v>
      </c>
      <c r="B40" s="152" t="s">
        <v>42</v>
      </c>
      <c r="C40" s="152"/>
      <c r="D40" s="152"/>
      <c r="E40" s="152"/>
      <c r="F40" s="152"/>
      <c r="G40" s="152"/>
      <c r="H40" s="152"/>
      <c r="I40" s="20">
        <v>2.5000000000000001E-2</v>
      </c>
      <c r="J40" s="21">
        <f t="shared" si="0"/>
        <v>0</v>
      </c>
    </row>
    <row r="41" spans="1:10" ht="25.5" x14ac:dyDescent="0.2">
      <c r="A41" s="19" t="s">
        <v>8</v>
      </c>
      <c r="B41" s="152" t="s">
        <v>43</v>
      </c>
      <c r="C41" s="152"/>
      <c r="D41" s="152"/>
      <c r="E41" s="22" t="s">
        <v>44</v>
      </c>
      <c r="F41" s="103"/>
      <c r="G41" s="22" t="s">
        <v>45</v>
      </c>
      <c r="H41" s="104"/>
      <c r="I41" s="24">
        <f>ROUND((F41*H41),6)</f>
        <v>0</v>
      </c>
      <c r="J41" s="21">
        <f t="shared" si="0"/>
        <v>0</v>
      </c>
    </row>
    <row r="42" spans="1:10" x14ac:dyDescent="0.2">
      <c r="A42" s="19" t="s">
        <v>10</v>
      </c>
      <c r="B42" s="152" t="s">
        <v>46</v>
      </c>
      <c r="C42" s="152"/>
      <c r="D42" s="152"/>
      <c r="E42" s="152"/>
      <c r="F42" s="152"/>
      <c r="G42" s="152"/>
      <c r="H42" s="152"/>
      <c r="I42" s="20">
        <v>1.4999999999999999E-2</v>
      </c>
      <c r="J42" s="21">
        <f t="shared" si="0"/>
        <v>0</v>
      </c>
    </row>
    <row r="43" spans="1:10" x14ac:dyDescent="0.2">
      <c r="A43" s="19" t="s">
        <v>47</v>
      </c>
      <c r="B43" s="152" t="s">
        <v>48</v>
      </c>
      <c r="C43" s="152"/>
      <c r="D43" s="152"/>
      <c r="E43" s="152"/>
      <c r="F43" s="152"/>
      <c r="G43" s="152"/>
      <c r="H43" s="152"/>
      <c r="I43" s="20">
        <v>0.01</v>
      </c>
      <c r="J43" s="21">
        <f t="shared" si="0"/>
        <v>0</v>
      </c>
    </row>
    <row r="44" spans="1:10" x14ac:dyDescent="0.2">
      <c r="A44" s="19" t="s">
        <v>49</v>
      </c>
      <c r="B44" s="152" t="s">
        <v>50</v>
      </c>
      <c r="C44" s="152"/>
      <c r="D44" s="152"/>
      <c r="E44" s="152"/>
      <c r="F44" s="152"/>
      <c r="G44" s="152"/>
      <c r="H44" s="152"/>
      <c r="I44" s="20">
        <v>6.0000000000000001E-3</v>
      </c>
      <c r="J44" s="21">
        <f t="shared" si="0"/>
        <v>0</v>
      </c>
    </row>
    <row r="45" spans="1:10" x14ac:dyDescent="0.2">
      <c r="A45" s="19" t="s">
        <v>51</v>
      </c>
      <c r="B45" s="152" t="s">
        <v>52</v>
      </c>
      <c r="C45" s="152"/>
      <c r="D45" s="152"/>
      <c r="E45" s="152"/>
      <c r="F45" s="152"/>
      <c r="G45" s="152"/>
      <c r="H45" s="152"/>
      <c r="I45" s="20">
        <v>2E-3</v>
      </c>
      <c r="J45" s="21">
        <f t="shared" si="0"/>
        <v>0</v>
      </c>
    </row>
    <row r="46" spans="1:10" x14ac:dyDescent="0.2">
      <c r="A46" s="19" t="s">
        <v>53</v>
      </c>
      <c r="B46" s="152" t="s">
        <v>54</v>
      </c>
      <c r="C46" s="152"/>
      <c r="D46" s="152"/>
      <c r="E46" s="152"/>
      <c r="F46" s="152"/>
      <c r="G46" s="152"/>
      <c r="H46" s="152"/>
      <c r="I46" s="20">
        <v>0.08</v>
      </c>
      <c r="J46" s="21">
        <f t="shared" si="0"/>
        <v>0</v>
      </c>
    </row>
    <row r="47" spans="1:10" x14ac:dyDescent="0.2">
      <c r="A47" s="153" t="s">
        <v>34</v>
      </c>
      <c r="B47" s="153"/>
      <c r="C47" s="153"/>
      <c r="D47" s="153"/>
      <c r="E47" s="153"/>
      <c r="F47" s="153"/>
      <c r="G47" s="153"/>
      <c r="H47" s="153"/>
      <c r="I47" s="25">
        <f>SUM(I39:I46)</f>
        <v>0.33800000000000002</v>
      </c>
      <c r="J47" s="17">
        <f>SUM(J39:J46)</f>
        <v>0</v>
      </c>
    </row>
    <row r="48" spans="1:10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</row>
    <row r="49" spans="1:16" ht="15" x14ac:dyDescent="0.2">
      <c r="A49" s="141" t="s">
        <v>55</v>
      </c>
      <c r="B49" s="141"/>
      <c r="C49" s="141"/>
      <c r="D49" s="141"/>
      <c r="E49" s="141"/>
      <c r="F49" s="141"/>
      <c r="G49" s="141"/>
      <c r="H49" s="141"/>
      <c r="I49" s="141"/>
      <c r="J49" s="141"/>
    </row>
    <row r="50" spans="1:16" ht="15" x14ac:dyDescent="0.2">
      <c r="A50" s="18" t="s">
        <v>56</v>
      </c>
      <c r="B50" s="151" t="s">
        <v>57</v>
      </c>
      <c r="C50" s="151"/>
      <c r="D50" s="151"/>
      <c r="E50" s="151"/>
      <c r="F50" s="151"/>
      <c r="G50" s="151"/>
      <c r="H50" s="151"/>
      <c r="I50" s="151"/>
      <c r="J50" s="3" t="s">
        <v>31</v>
      </c>
    </row>
    <row r="51" spans="1:16" x14ac:dyDescent="0.2">
      <c r="A51" s="19" t="s">
        <v>4</v>
      </c>
      <c r="B51" s="152" t="s">
        <v>58</v>
      </c>
      <c r="C51" s="152"/>
      <c r="D51" s="152"/>
      <c r="E51" s="152"/>
      <c r="F51" s="152"/>
      <c r="G51" s="152"/>
      <c r="H51" s="152"/>
      <c r="I51" s="152"/>
      <c r="J51" s="21">
        <f>IF(ROUND((I54*I52*I53)-(J24*0.06),2)&lt;0,0,ROUND((I54*I52*I53)-(J24*0.06),2))*1+(I52*I53*21.726-0.06*J24)*0</f>
        <v>0</v>
      </c>
    </row>
    <row r="52" spans="1:16" x14ac:dyDescent="0.2">
      <c r="A52" s="19"/>
      <c r="B52" s="139" t="s">
        <v>59</v>
      </c>
      <c r="C52" s="139"/>
      <c r="D52" s="139"/>
      <c r="E52" s="139"/>
      <c r="F52" s="139"/>
      <c r="G52" s="139"/>
      <c r="H52" s="139"/>
      <c r="I52" s="97"/>
      <c r="J52" s="26" t="s">
        <v>60</v>
      </c>
    </row>
    <row r="53" spans="1:16" x14ac:dyDescent="0.2">
      <c r="A53" s="19"/>
      <c r="B53" s="154" t="s">
        <v>61</v>
      </c>
      <c r="C53" s="154"/>
      <c r="D53" s="154"/>
      <c r="E53" s="154"/>
      <c r="F53" s="154"/>
      <c r="G53" s="154"/>
      <c r="H53" s="154"/>
      <c r="I53" s="27">
        <v>2</v>
      </c>
      <c r="J53" s="26"/>
    </row>
    <row r="54" spans="1:16" x14ac:dyDescent="0.2">
      <c r="A54" s="19"/>
      <c r="B54" s="154" t="s">
        <v>62</v>
      </c>
      <c r="C54" s="154"/>
      <c r="D54" s="154"/>
      <c r="E54" s="154"/>
      <c r="F54" s="154"/>
      <c r="G54" s="154"/>
      <c r="H54" s="154"/>
      <c r="I54" s="28">
        <v>22</v>
      </c>
      <c r="J54" s="26"/>
    </row>
    <row r="55" spans="1:16" x14ac:dyDescent="0.2">
      <c r="A55" s="19" t="s">
        <v>6</v>
      </c>
      <c r="B55" s="152" t="s">
        <v>63</v>
      </c>
      <c r="C55" s="152"/>
      <c r="D55" s="152"/>
      <c r="E55" s="152"/>
      <c r="F55" s="152"/>
      <c r="G55" s="152"/>
      <c r="H55" s="152"/>
      <c r="I55" s="152"/>
      <c r="J55" s="21">
        <f>ROUND(I57*I56*(1-0.2),2)*1+ROUND(21.726*6*(1-0.2),2)*0</f>
        <v>0</v>
      </c>
    </row>
    <row r="56" spans="1:16" x14ac:dyDescent="0.2">
      <c r="A56" s="89"/>
      <c r="B56" s="155" t="s">
        <v>204</v>
      </c>
      <c r="C56" s="155"/>
      <c r="D56" s="155"/>
      <c r="E56" s="155"/>
      <c r="F56" s="155"/>
      <c r="G56" s="155"/>
      <c r="H56" s="155"/>
      <c r="I56" s="102"/>
      <c r="J56" s="96"/>
      <c r="K56" s="95"/>
      <c r="L56" s="95"/>
      <c r="M56" s="95"/>
      <c r="N56" s="95"/>
      <c r="O56" s="95"/>
      <c r="P56" s="95"/>
    </row>
    <row r="57" spans="1:16" x14ac:dyDescent="0.2">
      <c r="A57" s="29"/>
      <c r="B57" s="154" t="s">
        <v>64</v>
      </c>
      <c r="C57" s="154"/>
      <c r="D57" s="154"/>
      <c r="E57" s="154"/>
      <c r="F57" s="154"/>
      <c r="G57" s="154"/>
      <c r="H57" s="154"/>
      <c r="I57" s="28">
        <v>22</v>
      </c>
      <c r="J57" s="26"/>
    </row>
    <row r="58" spans="1:16" x14ac:dyDescent="0.2">
      <c r="A58" s="89" t="s">
        <v>8</v>
      </c>
      <c r="B58" s="156" t="s">
        <v>205</v>
      </c>
      <c r="C58" s="157"/>
      <c r="D58" s="157"/>
      <c r="E58" s="157"/>
      <c r="F58" s="157"/>
      <c r="G58" s="157"/>
      <c r="H58" s="157"/>
      <c r="I58" s="102"/>
      <c r="J58" s="90">
        <f>I58</f>
        <v>0</v>
      </c>
    </row>
    <row r="59" spans="1:16" x14ac:dyDescent="0.2">
      <c r="A59" s="19" t="s">
        <v>10</v>
      </c>
      <c r="B59" s="139" t="s">
        <v>208</v>
      </c>
      <c r="C59" s="139"/>
      <c r="D59" s="139"/>
      <c r="E59" s="139"/>
      <c r="F59" s="139"/>
      <c r="G59" s="139"/>
      <c r="H59" s="139"/>
      <c r="I59" s="139"/>
      <c r="J59" s="98"/>
    </row>
    <row r="60" spans="1:16" x14ac:dyDescent="0.2">
      <c r="A60" s="19" t="s">
        <v>47</v>
      </c>
      <c r="B60" s="158" t="s">
        <v>206</v>
      </c>
      <c r="C60" s="124"/>
      <c r="D60" s="124"/>
      <c r="E60" s="124"/>
      <c r="F60" s="124"/>
      <c r="G60" s="124"/>
      <c r="H60" s="124"/>
      <c r="I60" s="97"/>
      <c r="J60" s="98">
        <f>I60*(1-0.2)</f>
        <v>0</v>
      </c>
    </row>
    <row r="61" spans="1:16" x14ac:dyDescent="0.2">
      <c r="A61" s="153"/>
      <c r="B61" s="153"/>
      <c r="C61" s="153"/>
      <c r="D61" s="153"/>
      <c r="E61" s="153"/>
      <c r="F61" s="153"/>
      <c r="G61" s="153"/>
      <c r="H61" s="153"/>
      <c r="I61" s="153"/>
      <c r="J61" s="17">
        <f>SUM(J51:J60)</f>
        <v>0</v>
      </c>
    </row>
    <row r="62" spans="1:16" x14ac:dyDescent="0.2">
      <c r="A62" s="133"/>
      <c r="B62" s="133"/>
      <c r="C62" s="133"/>
      <c r="D62" s="133"/>
      <c r="E62" s="133"/>
      <c r="F62" s="133"/>
      <c r="G62" s="133"/>
      <c r="H62" s="133"/>
      <c r="I62" s="133"/>
      <c r="J62" s="133"/>
    </row>
    <row r="63" spans="1:16" ht="15" x14ac:dyDescent="0.2">
      <c r="A63" s="141" t="s">
        <v>65</v>
      </c>
      <c r="B63" s="141"/>
      <c r="C63" s="141"/>
      <c r="D63" s="141"/>
      <c r="E63" s="141"/>
      <c r="F63" s="141"/>
      <c r="G63" s="141"/>
      <c r="H63" s="141"/>
      <c r="I63" s="141"/>
      <c r="J63" s="141"/>
    </row>
    <row r="64" spans="1:16" ht="15" x14ac:dyDescent="0.2">
      <c r="A64" s="3">
        <v>2</v>
      </c>
      <c r="B64" s="134" t="s">
        <v>66</v>
      </c>
      <c r="C64" s="134"/>
      <c r="D64" s="134"/>
      <c r="E64" s="134"/>
      <c r="F64" s="134"/>
      <c r="G64" s="134"/>
      <c r="H64" s="134"/>
      <c r="I64" s="134"/>
      <c r="J64" s="3" t="s">
        <v>31</v>
      </c>
    </row>
    <row r="65" spans="1:11" x14ac:dyDescent="0.2">
      <c r="A65" s="2" t="s">
        <v>29</v>
      </c>
      <c r="B65" s="2"/>
      <c r="C65" s="121" t="s">
        <v>67</v>
      </c>
      <c r="D65" s="121"/>
      <c r="E65" s="121"/>
      <c r="F65" s="121"/>
      <c r="G65" s="121"/>
      <c r="H65" s="121"/>
      <c r="I65" s="121"/>
      <c r="J65" s="30">
        <f>J35</f>
        <v>0</v>
      </c>
    </row>
    <row r="66" spans="1:11" x14ac:dyDescent="0.2">
      <c r="A66" s="2" t="s">
        <v>37</v>
      </c>
      <c r="B66" s="2"/>
      <c r="C66" s="121" t="s">
        <v>38</v>
      </c>
      <c r="D66" s="121"/>
      <c r="E66" s="121"/>
      <c r="F66" s="121"/>
      <c r="G66" s="121"/>
      <c r="H66" s="121"/>
      <c r="I66" s="121"/>
      <c r="J66" s="30">
        <f>J47</f>
        <v>0</v>
      </c>
    </row>
    <row r="67" spans="1:11" x14ac:dyDescent="0.2">
      <c r="A67" s="2" t="s">
        <v>56</v>
      </c>
      <c r="B67" s="2"/>
      <c r="C67" s="121" t="s">
        <v>57</v>
      </c>
      <c r="D67" s="121"/>
      <c r="E67" s="121"/>
      <c r="F67" s="121"/>
      <c r="G67" s="121"/>
      <c r="H67" s="121"/>
      <c r="I67" s="121"/>
      <c r="J67" s="30">
        <f>J61</f>
        <v>0</v>
      </c>
    </row>
    <row r="68" spans="1:11" x14ac:dyDescent="0.2">
      <c r="A68" s="140" t="s">
        <v>34</v>
      </c>
      <c r="B68" s="140"/>
      <c r="C68" s="140"/>
      <c r="D68" s="140"/>
      <c r="E68" s="140"/>
      <c r="F68" s="140"/>
      <c r="G68" s="140"/>
      <c r="H68" s="140"/>
      <c r="I68" s="140"/>
      <c r="J68" s="31">
        <f>SUM(J65+J66+J67)</f>
        <v>0</v>
      </c>
    </row>
    <row r="69" spans="1:1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</row>
    <row r="70" spans="1:11" ht="15" x14ac:dyDescent="0.2">
      <c r="A70" s="141" t="s">
        <v>68</v>
      </c>
      <c r="B70" s="141"/>
      <c r="C70" s="141"/>
      <c r="D70" s="141"/>
      <c r="E70" s="141"/>
      <c r="F70" s="141"/>
      <c r="G70" s="141"/>
      <c r="H70" s="141"/>
      <c r="I70" s="141"/>
      <c r="J70" s="141"/>
    </row>
    <row r="71" spans="1:11" ht="15" x14ac:dyDescent="0.2">
      <c r="A71" s="18">
        <v>3</v>
      </c>
      <c r="B71" s="134" t="s">
        <v>69</v>
      </c>
      <c r="C71" s="134"/>
      <c r="D71" s="134"/>
      <c r="E71" s="134"/>
      <c r="F71" s="134"/>
      <c r="G71" s="134"/>
      <c r="H71" s="134"/>
      <c r="I71" s="134"/>
      <c r="J71" s="18" t="s">
        <v>70</v>
      </c>
    </row>
    <row r="72" spans="1:11" ht="54.75" customHeight="1" x14ac:dyDescent="0.2">
      <c r="A72" s="19" t="s">
        <v>4</v>
      </c>
      <c r="B72" s="121" t="s">
        <v>71</v>
      </c>
      <c r="C72" s="121"/>
      <c r="D72" s="121"/>
      <c r="E72" s="121"/>
      <c r="F72" s="121"/>
      <c r="G72" s="121"/>
      <c r="H72" s="121"/>
      <c r="I72" s="121"/>
      <c r="J72" s="21">
        <f>ROUND((($J$26/12)+($J$31/12)+($J$26/12/12)+($J$32/12))*(30/30)*0.05,2)</f>
        <v>0</v>
      </c>
    </row>
    <row r="73" spans="1:11" x14ac:dyDescent="0.2">
      <c r="A73" s="19" t="s">
        <v>6</v>
      </c>
      <c r="B73" s="121" t="s">
        <v>72</v>
      </c>
      <c r="C73" s="121"/>
      <c r="D73" s="121"/>
      <c r="E73" s="121"/>
      <c r="F73" s="121"/>
      <c r="G73" s="121"/>
      <c r="H73" s="121"/>
      <c r="I73" s="121"/>
      <c r="J73" s="21">
        <f>ROUND($J$72*I46,2)</f>
        <v>0</v>
      </c>
    </row>
    <row r="74" spans="1:11" ht="45.75" customHeight="1" x14ac:dyDescent="0.2">
      <c r="A74" s="19" t="s">
        <v>8</v>
      </c>
      <c r="B74" s="121" t="s">
        <v>73</v>
      </c>
      <c r="C74" s="121"/>
      <c r="D74" s="121"/>
      <c r="E74" s="121"/>
      <c r="F74" s="121"/>
      <c r="G74" s="121"/>
      <c r="H74" s="121"/>
      <c r="I74" s="32">
        <v>1.9E-3</v>
      </c>
      <c r="J74" s="21">
        <f>ROUND($J$26*I74,2)</f>
        <v>0</v>
      </c>
    </row>
    <row r="75" spans="1:11" x14ac:dyDescent="0.2">
      <c r="A75" s="33" t="s">
        <v>10</v>
      </c>
      <c r="B75" s="159" t="s">
        <v>74</v>
      </c>
      <c r="C75" s="159"/>
      <c r="D75" s="159"/>
      <c r="E75" s="159"/>
      <c r="F75" s="159"/>
      <c r="G75" s="159"/>
      <c r="H75" s="159"/>
      <c r="I75" s="159"/>
      <c r="J75" s="34">
        <f>((J26/30)*7)/12</f>
        <v>0</v>
      </c>
      <c r="K75" s="35"/>
    </row>
    <row r="76" spans="1:11" x14ac:dyDescent="0.2">
      <c r="A76" s="19" t="s">
        <v>47</v>
      </c>
      <c r="B76" s="121" t="s">
        <v>75</v>
      </c>
      <c r="C76" s="121"/>
      <c r="D76" s="121"/>
      <c r="E76" s="121"/>
      <c r="F76" s="121"/>
      <c r="G76" s="121"/>
      <c r="H76" s="121"/>
      <c r="I76" s="121"/>
      <c r="J76" s="21">
        <f>ROUND($I$47*J75,2)</f>
        <v>0</v>
      </c>
    </row>
    <row r="77" spans="1:11" ht="48" customHeight="1" x14ac:dyDescent="0.2">
      <c r="A77" s="19" t="s">
        <v>49</v>
      </c>
      <c r="B77" s="121" t="s">
        <v>76</v>
      </c>
      <c r="C77" s="121"/>
      <c r="D77" s="121"/>
      <c r="E77" s="121"/>
      <c r="F77" s="121"/>
      <c r="G77" s="121"/>
      <c r="H77" s="121"/>
      <c r="I77" s="32">
        <v>3.8100000000000002E-2</v>
      </c>
      <c r="J77" s="21">
        <f>ROUND($J$26*I77,2)</f>
        <v>0</v>
      </c>
    </row>
    <row r="78" spans="1:11" x14ac:dyDescent="0.2">
      <c r="A78" s="153" t="s">
        <v>34</v>
      </c>
      <c r="B78" s="153"/>
      <c r="C78" s="153"/>
      <c r="D78" s="153"/>
      <c r="E78" s="153"/>
      <c r="F78" s="153"/>
      <c r="G78" s="153"/>
      <c r="H78" s="153"/>
      <c r="I78" s="153"/>
      <c r="J78" s="17">
        <f>SUM(J72:J77)</f>
        <v>0</v>
      </c>
    </row>
    <row r="79" spans="1:11" x14ac:dyDescent="0.2">
      <c r="A79" s="131"/>
      <c r="B79" s="131"/>
      <c r="C79" s="131"/>
      <c r="D79" s="131"/>
      <c r="E79" s="131"/>
      <c r="F79" s="131"/>
      <c r="G79" s="131"/>
      <c r="H79" s="131"/>
      <c r="I79" s="131"/>
      <c r="J79" s="131"/>
    </row>
    <row r="80" spans="1:11" ht="15" x14ac:dyDescent="0.2">
      <c r="A80" s="141" t="s">
        <v>77</v>
      </c>
      <c r="B80" s="141"/>
      <c r="C80" s="141"/>
      <c r="D80" s="141"/>
      <c r="E80" s="141"/>
      <c r="F80" s="141"/>
      <c r="G80" s="141"/>
      <c r="H80" s="141"/>
      <c r="I80" s="141"/>
      <c r="J80" s="141"/>
    </row>
    <row r="81" spans="1:10" ht="15" x14ac:dyDescent="0.2">
      <c r="A81" s="160" t="s">
        <v>78</v>
      </c>
      <c r="B81" s="160"/>
      <c r="C81" s="160"/>
      <c r="D81" s="160"/>
      <c r="E81" s="160"/>
      <c r="F81" s="160"/>
      <c r="G81" s="160"/>
      <c r="H81" s="160"/>
      <c r="I81" s="160"/>
      <c r="J81" s="36">
        <f>J84+J26+J31+J32</f>
        <v>0</v>
      </c>
    </row>
    <row r="82" spans="1:10" x14ac:dyDescent="0.2">
      <c r="A82" s="121"/>
      <c r="B82" s="121"/>
      <c r="C82" s="121"/>
      <c r="D82" s="121"/>
      <c r="E82" s="121"/>
      <c r="F82" s="121"/>
      <c r="G82" s="121"/>
      <c r="H82" s="121"/>
      <c r="I82" s="121"/>
      <c r="J82" s="121"/>
    </row>
    <row r="83" spans="1:10" ht="15" x14ac:dyDescent="0.25">
      <c r="A83" s="37" t="s">
        <v>79</v>
      </c>
      <c r="B83" s="151" t="s">
        <v>80</v>
      </c>
      <c r="C83" s="151"/>
      <c r="D83" s="151"/>
      <c r="E83" s="151"/>
      <c r="F83" s="151"/>
      <c r="G83" s="151"/>
      <c r="H83" s="151"/>
      <c r="I83" s="151"/>
      <c r="J83" s="37" t="s">
        <v>31</v>
      </c>
    </row>
    <row r="84" spans="1:10" x14ac:dyDescent="0.2">
      <c r="A84" s="38" t="s">
        <v>4</v>
      </c>
      <c r="B84" s="121" t="s">
        <v>81</v>
      </c>
      <c r="C84" s="121"/>
      <c r="D84" s="121"/>
      <c r="E84" s="121"/>
      <c r="F84" s="121"/>
      <c r="G84" s="121"/>
      <c r="H84" s="121"/>
      <c r="I84" s="14">
        <v>9.0749999999999997E-2</v>
      </c>
      <c r="J84" s="21">
        <f>ROUND(($J$26*I84),2)</f>
        <v>0</v>
      </c>
    </row>
    <row r="85" spans="1:10" x14ac:dyDescent="0.2">
      <c r="A85" s="38" t="s">
        <v>6</v>
      </c>
      <c r="B85" s="152" t="s">
        <v>82</v>
      </c>
      <c r="C85" s="152"/>
      <c r="D85" s="152"/>
      <c r="E85" s="152"/>
      <c r="F85" s="152"/>
      <c r="G85" s="152"/>
      <c r="H85" s="152"/>
      <c r="I85" s="152"/>
      <c r="J85" s="39">
        <f>ROUND((($J$81/30)*2.96)/12,2)</f>
        <v>0</v>
      </c>
    </row>
    <row r="86" spans="1:10" x14ac:dyDescent="0.2">
      <c r="A86" s="38" t="s">
        <v>8</v>
      </c>
      <c r="B86" s="152" t="s">
        <v>83</v>
      </c>
      <c r="C86" s="152"/>
      <c r="D86" s="152"/>
      <c r="E86" s="152"/>
      <c r="F86" s="152"/>
      <c r="G86" s="152"/>
      <c r="H86" s="152"/>
      <c r="I86" s="152"/>
      <c r="J86" s="39">
        <f>ROUND((($J$81/30)*5)/12*0.015,2)</f>
        <v>0</v>
      </c>
    </row>
    <row r="87" spans="1:10" x14ac:dyDescent="0.2">
      <c r="A87" s="38" t="s">
        <v>10</v>
      </c>
      <c r="B87" s="152" t="s">
        <v>84</v>
      </c>
      <c r="C87" s="152"/>
      <c r="D87" s="152"/>
      <c r="E87" s="152"/>
      <c r="F87" s="152"/>
      <c r="G87" s="152"/>
      <c r="H87" s="152"/>
      <c r="I87" s="152"/>
      <c r="J87" s="16">
        <f>ROUND(((($J$81/30)*15)/12)*0.0078,2)</f>
        <v>0</v>
      </c>
    </row>
    <row r="88" spans="1:10" x14ac:dyDescent="0.2">
      <c r="A88" s="38" t="s">
        <v>47</v>
      </c>
      <c r="B88" s="152" t="s">
        <v>85</v>
      </c>
      <c r="C88" s="152"/>
      <c r="D88" s="152"/>
      <c r="E88" s="152"/>
      <c r="F88" s="152"/>
      <c r="G88" s="152"/>
      <c r="H88" s="152"/>
      <c r="I88" s="152"/>
      <c r="J88" s="21">
        <f>ROUND(((($J$26+$J$26/3)*4/12)/12)*0.02,2)</f>
        <v>0</v>
      </c>
    </row>
    <row r="89" spans="1:10" x14ac:dyDescent="0.2">
      <c r="A89" s="38" t="s">
        <v>49</v>
      </c>
      <c r="B89" s="152" t="s">
        <v>86</v>
      </c>
      <c r="C89" s="152"/>
      <c r="D89" s="152"/>
      <c r="E89" s="152"/>
      <c r="F89" s="152"/>
      <c r="G89" s="152"/>
      <c r="H89" s="152"/>
      <c r="I89" s="152"/>
      <c r="J89" s="16">
        <f>ROUND(((($J$81/30)*5)/12),2)</f>
        <v>0</v>
      </c>
    </row>
    <row r="90" spans="1:10" x14ac:dyDescent="0.2">
      <c r="A90" s="153" t="s">
        <v>34</v>
      </c>
      <c r="B90" s="153"/>
      <c r="C90" s="153"/>
      <c r="D90" s="153"/>
      <c r="E90" s="153"/>
      <c r="F90" s="153"/>
      <c r="G90" s="153"/>
      <c r="H90" s="153"/>
      <c r="I90" s="153"/>
      <c r="J90" s="40">
        <f>SUM(J84:J89)</f>
        <v>0</v>
      </c>
    </row>
    <row r="91" spans="1:10" x14ac:dyDescent="0.2">
      <c r="A91" s="38" t="s">
        <v>51</v>
      </c>
      <c r="B91" s="152" t="s">
        <v>87</v>
      </c>
      <c r="C91" s="152"/>
      <c r="D91" s="152"/>
      <c r="E91" s="152"/>
      <c r="F91" s="152"/>
      <c r="G91" s="152"/>
      <c r="H91" s="152"/>
      <c r="I91" s="152"/>
      <c r="J91" s="16">
        <f>ROUND(I47*J90,2)</f>
        <v>0</v>
      </c>
    </row>
    <row r="92" spans="1:10" x14ac:dyDescent="0.2">
      <c r="A92" s="153" t="s">
        <v>34</v>
      </c>
      <c r="B92" s="153"/>
      <c r="C92" s="153"/>
      <c r="D92" s="153"/>
      <c r="E92" s="153"/>
      <c r="F92" s="153"/>
      <c r="G92" s="153"/>
      <c r="H92" s="153"/>
      <c r="I92" s="153"/>
      <c r="J92" s="17">
        <f>SUM(J90:J91)</f>
        <v>0</v>
      </c>
    </row>
    <row r="93" spans="1:10" ht="15" x14ac:dyDescent="0.2">
      <c r="A93" s="141" t="s">
        <v>88</v>
      </c>
      <c r="B93" s="141"/>
      <c r="C93" s="141"/>
      <c r="D93" s="141"/>
      <c r="E93" s="141"/>
      <c r="F93" s="141"/>
      <c r="G93" s="141"/>
      <c r="H93" s="141"/>
      <c r="I93" s="141"/>
      <c r="J93" s="141"/>
    </row>
    <row r="94" spans="1:10" ht="15" x14ac:dyDescent="0.2">
      <c r="A94" s="18" t="s">
        <v>89</v>
      </c>
      <c r="B94" s="151" t="s">
        <v>90</v>
      </c>
      <c r="C94" s="151"/>
      <c r="D94" s="151"/>
      <c r="E94" s="151"/>
      <c r="F94" s="151"/>
      <c r="G94" s="151"/>
      <c r="H94" s="151"/>
      <c r="I94" s="151"/>
      <c r="J94" s="41" t="s">
        <v>31</v>
      </c>
    </row>
    <row r="95" spans="1:10" x14ac:dyDescent="0.2">
      <c r="A95" s="19" t="s">
        <v>4</v>
      </c>
      <c r="B95" s="152" t="s">
        <v>91</v>
      </c>
      <c r="C95" s="152"/>
      <c r="D95" s="152"/>
      <c r="E95" s="152"/>
      <c r="F95" s="152"/>
      <c r="G95" s="152"/>
      <c r="H95" s="152"/>
      <c r="I95" s="152"/>
      <c r="J95" s="21">
        <v>0</v>
      </c>
    </row>
    <row r="96" spans="1:10" x14ac:dyDescent="0.2">
      <c r="A96" s="161" t="s">
        <v>34</v>
      </c>
      <c r="B96" s="161"/>
      <c r="C96" s="161"/>
      <c r="D96" s="161"/>
      <c r="E96" s="161"/>
      <c r="F96" s="161"/>
      <c r="G96" s="161"/>
      <c r="H96" s="161"/>
      <c r="I96" s="161"/>
      <c r="J96" s="21">
        <v>0</v>
      </c>
    </row>
    <row r="97" spans="1:10" x14ac:dyDescent="0.2">
      <c r="A97" s="38" t="s">
        <v>6</v>
      </c>
      <c r="B97" s="152" t="s">
        <v>92</v>
      </c>
      <c r="C97" s="152"/>
      <c r="D97" s="152"/>
      <c r="E97" s="152"/>
      <c r="F97" s="152"/>
      <c r="G97" s="152"/>
      <c r="H97" s="152"/>
      <c r="I97" s="152"/>
      <c r="J97" s="16">
        <f>ROUND(I47*J96,2)</f>
        <v>0</v>
      </c>
    </row>
    <row r="98" spans="1:10" x14ac:dyDescent="0.2">
      <c r="A98" s="153" t="s">
        <v>34</v>
      </c>
      <c r="B98" s="153"/>
      <c r="C98" s="153"/>
      <c r="D98" s="153"/>
      <c r="E98" s="153"/>
      <c r="F98" s="153"/>
      <c r="G98" s="153"/>
      <c r="H98" s="153"/>
      <c r="I98" s="153"/>
      <c r="J98" s="17">
        <f>SUM(J96:J97)</f>
        <v>0</v>
      </c>
    </row>
    <row r="99" spans="1:10" x14ac:dyDescent="0.2">
      <c r="A99" s="133"/>
      <c r="B99" s="133"/>
      <c r="C99" s="133"/>
      <c r="D99" s="133"/>
      <c r="E99" s="133"/>
      <c r="F99" s="133"/>
      <c r="G99" s="133"/>
      <c r="H99" s="133"/>
      <c r="I99" s="133"/>
      <c r="J99" s="133"/>
    </row>
    <row r="100" spans="1:10" ht="15" x14ac:dyDescent="0.2">
      <c r="A100" s="141" t="s">
        <v>93</v>
      </c>
      <c r="B100" s="141"/>
      <c r="C100" s="141"/>
      <c r="D100" s="141"/>
      <c r="E100" s="141"/>
      <c r="F100" s="141"/>
      <c r="G100" s="141"/>
      <c r="H100" s="141"/>
      <c r="I100" s="141"/>
      <c r="J100" s="141"/>
    </row>
    <row r="101" spans="1:10" ht="15" x14ac:dyDescent="0.2">
      <c r="A101" s="3">
        <v>4</v>
      </c>
      <c r="B101" s="134" t="s">
        <v>94</v>
      </c>
      <c r="C101" s="134"/>
      <c r="D101" s="134"/>
      <c r="E101" s="134"/>
      <c r="F101" s="134"/>
      <c r="G101" s="134"/>
      <c r="H101" s="134"/>
      <c r="I101" s="134"/>
      <c r="J101" s="41" t="s">
        <v>31</v>
      </c>
    </row>
    <row r="102" spans="1:10" x14ac:dyDescent="0.2">
      <c r="A102" s="2" t="s">
        <v>79</v>
      </c>
      <c r="B102" s="121" t="s">
        <v>80</v>
      </c>
      <c r="C102" s="121"/>
      <c r="D102" s="121"/>
      <c r="E102" s="121"/>
      <c r="F102" s="121"/>
      <c r="G102" s="121"/>
      <c r="H102" s="121"/>
      <c r="I102" s="121"/>
      <c r="J102" s="21">
        <f>J92</f>
        <v>0</v>
      </c>
    </row>
    <row r="103" spans="1:10" x14ac:dyDescent="0.2">
      <c r="A103" s="2" t="s">
        <v>95</v>
      </c>
      <c r="B103" s="121" t="s">
        <v>90</v>
      </c>
      <c r="C103" s="121"/>
      <c r="D103" s="121"/>
      <c r="E103" s="121"/>
      <c r="F103" s="121"/>
      <c r="G103" s="121"/>
      <c r="H103" s="121"/>
      <c r="I103" s="121"/>
      <c r="J103" s="21">
        <f>J98</f>
        <v>0</v>
      </c>
    </row>
    <row r="104" spans="1:10" x14ac:dyDescent="0.2">
      <c r="A104" s="140" t="s">
        <v>34</v>
      </c>
      <c r="B104" s="140"/>
      <c r="C104" s="140"/>
      <c r="D104" s="140"/>
      <c r="E104" s="140"/>
      <c r="F104" s="140"/>
      <c r="G104" s="140"/>
      <c r="H104" s="140"/>
      <c r="I104" s="140"/>
      <c r="J104" s="17">
        <f>SUM(J102+J103)</f>
        <v>0</v>
      </c>
    </row>
    <row r="105" spans="1:10" x14ac:dyDescent="0.2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</row>
    <row r="106" spans="1:10" ht="15" x14ac:dyDescent="0.2">
      <c r="A106" s="141" t="s">
        <v>96</v>
      </c>
      <c r="B106" s="141"/>
      <c r="C106" s="141"/>
      <c r="D106" s="141"/>
      <c r="E106" s="141"/>
      <c r="F106" s="141"/>
      <c r="G106" s="141"/>
      <c r="H106" s="141"/>
      <c r="I106" s="141"/>
      <c r="J106" s="141"/>
    </row>
    <row r="107" spans="1:10" ht="15" x14ac:dyDescent="0.2">
      <c r="A107" s="18">
        <v>5</v>
      </c>
      <c r="B107" s="151" t="s">
        <v>97</v>
      </c>
      <c r="C107" s="151"/>
      <c r="D107" s="151"/>
      <c r="E107" s="151"/>
      <c r="F107" s="151"/>
      <c r="G107" s="151"/>
      <c r="H107" s="151"/>
      <c r="I107" s="151"/>
      <c r="J107" s="18" t="s">
        <v>31</v>
      </c>
    </row>
    <row r="108" spans="1:10" x14ac:dyDescent="0.2">
      <c r="A108" s="89" t="s">
        <v>4</v>
      </c>
      <c r="B108" s="162" t="s">
        <v>98</v>
      </c>
      <c r="C108" s="162"/>
      <c r="D108" s="162"/>
      <c r="E108" s="162"/>
      <c r="F108" s="162"/>
      <c r="G108" s="162"/>
      <c r="H108" s="162"/>
      <c r="I108" s="162"/>
      <c r="J108" s="99">
        <v>0</v>
      </c>
    </row>
    <row r="109" spans="1:10" x14ac:dyDescent="0.2">
      <c r="A109" s="19" t="s">
        <v>6</v>
      </c>
      <c r="B109" s="152" t="s">
        <v>99</v>
      </c>
      <c r="C109" s="152"/>
      <c r="D109" s="152"/>
      <c r="E109" s="152"/>
      <c r="F109" s="152"/>
      <c r="G109" s="152"/>
      <c r="H109" s="152"/>
      <c r="I109" s="152"/>
      <c r="J109" s="100">
        <v>0</v>
      </c>
    </row>
    <row r="110" spans="1:10" x14ac:dyDescent="0.2">
      <c r="A110" s="89" t="s">
        <v>8</v>
      </c>
      <c r="B110" s="162" t="s">
        <v>100</v>
      </c>
      <c r="C110" s="162"/>
      <c r="D110" s="162"/>
      <c r="E110" s="162"/>
      <c r="F110" s="162"/>
      <c r="G110" s="162"/>
      <c r="H110" s="162"/>
      <c r="I110" s="162"/>
      <c r="J110" s="101">
        <v>0</v>
      </c>
    </row>
    <row r="111" spans="1:10" x14ac:dyDescent="0.2">
      <c r="A111" s="19" t="s">
        <v>10</v>
      </c>
      <c r="B111" s="152" t="s">
        <v>101</v>
      </c>
      <c r="C111" s="152"/>
      <c r="D111" s="152"/>
      <c r="E111" s="152"/>
      <c r="F111" s="152"/>
      <c r="G111" s="152"/>
      <c r="H111" s="152"/>
      <c r="I111" s="152"/>
      <c r="J111" s="100" t="s">
        <v>102</v>
      </c>
    </row>
    <row r="112" spans="1:10" x14ac:dyDescent="0.2">
      <c r="A112" s="153" t="s">
        <v>26</v>
      </c>
      <c r="B112" s="153"/>
      <c r="C112" s="153"/>
      <c r="D112" s="153"/>
      <c r="E112" s="153"/>
      <c r="F112" s="153"/>
      <c r="G112" s="153"/>
      <c r="H112" s="153"/>
      <c r="I112" s="153"/>
      <c r="J112" s="43">
        <f>SUM(J108:J111)</f>
        <v>0</v>
      </c>
    </row>
    <row r="113" spans="1:10" x14ac:dyDescent="0.2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</row>
    <row r="114" spans="1:10" ht="15" x14ac:dyDescent="0.2">
      <c r="A114" s="141" t="s">
        <v>103</v>
      </c>
      <c r="B114" s="141"/>
      <c r="C114" s="141"/>
      <c r="D114" s="141"/>
      <c r="E114" s="141"/>
      <c r="F114" s="141"/>
      <c r="G114" s="141"/>
      <c r="H114" s="141"/>
      <c r="I114" s="141"/>
      <c r="J114" s="141"/>
    </row>
    <row r="115" spans="1:10" ht="30" x14ac:dyDescent="0.2">
      <c r="A115" s="18">
        <v>6</v>
      </c>
      <c r="B115" s="151" t="s">
        <v>104</v>
      </c>
      <c r="C115" s="151"/>
      <c r="D115" s="151"/>
      <c r="E115" s="151"/>
      <c r="F115" s="151"/>
      <c r="G115" s="151"/>
      <c r="H115" s="151"/>
      <c r="I115" s="3" t="s">
        <v>39</v>
      </c>
      <c r="J115" s="44" t="s">
        <v>105</v>
      </c>
    </row>
    <row r="116" spans="1:10" x14ac:dyDescent="0.2">
      <c r="A116" s="139" t="s">
        <v>106</v>
      </c>
      <c r="B116" s="139"/>
      <c r="C116" s="139"/>
      <c r="D116" s="139"/>
      <c r="E116" s="139"/>
      <c r="F116" s="139"/>
      <c r="G116" s="139"/>
      <c r="H116" s="139"/>
      <c r="I116" s="45" t="s">
        <v>60</v>
      </c>
      <c r="J116" s="46">
        <f>SUM(J26+J68+J78+J104+J112)</f>
        <v>0</v>
      </c>
    </row>
    <row r="117" spans="1:10" ht="15.75" x14ac:dyDescent="0.2">
      <c r="A117" s="47" t="s">
        <v>4</v>
      </c>
      <c r="B117" s="163" t="s">
        <v>107</v>
      </c>
      <c r="C117" s="163"/>
      <c r="D117" s="163"/>
      <c r="E117" s="163"/>
      <c r="F117" s="163"/>
      <c r="G117" s="163"/>
      <c r="H117" s="163"/>
      <c r="I117" s="94"/>
      <c r="J117" s="21">
        <f>ROUND(I117*J116,2)</f>
        <v>0</v>
      </c>
    </row>
    <row r="118" spans="1:10" x14ac:dyDescent="0.2">
      <c r="A118" s="139" t="s">
        <v>108</v>
      </c>
      <c r="B118" s="139"/>
      <c r="C118" s="139"/>
      <c r="D118" s="139"/>
      <c r="E118" s="139"/>
      <c r="F118" s="139"/>
      <c r="G118" s="139"/>
      <c r="H118" s="139"/>
      <c r="I118" s="48" t="s">
        <v>60</v>
      </c>
      <c r="J118" s="46">
        <f>SUM(J26+J68+J78+J104+J112+J117)</f>
        <v>0</v>
      </c>
    </row>
    <row r="119" spans="1:10" ht="15.75" x14ac:dyDescent="0.2">
      <c r="A119" s="47" t="s">
        <v>6</v>
      </c>
      <c r="B119" s="163" t="s">
        <v>109</v>
      </c>
      <c r="C119" s="163"/>
      <c r="D119" s="163"/>
      <c r="E119" s="163"/>
      <c r="F119" s="163"/>
      <c r="G119" s="163"/>
      <c r="H119" s="163"/>
      <c r="I119" s="94"/>
      <c r="J119" s="21">
        <f>ROUND(I119*J118,2)</f>
        <v>0</v>
      </c>
    </row>
    <row r="120" spans="1:10" x14ac:dyDescent="0.2">
      <c r="A120" s="139" t="s">
        <v>110</v>
      </c>
      <c r="B120" s="139"/>
      <c r="C120" s="139"/>
      <c r="D120" s="139"/>
      <c r="E120" s="139"/>
      <c r="F120" s="139"/>
      <c r="G120" s="139"/>
      <c r="H120" s="139"/>
      <c r="I120" s="48" t="s">
        <v>60</v>
      </c>
      <c r="J120" s="46">
        <f>SUM(J26+J68+J78+J104+J112+J117+J119)</f>
        <v>0</v>
      </c>
    </row>
    <row r="121" spans="1:10" ht="15.75" x14ac:dyDescent="0.2">
      <c r="A121" s="47" t="s">
        <v>8</v>
      </c>
      <c r="B121" s="163" t="s">
        <v>111</v>
      </c>
      <c r="C121" s="163"/>
      <c r="D121" s="163"/>
      <c r="E121" s="163"/>
      <c r="F121" s="163"/>
      <c r="G121" s="163"/>
      <c r="H121" s="163"/>
      <c r="I121" s="11" t="s">
        <v>60</v>
      </c>
      <c r="J121" s="26" t="s">
        <v>60</v>
      </c>
    </row>
    <row r="122" spans="1:10" x14ac:dyDescent="0.2">
      <c r="A122" s="19"/>
      <c r="B122" s="152" t="s">
        <v>112</v>
      </c>
      <c r="C122" s="152"/>
      <c r="D122" s="152"/>
      <c r="E122" s="152"/>
      <c r="F122" s="152"/>
      <c r="G122" s="152"/>
      <c r="H122" s="152"/>
      <c r="I122" s="11" t="s">
        <v>60</v>
      </c>
      <c r="J122" s="26" t="s">
        <v>60</v>
      </c>
    </row>
    <row r="123" spans="1:10" x14ac:dyDescent="0.2">
      <c r="A123" s="19"/>
      <c r="B123" s="164" t="s">
        <v>211</v>
      </c>
      <c r="C123" s="152"/>
      <c r="D123" s="152"/>
      <c r="E123" s="152"/>
      <c r="F123" s="152"/>
      <c r="G123" s="152"/>
      <c r="H123" s="152"/>
      <c r="I123" s="49">
        <v>0.03</v>
      </c>
      <c r="J123" s="21">
        <f>ROUND(($J$120/(1-$I$132))*I123,2)</f>
        <v>0</v>
      </c>
    </row>
    <row r="124" spans="1:10" x14ac:dyDescent="0.2">
      <c r="A124" s="19"/>
      <c r="B124" s="164" t="s">
        <v>212</v>
      </c>
      <c r="C124" s="152"/>
      <c r="D124" s="152"/>
      <c r="E124" s="152"/>
      <c r="F124" s="152"/>
      <c r="G124" s="152"/>
      <c r="H124" s="152"/>
      <c r="I124" s="49">
        <v>6.4999999999999997E-3</v>
      </c>
      <c r="J124" s="21">
        <f>ROUND(($J$120/(1-$I$132))*I124,2)</f>
        <v>0</v>
      </c>
    </row>
    <row r="125" spans="1:10" x14ac:dyDescent="0.2">
      <c r="A125" s="19"/>
      <c r="B125" s="121" t="s">
        <v>113</v>
      </c>
      <c r="C125" s="121"/>
      <c r="D125" s="121"/>
      <c r="E125" s="121"/>
      <c r="F125" s="121"/>
      <c r="G125" s="121"/>
      <c r="H125" s="121"/>
      <c r="I125" s="51">
        <v>4.8000000000000001E-2</v>
      </c>
      <c r="J125" s="26" t="s">
        <v>60</v>
      </c>
    </row>
    <row r="126" spans="1:10" x14ac:dyDescent="0.2">
      <c r="A126" s="19"/>
      <c r="B126" s="121" t="s">
        <v>114</v>
      </c>
      <c r="C126" s="121"/>
      <c r="D126" s="121"/>
      <c r="E126" s="121"/>
      <c r="F126" s="121"/>
      <c r="G126" s="121"/>
      <c r="H126" s="121"/>
      <c r="I126" s="51">
        <v>0.11</v>
      </c>
      <c r="J126" s="26" t="s">
        <v>60</v>
      </c>
    </row>
    <row r="127" spans="1:10" x14ac:dyDescent="0.2">
      <c r="A127" s="19"/>
      <c r="B127" s="152" t="s">
        <v>115</v>
      </c>
      <c r="C127" s="152"/>
      <c r="D127" s="152"/>
      <c r="E127" s="152"/>
      <c r="F127" s="152"/>
      <c r="G127" s="152"/>
      <c r="H127" s="152"/>
      <c r="I127" s="50" t="s">
        <v>60</v>
      </c>
      <c r="J127" s="26" t="s">
        <v>60</v>
      </c>
    </row>
    <row r="128" spans="1:10" x14ac:dyDescent="0.2">
      <c r="A128" s="19"/>
      <c r="B128" s="152" t="s">
        <v>116</v>
      </c>
      <c r="C128" s="152"/>
      <c r="D128" s="152"/>
      <c r="E128" s="152"/>
      <c r="F128" s="152"/>
      <c r="G128" s="152"/>
      <c r="H128" s="152"/>
      <c r="I128" s="50" t="s">
        <v>60</v>
      </c>
      <c r="J128" s="26" t="s">
        <v>60</v>
      </c>
    </row>
    <row r="129" spans="1:10" x14ac:dyDescent="0.2">
      <c r="A129" s="19"/>
      <c r="B129" s="164" t="s">
        <v>148</v>
      </c>
      <c r="C129" s="152"/>
      <c r="D129" s="152"/>
      <c r="E129" s="152"/>
      <c r="F129" s="152"/>
      <c r="G129" s="152"/>
      <c r="H129" s="152"/>
      <c r="I129" s="51">
        <v>0.05</v>
      </c>
      <c r="J129" s="21">
        <f>ROUND(($J$120/(1-$I$132))*I129,2)</f>
        <v>0</v>
      </c>
    </row>
    <row r="130" spans="1:10" x14ac:dyDescent="0.2">
      <c r="A130" s="153" t="s">
        <v>34</v>
      </c>
      <c r="B130" s="153"/>
      <c r="C130" s="153"/>
      <c r="D130" s="153"/>
      <c r="E130" s="153"/>
      <c r="F130" s="153"/>
      <c r="G130" s="153"/>
      <c r="H130" s="153"/>
      <c r="I130" s="153"/>
      <c r="J130" s="17">
        <f>SUM(J117+J119+J123+J124+J129)</f>
        <v>0</v>
      </c>
    </row>
    <row r="131" spans="1:10" x14ac:dyDescent="0.2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</row>
    <row r="132" spans="1:10" x14ac:dyDescent="0.2">
      <c r="A132" s="165" t="s">
        <v>117</v>
      </c>
      <c r="B132" s="165"/>
      <c r="C132" s="165"/>
      <c r="D132" s="165"/>
      <c r="E132" s="165"/>
      <c r="F132" s="165"/>
      <c r="G132" s="165"/>
      <c r="H132" s="165"/>
      <c r="I132" s="52">
        <f>SUM(I123:I129)</f>
        <v>0.2445</v>
      </c>
      <c r="J132" s="46">
        <f>SUM(J123:J129)</f>
        <v>0</v>
      </c>
    </row>
    <row r="133" spans="1:10" x14ac:dyDescent="0.2">
      <c r="A133" s="166" t="s">
        <v>118</v>
      </c>
      <c r="B133" s="166"/>
      <c r="C133" s="166"/>
      <c r="D133" s="167" t="s">
        <v>119</v>
      </c>
      <c r="E133" s="167"/>
      <c r="F133" s="167"/>
      <c r="G133" s="167"/>
      <c r="H133" s="167"/>
      <c r="I133" s="167"/>
      <c r="J133" s="167"/>
    </row>
    <row r="134" spans="1:10" x14ac:dyDescent="0.2">
      <c r="A134" s="166"/>
      <c r="B134" s="166"/>
      <c r="C134" s="166"/>
      <c r="D134" s="167" t="s">
        <v>120</v>
      </c>
      <c r="E134" s="167"/>
      <c r="F134" s="167"/>
      <c r="G134" s="167"/>
      <c r="H134" s="167"/>
      <c r="I134" s="167"/>
      <c r="J134" s="167"/>
    </row>
    <row r="135" spans="1:10" x14ac:dyDescent="0.2">
      <c r="A135" s="166"/>
      <c r="B135" s="166"/>
      <c r="C135" s="166"/>
      <c r="D135" s="167" t="s">
        <v>121</v>
      </c>
      <c r="E135" s="167"/>
      <c r="F135" s="167"/>
      <c r="G135" s="167"/>
      <c r="H135" s="167"/>
      <c r="I135" s="167"/>
      <c r="J135" s="167"/>
    </row>
    <row r="136" spans="1:10" x14ac:dyDescent="0.2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</row>
    <row r="137" spans="1:10" ht="15.75" x14ac:dyDescent="0.2">
      <c r="A137" s="168" t="s">
        <v>122</v>
      </c>
      <c r="B137" s="168"/>
      <c r="C137" s="168"/>
      <c r="D137" s="168"/>
      <c r="E137" s="168"/>
      <c r="F137" s="168"/>
      <c r="G137" s="168"/>
      <c r="H137" s="168"/>
      <c r="I137" s="168"/>
      <c r="J137" s="168"/>
    </row>
    <row r="138" spans="1:10" x14ac:dyDescent="0.2">
      <c r="A138" s="169" t="s">
        <v>123</v>
      </c>
      <c r="B138" s="169"/>
      <c r="C138" s="169"/>
      <c r="D138" s="169"/>
      <c r="E138" s="169"/>
      <c r="F138" s="169"/>
      <c r="G138" s="169"/>
      <c r="H138" s="169"/>
      <c r="I138" s="169"/>
      <c r="J138" s="53" t="s">
        <v>31</v>
      </c>
    </row>
    <row r="139" spans="1:10" x14ac:dyDescent="0.2">
      <c r="A139" s="54" t="s">
        <v>4</v>
      </c>
      <c r="B139" s="170" t="s">
        <v>124</v>
      </c>
      <c r="C139" s="170"/>
      <c r="D139" s="170"/>
      <c r="E139" s="170"/>
      <c r="F139" s="170"/>
      <c r="G139" s="170"/>
      <c r="H139" s="170"/>
      <c r="I139" s="170"/>
      <c r="J139" s="42">
        <f>J26</f>
        <v>0</v>
      </c>
    </row>
    <row r="140" spans="1:10" x14ac:dyDescent="0.2">
      <c r="A140" s="54" t="s">
        <v>6</v>
      </c>
      <c r="B140" s="170" t="s">
        <v>27</v>
      </c>
      <c r="C140" s="170"/>
      <c r="D140" s="170"/>
      <c r="E140" s="170"/>
      <c r="F140" s="170"/>
      <c r="G140" s="170"/>
      <c r="H140" s="170"/>
      <c r="I140" s="170"/>
      <c r="J140" s="42">
        <f>J68</f>
        <v>0</v>
      </c>
    </row>
    <row r="141" spans="1:10" x14ac:dyDescent="0.2">
      <c r="A141" s="54" t="s">
        <v>8</v>
      </c>
      <c r="B141" s="170" t="s">
        <v>125</v>
      </c>
      <c r="C141" s="170"/>
      <c r="D141" s="170"/>
      <c r="E141" s="170"/>
      <c r="F141" s="170"/>
      <c r="G141" s="170"/>
      <c r="H141" s="170"/>
      <c r="I141" s="170"/>
      <c r="J141" s="42">
        <f>J78</f>
        <v>0</v>
      </c>
    </row>
    <row r="142" spans="1:10" x14ac:dyDescent="0.2">
      <c r="A142" s="54" t="s">
        <v>10</v>
      </c>
      <c r="B142" s="170" t="s">
        <v>126</v>
      </c>
      <c r="C142" s="170"/>
      <c r="D142" s="170"/>
      <c r="E142" s="170"/>
      <c r="F142" s="170"/>
      <c r="G142" s="170"/>
      <c r="H142" s="170"/>
      <c r="I142" s="170"/>
      <c r="J142" s="42">
        <f>J104</f>
        <v>0</v>
      </c>
    </row>
    <row r="143" spans="1:10" x14ac:dyDescent="0.2">
      <c r="A143" s="54" t="s">
        <v>47</v>
      </c>
      <c r="B143" s="170" t="s">
        <v>127</v>
      </c>
      <c r="C143" s="170"/>
      <c r="D143" s="170"/>
      <c r="E143" s="170"/>
      <c r="F143" s="170"/>
      <c r="G143" s="170"/>
      <c r="H143" s="170"/>
      <c r="I143" s="170"/>
      <c r="J143" s="42">
        <f>J112</f>
        <v>0</v>
      </c>
    </row>
    <row r="144" spans="1:10" x14ac:dyDescent="0.2">
      <c r="A144" s="174" t="s">
        <v>128</v>
      </c>
      <c r="B144" s="174"/>
      <c r="C144" s="174"/>
      <c r="D144" s="174"/>
      <c r="E144" s="174"/>
      <c r="F144" s="174"/>
      <c r="G144" s="174"/>
      <c r="H144" s="174"/>
      <c r="I144" s="174"/>
      <c r="J144" s="43">
        <f>SUM(J139:J143)</f>
        <v>0</v>
      </c>
    </row>
    <row r="145" spans="1:10" x14ac:dyDescent="0.2">
      <c r="A145" s="54" t="s">
        <v>49</v>
      </c>
      <c r="B145" s="170" t="s">
        <v>129</v>
      </c>
      <c r="C145" s="170"/>
      <c r="D145" s="170"/>
      <c r="E145" s="170"/>
      <c r="F145" s="170"/>
      <c r="G145" s="170"/>
      <c r="H145" s="170"/>
      <c r="I145" s="170"/>
      <c r="J145" s="42">
        <f>J130</f>
        <v>0</v>
      </c>
    </row>
    <row r="146" spans="1:10" x14ac:dyDescent="0.2">
      <c r="A146" s="174" t="s">
        <v>130</v>
      </c>
      <c r="B146" s="174"/>
      <c r="C146" s="174"/>
      <c r="D146" s="174"/>
      <c r="E146" s="174"/>
      <c r="F146" s="174"/>
      <c r="G146" s="174"/>
      <c r="H146" s="174"/>
      <c r="I146" s="174"/>
      <c r="J146" s="43">
        <f>SUM(J144:J145)</f>
        <v>0</v>
      </c>
    </row>
    <row r="147" spans="1:10" x14ac:dyDescent="0.2">
      <c r="A147" s="175"/>
      <c r="B147" s="175"/>
      <c r="C147" s="175"/>
      <c r="D147" s="175"/>
      <c r="E147" s="175"/>
      <c r="F147" s="175"/>
      <c r="G147" s="175"/>
      <c r="H147" s="175"/>
      <c r="I147" s="175"/>
      <c r="J147" s="175"/>
    </row>
    <row r="148" spans="1:10" x14ac:dyDescent="0.2">
      <c r="A148" s="121" t="s">
        <v>131</v>
      </c>
      <c r="B148" s="121"/>
      <c r="C148" s="121"/>
      <c r="D148" s="121"/>
      <c r="E148" s="121"/>
      <c r="F148" s="121"/>
      <c r="G148" s="121"/>
      <c r="H148" s="121"/>
      <c r="I148" s="121"/>
      <c r="J148" s="121"/>
    </row>
    <row r="149" spans="1:10" x14ac:dyDescent="0.2">
      <c r="A149" s="171" t="s">
        <v>132</v>
      </c>
      <c r="B149" s="171"/>
      <c r="C149" s="171"/>
      <c r="D149" s="171"/>
      <c r="E149" s="171"/>
      <c r="F149" s="171"/>
      <c r="G149" s="171" t="s">
        <v>133</v>
      </c>
      <c r="H149" s="171"/>
      <c r="I149" s="171"/>
      <c r="J149" s="171"/>
    </row>
    <row r="150" spans="1:10" x14ac:dyDescent="0.2">
      <c r="A150" s="172" t="s">
        <v>15</v>
      </c>
      <c r="B150" s="172"/>
      <c r="C150" s="172"/>
      <c r="D150" s="172"/>
      <c r="E150" s="172"/>
      <c r="F150" s="172"/>
      <c r="G150" s="173">
        <v>2</v>
      </c>
      <c r="H150" s="173"/>
      <c r="I150" s="173"/>
      <c r="J150" s="173"/>
    </row>
    <row r="152" spans="1:10" x14ac:dyDescent="0.2">
      <c r="A152" s="56" t="s">
        <v>199</v>
      </c>
    </row>
    <row r="154" spans="1:10" x14ac:dyDescent="0.2">
      <c r="A154" s="56"/>
    </row>
    <row r="156" spans="1:10" ht="54" customHeight="1" x14ac:dyDescent="0.2">
      <c r="A156" s="114" t="s">
        <v>221</v>
      </c>
      <c r="B156" s="115"/>
      <c r="C156" s="115"/>
      <c r="D156" s="115"/>
      <c r="E156" s="115"/>
      <c r="F156" s="115"/>
      <c r="G156" s="115"/>
      <c r="H156" s="115"/>
      <c r="I156" s="115"/>
      <c r="J156" s="115"/>
    </row>
  </sheetData>
  <mergeCells count="167">
    <mergeCell ref="A136:J136"/>
    <mergeCell ref="A137:J137"/>
    <mergeCell ref="A138:I138"/>
    <mergeCell ref="B139:I139"/>
    <mergeCell ref="A149:F149"/>
    <mergeCell ref="G149:J149"/>
    <mergeCell ref="A150:F150"/>
    <mergeCell ref="G150:J150"/>
    <mergeCell ref="B140:I140"/>
    <mergeCell ref="B141:I141"/>
    <mergeCell ref="B142:I142"/>
    <mergeCell ref="B143:I143"/>
    <mergeCell ref="A144:I144"/>
    <mergeCell ref="B145:I145"/>
    <mergeCell ref="A146:I146"/>
    <mergeCell ref="A147:J147"/>
    <mergeCell ref="A148:J148"/>
    <mergeCell ref="B128:H128"/>
    <mergeCell ref="B129:H129"/>
    <mergeCell ref="A130:I130"/>
    <mergeCell ref="A131:J131"/>
    <mergeCell ref="A132:H132"/>
    <mergeCell ref="A133:C135"/>
    <mergeCell ref="D133:J133"/>
    <mergeCell ref="D134:J134"/>
    <mergeCell ref="D135:J135"/>
    <mergeCell ref="B119:H119"/>
    <mergeCell ref="A120:H120"/>
    <mergeCell ref="B121:H121"/>
    <mergeCell ref="B122:H122"/>
    <mergeCell ref="B123:H123"/>
    <mergeCell ref="B124:H124"/>
    <mergeCell ref="B125:H125"/>
    <mergeCell ref="B126:H126"/>
    <mergeCell ref="B127:H127"/>
    <mergeCell ref="B110:I110"/>
    <mergeCell ref="B111:I111"/>
    <mergeCell ref="A112:I112"/>
    <mergeCell ref="A113:J113"/>
    <mergeCell ref="A114:J114"/>
    <mergeCell ref="B115:H115"/>
    <mergeCell ref="A116:H116"/>
    <mergeCell ref="B117:H117"/>
    <mergeCell ref="A118:H118"/>
    <mergeCell ref="B101:I101"/>
    <mergeCell ref="B102:I102"/>
    <mergeCell ref="B103:I103"/>
    <mergeCell ref="A104:I104"/>
    <mergeCell ref="A105:J105"/>
    <mergeCell ref="A106:J106"/>
    <mergeCell ref="B107:I107"/>
    <mergeCell ref="B108:I108"/>
    <mergeCell ref="B109:I109"/>
    <mergeCell ref="A92:I92"/>
    <mergeCell ref="A93:J93"/>
    <mergeCell ref="B94:I94"/>
    <mergeCell ref="B95:I95"/>
    <mergeCell ref="A96:I96"/>
    <mergeCell ref="B97:I97"/>
    <mergeCell ref="A98:I98"/>
    <mergeCell ref="A99:J99"/>
    <mergeCell ref="A100:J100"/>
    <mergeCell ref="B83:I83"/>
    <mergeCell ref="B84:H84"/>
    <mergeCell ref="B85:I85"/>
    <mergeCell ref="B86:I86"/>
    <mergeCell ref="B87:I87"/>
    <mergeCell ref="B88:I88"/>
    <mergeCell ref="B89:I89"/>
    <mergeCell ref="A90:I90"/>
    <mergeCell ref="B91:I91"/>
    <mergeCell ref="B74:H74"/>
    <mergeCell ref="B75:I75"/>
    <mergeCell ref="B76:I76"/>
    <mergeCell ref="B77:H77"/>
    <mergeCell ref="A78:I78"/>
    <mergeCell ref="A79:J79"/>
    <mergeCell ref="A80:J80"/>
    <mergeCell ref="A81:I81"/>
    <mergeCell ref="A82:J82"/>
    <mergeCell ref="C65:I65"/>
    <mergeCell ref="C66:I66"/>
    <mergeCell ref="C67:I67"/>
    <mergeCell ref="A68:I68"/>
    <mergeCell ref="A69:J69"/>
    <mergeCell ref="A70:J70"/>
    <mergeCell ref="B71:I71"/>
    <mergeCell ref="B72:I72"/>
    <mergeCell ref="B73:I73"/>
    <mergeCell ref="B56:H56"/>
    <mergeCell ref="B57:H57"/>
    <mergeCell ref="B58:H58"/>
    <mergeCell ref="B59:I59"/>
    <mergeCell ref="B60:H60"/>
    <mergeCell ref="A61:I61"/>
    <mergeCell ref="A62:J62"/>
    <mergeCell ref="A63:J63"/>
    <mergeCell ref="B64:I64"/>
    <mergeCell ref="A47:H47"/>
    <mergeCell ref="A48:J48"/>
    <mergeCell ref="A49:J49"/>
    <mergeCell ref="B50:I50"/>
    <mergeCell ref="B51:I51"/>
    <mergeCell ref="B52:H52"/>
    <mergeCell ref="B53:H53"/>
    <mergeCell ref="B54:H54"/>
    <mergeCell ref="B55:I55"/>
    <mergeCell ref="B38:H38"/>
    <mergeCell ref="B39:H39"/>
    <mergeCell ref="B40:H40"/>
    <mergeCell ref="B41:D41"/>
    <mergeCell ref="B42:H42"/>
    <mergeCell ref="B43:H43"/>
    <mergeCell ref="B44:H44"/>
    <mergeCell ref="B45:H45"/>
    <mergeCell ref="B46:H46"/>
    <mergeCell ref="A29:J29"/>
    <mergeCell ref="B30:I30"/>
    <mergeCell ref="B31:H31"/>
    <mergeCell ref="B32:H32"/>
    <mergeCell ref="A33:I33"/>
    <mergeCell ref="B34:I34"/>
    <mergeCell ref="A35:I35"/>
    <mergeCell ref="A36:J36"/>
    <mergeCell ref="A37:J37"/>
    <mergeCell ref="A21:J21"/>
    <mergeCell ref="A22:J22"/>
    <mergeCell ref="B23:G23"/>
    <mergeCell ref="H23:I23"/>
    <mergeCell ref="B24:I24"/>
    <mergeCell ref="B25:H25"/>
    <mergeCell ref="A26:I26"/>
    <mergeCell ref="A27:J27"/>
    <mergeCell ref="A28:J28"/>
    <mergeCell ref="H16:J16"/>
    <mergeCell ref="B17:G17"/>
    <mergeCell ref="H17:J17"/>
    <mergeCell ref="B18:G18"/>
    <mergeCell ref="H18:J18"/>
    <mergeCell ref="B19:G19"/>
    <mergeCell ref="H19:J19"/>
    <mergeCell ref="B20:G20"/>
    <mergeCell ref="H20:J20"/>
    <mergeCell ref="A156:J156"/>
    <mergeCell ref="A1:J1"/>
    <mergeCell ref="A2:J2"/>
    <mergeCell ref="A3:G3"/>
    <mergeCell ref="H3:J3"/>
    <mergeCell ref="A4:G4"/>
    <mergeCell ref="H4:J4"/>
    <mergeCell ref="A5:G5"/>
    <mergeCell ref="H5:J5"/>
    <mergeCell ref="A6:J6"/>
    <mergeCell ref="B7:G7"/>
    <mergeCell ref="H7:J7"/>
    <mergeCell ref="B8:G8"/>
    <mergeCell ref="H8:J8"/>
    <mergeCell ref="B9:G9"/>
    <mergeCell ref="H9:J9"/>
    <mergeCell ref="B10:G10"/>
    <mergeCell ref="H10:J10"/>
    <mergeCell ref="A11:J11"/>
    <mergeCell ref="A12:J12"/>
    <mergeCell ref="A13:J13"/>
    <mergeCell ref="A14:J14"/>
    <mergeCell ref="A15:J15"/>
    <mergeCell ref="B16:G16"/>
  </mergeCells>
  <pageMargins left="1.2598425196850394" right="0.70866141732283472" top="0.74803149606299213" bottom="0.74803149606299213" header="0" footer="0"/>
  <pageSetup paperSize="9" scale="59" firstPageNumber="0" fitToHeight="5" orientation="portrait" r:id="rId1"/>
  <headerFooter>
    <oddHeader>&amp;C&amp;A</oddHeader>
    <oddFooter>&amp;CPágina &amp;P</oddFooter>
  </headerFooter>
  <rowBreaks count="1" manualBreakCount="1"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9"/>
  <sheetViews>
    <sheetView view="pageBreakPreview" topLeftCell="A82" zoomScaleNormal="100" zoomScaleSheetLayoutView="100" zoomScalePageLayoutView="85" workbookViewId="0">
      <selection activeCell="I88" sqref="I88"/>
    </sheetView>
  </sheetViews>
  <sheetFormatPr defaultRowHeight="12.75" x14ac:dyDescent="0.2"/>
  <cols>
    <col min="1" max="1" width="5.42578125"/>
    <col min="2" max="3" width="10.85546875"/>
    <col min="4" max="4" width="12.42578125"/>
    <col min="5" max="5" width="14.140625"/>
    <col min="6" max="6" width="5.85546875"/>
    <col min="7" max="7" width="6.85546875"/>
    <col min="8" max="8" width="14.7109375"/>
    <col min="9" max="9" width="11.42578125" bestFit="1" customWidth="1"/>
    <col min="10" max="10" width="11.140625"/>
    <col min="11" max="11" width="11.140625" bestFit="1" customWidth="1"/>
    <col min="12" max="12" width="12.28515625" bestFit="1" customWidth="1"/>
    <col min="13" max="13" width="14.7109375" bestFit="1" customWidth="1"/>
    <col min="14" max="14" width="35"/>
    <col min="15" max="26" width="7.85546875"/>
    <col min="27" max="1025" width="14.140625"/>
  </cols>
  <sheetData>
    <row r="1" spans="1:13" ht="24" customHeight="1" x14ac:dyDescent="0.2">
      <c r="A1" s="176" t="s">
        <v>196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53.25" customHeight="1" x14ac:dyDescent="0.2">
      <c r="A2" s="178" t="s">
        <v>202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3" spans="1:13" ht="12.75" customHeight="1" x14ac:dyDescent="0.2">
      <c r="A3" s="121" t="s">
        <v>0</v>
      </c>
      <c r="B3" s="121"/>
      <c r="C3" s="121"/>
      <c r="D3" s="121"/>
      <c r="E3" s="121"/>
      <c r="F3" s="121"/>
      <c r="G3" s="121"/>
      <c r="H3" s="180" t="str">
        <f>MOTORISTA!H3</f>
        <v>54000.025727/2024-12</v>
      </c>
      <c r="I3" s="180"/>
      <c r="J3" s="180"/>
    </row>
    <row r="4" spans="1:13" ht="12.75" customHeight="1" x14ac:dyDescent="0.2">
      <c r="A4" s="121" t="s">
        <v>1</v>
      </c>
      <c r="B4" s="121"/>
      <c r="C4" s="121"/>
      <c r="D4" s="121"/>
      <c r="E4" s="121"/>
      <c r="F4" s="121"/>
      <c r="G4" s="121"/>
      <c r="H4" s="181">
        <f>MOTORISTA!H4</f>
        <v>0</v>
      </c>
      <c r="I4" s="181"/>
      <c r="J4" s="181"/>
    </row>
    <row r="5" spans="1:13" ht="12.75" customHeight="1" x14ac:dyDescent="0.2">
      <c r="A5" s="124" t="s">
        <v>2</v>
      </c>
      <c r="B5" s="124"/>
      <c r="C5" s="124"/>
      <c r="D5" s="124"/>
      <c r="E5" s="124"/>
      <c r="F5" s="124"/>
      <c r="G5" s="124"/>
      <c r="H5" s="125">
        <f>MOTORISTA!H5</f>
        <v>0</v>
      </c>
      <c r="I5" s="125"/>
      <c r="J5" s="125"/>
    </row>
    <row r="6" spans="1:13" ht="15" customHeight="1" x14ac:dyDescent="0.2">
      <c r="A6" s="182" t="s">
        <v>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</row>
    <row r="7" spans="1:13" ht="12.75" customHeight="1" x14ac:dyDescent="0.2">
      <c r="A7" s="2" t="s">
        <v>4</v>
      </c>
      <c r="B7" s="121" t="s">
        <v>5</v>
      </c>
      <c r="C7" s="121"/>
      <c r="D7" s="121"/>
      <c r="E7" s="121"/>
      <c r="F7" s="121"/>
      <c r="G7" s="121"/>
      <c r="H7" s="127"/>
      <c r="I7" s="127"/>
      <c r="J7" s="127"/>
      <c r="K7" s="105"/>
      <c r="L7" s="105"/>
      <c r="M7" s="105"/>
    </row>
    <row r="8" spans="1:13" ht="12.75" customHeight="1" x14ac:dyDescent="0.2">
      <c r="A8" s="2" t="s">
        <v>6</v>
      </c>
      <c r="B8" s="121" t="s">
        <v>7</v>
      </c>
      <c r="C8" s="121"/>
      <c r="D8" s="121"/>
      <c r="E8" s="121"/>
      <c r="F8" s="121"/>
      <c r="G8" s="121"/>
      <c r="H8" s="105"/>
      <c r="I8" s="105"/>
      <c r="J8" s="105"/>
      <c r="K8" s="127"/>
      <c r="L8" s="127"/>
      <c r="M8" s="127"/>
    </row>
    <row r="9" spans="1:13" ht="12.75" customHeight="1" x14ac:dyDescent="0.2">
      <c r="A9" s="2" t="s">
        <v>8</v>
      </c>
      <c r="B9" s="121" t="s">
        <v>9</v>
      </c>
      <c r="C9" s="121"/>
      <c r="D9" s="121"/>
      <c r="E9" s="121"/>
      <c r="F9" s="121"/>
      <c r="G9" s="121"/>
      <c r="H9" s="127"/>
      <c r="I9" s="127"/>
      <c r="J9" s="127"/>
      <c r="K9" s="128"/>
      <c r="L9" s="128"/>
      <c r="M9" s="128"/>
    </row>
    <row r="10" spans="1:13" ht="12.75" customHeight="1" x14ac:dyDescent="0.2">
      <c r="A10" s="2" t="s">
        <v>10</v>
      </c>
      <c r="B10" s="121" t="s">
        <v>11</v>
      </c>
      <c r="C10" s="121"/>
      <c r="D10" s="121"/>
      <c r="E10" s="121"/>
      <c r="F10" s="121"/>
      <c r="G10" s="121"/>
      <c r="H10" s="105"/>
      <c r="I10" s="105"/>
      <c r="J10" s="105"/>
      <c r="K10" s="129">
        <f>MOTORISTA!H10</f>
        <v>24</v>
      </c>
      <c r="L10" s="129"/>
      <c r="M10" s="129"/>
    </row>
    <row r="11" spans="1:13" ht="15.75" customHeight="1" x14ac:dyDescent="0.2">
      <c r="A11" s="183" t="s">
        <v>12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1:13" ht="12.75" customHeight="1" x14ac:dyDescent="0.2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1:13" ht="48.75" customHeight="1" x14ac:dyDescent="0.2">
      <c r="A13" s="185" t="s">
        <v>210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</row>
    <row r="14" spans="1:13" ht="12.75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</row>
    <row r="15" spans="1:13" ht="15" customHeight="1" x14ac:dyDescent="0.2">
      <c r="A15" s="182" t="s">
        <v>13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</row>
    <row r="16" spans="1:13" ht="15.75" customHeight="1" x14ac:dyDescent="0.2">
      <c r="A16" s="2">
        <v>1</v>
      </c>
      <c r="B16" s="121" t="s">
        <v>14</v>
      </c>
      <c r="C16" s="121"/>
      <c r="D16" s="121"/>
      <c r="E16" s="121"/>
      <c r="F16" s="121"/>
      <c r="G16" s="121"/>
      <c r="H16" s="187"/>
      <c r="I16" s="187"/>
      <c r="J16" s="187"/>
      <c r="K16" s="135" t="s">
        <v>15</v>
      </c>
      <c r="L16" s="135"/>
      <c r="M16" s="135"/>
    </row>
    <row r="17" spans="1:26" ht="15.75" customHeight="1" x14ac:dyDescent="0.2">
      <c r="A17" s="2">
        <v>2</v>
      </c>
      <c r="B17" s="121" t="s">
        <v>16</v>
      </c>
      <c r="C17" s="121"/>
      <c r="D17" s="121"/>
      <c r="E17" s="121"/>
      <c r="F17" s="121"/>
      <c r="G17" s="121"/>
      <c r="H17" s="187"/>
      <c r="I17" s="187"/>
      <c r="J17" s="187"/>
      <c r="K17" s="135" t="s">
        <v>17</v>
      </c>
      <c r="L17" s="135"/>
      <c r="M17" s="135"/>
    </row>
    <row r="18" spans="1:26" ht="28.5" customHeight="1" x14ac:dyDescent="0.2">
      <c r="A18" s="2">
        <v>3</v>
      </c>
      <c r="B18" s="121" t="s">
        <v>18</v>
      </c>
      <c r="C18" s="121"/>
      <c r="D18" s="121"/>
      <c r="E18" s="121"/>
      <c r="F18" s="121"/>
      <c r="G18" s="121"/>
      <c r="H18" s="187"/>
      <c r="I18" s="187"/>
      <c r="J18" s="187"/>
      <c r="K18" s="188">
        <f>MOTORISTA!H18</f>
        <v>0</v>
      </c>
      <c r="L18" s="188"/>
      <c r="M18" s="188"/>
    </row>
    <row r="19" spans="1:26" ht="15.75" customHeight="1" x14ac:dyDescent="0.2">
      <c r="A19" s="2">
        <v>4</v>
      </c>
      <c r="B19" s="121" t="s">
        <v>19</v>
      </c>
      <c r="C19" s="121"/>
      <c r="D19" s="121"/>
      <c r="E19" s="121"/>
      <c r="F19" s="121"/>
      <c r="G19" s="121"/>
      <c r="H19" s="187"/>
      <c r="I19" s="187"/>
      <c r="J19" s="187"/>
      <c r="K19" s="135" t="s">
        <v>15</v>
      </c>
      <c r="L19" s="135"/>
      <c r="M19" s="135"/>
    </row>
    <row r="20" spans="1:26" ht="15.75" customHeight="1" x14ac:dyDescent="0.2">
      <c r="A20" s="2">
        <v>5</v>
      </c>
      <c r="B20" s="121" t="s">
        <v>20</v>
      </c>
      <c r="C20" s="121"/>
      <c r="D20" s="121"/>
      <c r="E20" s="121"/>
      <c r="F20" s="121"/>
      <c r="G20" s="121"/>
      <c r="H20" s="189"/>
      <c r="I20" s="189"/>
      <c r="J20" s="189"/>
      <c r="K20" s="137">
        <v>45078</v>
      </c>
      <c r="L20" s="137"/>
      <c r="M20" s="137"/>
    </row>
    <row r="21" spans="1:26" ht="12.75" customHeight="1" x14ac:dyDescent="0.2">
      <c r="A21" s="184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</row>
    <row r="22" spans="1:26" ht="12.75" customHeight="1" x14ac:dyDescent="0.2">
      <c r="A22" s="190" t="s">
        <v>134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3" t="s">
        <v>31</v>
      </c>
    </row>
    <row r="23" spans="1:26" ht="15.75" customHeight="1" x14ac:dyDescent="0.2">
      <c r="A23" s="2">
        <v>1</v>
      </c>
      <c r="B23" s="121" t="s">
        <v>135</v>
      </c>
      <c r="C23" s="121"/>
      <c r="D23" s="121"/>
      <c r="E23" s="121"/>
      <c r="F23" s="121"/>
      <c r="G23" s="121"/>
      <c r="H23" s="5"/>
      <c r="I23" s="4"/>
      <c r="J23" s="5"/>
      <c r="K23" s="5"/>
      <c r="L23" s="5"/>
      <c r="M23" s="57">
        <f>K18/220</f>
        <v>0</v>
      </c>
    </row>
    <row r="24" spans="1:26" ht="15.75" customHeight="1" x14ac:dyDescent="0.2">
      <c r="A24" s="2">
        <v>2</v>
      </c>
      <c r="B24" s="121" t="s">
        <v>136</v>
      </c>
      <c r="C24" s="121"/>
      <c r="D24" s="121"/>
      <c r="E24" s="121"/>
      <c r="F24" s="121"/>
      <c r="G24" s="121"/>
      <c r="H24" s="5"/>
      <c r="I24" s="4"/>
      <c r="J24" s="5"/>
      <c r="K24" s="5"/>
      <c r="L24" s="5"/>
      <c r="M24" s="57">
        <f>M23*1.5</f>
        <v>0</v>
      </c>
    </row>
    <row r="25" spans="1:26" ht="15.75" customHeight="1" x14ac:dyDescent="0.2">
      <c r="A25" s="2">
        <v>3</v>
      </c>
      <c r="B25" s="121" t="s">
        <v>137</v>
      </c>
      <c r="C25" s="121"/>
      <c r="D25" s="121"/>
      <c r="E25" s="121"/>
      <c r="F25" s="121"/>
      <c r="G25" s="121"/>
      <c r="H25" s="5"/>
      <c r="I25" s="4"/>
      <c r="J25" s="5"/>
      <c r="K25" s="5"/>
      <c r="L25" s="5"/>
      <c r="M25" s="57">
        <f>M23*2</f>
        <v>0</v>
      </c>
    </row>
    <row r="26" spans="1:26" ht="25.5" customHeight="1" x14ac:dyDescent="0.2">
      <c r="A26" s="2">
        <v>4</v>
      </c>
      <c r="B26" s="121" t="s">
        <v>138</v>
      </c>
      <c r="C26" s="121"/>
      <c r="D26" s="121"/>
      <c r="E26" s="121"/>
      <c r="F26" s="121"/>
      <c r="G26" s="121"/>
      <c r="H26" s="5"/>
      <c r="I26" s="4"/>
      <c r="J26" s="5"/>
      <c r="K26" s="5"/>
      <c r="L26" s="5"/>
      <c r="M26" s="57">
        <f>M23*1.1428571</f>
        <v>0</v>
      </c>
    </row>
    <row r="27" spans="1:26" ht="12.75" customHeight="1" x14ac:dyDescent="0.2">
      <c r="A27" s="191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</row>
    <row r="28" spans="1:26" ht="36.75" customHeight="1" x14ac:dyDescent="0.2">
      <c r="A28" s="192" t="s">
        <v>139</v>
      </c>
      <c r="B28" s="192"/>
      <c r="C28" s="192"/>
      <c r="D28" s="192"/>
      <c r="E28" s="192"/>
      <c r="F28" s="192"/>
      <c r="G28" s="192"/>
      <c r="H28" s="192"/>
      <c r="I28" s="192"/>
      <c r="J28" s="58" t="s">
        <v>140</v>
      </c>
      <c r="K28" s="58" t="s">
        <v>141</v>
      </c>
      <c r="L28" s="58" t="s">
        <v>142</v>
      </c>
      <c r="M28" s="58" t="s">
        <v>143</v>
      </c>
    </row>
    <row r="29" spans="1:26" ht="30" customHeight="1" x14ac:dyDescent="0.2">
      <c r="A29" s="3">
        <v>1</v>
      </c>
      <c r="B29" s="134" t="s">
        <v>22</v>
      </c>
      <c r="C29" s="134"/>
      <c r="D29" s="134"/>
      <c r="E29" s="134"/>
      <c r="F29" s="134"/>
      <c r="G29" s="134"/>
      <c r="H29" s="134" t="s">
        <v>23</v>
      </c>
      <c r="I29" s="134"/>
      <c r="J29" s="3" t="s">
        <v>24</v>
      </c>
      <c r="K29" s="3" t="s">
        <v>24</v>
      </c>
      <c r="L29" s="3" t="s">
        <v>24</v>
      </c>
      <c r="M29" s="3" t="s">
        <v>24</v>
      </c>
    </row>
    <row r="30" spans="1:26" ht="14.25" customHeight="1" x14ac:dyDescent="0.2">
      <c r="A30" s="2" t="s">
        <v>4</v>
      </c>
      <c r="B30" s="121" t="s">
        <v>144</v>
      </c>
      <c r="C30" s="121"/>
      <c r="D30" s="121"/>
      <c r="E30" s="121"/>
      <c r="F30" s="121"/>
      <c r="G30" s="121"/>
      <c r="H30" s="121"/>
      <c r="I30" s="121"/>
      <c r="J30" s="57">
        <f>M24</f>
        <v>0</v>
      </c>
      <c r="K30" s="57">
        <f>M25</f>
        <v>0</v>
      </c>
      <c r="L30" s="57">
        <f>M26</f>
        <v>0</v>
      </c>
      <c r="M30" s="57">
        <f>M26</f>
        <v>0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4.25" customHeight="1" x14ac:dyDescent="0.2">
      <c r="A31" s="2"/>
      <c r="B31" s="121" t="s">
        <v>145</v>
      </c>
      <c r="C31" s="121"/>
      <c r="D31" s="121"/>
      <c r="E31" s="121"/>
      <c r="F31" s="121"/>
      <c r="G31" s="121"/>
      <c r="H31" s="121"/>
      <c r="I31" s="121"/>
      <c r="J31" s="57"/>
      <c r="K31" s="57"/>
      <c r="L31" s="57">
        <f>L30*0.2</f>
        <v>0</v>
      </c>
      <c r="M31" s="57">
        <f>M30*0.2</f>
        <v>0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4.25" customHeight="1" x14ac:dyDescent="0.2">
      <c r="A32" s="2"/>
      <c r="B32" s="121" t="s">
        <v>146</v>
      </c>
      <c r="C32" s="121"/>
      <c r="D32" s="121"/>
      <c r="E32" s="121"/>
      <c r="F32" s="121"/>
      <c r="G32" s="121"/>
      <c r="H32" s="121"/>
      <c r="I32" s="121"/>
      <c r="J32" s="57"/>
      <c r="K32" s="57"/>
      <c r="L32" s="57">
        <f>(L30+L31)*0.5+(L30+L31)</f>
        <v>0</v>
      </c>
      <c r="M32" s="57">
        <f>(M30+M31)*2</f>
        <v>0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4.25" customHeight="1" x14ac:dyDescent="0.2">
      <c r="A33" s="2" t="s">
        <v>6</v>
      </c>
      <c r="B33" s="121" t="s">
        <v>147</v>
      </c>
      <c r="C33" s="121"/>
      <c r="D33" s="121"/>
      <c r="E33" s="121"/>
      <c r="F33" s="121"/>
      <c r="G33" s="121"/>
      <c r="H33" s="121"/>
      <c r="I33" s="121"/>
      <c r="J33" s="57">
        <f>J30/22*4</f>
        <v>0</v>
      </c>
      <c r="K33" s="57">
        <f>K30/22*4</f>
        <v>0</v>
      </c>
      <c r="L33" s="57">
        <f>L32/22*4</f>
        <v>0</v>
      </c>
      <c r="M33" s="57">
        <f>M32/22*4</f>
        <v>0</v>
      </c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">
      <c r="A34" s="140" t="s">
        <v>26</v>
      </c>
      <c r="B34" s="140"/>
      <c r="C34" s="140"/>
      <c r="D34" s="140"/>
      <c r="E34" s="140"/>
      <c r="F34" s="140"/>
      <c r="G34" s="140"/>
      <c r="H34" s="140"/>
      <c r="I34" s="140"/>
      <c r="J34" s="59">
        <f>SUM(J30:J33)</f>
        <v>0</v>
      </c>
      <c r="K34" s="59">
        <f>SUM(K30:K33)</f>
        <v>0</v>
      </c>
      <c r="L34" s="59">
        <f>L32+L33</f>
        <v>0</v>
      </c>
      <c r="M34" s="59">
        <f>M32+M33</f>
        <v>0</v>
      </c>
    </row>
    <row r="35" spans="1:26" ht="12.75" customHeight="1" x14ac:dyDescent="0.2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</row>
    <row r="36" spans="1:26" ht="15.75" customHeight="1" x14ac:dyDescent="0.2">
      <c r="A36" s="141" t="s">
        <v>27</v>
      </c>
      <c r="B36" s="141"/>
      <c r="C36" s="141"/>
      <c r="D36" s="141"/>
      <c r="E36" s="141"/>
      <c r="F36" s="141"/>
      <c r="G36" s="141"/>
      <c r="H36" s="141"/>
      <c r="I36" s="141"/>
      <c r="J36" s="141"/>
    </row>
    <row r="37" spans="1:26" ht="15" customHeight="1" x14ac:dyDescent="0.2">
      <c r="A37" s="194" t="s">
        <v>28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</row>
    <row r="38" spans="1:26" ht="15" customHeight="1" x14ac:dyDescent="0.2">
      <c r="A38" s="9" t="s">
        <v>29</v>
      </c>
      <c r="B38" s="143" t="s">
        <v>30</v>
      </c>
      <c r="C38" s="143"/>
      <c r="D38" s="143"/>
      <c r="E38" s="143"/>
      <c r="F38" s="143"/>
      <c r="G38" s="143"/>
      <c r="H38" s="143"/>
      <c r="I38" s="143"/>
      <c r="J38" s="1" t="s">
        <v>31</v>
      </c>
      <c r="K38" s="1" t="s">
        <v>31</v>
      </c>
      <c r="L38" s="1" t="s">
        <v>31</v>
      </c>
      <c r="M38" s="1" t="s">
        <v>31</v>
      </c>
    </row>
    <row r="39" spans="1:26" ht="27" customHeight="1" x14ac:dyDescent="0.2">
      <c r="A39" s="19" t="s">
        <v>4</v>
      </c>
      <c r="B39" s="121" t="s">
        <v>32</v>
      </c>
      <c r="C39" s="121"/>
      <c r="D39" s="121"/>
      <c r="E39" s="121"/>
      <c r="F39" s="121"/>
      <c r="G39" s="121"/>
      <c r="H39" s="121"/>
      <c r="I39" s="11">
        <v>8.3299999999999999E-2</v>
      </c>
      <c r="J39" s="12">
        <f>ROUND($J$34*I39,2)</f>
        <v>0</v>
      </c>
      <c r="K39" s="12">
        <f>ROUND($K$34*I39,2)</f>
        <v>0</v>
      </c>
      <c r="L39" s="12">
        <f>ROUND($L$34*I39,2)</f>
        <v>0</v>
      </c>
      <c r="M39" s="12">
        <f>ROUND($M$34*I39,2)</f>
        <v>0</v>
      </c>
    </row>
    <row r="40" spans="1:26" ht="36" customHeight="1" x14ac:dyDescent="0.2">
      <c r="A40" s="19" t="s">
        <v>6</v>
      </c>
      <c r="B40" s="121" t="s">
        <v>33</v>
      </c>
      <c r="C40" s="121"/>
      <c r="D40" s="121"/>
      <c r="E40" s="121"/>
      <c r="F40" s="121"/>
      <c r="G40" s="121"/>
      <c r="H40" s="121"/>
      <c r="I40" s="14">
        <v>3.0249999999999999E-2</v>
      </c>
      <c r="J40" s="12">
        <f>ROUND($J$34*I40,2)</f>
        <v>0</v>
      </c>
      <c r="K40" s="12">
        <f>ROUND($K$34*I40,2)</f>
        <v>0</v>
      </c>
      <c r="L40" s="12">
        <f>ROUND($L$34*I40,2)</f>
        <v>0</v>
      </c>
      <c r="M40" s="12">
        <f>ROUND($M$34*I40,2)</f>
        <v>0</v>
      </c>
    </row>
    <row r="41" spans="1:26" ht="12.75" customHeight="1" x14ac:dyDescent="0.2">
      <c r="A41" s="161" t="s">
        <v>34</v>
      </c>
      <c r="B41" s="161"/>
      <c r="C41" s="161"/>
      <c r="D41" s="161"/>
      <c r="E41" s="161"/>
      <c r="F41" s="161"/>
      <c r="G41" s="161"/>
      <c r="H41" s="161"/>
      <c r="I41" s="161"/>
      <c r="J41" s="12">
        <f>SUM(J39+J40)</f>
        <v>0</v>
      </c>
      <c r="K41" s="12">
        <f>SUM(K39+K40)</f>
        <v>0</v>
      </c>
      <c r="L41" s="12">
        <f>SUM(L39+L40)</f>
        <v>0</v>
      </c>
      <c r="M41" s="12">
        <f>SUM(M39+M40)</f>
        <v>0</v>
      </c>
    </row>
    <row r="42" spans="1:26" ht="12.75" customHeight="1" x14ac:dyDescent="0.2">
      <c r="A42" s="38" t="s">
        <v>8</v>
      </c>
      <c r="B42" s="152" t="s">
        <v>35</v>
      </c>
      <c r="C42" s="152"/>
      <c r="D42" s="152"/>
      <c r="E42" s="152"/>
      <c r="F42" s="152"/>
      <c r="G42" s="152"/>
      <c r="H42" s="152"/>
      <c r="I42" s="152"/>
      <c r="J42" s="16">
        <f>ROUND(I55*J41,2)</f>
        <v>0</v>
      </c>
      <c r="K42" s="16">
        <f>ROUND(I55*K41,2)</f>
        <v>0</v>
      </c>
      <c r="L42" s="16">
        <f>ROUND(I55*L41,2)</f>
        <v>0</v>
      </c>
      <c r="M42" s="16">
        <f>ROUND(I55*M41,2)</f>
        <v>0</v>
      </c>
    </row>
    <row r="43" spans="1:26" ht="12.75" customHeight="1" x14ac:dyDescent="0.2">
      <c r="A43" s="153" t="s">
        <v>34</v>
      </c>
      <c r="B43" s="153"/>
      <c r="C43" s="153"/>
      <c r="D43" s="153"/>
      <c r="E43" s="153"/>
      <c r="F43" s="153"/>
      <c r="G43" s="153"/>
      <c r="H43" s="153"/>
      <c r="I43" s="153"/>
      <c r="J43" s="17">
        <f>J41+J42</f>
        <v>0</v>
      </c>
      <c r="K43" s="17">
        <f>K41+K42</f>
        <v>0</v>
      </c>
      <c r="L43" s="17">
        <f>L41+L42</f>
        <v>0</v>
      </c>
      <c r="M43" s="17">
        <f>M41+M42</f>
        <v>0</v>
      </c>
    </row>
    <row r="44" spans="1:26" ht="12.75" customHeight="1" x14ac:dyDescent="0.2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</row>
    <row r="45" spans="1:26" ht="30" customHeight="1" x14ac:dyDescent="0.2">
      <c r="A45" s="195" t="s">
        <v>36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</row>
    <row r="46" spans="1:26" ht="30" customHeight="1" x14ac:dyDescent="0.2">
      <c r="A46" s="18" t="s">
        <v>37</v>
      </c>
      <c r="B46" s="151" t="s">
        <v>38</v>
      </c>
      <c r="C46" s="151"/>
      <c r="D46" s="151"/>
      <c r="E46" s="151"/>
      <c r="F46" s="151"/>
      <c r="G46" s="151"/>
      <c r="H46" s="151"/>
      <c r="I46" s="3" t="s">
        <v>39</v>
      </c>
      <c r="J46" s="3" t="s">
        <v>40</v>
      </c>
      <c r="K46" s="3" t="s">
        <v>40</v>
      </c>
      <c r="L46" s="3" t="s">
        <v>40</v>
      </c>
      <c r="M46" s="3" t="s">
        <v>40</v>
      </c>
    </row>
    <row r="47" spans="1:26" ht="12.75" customHeight="1" x14ac:dyDescent="0.2">
      <c r="A47" s="19" t="s">
        <v>4</v>
      </c>
      <c r="B47" s="152" t="s">
        <v>41</v>
      </c>
      <c r="C47" s="152"/>
      <c r="D47" s="152"/>
      <c r="E47" s="152"/>
      <c r="F47" s="152"/>
      <c r="G47" s="152"/>
      <c r="H47" s="152"/>
      <c r="I47" s="20">
        <v>0.2</v>
      </c>
      <c r="J47" s="21">
        <f t="shared" ref="J47:J54" si="0">ROUND($J$34*I47,2)</f>
        <v>0</v>
      </c>
      <c r="K47" s="21">
        <f t="shared" ref="K47:K54" si="1">ROUND($K$34*I47,2)</f>
        <v>0</v>
      </c>
      <c r="L47" s="21">
        <f t="shared" ref="L47:L54" si="2">ROUND($L$34*I47,2)</f>
        <v>0</v>
      </c>
      <c r="M47" s="21">
        <f t="shared" ref="M47:M54" si="3">ROUND($M$34*I47,2)</f>
        <v>0</v>
      </c>
    </row>
    <row r="48" spans="1:26" ht="12.75" customHeight="1" x14ac:dyDescent="0.2">
      <c r="A48" s="19" t="s">
        <v>6</v>
      </c>
      <c r="B48" s="152" t="s">
        <v>42</v>
      </c>
      <c r="C48" s="152"/>
      <c r="D48" s="152"/>
      <c r="E48" s="152"/>
      <c r="F48" s="152"/>
      <c r="G48" s="152"/>
      <c r="H48" s="152"/>
      <c r="I48" s="20">
        <v>2.5000000000000001E-2</v>
      </c>
      <c r="J48" s="21">
        <f t="shared" si="0"/>
        <v>0</v>
      </c>
      <c r="K48" s="21">
        <f t="shared" si="1"/>
        <v>0</v>
      </c>
      <c r="L48" s="21">
        <f t="shared" si="2"/>
        <v>0</v>
      </c>
      <c r="M48" s="21">
        <f t="shared" si="3"/>
        <v>0</v>
      </c>
    </row>
    <row r="49" spans="1:13" ht="12.75" customHeight="1" x14ac:dyDescent="0.2">
      <c r="A49" s="19" t="s">
        <v>8</v>
      </c>
      <c r="B49" s="152" t="s">
        <v>43</v>
      </c>
      <c r="C49" s="152"/>
      <c r="D49" s="152"/>
      <c r="E49" s="22" t="s">
        <v>44</v>
      </c>
      <c r="F49" s="60">
        <v>0.03</v>
      </c>
      <c r="G49" s="22" t="s">
        <v>45</v>
      </c>
      <c r="H49" s="23">
        <v>1</v>
      </c>
      <c r="I49" s="87">
        <f>ROUND((F49*H49),6)</f>
        <v>0.03</v>
      </c>
      <c r="J49" s="21">
        <f t="shared" si="0"/>
        <v>0</v>
      </c>
      <c r="K49" s="21">
        <f t="shared" si="1"/>
        <v>0</v>
      </c>
      <c r="L49" s="21">
        <f t="shared" si="2"/>
        <v>0</v>
      </c>
      <c r="M49" s="21">
        <f t="shared" si="3"/>
        <v>0</v>
      </c>
    </row>
    <row r="50" spans="1:13" ht="12.75" customHeight="1" x14ac:dyDescent="0.2">
      <c r="A50" s="19" t="s">
        <v>10</v>
      </c>
      <c r="B50" s="152" t="s">
        <v>46</v>
      </c>
      <c r="C50" s="152"/>
      <c r="D50" s="152"/>
      <c r="E50" s="152"/>
      <c r="F50" s="152"/>
      <c r="G50" s="152"/>
      <c r="H50" s="152"/>
      <c r="I50" s="20">
        <v>1.4999999999999999E-2</v>
      </c>
      <c r="J50" s="21">
        <f t="shared" si="0"/>
        <v>0</v>
      </c>
      <c r="K50" s="21">
        <f t="shared" si="1"/>
        <v>0</v>
      </c>
      <c r="L50" s="21">
        <f t="shared" si="2"/>
        <v>0</v>
      </c>
      <c r="M50" s="21">
        <f t="shared" si="3"/>
        <v>0</v>
      </c>
    </row>
    <row r="51" spans="1:13" ht="12.75" customHeight="1" x14ac:dyDescent="0.2">
      <c r="A51" s="19" t="s">
        <v>47</v>
      </c>
      <c r="B51" s="152" t="s">
        <v>48</v>
      </c>
      <c r="C51" s="152"/>
      <c r="D51" s="152"/>
      <c r="E51" s="152"/>
      <c r="F51" s="152"/>
      <c r="G51" s="152"/>
      <c r="H51" s="152"/>
      <c r="I51" s="20">
        <v>0.01</v>
      </c>
      <c r="J51" s="21">
        <f t="shared" si="0"/>
        <v>0</v>
      </c>
      <c r="K51" s="21">
        <f t="shared" si="1"/>
        <v>0</v>
      </c>
      <c r="L51" s="21">
        <f t="shared" si="2"/>
        <v>0</v>
      </c>
      <c r="M51" s="21">
        <f t="shared" si="3"/>
        <v>0</v>
      </c>
    </row>
    <row r="52" spans="1:13" ht="12.75" customHeight="1" x14ac:dyDescent="0.2">
      <c r="A52" s="19" t="s">
        <v>49</v>
      </c>
      <c r="B52" s="152" t="s">
        <v>50</v>
      </c>
      <c r="C52" s="152"/>
      <c r="D52" s="152"/>
      <c r="E52" s="152"/>
      <c r="F52" s="152"/>
      <c r="G52" s="152"/>
      <c r="H52" s="152"/>
      <c r="I52" s="20">
        <v>6.0000000000000001E-3</v>
      </c>
      <c r="J52" s="21">
        <f t="shared" si="0"/>
        <v>0</v>
      </c>
      <c r="K52" s="21">
        <f t="shared" si="1"/>
        <v>0</v>
      </c>
      <c r="L52" s="21">
        <f t="shared" si="2"/>
        <v>0</v>
      </c>
      <c r="M52" s="21">
        <f t="shared" si="3"/>
        <v>0</v>
      </c>
    </row>
    <row r="53" spans="1:13" ht="12.75" customHeight="1" x14ac:dyDescent="0.2">
      <c r="A53" s="19" t="s">
        <v>51</v>
      </c>
      <c r="B53" s="152" t="s">
        <v>52</v>
      </c>
      <c r="C53" s="152"/>
      <c r="D53" s="152"/>
      <c r="E53" s="152"/>
      <c r="F53" s="152"/>
      <c r="G53" s="152"/>
      <c r="H53" s="152"/>
      <c r="I53" s="20">
        <v>2E-3</v>
      </c>
      <c r="J53" s="21">
        <f t="shared" si="0"/>
        <v>0</v>
      </c>
      <c r="K53" s="21">
        <f t="shared" si="1"/>
        <v>0</v>
      </c>
      <c r="L53" s="21">
        <f t="shared" si="2"/>
        <v>0</v>
      </c>
      <c r="M53" s="21">
        <f t="shared" si="3"/>
        <v>0</v>
      </c>
    </row>
    <row r="54" spans="1:13" ht="12.75" customHeight="1" x14ac:dyDescent="0.2">
      <c r="A54" s="19" t="s">
        <v>53</v>
      </c>
      <c r="B54" s="152" t="s">
        <v>54</v>
      </c>
      <c r="C54" s="152"/>
      <c r="D54" s="152"/>
      <c r="E54" s="152"/>
      <c r="F54" s="152"/>
      <c r="G54" s="152"/>
      <c r="H54" s="152"/>
      <c r="I54" s="20">
        <v>0.08</v>
      </c>
      <c r="J54" s="21">
        <f t="shared" si="0"/>
        <v>0</v>
      </c>
      <c r="K54" s="21">
        <f t="shared" si="1"/>
        <v>0</v>
      </c>
      <c r="L54" s="21">
        <f t="shared" si="2"/>
        <v>0</v>
      </c>
      <c r="M54" s="21">
        <f t="shared" si="3"/>
        <v>0</v>
      </c>
    </row>
    <row r="55" spans="1:13" ht="12.75" customHeight="1" x14ac:dyDescent="0.2">
      <c r="A55" s="153" t="s">
        <v>34</v>
      </c>
      <c r="B55" s="153"/>
      <c r="C55" s="153"/>
      <c r="D55" s="153"/>
      <c r="E55" s="153"/>
      <c r="F55" s="153"/>
      <c r="G55" s="153"/>
      <c r="H55" s="153"/>
      <c r="I55" s="25">
        <f>SUM(I47:I54)</f>
        <v>0.36800000000000005</v>
      </c>
      <c r="J55" s="17">
        <f>SUM(J47:J54)</f>
        <v>0</v>
      </c>
      <c r="K55" s="17">
        <f>SUM(K47:K54)</f>
        <v>0</v>
      </c>
      <c r="L55" s="17">
        <f>SUM(L47:L54)</f>
        <v>0</v>
      </c>
      <c r="M55" s="17">
        <f>SUM(M47:M54)</f>
        <v>0</v>
      </c>
    </row>
    <row r="56" spans="1:13" ht="12.75" customHeight="1" x14ac:dyDescent="0.2">
      <c r="A56" s="196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</row>
    <row r="57" spans="1:13" ht="15.75" customHeight="1" x14ac:dyDescent="0.2">
      <c r="A57" s="195" t="s">
        <v>65</v>
      </c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</row>
    <row r="58" spans="1:13" ht="15.75" customHeight="1" x14ac:dyDescent="0.2">
      <c r="A58" s="3">
        <v>2</v>
      </c>
      <c r="B58" s="134" t="s">
        <v>66</v>
      </c>
      <c r="C58" s="134"/>
      <c r="D58" s="134"/>
      <c r="E58" s="134"/>
      <c r="F58" s="134"/>
      <c r="G58" s="134"/>
      <c r="H58" s="134"/>
      <c r="I58" s="134"/>
      <c r="J58" s="3" t="s">
        <v>31</v>
      </c>
      <c r="K58" s="3" t="s">
        <v>31</v>
      </c>
      <c r="L58" s="3" t="s">
        <v>31</v>
      </c>
      <c r="M58" s="3" t="s">
        <v>31</v>
      </c>
    </row>
    <row r="59" spans="1:13" ht="14.25" customHeight="1" x14ac:dyDescent="0.2">
      <c r="A59" s="2" t="s">
        <v>29</v>
      </c>
      <c r="B59" s="2"/>
      <c r="C59" s="121" t="s">
        <v>67</v>
      </c>
      <c r="D59" s="121"/>
      <c r="E59" s="121"/>
      <c r="F59" s="121"/>
      <c r="G59" s="121"/>
      <c r="H59" s="121"/>
      <c r="I59" s="121"/>
      <c r="J59" s="30">
        <f>J43</f>
        <v>0</v>
      </c>
      <c r="K59" s="30">
        <f>K43</f>
        <v>0</v>
      </c>
      <c r="L59" s="30">
        <f>L43</f>
        <v>0</v>
      </c>
      <c r="M59" s="30">
        <f>M43</f>
        <v>0</v>
      </c>
    </row>
    <row r="60" spans="1:13" ht="14.25" customHeight="1" x14ac:dyDescent="0.2">
      <c r="A60" s="2" t="s">
        <v>37</v>
      </c>
      <c r="B60" s="2"/>
      <c r="C60" s="121" t="s">
        <v>38</v>
      </c>
      <c r="D60" s="121"/>
      <c r="E60" s="121"/>
      <c r="F60" s="121"/>
      <c r="G60" s="121"/>
      <c r="H60" s="121"/>
      <c r="I60" s="121"/>
      <c r="J60" s="30">
        <f>J55</f>
        <v>0</v>
      </c>
      <c r="K60" s="30">
        <f>K55</f>
        <v>0</v>
      </c>
      <c r="L60" s="30">
        <f>L55</f>
        <v>0</v>
      </c>
      <c r="M60" s="30">
        <f>M55</f>
        <v>0</v>
      </c>
    </row>
    <row r="61" spans="1:13" ht="14.25" customHeight="1" x14ac:dyDescent="0.2">
      <c r="A61" s="140" t="s">
        <v>34</v>
      </c>
      <c r="B61" s="140"/>
      <c r="C61" s="140"/>
      <c r="D61" s="140"/>
      <c r="E61" s="140"/>
      <c r="F61" s="140"/>
      <c r="G61" s="140"/>
      <c r="H61" s="140"/>
      <c r="I61" s="140"/>
      <c r="J61" s="31">
        <f>SUM(J59+J60)</f>
        <v>0</v>
      </c>
      <c r="K61" s="31">
        <f>SUM(K59+K60)</f>
        <v>0</v>
      </c>
      <c r="L61" s="31">
        <f>SUM(L59+L60)</f>
        <v>0</v>
      </c>
      <c r="M61" s="31">
        <f>SUM(M59+M60)</f>
        <v>0</v>
      </c>
    </row>
    <row r="62" spans="1:13" ht="12.75" customHeight="1" x14ac:dyDescent="0.2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</row>
    <row r="63" spans="1:13" ht="15.75" customHeight="1" x14ac:dyDescent="0.2">
      <c r="A63" s="141" t="s">
        <v>68</v>
      </c>
      <c r="B63" s="141"/>
      <c r="C63" s="141"/>
      <c r="D63" s="141"/>
      <c r="E63" s="141"/>
      <c r="F63" s="141"/>
      <c r="G63" s="141"/>
      <c r="H63" s="141"/>
      <c r="I63" s="141"/>
      <c r="J63" s="141"/>
    </row>
    <row r="64" spans="1:13" ht="15.75" customHeight="1" x14ac:dyDescent="0.2">
      <c r="A64" s="18">
        <v>3</v>
      </c>
      <c r="B64" s="134" t="s">
        <v>69</v>
      </c>
      <c r="C64" s="134"/>
      <c r="D64" s="134"/>
      <c r="E64" s="134"/>
      <c r="F64" s="134"/>
      <c r="G64" s="134"/>
      <c r="H64" s="134"/>
      <c r="I64" s="134"/>
      <c r="J64" s="18" t="s">
        <v>70</v>
      </c>
      <c r="K64" s="18" t="s">
        <v>70</v>
      </c>
      <c r="L64" s="18" t="s">
        <v>70</v>
      </c>
      <c r="M64" s="18" t="s">
        <v>70</v>
      </c>
    </row>
    <row r="65" spans="1:14" ht="46.5" customHeight="1" x14ac:dyDescent="0.2">
      <c r="A65" s="19" t="s">
        <v>4</v>
      </c>
      <c r="B65" s="121" t="s">
        <v>71</v>
      </c>
      <c r="C65" s="121"/>
      <c r="D65" s="121"/>
      <c r="E65" s="121"/>
      <c r="F65" s="121"/>
      <c r="G65" s="121"/>
      <c r="H65" s="121"/>
      <c r="I65" s="121"/>
      <c r="J65" s="21">
        <f>ROUND((($J$34/12)+($J$39/12)+($J$34/12/12)+($J$40/12))*(30/30)*0.05,2)</f>
        <v>0</v>
      </c>
      <c r="K65" s="21">
        <f>ROUND((($K$34/12)+($K$39/12)+($K$34/12/12)+($K$40/12))*(30/30)*0.05,2)</f>
        <v>0</v>
      </c>
      <c r="L65" s="21">
        <f>ROUND((($L$34/12)+($L$39/12)+($L$34/12/12)+($L$40/12))*(30/30)*0.05,2)</f>
        <v>0</v>
      </c>
      <c r="M65" s="21">
        <f>ROUND((($M$34/12)+($M$39/12)+($M$34/12/12)+($M$40/12))*(30/30)*0.05,2)</f>
        <v>0</v>
      </c>
    </row>
    <row r="66" spans="1:14" ht="14.25" customHeight="1" x14ac:dyDescent="0.2">
      <c r="A66" s="19" t="s">
        <v>6</v>
      </c>
      <c r="B66" s="121" t="s">
        <v>72</v>
      </c>
      <c r="C66" s="121"/>
      <c r="D66" s="121"/>
      <c r="E66" s="121"/>
      <c r="F66" s="121"/>
      <c r="G66" s="121"/>
      <c r="H66" s="121"/>
      <c r="I66" s="121"/>
      <c r="J66" s="21">
        <f>ROUND($J$65*I54,2)</f>
        <v>0</v>
      </c>
      <c r="K66" s="21">
        <f>ROUND($K$65*K54,2)</f>
        <v>0</v>
      </c>
      <c r="L66" s="21">
        <f>ROUND($L$65*L54,2)</f>
        <v>0</v>
      </c>
      <c r="M66" s="21">
        <f>ROUND($M$65*M54,2)</f>
        <v>0</v>
      </c>
    </row>
    <row r="67" spans="1:14" ht="36" customHeight="1" x14ac:dyDescent="0.2">
      <c r="A67" s="19" t="s">
        <v>8</v>
      </c>
      <c r="B67" s="121" t="s">
        <v>73</v>
      </c>
      <c r="C67" s="121"/>
      <c r="D67" s="121"/>
      <c r="E67" s="121"/>
      <c r="F67" s="121"/>
      <c r="G67" s="121"/>
      <c r="H67" s="121"/>
      <c r="I67" s="32">
        <v>1.9E-3</v>
      </c>
      <c r="J67" s="21">
        <f>ROUND($J$34*I67,2)</f>
        <v>0</v>
      </c>
      <c r="K67" s="21">
        <f>ROUND($K$34*I67,2)</f>
        <v>0</v>
      </c>
      <c r="L67" s="21">
        <f>ROUND($L$34*I67,2)</f>
        <v>0</v>
      </c>
      <c r="M67" s="21">
        <f>ROUND($M$34*I67,2)</f>
        <v>0</v>
      </c>
    </row>
    <row r="68" spans="1:14" ht="39.75" customHeight="1" x14ac:dyDescent="0.2">
      <c r="A68" s="33" t="s">
        <v>10</v>
      </c>
      <c r="B68" s="159" t="s">
        <v>74</v>
      </c>
      <c r="C68" s="159"/>
      <c r="D68" s="159"/>
      <c r="E68" s="159"/>
      <c r="F68" s="159"/>
      <c r="G68" s="159"/>
      <c r="H68" s="159"/>
      <c r="I68" s="159"/>
      <c r="J68" s="34">
        <f>($J$34/30)*7/$K$10</f>
        <v>0</v>
      </c>
      <c r="K68" s="34">
        <f>($K$34/30)*7/$K$10</f>
        <v>0</v>
      </c>
      <c r="L68" s="34">
        <f>($L$34/30)*7/$K$10</f>
        <v>0</v>
      </c>
      <c r="M68" s="34">
        <f>($M$34/30)*7/$K$10</f>
        <v>0</v>
      </c>
      <c r="N68" s="35"/>
    </row>
    <row r="69" spans="1:14" ht="14.25" customHeight="1" x14ac:dyDescent="0.2">
      <c r="A69" s="19" t="s">
        <v>47</v>
      </c>
      <c r="B69" s="121" t="s">
        <v>75</v>
      </c>
      <c r="C69" s="121"/>
      <c r="D69" s="121"/>
      <c r="E69" s="121"/>
      <c r="F69" s="121"/>
      <c r="G69" s="121"/>
      <c r="H69" s="121"/>
      <c r="I69" s="121"/>
      <c r="J69" s="21">
        <f>ROUND($I$55*J68,2)</f>
        <v>0</v>
      </c>
      <c r="K69" s="21">
        <f>ROUND($I$55*K68,2)</f>
        <v>0</v>
      </c>
      <c r="L69" s="21">
        <f>ROUND($I$55*L68,2)</f>
        <v>0</v>
      </c>
      <c r="M69" s="21">
        <f>ROUND($I$55*M68,2)</f>
        <v>0</v>
      </c>
    </row>
    <row r="70" spans="1:14" ht="36" customHeight="1" x14ac:dyDescent="0.2">
      <c r="A70" s="19" t="s">
        <v>49</v>
      </c>
      <c r="B70" s="121" t="s">
        <v>76</v>
      </c>
      <c r="C70" s="121"/>
      <c r="D70" s="121"/>
      <c r="E70" s="121"/>
      <c r="F70" s="121"/>
      <c r="G70" s="121"/>
      <c r="H70" s="121"/>
      <c r="I70" s="32">
        <v>3.8100000000000002E-2</v>
      </c>
      <c r="J70" s="21">
        <f>ROUND($J$34*I70,2)</f>
        <v>0</v>
      </c>
      <c r="K70" s="21">
        <f>ROUND($K$34*I70,2)</f>
        <v>0</v>
      </c>
      <c r="L70" s="21">
        <f>ROUND($L$34*I70,2)</f>
        <v>0</v>
      </c>
      <c r="M70" s="21">
        <f>ROUND($M$34*I70,2)</f>
        <v>0</v>
      </c>
    </row>
    <row r="71" spans="1:14" ht="12.75" customHeight="1" x14ac:dyDescent="0.2">
      <c r="A71" s="153" t="s">
        <v>34</v>
      </c>
      <c r="B71" s="153"/>
      <c r="C71" s="153"/>
      <c r="D71" s="153"/>
      <c r="E71" s="153"/>
      <c r="F71" s="153"/>
      <c r="G71" s="153"/>
      <c r="H71" s="153"/>
      <c r="I71" s="153"/>
      <c r="J71" s="17">
        <f>SUM(J65:J70)</f>
        <v>0</v>
      </c>
      <c r="K71" s="17">
        <f>SUM(K65:K70)</f>
        <v>0</v>
      </c>
      <c r="L71" s="17">
        <f>SUM(L65:L70)</f>
        <v>0</v>
      </c>
      <c r="M71" s="17">
        <f>SUM(M65:M70)</f>
        <v>0</v>
      </c>
    </row>
    <row r="72" spans="1:14" ht="12.75" customHeight="1" x14ac:dyDescent="0.2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</row>
    <row r="73" spans="1:14" ht="15.75" customHeight="1" x14ac:dyDescent="0.2">
      <c r="A73" s="141" t="s">
        <v>103</v>
      </c>
      <c r="B73" s="141"/>
      <c r="C73" s="141"/>
      <c r="D73" s="141"/>
      <c r="E73" s="141"/>
      <c r="F73" s="141"/>
      <c r="G73" s="141"/>
      <c r="H73" s="141"/>
      <c r="I73" s="141"/>
      <c r="J73" s="141"/>
    </row>
    <row r="74" spans="1:14" ht="30" customHeight="1" x14ac:dyDescent="0.2">
      <c r="A74" s="18">
        <v>6</v>
      </c>
      <c r="B74" s="151" t="s">
        <v>104</v>
      </c>
      <c r="C74" s="151"/>
      <c r="D74" s="151"/>
      <c r="E74" s="151"/>
      <c r="F74" s="151"/>
      <c r="G74" s="151"/>
      <c r="H74" s="151"/>
      <c r="I74" s="3" t="s">
        <v>39</v>
      </c>
      <c r="J74" s="44" t="s">
        <v>105</v>
      </c>
      <c r="K74" s="44" t="s">
        <v>105</v>
      </c>
      <c r="L74" s="44" t="s">
        <v>105</v>
      </c>
      <c r="M74" s="44" t="s">
        <v>105</v>
      </c>
    </row>
    <row r="75" spans="1:14" ht="12.75" customHeight="1" x14ac:dyDescent="0.2">
      <c r="A75" s="139" t="s">
        <v>106</v>
      </c>
      <c r="B75" s="139"/>
      <c r="C75" s="139"/>
      <c r="D75" s="139"/>
      <c r="E75" s="139"/>
      <c r="F75" s="139"/>
      <c r="G75" s="139"/>
      <c r="H75" s="139"/>
      <c r="I75" s="45" t="s">
        <v>60</v>
      </c>
      <c r="J75" s="46">
        <f>SUM(J34+J61+J71)</f>
        <v>0</v>
      </c>
      <c r="K75" s="46">
        <f>SUM(K34+K61+K71)</f>
        <v>0</v>
      </c>
      <c r="L75" s="46">
        <f>SUM(L34+L61+L71)</f>
        <v>0</v>
      </c>
      <c r="M75" s="46">
        <f>SUM(M34+M61+M71)</f>
        <v>0</v>
      </c>
    </row>
    <row r="76" spans="1:14" ht="15.75" customHeight="1" x14ac:dyDescent="0.2">
      <c r="A76" s="47" t="s">
        <v>4</v>
      </c>
      <c r="B76" s="163" t="s">
        <v>107</v>
      </c>
      <c r="C76" s="163"/>
      <c r="D76" s="163"/>
      <c r="E76" s="163"/>
      <c r="F76" s="163"/>
      <c r="G76" s="163"/>
      <c r="H76" s="163"/>
      <c r="I76" s="94"/>
      <c r="J76" s="21">
        <f>ROUND(I76*J75,2)</f>
        <v>0</v>
      </c>
      <c r="K76" s="21">
        <f>ROUND(I76*K75,2)</f>
        <v>0</v>
      </c>
      <c r="L76" s="21">
        <f>ROUND(I76*L75,2)</f>
        <v>0</v>
      </c>
      <c r="M76" s="21">
        <f>ROUND(I76*M75,2)</f>
        <v>0</v>
      </c>
    </row>
    <row r="77" spans="1:14" ht="12.75" customHeight="1" x14ac:dyDescent="0.2">
      <c r="A77" s="139" t="s">
        <v>108</v>
      </c>
      <c r="B77" s="139"/>
      <c r="C77" s="139"/>
      <c r="D77" s="139"/>
      <c r="E77" s="139"/>
      <c r="F77" s="139"/>
      <c r="G77" s="139"/>
      <c r="H77" s="139"/>
      <c r="I77" s="48" t="s">
        <v>60</v>
      </c>
      <c r="J77" s="46">
        <f>SUM(J34+J61+J71+J76)</f>
        <v>0</v>
      </c>
      <c r="K77" s="46">
        <f>SUM(K34+K61+K71+K76)</f>
        <v>0</v>
      </c>
      <c r="L77" s="46">
        <f>SUM(L34+L61+L71+L76)</f>
        <v>0</v>
      </c>
      <c r="M77" s="46">
        <f>SUM(M34+M61+M71+M76)</f>
        <v>0</v>
      </c>
    </row>
    <row r="78" spans="1:14" ht="15.75" customHeight="1" x14ac:dyDescent="0.2">
      <c r="A78" s="47" t="s">
        <v>6</v>
      </c>
      <c r="B78" s="163" t="s">
        <v>109</v>
      </c>
      <c r="C78" s="163"/>
      <c r="D78" s="163"/>
      <c r="E78" s="163"/>
      <c r="F78" s="163"/>
      <c r="G78" s="163"/>
      <c r="H78" s="163"/>
      <c r="I78" s="94"/>
      <c r="J78" s="21">
        <f>ROUND(I78*J77,2)</f>
        <v>0</v>
      </c>
      <c r="K78" s="21">
        <f>ROUND(I78*K77,2)</f>
        <v>0</v>
      </c>
      <c r="L78" s="21">
        <f>ROUND(I78*L77,2)</f>
        <v>0</v>
      </c>
      <c r="M78" s="21">
        <f>ROUND(I78*M77,2)</f>
        <v>0</v>
      </c>
    </row>
    <row r="79" spans="1:14" ht="12.75" customHeight="1" x14ac:dyDescent="0.2">
      <c r="A79" s="139" t="s">
        <v>110</v>
      </c>
      <c r="B79" s="139"/>
      <c r="C79" s="139"/>
      <c r="D79" s="139"/>
      <c r="E79" s="139"/>
      <c r="F79" s="139"/>
      <c r="G79" s="139"/>
      <c r="H79" s="139"/>
      <c r="I79" s="48" t="s">
        <v>60</v>
      </c>
      <c r="J79" s="46">
        <f>SUM(J34+J61+J71+J76+J78)</f>
        <v>0</v>
      </c>
      <c r="K79" s="46">
        <f>SUM(K34+K61+K71+K76+K78)</f>
        <v>0</v>
      </c>
      <c r="L79" s="46">
        <f>SUM(L34+L61+L71+L76+L78)</f>
        <v>0</v>
      </c>
      <c r="M79" s="46">
        <f>SUM(M34+M61+M71+M76+M78)</f>
        <v>0</v>
      </c>
    </row>
    <row r="80" spans="1:14" ht="15.75" customHeight="1" x14ac:dyDescent="0.2">
      <c r="A80" s="47" t="s">
        <v>8</v>
      </c>
      <c r="B80" s="163" t="s">
        <v>111</v>
      </c>
      <c r="C80" s="163"/>
      <c r="D80" s="163"/>
      <c r="E80" s="163"/>
      <c r="F80" s="163"/>
      <c r="G80" s="163"/>
      <c r="H80" s="163"/>
      <c r="I80" s="11" t="s">
        <v>60</v>
      </c>
      <c r="J80" s="26" t="s">
        <v>60</v>
      </c>
      <c r="K80" s="26" t="s">
        <v>60</v>
      </c>
      <c r="L80" s="26" t="s">
        <v>60</v>
      </c>
      <c r="M80" s="26" t="s">
        <v>60</v>
      </c>
    </row>
    <row r="81" spans="1:14" ht="12.75" customHeight="1" x14ac:dyDescent="0.2">
      <c r="A81" s="19"/>
      <c r="B81" s="152" t="s">
        <v>112</v>
      </c>
      <c r="C81" s="152"/>
      <c r="D81" s="152"/>
      <c r="E81" s="152"/>
      <c r="F81" s="152"/>
      <c r="G81" s="152"/>
      <c r="H81" s="152"/>
      <c r="I81" s="11" t="s">
        <v>60</v>
      </c>
      <c r="J81" s="26" t="s">
        <v>60</v>
      </c>
      <c r="K81" s="26" t="s">
        <v>60</v>
      </c>
      <c r="L81" s="26" t="s">
        <v>60</v>
      </c>
      <c r="M81" s="26" t="s">
        <v>60</v>
      </c>
    </row>
    <row r="82" spans="1:14" ht="12.75" customHeight="1" x14ac:dyDescent="0.2">
      <c r="A82" s="19"/>
      <c r="B82" s="164" t="s">
        <v>211</v>
      </c>
      <c r="C82" s="152"/>
      <c r="D82" s="152"/>
      <c r="E82" s="152"/>
      <c r="F82" s="152"/>
      <c r="G82" s="152"/>
      <c r="H82" s="152"/>
      <c r="I82" s="106"/>
      <c r="J82" s="21">
        <f>ROUND(($J$79/(1-$I$91))*I82,2)</f>
        <v>0</v>
      </c>
      <c r="K82" s="21">
        <f>ROUND(($K$79/(1-$I$91))*I82,2)</f>
        <v>0</v>
      </c>
      <c r="L82" s="21">
        <f>ROUND(($L$79/(1-$I$91))*I82,2)</f>
        <v>0</v>
      </c>
      <c r="M82" s="21">
        <f>ROUND(($M$79/(1-$I$91))*I82,2)</f>
        <v>0</v>
      </c>
    </row>
    <row r="83" spans="1:14" ht="12.75" customHeight="1" x14ac:dyDescent="0.2">
      <c r="A83" s="19"/>
      <c r="B83" s="164" t="s">
        <v>212</v>
      </c>
      <c r="C83" s="152"/>
      <c r="D83" s="152"/>
      <c r="E83" s="152"/>
      <c r="F83" s="152"/>
      <c r="G83" s="152"/>
      <c r="H83" s="152"/>
      <c r="I83" s="106"/>
      <c r="J83" s="21">
        <f>ROUND(($J$79/(1-$I$91))*I83,2)</f>
        <v>0</v>
      </c>
      <c r="K83" s="21">
        <f>ROUND(($K$79/(1-$I$91))*I83,2)</f>
        <v>0</v>
      </c>
      <c r="L83" s="21">
        <f>ROUND(($L$79/(1-$I$91))*I83,2)</f>
        <v>0</v>
      </c>
      <c r="M83" s="21">
        <f>ROUND(($M$79/(1-$I$91))*I83,2)</f>
        <v>0</v>
      </c>
    </row>
    <row r="84" spans="1:14" ht="27" customHeight="1" x14ac:dyDescent="0.2">
      <c r="A84" s="19"/>
      <c r="B84" s="121" t="s">
        <v>113</v>
      </c>
      <c r="C84" s="121"/>
      <c r="D84" s="121"/>
      <c r="E84" s="121"/>
      <c r="F84" s="121"/>
      <c r="G84" s="121"/>
      <c r="H84" s="121"/>
      <c r="I84" s="50" t="s">
        <v>60</v>
      </c>
      <c r="J84" s="26" t="s">
        <v>60</v>
      </c>
      <c r="K84" s="26" t="s">
        <v>60</v>
      </c>
      <c r="L84" s="26" t="s">
        <v>60</v>
      </c>
      <c r="M84" s="26" t="s">
        <v>60</v>
      </c>
    </row>
    <row r="85" spans="1:14" ht="27" customHeight="1" x14ac:dyDescent="0.2">
      <c r="A85" s="19"/>
      <c r="B85" s="121" t="s">
        <v>114</v>
      </c>
      <c r="C85" s="121"/>
      <c r="D85" s="121"/>
      <c r="E85" s="121"/>
      <c r="F85" s="121"/>
      <c r="G85" s="121"/>
      <c r="H85" s="121"/>
      <c r="I85" s="50" t="s">
        <v>60</v>
      </c>
      <c r="J85" s="26" t="s">
        <v>60</v>
      </c>
      <c r="K85" s="26" t="s">
        <v>60</v>
      </c>
      <c r="L85" s="26" t="s">
        <v>60</v>
      </c>
      <c r="M85" s="26" t="s">
        <v>60</v>
      </c>
    </row>
    <row r="86" spans="1:14" ht="12.75" customHeight="1" x14ac:dyDescent="0.2">
      <c r="A86" s="19"/>
      <c r="B86" s="152" t="s">
        <v>115</v>
      </c>
      <c r="C86" s="152"/>
      <c r="D86" s="152"/>
      <c r="E86" s="152"/>
      <c r="F86" s="152"/>
      <c r="G86" s="152"/>
      <c r="H86" s="152"/>
      <c r="I86" s="50" t="s">
        <v>60</v>
      </c>
      <c r="J86" s="26" t="s">
        <v>60</v>
      </c>
      <c r="K86" s="26" t="s">
        <v>60</v>
      </c>
      <c r="L86" s="26" t="s">
        <v>60</v>
      </c>
      <c r="M86" s="26" t="s">
        <v>60</v>
      </c>
    </row>
    <row r="87" spans="1:14" ht="12.75" customHeight="1" x14ac:dyDescent="0.2">
      <c r="A87" s="19"/>
      <c r="B87" s="152" t="s">
        <v>116</v>
      </c>
      <c r="C87" s="152"/>
      <c r="D87" s="152"/>
      <c r="E87" s="152"/>
      <c r="F87" s="152"/>
      <c r="G87" s="152"/>
      <c r="H87" s="152"/>
      <c r="I87" s="50" t="s">
        <v>60</v>
      </c>
      <c r="J87" s="26" t="s">
        <v>60</v>
      </c>
      <c r="K87" s="26" t="s">
        <v>60</v>
      </c>
      <c r="L87" s="26" t="s">
        <v>60</v>
      </c>
      <c r="M87" s="26" t="s">
        <v>60</v>
      </c>
    </row>
    <row r="88" spans="1:14" ht="12.75" customHeight="1" x14ac:dyDescent="0.2">
      <c r="A88" s="33"/>
      <c r="B88" s="197" t="s">
        <v>148</v>
      </c>
      <c r="C88" s="197"/>
      <c r="D88" s="197"/>
      <c r="E88" s="197"/>
      <c r="F88" s="197"/>
      <c r="G88" s="197"/>
      <c r="H88" s="197"/>
      <c r="I88" s="108"/>
      <c r="J88" s="107">
        <f>ROUND(($J$79/(1-$I$91))*I88,2)</f>
        <v>0</v>
      </c>
      <c r="K88" s="107">
        <f>ROUND(($K$79/(1-$I$91))*I88,2)</f>
        <v>0</v>
      </c>
      <c r="L88" s="107">
        <f>ROUND(($L$79/(1-$I$91))*I88,2)</f>
        <v>0</v>
      </c>
      <c r="M88" s="107">
        <f>ROUND(($M$79/(1-$I$91))*I88,2)</f>
        <v>0</v>
      </c>
      <c r="N88" s="35"/>
    </row>
    <row r="89" spans="1:14" ht="12.75" customHeight="1" x14ac:dyDescent="0.2">
      <c r="A89" s="153" t="s">
        <v>34</v>
      </c>
      <c r="B89" s="153"/>
      <c r="C89" s="153"/>
      <c r="D89" s="153"/>
      <c r="E89" s="153"/>
      <c r="F89" s="153"/>
      <c r="G89" s="153"/>
      <c r="H89" s="153"/>
      <c r="I89" s="153"/>
      <c r="J89" s="17">
        <f>SUM(J76+J78+J82+J83+J88)</f>
        <v>0</v>
      </c>
      <c r="K89" s="17">
        <f>SUM(K76+K78+K82+K83+K88)</f>
        <v>0</v>
      </c>
      <c r="L89" s="17">
        <f>SUM(L76+L78+L82+L83+L88)</f>
        <v>0</v>
      </c>
      <c r="M89" s="17">
        <f>SUM(M76+M78+M82+M83+M88)</f>
        <v>0</v>
      </c>
    </row>
    <row r="90" spans="1:14" ht="12.75" customHeight="1" x14ac:dyDescent="0.2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</row>
    <row r="91" spans="1:14" ht="14.25" customHeight="1" x14ac:dyDescent="0.2">
      <c r="A91" s="165" t="s">
        <v>117</v>
      </c>
      <c r="B91" s="165"/>
      <c r="C91" s="165"/>
      <c r="D91" s="165"/>
      <c r="E91" s="165"/>
      <c r="F91" s="165"/>
      <c r="G91" s="165"/>
      <c r="H91" s="165"/>
      <c r="I91" s="52">
        <f>SUM(I82:I88)</f>
        <v>0</v>
      </c>
      <c r="J91" s="46">
        <f>SUM(J82:J88)</f>
        <v>0</v>
      </c>
    </row>
    <row r="92" spans="1:14" ht="12.75" customHeight="1" x14ac:dyDescent="0.2">
      <c r="A92" s="166" t="s">
        <v>118</v>
      </c>
      <c r="B92" s="166"/>
      <c r="C92" s="166"/>
      <c r="D92" s="167" t="s">
        <v>119</v>
      </c>
      <c r="E92" s="167"/>
      <c r="F92" s="167"/>
      <c r="G92" s="167"/>
      <c r="H92" s="167"/>
      <c r="I92" s="167"/>
      <c r="J92" s="167"/>
    </row>
    <row r="93" spans="1:14" ht="12.75" customHeight="1" x14ac:dyDescent="0.2">
      <c r="A93" s="166"/>
      <c r="B93" s="166"/>
      <c r="C93" s="166"/>
      <c r="D93" s="167" t="s">
        <v>120</v>
      </c>
      <c r="E93" s="167"/>
      <c r="F93" s="167"/>
      <c r="G93" s="167"/>
      <c r="H93" s="167"/>
      <c r="I93" s="167"/>
      <c r="J93" s="167"/>
    </row>
    <row r="94" spans="1:14" ht="12.75" customHeight="1" x14ac:dyDescent="0.2">
      <c r="A94" s="166"/>
      <c r="B94" s="166"/>
      <c r="C94" s="166"/>
      <c r="D94" s="167" t="s">
        <v>121</v>
      </c>
      <c r="E94" s="167"/>
      <c r="F94" s="167"/>
      <c r="G94" s="167"/>
      <c r="H94" s="167"/>
      <c r="I94" s="167"/>
      <c r="J94" s="167"/>
    </row>
    <row r="95" spans="1:14" ht="12.75" customHeight="1" x14ac:dyDescent="0.2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</row>
    <row r="96" spans="1:14" ht="15.75" customHeight="1" x14ac:dyDescent="0.2">
      <c r="A96" s="199" t="s">
        <v>149</v>
      </c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</row>
    <row r="97" spans="1:13" ht="14.25" customHeight="1" x14ac:dyDescent="0.2">
      <c r="A97" s="169" t="s">
        <v>123</v>
      </c>
      <c r="B97" s="169"/>
      <c r="C97" s="169"/>
      <c r="D97" s="169"/>
      <c r="E97" s="169"/>
      <c r="F97" s="169"/>
      <c r="G97" s="169"/>
      <c r="H97" s="169"/>
      <c r="I97" s="169"/>
      <c r="J97" s="53" t="s">
        <v>31</v>
      </c>
      <c r="K97" s="53" t="s">
        <v>31</v>
      </c>
      <c r="L97" s="53" t="s">
        <v>31</v>
      </c>
      <c r="M97" s="53" t="s">
        <v>31</v>
      </c>
    </row>
    <row r="98" spans="1:13" ht="14.25" customHeight="1" x14ac:dyDescent="0.2">
      <c r="A98" s="54" t="s">
        <v>4</v>
      </c>
      <c r="B98" s="170" t="s">
        <v>124</v>
      </c>
      <c r="C98" s="170"/>
      <c r="D98" s="170"/>
      <c r="E98" s="170"/>
      <c r="F98" s="170"/>
      <c r="G98" s="170"/>
      <c r="H98" s="170"/>
      <c r="I98" s="170"/>
      <c r="J98" s="42">
        <f>J34</f>
        <v>0</v>
      </c>
      <c r="K98" s="42">
        <f>K34</f>
        <v>0</v>
      </c>
      <c r="L98" s="42">
        <f>L34</f>
        <v>0</v>
      </c>
      <c r="M98" s="42">
        <f>M34</f>
        <v>0</v>
      </c>
    </row>
    <row r="99" spans="1:13" ht="14.25" customHeight="1" x14ac:dyDescent="0.2">
      <c r="A99" s="54" t="s">
        <v>6</v>
      </c>
      <c r="B99" s="170" t="s">
        <v>27</v>
      </c>
      <c r="C99" s="170"/>
      <c r="D99" s="170"/>
      <c r="E99" s="170"/>
      <c r="F99" s="170"/>
      <c r="G99" s="170"/>
      <c r="H99" s="170"/>
      <c r="I99" s="170"/>
      <c r="J99" s="42">
        <f>J61</f>
        <v>0</v>
      </c>
      <c r="K99" s="42">
        <f>K61</f>
        <v>0</v>
      </c>
      <c r="L99" s="42">
        <f>L61</f>
        <v>0</v>
      </c>
      <c r="M99" s="42">
        <f>M61</f>
        <v>0</v>
      </c>
    </row>
    <row r="100" spans="1:13" ht="14.25" customHeight="1" x14ac:dyDescent="0.2">
      <c r="A100" s="54" t="s">
        <v>8</v>
      </c>
      <c r="B100" s="170" t="s">
        <v>125</v>
      </c>
      <c r="C100" s="170"/>
      <c r="D100" s="170"/>
      <c r="E100" s="170"/>
      <c r="F100" s="170"/>
      <c r="G100" s="170"/>
      <c r="H100" s="170"/>
      <c r="I100" s="170"/>
      <c r="J100" s="42">
        <f>J71</f>
        <v>0</v>
      </c>
      <c r="K100" s="42">
        <f>K71</f>
        <v>0</v>
      </c>
      <c r="L100" s="42">
        <f>L71</f>
        <v>0</v>
      </c>
      <c r="M100" s="42">
        <f>M71</f>
        <v>0</v>
      </c>
    </row>
    <row r="101" spans="1:13" ht="14.25" customHeight="1" x14ac:dyDescent="0.2">
      <c r="A101" s="174" t="s">
        <v>128</v>
      </c>
      <c r="B101" s="174"/>
      <c r="C101" s="174"/>
      <c r="D101" s="174"/>
      <c r="E101" s="174"/>
      <c r="F101" s="174"/>
      <c r="G101" s="174"/>
      <c r="H101" s="174"/>
      <c r="I101" s="174"/>
      <c r="J101" s="43">
        <f>SUM(J98:J100)</f>
        <v>0</v>
      </c>
      <c r="K101" s="43">
        <f>SUM(K98:K100)</f>
        <v>0</v>
      </c>
      <c r="L101" s="43">
        <f>SUM(L98:L100)</f>
        <v>0</v>
      </c>
      <c r="M101" s="43">
        <f>SUM(M98:M100)</f>
        <v>0</v>
      </c>
    </row>
    <row r="102" spans="1:13" ht="14.25" customHeight="1" x14ac:dyDescent="0.2">
      <c r="A102" s="54" t="s">
        <v>49</v>
      </c>
      <c r="B102" s="170" t="s">
        <v>129</v>
      </c>
      <c r="C102" s="170"/>
      <c r="D102" s="170"/>
      <c r="E102" s="170"/>
      <c r="F102" s="170"/>
      <c r="G102" s="170"/>
      <c r="H102" s="170"/>
      <c r="I102" s="170"/>
      <c r="J102" s="42">
        <f>J89</f>
        <v>0</v>
      </c>
      <c r="K102" s="42">
        <f>K89</f>
        <v>0</v>
      </c>
      <c r="L102" s="42">
        <f>L89</f>
        <v>0</v>
      </c>
      <c r="M102" s="42">
        <f>M89</f>
        <v>0</v>
      </c>
    </row>
    <row r="103" spans="1:13" ht="14.25" customHeight="1" x14ac:dyDescent="0.2">
      <c r="A103" s="174" t="s">
        <v>130</v>
      </c>
      <c r="B103" s="174"/>
      <c r="C103" s="174"/>
      <c r="D103" s="174"/>
      <c r="E103" s="174"/>
      <c r="F103" s="174"/>
      <c r="G103" s="174"/>
      <c r="H103" s="174"/>
      <c r="I103" s="174"/>
      <c r="J103" s="43">
        <f>SUM(J101:J102)</f>
        <v>0</v>
      </c>
      <c r="K103" s="43">
        <f>SUM(K101:K102)</f>
        <v>0</v>
      </c>
      <c r="L103" s="43">
        <f>SUM(L101:L102)</f>
        <v>0</v>
      </c>
      <c r="M103" s="43">
        <f>SUM(M101:M102)</f>
        <v>0</v>
      </c>
    </row>
    <row r="104" spans="1:13" ht="12.75" customHeight="1" x14ac:dyDescent="0.2">
      <c r="A104" s="201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</row>
    <row r="105" spans="1:13" ht="27" customHeight="1" x14ac:dyDescent="0.2">
      <c r="A105" s="199" t="s">
        <v>150</v>
      </c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</row>
    <row r="106" spans="1:13" ht="12.75" customHeight="1" x14ac:dyDescent="0.2">
      <c r="A106" s="171" t="s">
        <v>151</v>
      </c>
      <c r="B106" s="171"/>
      <c r="C106" s="171" t="s">
        <v>152</v>
      </c>
      <c r="D106" s="171"/>
      <c r="E106" s="55" t="s">
        <v>153</v>
      </c>
      <c r="F106" s="171" t="s">
        <v>154</v>
      </c>
      <c r="G106" s="171"/>
      <c r="H106" s="171"/>
      <c r="I106" s="171" t="s">
        <v>155</v>
      </c>
      <c r="J106" s="171"/>
      <c r="K106" s="171"/>
      <c r="L106" s="55" t="s">
        <v>156</v>
      </c>
      <c r="M106" s="55" t="s">
        <v>157</v>
      </c>
    </row>
    <row r="107" spans="1:13" ht="12.75" customHeight="1" x14ac:dyDescent="0.2">
      <c r="A107" s="203" t="s">
        <v>158</v>
      </c>
      <c r="B107" s="203"/>
      <c r="C107" s="204" t="s">
        <v>159</v>
      </c>
      <c r="D107" s="204"/>
      <c r="E107" s="61">
        <f>J103</f>
        <v>0</v>
      </c>
      <c r="F107" s="205">
        <v>4</v>
      </c>
      <c r="G107" s="205"/>
      <c r="H107" s="205"/>
      <c r="I107" s="198">
        <f>E107*F107</f>
        <v>0</v>
      </c>
      <c r="J107" s="198"/>
      <c r="K107" s="198"/>
      <c r="L107" s="93">
        <v>2</v>
      </c>
      <c r="M107" s="62">
        <f>I107*L107</f>
        <v>0</v>
      </c>
    </row>
    <row r="108" spans="1:13" ht="12.75" customHeight="1" x14ac:dyDescent="0.2">
      <c r="A108" s="203"/>
      <c r="B108" s="203"/>
      <c r="C108" s="204" t="s">
        <v>160</v>
      </c>
      <c r="D108" s="204"/>
      <c r="E108" s="61">
        <f>K103</f>
        <v>0</v>
      </c>
      <c r="F108" s="205">
        <v>4</v>
      </c>
      <c r="G108" s="205"/>
      <c r="H108" s="205"/>
      <c r="I108" s="198">
        <f>E108*F108</f>
        <v>0</v>
      </c>
      <c r="J108" s="198"/>
      <c r="K108" s="198"/>
      <c r="L108" s="93">
        <v>2</v>
      </c>
      <c r="M108" s="62">
        <f>I108*L108</f>
        <v>0</v>
      </c>
    </row>
    <row r="109" spans="1:13" ht="12.75" customHeight="1" x14ac:dyDescent="0.2">
      <c r="A109" s="203"/>
      <c r="B109" s="203"/>
      <c r="C109" s="204" t="s">
        <v>161</v>
      </c>
      <c r="D109" s="204"/>
      <c r="E109" s="61">
        <f>L103</f>
        <v>0</v>
      </c>
      <c r="F109" s="205">
        <v>4</v>
      </c>
      <c r="G109" s="205"/>
      <c r="H109" s="205"/>
      <c r="I109" s="198">
        <f>E109*F109</f>
        <v>0</v>
      </c>
      <c r="J109" s="198"/>
      <c r="K109" s="198"/>
      <c r="L109" s="93">
        <v>2</v>
      </c>
      <c r="M109" s="62">
        <f>I109*L109</f>
        <v>0</v>
      </c>
    </row>
    <row r="110" spans="1:13" ht="12.75" customHeight="1" x14ac:dyDescent="0.2">
      <c r="A110" s="203"/>
      <c r="B110" s="203"/>
      <c r="C110" s="204" t="s">
        <v>162</v>
      </c>
      <c r="D110" s="204"/>
      <c r="E110" s="61">
        <f>M103</f>
        <v>0</v>
      </c>
      <c r="F110" s="205">
        <v>4</v>
      </c>
      <c r="G110" s="205"/>
      <c r="H110" s="205"/>
      <c r="I110" s="198">
        <f>E110*F110</f>
        <v>0</v>
      </c>
      <c r="J110" s="198"/>
      <c r="K110" s="198"/>
      <c r="L110" s="93">
        <v>2</v>
      </c>
      <c r="M110" s="62">
        <f>I110*L110</f>
        <v>0</v>
      </c>
    </row>
    <row r="111" spans="1:13" ht="12.75" customHeight="1" x14ac:dyDescent="0.2">
      <c r="A111" s="200" t="s">
        <v>163</v>
      </c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63">
        <f>SUM(M107:M110)</f>
        <v>0</v>
      </c>
    </row>
    <row r="112" spans="1:13" ht="12.75" customHeight="1" x14ac:dyDescent="0.2">
      <c r="A112" s="201"/>
      <c r="B112" s="201"/>
      <c r="C112" s="201"/>
      <c r="D112" s="201"/>
      <c r="E112" s="201"/>
      <c r="F112" s="201"/>
      <c r="G112" s="201"/>
      <c r="H112" s="201"/>
      <c r="I112" s="201"/>
      <c r="J112" s="201"/>
      <c r="K112" s="201"/>
      <c r="L112" s="201"/>
      <c r="M112" s="201"/>
    </row>
    <row r="113" spans="1:13" ht="15.75" customHeight="1" x14ac:dyDescent="0.2">
      <c r="A113" s="199" t="s">
        <v>164</v>
      </c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</row>
    <row r="114" spans="1:13" ht="12.75" customHeight="1" x14ac:dyDescent="0.2">
      <c r="A114" s="171" t="s">
        <v>165</v>
      </c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64">
        <f>M111*K10</f>
        <v>0</v>
      </c>
    </row>
    <row r="116" spans="1:13" ht="12.75" customHeight="1" x14ac:dyDescent="0.2"/>
    <row r="117" spans="1:13" ht="12.75" customHeight="1" x14ac:dyDescent="0.2">
      <c r="A117" s="56" t="s">
        <v>198</v>
      </c>
    </row>
    <row r="118" spans="1:13" ht="12.75" customHeight="1" x14ac:dyDescent="0.2">
      <c r="C118" s="202"/>
      <c r="D118" s="202"/>
      <c r="E118" s="65"/>
    </row>
    <row r="119" spans="1:13" ht="12.75" customHeight="1" x14ac:dyDescent="0.2">
      <c r="A119" s="56"/>
      <c r="C119" s="202"/>
      <c r="D119" s="202"/>
      <c r="E119" s="65"/>
      <c r="L119" s="66"/>
    </row>
  </sheetData>
  <mergeCells count="148">
    <mergeCell ref="A111:L111"/>
    <mergeCell ref="A112:M112"/>
    <mergeCell ref="A113:M113"/>
    <mergeCell ref="A114:L114"/>
    <mergeCell ref="C118:D118"/>
    <mergeCell ref="C119:D119"/>
    <mergeCell ref="A104:M104"/>
    <mergeCell ref="A105:M105"/>
    <mergeCell ref="A106:B106"/>
    <mergeCell ref="C106:D106"/>
    <mergeCell ref="F106:H106"/>
    <mergeCell ref="I106:K106"/>
    <mergeCell ref="A107:B110"/>
    <mergeCell ref="C107:D107"/>
    <mergeCell ref="F107:H107"/>
    <mergeCell ref="I107:K107"/>
    <mergeCell ref="C108:D108"/>
    <mergeCell ref="F108:H108"/>
    <mergeCell ref="I108:K108"/>
    <mergeCell ref="C109:D109"/>
    <mergeCell ref="F109:H109"/>
    <mergeCell ref="I109:K109"/>
    <mergeCell ref="C110:D110"/>
    <mergeCell ref="F110:H110"/>
    <mergeCell ref="I110:K110"/>
    <mergeCell ref="A95:M95"/>
    <mergeCell ref="A96:M96"/>
    <mergeCell ref="A97:I97"/>
    <mergeCell ref="B98:I98"/>
    <mergeCell ref="B99:I99"/>
    <mergeCell ref="B100:I100"/>
    <mergeCell ref="A101:I101"/>
    <mergeCell ref="B102:I102"/>
    <mergeCell ref="A103:I103"/>
    <mergeCell ref="B84:H84"/>
    <mergeCell ref="B85:H85"/>
    <mergeCell ref="B86:H86"/>
    <mergeCell ref="B87:H87"/>
    <mergeCell ref="B88:H88"/>
    <mergeCell ref="A89:I89"/>
    <mergeCell ref="A90:M90"/>
    <mergeCell ref="A91:H91"/>
    <mergeCell ref="A92:C94"/>
    <mergeCell ref="D92:J92"/>
    <mergeCell ref="D93:J93"/>
    <mergeCell ref="D94:J94"/>
    <mergeCell ref="A75:H75"/>
    <mergeCell ref="B76:H76"/>
    <mergeCell ref="A77:H77"/>
    <mergeCell ref="B78:H78"/>
    <mergeCell ref="A79:H79"/>
    <mergeCell ref="B80:H80"/>
    <mergeCell ref="B81:H81"/>
    <mergeCell ref="B82:H82"/>
    <mergeCell ref="B83:H83"/>
    <mergeCell ref="B66:I66"/>
    <mergeCell ref="B67:H67"/>
    <mergeCell ref="B68:I68"/>
    <mergeCell ref="B69:I69"/>
    <mergeCell ref="B70:H70"/>
    <mergeCell ref="A71:I71"/>
    <mergeCell ref="A72:M72"/>
    <mergeCell ref="A73:J73"/>
    <mergeCell ref="B74:H74"/>
    <mergeCell ref="A57:M57"/>
    <mergeCell ref="B58:I58"/>
    <mergeCell ref="C59:I59"/>
    <mergeCell ref="C60:I60"/>
    <mergeCell ref="A61:I61"/>
    <mergeCell ref="A62:M62"/>
    <mergeCell ref="A63:J63"/>
    <mergeCell ref="B64:I64"/>
    <mergeCell ref="B65:I65"/>
    <mergeCell ref="B48:H48"/>
    <mergeCell ref="B49:D49"/>
    <mergeCell ref="B50:H50"/>
    <mergeCell ref="B51:H51"/>
    <mergeCell ref="B52:H52"/>
    <mergeCell ref="B53:H53"/>
    <mergeCell ref="B54:H54"/>
    <mergeCell ref="A55:H55"/>
    <mergeCell ref="A56:M56"/>
    <mergeCell ref="B39:H39"/>
    <mergeCell ref="B40:H40"/>
    <mergeCell ref="A41:I41"/>
    <mergeCell ref="B42:I42"/>
    <mergeCell ref="A43:I43"/>
    <mergeCell ref="A44:M44"/>
    <mergeCell ref="A45:M45"/>
    <mergeCell ref="B46:H46"/>
    <mergeCell ref="B47:H47"/>
    <mergeCell ref="B30:I30"/>
    <mergeCell ref="B31:I31"/>
    <mergeCell ref="B32:I32"/>
    <mergeCell ref="B33:I33"/>
    <mergeCell ref="A34:I34"/>
    <mergeCell ref="A35:M35"/>
    <mergeCell ref="A36:J36"/>
    <mergeCell ref="A37:M37"/>
    <mergeCell ref="B38:I38"/>
    <mergeCell ref="A21:M21"/>
    <mergeCell ref="A22:L22"/>
    <mergeCell ref="B23:G23"/>
    <mergeCell ref="B24:G24"/>
    <mergeCell ref="B25:G25"/>
    <mergeCell ref="B26:G26"/>
    <mergeCell ref="A27:M27"/>
    <mergeCell ref="A28:I28"/>
    <mergeCell ref="B29:G29"/>
    <mergeCell ref="H29:I29"/>
    <mergeCell ref="B18:G18"/>
    <mergeCell ref="H18:J18"/>
    <mergeCell ref="K18:M18"/>
    <mergeCell ref="B19:G19"/>
    <mergeCell ref="H19:J19"/>
    <mergeCell ref="K19:M19"/>
    <mergeCell ref="B20:G20"/>
    <mergeCell ref="H20:J20"/>
    <mergeCell ref="K20:M20"/>
    <mergeCell ref="A11:M11"/>
    <mergeCell ref="A12:M12"/>
    <mergeCell ref="A13:M13"/>
    <mergeCell ref="A14:M14"/>
    <mergeCell ref="A15:M15"/>
    <mergeCell ref="B16:G16"/>
    <mergeCell ref="H16:J16"/>
    <mergeCell ref="K16:M16"/>
    <mergeCell ref="B17:G17"/>
    <mergeCell ref="H17:J17"/>
    <mergeCell ref="K17:M17"/>
    <mergeCell ref="B7:G7"/>
    <mergeCell ref="H7:J7"/>
    <mergeCell ref="B8:G8"/>
    <mergeCell ref="K8:M8"/>
    <mergeCell ref="B9:G9"/>
    <mergeCell ref="H9:J9"/>
    <mergeCell ref="K9:M9"/>
    <mergeCell ref="B10:G10"/>
    <mergeCell ref="K10:M10"/>
    <mergeCell ref="A1:M1"/>
    <mergeCell ref="A2:M2"/>
    <mergeCell ref="A3:G3"/>
    <mergeCell ref="H3:J3"/>
    <mergeCell ref="A4:G4"/>
    <mergeCell ref="H4:J4"/>
    <mergeCell ref="A5:G5"/>
    <mergeCell ref="H5:J5"/>
    <mergeCell ref="A6:M6"/>
  </mergeCells>
  <pageMargins left="0.82677165354330717" right="0.23622047244094491" top="0.74803149606299213" bottom="0.74803149606299213" header="0.31496062992125984" footer="0.31496062992125984"/>
  <pageSetup paperSize="9" scale="66" firstPageNumber="0" fitToHeight="3" orientation="portrait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opLeftCell="A4" zoomScaleNormal="100" zoomScaleSheetLayoutView="100" workbookViewId="0">
      <selection activeCell="G22" sqref="G22:G25"/>
    </sheetView>
  </sheetViews>
  <sheetFormatPr defaultRowHeight="12.75" x14ac:dyDescent="0.2"/>
  <cols>
    <col min="1" max="1" width="12.42578125"/>
    <col min="2" max="4" width="10.85546875"/>
    <col min="5" max="5" width="12.28515625"/>
    <col min="6" max="6" width="7.85546875" bestFit="1" customWidth="1"/>
    <col min="7" max="7" width="10.5703125" bestFit="1" customWidth="1"/>
    <col min="8" max="8" width="12.7109375"/>
    <col min="9" max="9" width="3" bestFit="1" customWidth="1"/>
    <col min="10" max="10" width="14.28515625" bestFit="1" customWidth="1"/>
    <col min="11" max="26" width="7.85546875"/>
    <col min="27" max="1025" width="14.140625"/>
  </cols>
  <sheetData>
    <row r="1" spans="1:10" ht="24" customHeight="1" x14ac:dyDescent="0.2">
      <c r="A1" s="176" t="s">
        <v>200</v>
      </c>
      <c r="B1" s="177"/>
      <c r="C1" s="177"/>
      <c r="D1" s="177"/>
      <c r="E1" s="177"/>
      <c r="F1" s="177"/>
      <c r="G1" s="177"/>
      <c r="H1" s="177"/>
      <c r="I1" s="177"/>
      <c r="J1" s="206"/>
    </row>
    <row r="2" spans="1:10" ht="46.5" customHeight="1" x14ac:dyDescent="0.2">
      <c r="A2" s="207" t="s">
        <v>202</v>
      </c>
      <c r="B2" s="208"/>
      <c r="C2" s="208"/>
      <c r="D2" s="208"/>
      <c r="E2" s="208"/>
      <c r="F2" s="208"/>
      <c r="G2" s="208"/>
      <c r="H2" s="208"/>
      <c r="I2" s="208"/>
      <c r="J2" s="209"/>
    </row>
    <row r="3" spans="1:10" ht="12.75" customHeight="1" x14ac:dyDescent="0.2">
      <c r="A3" s="121" t="s">
        <v>0</v>
      </c>
      <c r="B3" s="121"/>
      <c r="C3" s="121"/>
      <c r="D3" s="121"/>
      <c r="E3" s="121"/>
      <c r="F3" s="121"/>
      <c r="G3" s="121"/>
      <c r="H3" s="129" t="str">
        <f>MOTORISTA!H3</f>
        <v>54000.025727/2024-12</v>
      </c>
      <c r="I3" s="129"/>
      <c r="J3" s="129"/>
    </row>
    <row r="4" spans="1:10" ht="12.75" customHeight="1" x14ac:dyDescent="0.2">
      <c r="A4" s="121" t="s">
        <v>1</v>
      </c>
      <c r="B4" s="121"/>
      <c r="C4" s="121"/>
      <c r="D4" s="121"/>
      <c r="E4" s="121"/>
      <c r="F4" s="121"/>
      <c r="G4" s="121"/>
      <c r="H4" s="210"/>
      <c r="I4" s="210"/>
      <c r="J4" s="210"/>
    </row>
    <row r="5" spans="1:10" ht="12.75" customHeight="1" x14ac:dyDescent="0.2">
      <c r="A5" s="124" t="s">
        <v>2</v>
      </c>
      <c r="B5" s="124"/>
      <c r="C5" s="124"/>
      <c r="D5" s="124"/>
      <c r="E5" s="124"/>
      <c r="F5" s="124"/>
      <c r="G5" s="124"/>
      <c r="H5" s="127"/>
      <c r="I5" s="127"/>
      <c r="J5" s="127"/>
    </row>
    <row r="6" spans="1:10" ht="15" customHeight="1" x14ac:dyDescent="0.2">
      <c r="A6" s="126" t="s">
        <v>3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ht="12.75" customHeight="1" x14ac:dyDescent="0.2">
      <c r="A7" s="2" t="s">
        <v>4</v>
      </c>
      <c r="B7" s="121" t="s">
        <v>5</v>
      </c>
      <c r="C7" s="121"/>
      <c r="D7" s="121"/>
      <c r="E7" s="121"/>
      <c r="F7" s="121"/>
      <c r="G7" s="121"/>
      <c r="H7" s="127"/>
      <c r="I7" s="127"/>
      <c r="J7" s="127"/>
    </row>
    <row r="8" spans="1:10" ht="12.75" customHeight="1" x14ac:dyDescent="0.2">
      <c r="A8" s="2" t="s">
        <v>6</v>
      </c>
      <c r="B8" s="121" t="s">
        <v>7</v>
      </c>
      <c r="C8" s="121"/>
      <c r="D8" s="121"/>
      <c r="E8" s="121"/>
      <c r="F8" s="121"/>
      <c r="G8" s="121"/>
      <c r="H8" s="127" t="s">
        <v>207</v>
      </c>
      <c r="I8" s="127"/>
      <c r="J8" s="127"/>
    </row>
    <row r="9" spans="1:10" ht="12.75" customHeight="1" x14ac:dyDescent="0.2">
      <c r="A9" s="2" t="s">
        <v>8</v>
      </c>
      <c r="B9" s="121" t="s">
        <v>9</v>
      </c>
      <c r="C9" s="121"/>
      <c r="D9" s="121"/>
      <c r="E9" s="121"/>
      <c r="F9" s="121"/>
      <c r="G9" s="121"/>
      <c r="H9" s="128">
        <v>2023</v>
      </c>
      <c r="I9" s="128"/>
      <c r="J9" s="128"/>
    </row>
    <row r="10" spans="1:10" ht="12.75" customHeight="1" x14ac:dyDescent="0.2">
      <c r="A10" s="2" t="s">
        <v>10</v>
      </c>
      <c r="B10" s="121" t="s">
        <v>11</v>
      </c>
      <c r="C10" s="121"/>
      <c r="D10" s="121"/>
      <c r="E10" s="121"/>
      <c r="F10" s="121"/>
      <c r="G10" s="121"/>
      <c r="H10" s="129">
        <f>MOTORISTA!H10</f>
        <v>24</v>
      </c>
      <c r="I10" s="129"/>
      <c r="J10" s="129"/>
    </row>
    <row r="11" spans="1:10" ht="15.75" customHeight="1" x14ac:dyDescent="0.2">
      <c r="A11" s="130" t="s">
        <v>12</v>
      </c>
      <c r="B11" s="130"/>
      <c r="C11" s="130"/>
      <c r="D11" s="130"/>
      <c r="E11" s="130"/>
      <c r="F11" s="130"/>
      <c r="G11" s="130"/>
      <c r="H11" s="130"/>
      <c r="I11" s="130"/>
      <c r="J11" s="130"/>
    </row>
    <row r="12" spans="1:10" ht="12.75" customHeight="1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</row>
    <row r="13" spans="1:10" ht="15.75" customHeight="1" x14ac:dyDescent="0.2">
      <c r="A13" s="134" t="s">
        <v>13</v>
      </c>
      <c r="B13" s="134"/>
      <c r="C13" s="134"/>
      <c r="D13" s="134"/>
      <c r="E13" s="134"/>
      <c r="F13" s="134"/>
      <c r="G13" s="134"/>
      <c r="H13" s="134"/>
      <c r="I13" s="134"/>
      <c r="J13" s="134"/>
    </row>
    <row r="14" spans="1:10" ht="15.75" customHeight="1" x14ac:dyDescent="0.2">
      <c r="A14" s="2">
        <v>1</v>
      </c>
      <c r="B14" s="121" t="s">
        <v>14</v>
      </c>
      <c r="C14" s="121"/>
      <c r="D14" s="121"/>
      <c r="E14" s="121"/>
      <c r="F14" s="121"/>
      <c r="G14" s="121"/>
      <c r="H14" s="135" t="s">
        <v>15</v>
      </c>
      <c r="I14" s="135"/>
      <c r="J14" s="135"/>
    </row>
    <row r="15" spans="1:10" ht="15.75" customHeight="1" x14ac:dyDescent="0.2">
      <c r="A15" s="2">
        <v>2</v>
      </c>
      <c r="B15" s="121" t="s">
        <v>16</v>
      </c>
      <c r="C15" s="121"/>
      <c r="D15" s="121"/>
      <c r="E15" s="121"/>
      <c r="F15" s="121"/>
      <c r="G15" s="121"/>
      <c r="H15" s="135" t="s">
        <v>17</v>
      </c>
      <c r="I15" s="135"/>
      <c r="J15" s="135"/>
    </row>
    <row r="16" spans="1:10" ht="27.75" customHeight="1" x14ac:dyDescent="0.2">
      <c r="A16" s="2">
        <v>3</v>
      </c>
      <c r="B16" s="121" t="s">
        <v>18</v>
      </c>
      <c r="C16" s="121"/>
      <c r="D16" s="121"/>
      <c r="E16" s="121"/>
      <c r="F16" s="121"/>
      <c r="G16" s="121"/>
      <c r="H16" s="136">
        <f>MOTORISTA!H18</f>
        <v>0</v>
      </c>
      <c r="I16" s="136"/>
      <c r="J16" s="136"/>
    </row>
    <row r="17" spans="1:26" ht="15.75" customHeight="1" x14ac:dyDescent="0.2">
      <c r="A17" s="2">
        <v>4</v>
      </c>
      <c r="B17" s="121" t="s">
        <v>19</v>
      </c>
      <c r="C17" s="121"/>
      <c r="D17" s="121"/>
      <c r="E17" s="121"/>
      <c r="F17" s="121"/>
      <c r="G17" s="121"/>
      <c r="H17" s="135" t="s">
        <v>15</v>
      </c>
      <c r="I17" s="135"/>
      <c r="J17" s="135"/>
    </row>
    <row r="18" spans="1:26" ht="15.75" customHeight="1" x14ac:dyDescent="0.2">
      <c r="A18" s="2">
        <v>5</v>
      </c>
      <c r="B18" s="121" t="s">
        <v>20</v>
      </c>
      <c r="C18" s="121"/>
      <c r="D18" s="121"/>
      <c r="E18" s="121"/>
      <c r="F18" s="121"/>
      <c r="G18" s="121"/>
      <c r="H18" s="137">
        <f>MOTORISTA!H20</f>
        <v>0</v>
      </c>
      <c r="I18" s="137"/>
      <c r="J18" s="137"/>
    </row>
    <row r="19" spans="1:26" ht="12.75" customHeight="1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</row>
    <row r="20" spans="1:26" ht="20.25" customHeight="1" x14ac:dyDescent="0.2">
      <c r="A20" s="132" t="s">
        <v>166</v>
      </c>
      <c r="B20" s="132"/>
      <c r="C20" s="132"/>
      <c r="D20" s="132"/>
      <c r="E20" s="132"/>
      <c r="F20" s="132"/>
      <c r="G20" s="132"/>
      <c r="H20" s="132"/>
      <c r="I20" s="132"/>
      <c r="J20" s="132"/>
    </row>
    <row r="21" spans="1:26" ht="15" customHeight="1" x14ac:dyDescent="0.2">
      <c r="A21" s="67">
        <v>1</v>
      </c>
      <c r="B21" s="134" t="s">
        <v>167</v>
      </c>
      <c r="C21" s="134"/>
      <c r="D21" s="134"/>
      <c r="E21" s="134"/>
      <c r="F21" s="3" t="s">
        <v>168</v>
      </c>
      <c r="G21" s="18" t="s">
        <v>169</v>
      </c>
      <c r="H21" s="134" t="s">
        <v>170</v>
      </c>
      <c r="I21" s="134"/>
      <c r="J21" s="3" t="s">
        <v>171</v>
      </c>
    </row>
    <row r="22" spans="1:26" ht="14.25" customHeight="1" x14ac:dyDescent="0.2">
      <c r="A22" s="211" t="s">
        <v>4</v>
      </c>
      <c r="B22" s="212" t="s">
        <v>213</v>
      </c>
      <c r="C22" s="212"/>
      <c r="D22" s="212"/>
      <c r="E22" s="212"/>
      <c r="F22" s="68" t="s">
        <v>172</v>
      </c>
      <c r="G22" s="228"/>
      <c r="H22" s="129">
        <v>32</v>
      </c>
      <c r="I22" s="129"/>
      <c r="J22" s="69">
        <f>G22*H22</f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 customHeight="1" x14ac:dyDescent="0.2">
      <c r="A23" s="211"/>
      <c r="B23" s="212"/>
      <c r="C23" s="212"/>
      <c r="D23" s="212"/>
      <c r="E23" s="212"/>
      <c r="F23" s="70" t="s">
        <v>173</v>
      </c>
      <c r="G23" s="229"/>
      <c r="H23" s="129">
        <v>32</v>
      </c>
      <c r="I23" s="129"/>
      <c r="J23" s="69">
        <f>G23*H23</f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 customHeight="1" x14ac:dyDescent="0.2">
      <c r="A24" s="211"/>
      <c r="B24" s="212"/>
      <c r="C24" s="212"/>
      <c r="D24" s="212"/>
      <c r="E24" s="212"/>
      <c r="F24" s="70" t="s">
        <v>174</v>
      </c>
      <c r="G24" s="229"/>
      <c r="H24" s="129">
        <v>32</v>
      </c>
      <c r="I24" s="129"/>
      <c r="J24" s="69">
        <f>G24*H24</f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6.25" customHeight="1" x14ac:dyDescent="0.2">
      <c r="A25" s="2" t="s">
        <v>6</v>
      </c>
      <c r="B25" s="212" t="s">
        <v>214</v>
      </c>
      <c r="C25" s="212"/>
      <c r="D25" s="212"/>
      <c r="E25" s="212"/>
      <c r="F25" s="212"/>
      <c r="G25" s="229"/>
      <c r="H25" s="214">
        <v>24</v>
      </c>
      <c r="I25" s="214"/>
      <c r="J25" s="69">
        <f>G25*H25</f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">
      <c r="A26" s="71"/>
      <c r="B26" s="215" t="s">
        <v>175</v>
      </c>
      <c r="C26" s="215"/>
      <c r="D26" s="215"/>
      <c r="E26" s="215"/>
      <c r="F26" s="215"/>
      <c r="G26" s="92">
        <f>SUM(G22:G24)</f>
        <v>0</v>
      </c>
      <c r="H26" s="216">
        <v>8</v>
      </c>
      <c r="I26" s="216"/>
      <c r="J26" s="72">
        <f>H26*G26</f>
        <v>0</v>
      </c>
      <c r="K26" s="6"/>
      <c r="L26" s="6"/>
      <c r="M26" s="73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">
      <c r="A27" s="71"/>
      <c r="B27" s="215" t="s">
        <v>176</v>
      </c>
      <c r="C27" s="215"/>
      <c r="D27" s="215"/>
      <c r="E27" s="215"/>
      <c r="F27" s="215"/>
      <c r="G27" s="92">
        <f>SUM(G22:G25)</f>
        <v>0</v>
      </c>
      <c r="H27" s="216">
        <v>24</v>
      </c>
      <c r="I27" s="216"/>
      <c r="J27" s="72">
        <f>H27*G27</f>
        <v>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4.25" customHeight="1" x14ac:dyDescent="0.2">
      <c r="A28" s="2"/>
      <c r="B28" s="121" t="s">
        <v>177</v>
      </c>
      <c r="C28" s="121"/>
      <c r="D28" s="121"/>
      <c r="E28" s="121"/>
      <c r="F28" s="121"/>
      <c r="G28" s="121"/>
      <c r="H28" s="121"/>
      <c r="I28" s="121"/>
      <c r="J28" s="74">
        <f>SUM(J22:J25)</f>
        <v>0</v>
      </c>
    </row>
    <row r="29" spans="1:26" ht="14.25" customHeight="1" x14ac:dyDescent="0.2">
      <c r="A29" s="2"/>
      <c r="B29" s="121" t="s">
        <v>178</v>
      </c>
      <c r="C29" s="121"/>
      <c r="D29" s="121"/>
      <c r="E29" s="121"/>
      <c r="F29" s="121"/>
      <c r="G29" s="121"/>
      <c r="H29" s="121"/>
      <c r="I29" s="75">
        <v>24</v>
      </c>
      <c r="J29" s="8"/>
    </row>
    <row r="30" spans="1:26" ht="15.75" customHeight="1" x14ac:dyDescent="0.2">
      <c r="A30" s="213" t="s">
        <v>179</v>
      </c>
      <c r="B30" s="213"/>
      <c r="C30" s="213"/>
      <c r="D30" s="213"/>
      <c r="E30" s="213"/>
      <c r="F30" s="213"/>
      <c r="G30" s="213"/>
      <c r="H30" s="213"/>
      <c r="I30" s="213"/>
      <c r="J30" s="76">
        <f>J28*I29</f>
        <v>0</v>
      </c>
    </row>
    <row r="31" spans="1:26" ht="12.75" customHeight="1" x14ac:dyDescent="0.2"/>
    <row r="32" spans="1:26" ht="12.75" customHeight="1" x14ac:dyDescent="0.2"/>
    <row r="33" spans="1:1" ht="12.75" customHeight="1" x14ac:dyDescent="0.2">
      <c r="A33" s="56" t="s">
        <v>198</v>
      </c>
    </row>
    <row r="34" spans="1:1" ht="12.75" customHeight="1" x14ac:dyDescent="0.2"/>
    <row r="35" spans="1:1" ht="12.75" customHeight="1" x14ac:dyDescent="0.2">
      <c r="A35" s="56"/>
    </row>
  </sheetData>
  <mergeCells count="48">
    <mergeCell ref="B28:I28"/>
    <mergeCell ref="B29:H29"/>
    <mergeCell ref="A30:I30"/>
    <mergeCell ref="B25:F25"/>
    <mergeCell ref="H25:I25"/>
    <mergeCell ref="B26:F26"/>
    <mergeCell ref="H26:I26"/>
    <mergeCell ref="B27:F27"/>
    <mergeCell ref="H27:I27"/>
    <mergeCell ref="A22:A24"/>
    <mergeCell ref="B22:E24"/>
    <mergeCell ref="H22:I22"/>
    <mergeCell ref="H23:I23"/>
    <mergeCell ref="H24:I24"/>
    <mergeCell ref="B18:G18"/>
    <mergeCell ref="H18:J18"/>
    <mergeCell ref="A19:J19"/>
    <mergeCell ref="A20:J20"/>
    <mergeCell ref="B21:E21"/>
    <mergeCell ref="H21:I21"/>
    <mergeCell ref="B15:G15"/>
    <mergeCell ref="H15:J15"/>
    <mergeCell ref="B16:G16"/>
    <mergeCell ref="H16:J16"/>
    <mergeCell ref="B17:G17"/>
    <mergeCell ref="H17:J17"/>
    <mergeCell ref="A11:J11"/>
    <mergeCell ref="A12:J12"/>
    <mergeCell ref="A13:J13"/>
    <mergeCell ref="B14:G14"/>
    <mergeCell ref="H14:J14"/>
    <mergeCell ref="B8:G8"/>
    <mergeCell ref="H8:J8"/>
    <mergeCell ref="B9:G9"/>
    <mergeCell ref="H9:J9"/>
    <mergeCell ref="B10:G10"/>
    <mergeCell ref="H10:J10"/>
    <mergeCell ref="A5:G5"/>
    <mergeCell ref="H5:J5"/>
    <mergeCell ref="A6:J6"/>
    <mergeCell ref="B7:G7"/>
    <mergeCell ref="H7:J7"/>
    <mergeCell ref="A1:J1"/>
    <mergeCell ref="A2:J2"/>
    <mergeCell ref="A3:G3"/>
    <mergeCell ref="H3:J3"/>
    <mergeCell ref="A4:G4"/>
    <mergeCell ref="H4:J4"/>
  </mergeCells>
  <pageMargins left="1.2598425196850394" right="0.70866141732283472" top="0.74803149606299213" bottom="0.74803149606299213" header="0" footer="0"/>
  <pageSetup paperSize="9" scale="76" firstPageNumber="0" orientation="portrait" r:id="rId1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zoomScaleSheetLayoutView="100" zoomScalePageLayoutView="115" workbookViewId="0">
      <selection activeCell="J17" sqref="J17"/>
    </sheetView>
  </sheetViews>
  <sheetFormatPr defaultRowHeight="12.75" x14ac:dyDescent="0.2"/>
  <cols>
    <col min="1" max="1" width="2.140625"/>
    <col min="2" max="2" width="26.85546875"/>
    <col min="3" max="3" width="13.42578125"/>
    <col min="4" max="4" width="14.7109375"/>
    <col min="5" max="5" width="14.5703125" bestFit="1" customWidth="1"/>
    <col min="6" max="6" width="11.140625"/>
    <col min="7" max="7" width="23.7109375"/>
    <col min="8" max="8" width="7.85546875"/>
    <col min="9" max="9" width="12.28515625"/>
    <col min="10" max="10" width="7.85546875"/>
    <col min="11" max="11" width="11.28515625" bestFit="1" customWidth="1"/>
    <col min="12" max="12" width="7.85546875"/>
    <col min="13" max="13" width="9.28515625" bestFit="1" customWidth="1"/>
    <col min="14" max="26" width="7.85546875"/>
    <col min="27" max="1025" width="14.140625"/>
  </cols>
  <sheetData>
    <row r="1" spans="1:7" ht="18" customHeight="1" x14ac:dyDescent="0.2">
      <c r="A1" s="217" t="s">
        <v>197</v>
      </c>
      <c r="B1" s="217"/>
      <c r="C1" s="217"/>
      <c r="D1" s="217"/>
      <c r="E1" s="217"/>
      <c r="F1" s="217"/>
      <c r="G1" s="217"/>
    </row>
    <row r="2" spans="1:7" ht="53.25" customHeight="1" x14ac:dyDescent="0.2">
      <c r="A2" s="207" t="s">
        <v>202</v>
      </c>
      <c r="B2" s="208"/>
      <c r="C2" s="208"/>
      <c r="D2" s="208"/>
      <c r="E2" s="208"/>
      <c r="F2" s="208"/>
      <c r="G2" s="209"/>
    </row>
    <row r="3" spans="1:7" ht="12.75" customHeight="1" x14ac:dyDescent="0.2">
      <c r="A3" s="121" t="s">
        <v>0</v>
      </c>
      <c r="B3" s="121"/>
      <c r="C3" s="121"/>
      <c r="D3" s="121"/>
      <c r="E3" s="121"/>
      <c r="F3" s="180" t="str">
        <f>MOTORISTA!H3</f>
        <v>54000.025727/2024-12</v>
      </c>
      <c r="G3" s="180"/>
    </row>
    <row r="4" spans="1:7" ht="12.75" customHeight="1" x14ac:dyDescent="0.2">
      <c r="A4" s="121" t="s">
        <v>1</v>
      </c>
      <c r="B4" s="121"/>
      <c r="C4" s="121"/>
      <c r="D4" s="121"/>
      <c r="E4" s="121"/>
      <c r="F4" s="180">
        <f>MOTORISTA!H4</f>
        <v>0</v>
      </c>
      <c r="G4" s="180"/>
    </row>
    <row r="5" spans="1:7" ht="12.75" customHeight="1" x14ac:dyDescent="0.2">
      <c r="A5" s="124" t="s">
        <v>2</v>
      </c>
      <c r="B5" s="124"/>
      <c r="C5" s="124"/>
      <c r="D5" s="124"/>
      <c r="E5" s="124"/>
      <c r="F5" s="218"/>
      <c r="G5" s="218"/>
    </row>
    <row r="6" spans="1:7" ht="15" customHeight="1" x14ac:dyDescent="0.2">
      <c r="A6" s="126" t="s">
        <v>3</v>
      </c>
      <c r="B6" s="126"/>
      <c r="C6" s="126"/>
      <c r="D6" s="126"/>
      <c r="E6" s="126"/>
      <c r="F6" s="126"/>
      <c r="G6" s="126"/>
    </row>
    <row r="7" spans="1:7" ht="12.75" customHeight="1" x14ac:dyDescent="0.2">
      <c r="A7" s="2" t="s">
        <v>4</v>
      </c>
      <c r="B7" s="121" t="s">
        <v>5</v>
      </c>
      <c r="C7" s="121"/>
      <c r="D7" s="121"/>
      <c r="E7" s="121"/>
      <c r="F7" s="218"/>
      <c r="G7" s="218"/>
    </row>
    <row r="8" spans="1:7" ht="12.75" customHeight="1" x14ac:dyDescent="0.2">
      <c r="A8" s="2" t="s">
        <v>6</v>
      </c>
      <c r="B8" s="121" t="s">
        <v>7</v>
      </c>
      <c r="C8" s="121"/>
      <c r="D8" s="121"/>
      <c r="E8" s="121"/>
      <c r="F8" s="218" t="s">
        <v>207</v>
      </c>
      <c r="G8" s="218"/>
    </row>
    <row r="9" spans="1:7" ht="12.75" customHeight="1" x14ac:dyDescent="0.2">
      <c r="A9" s="2" t="s">
        <v>8</v>
      </c>
      <c r="B9" s="121" t="s">
        <v>9</v>
      </c>
      <c r="C9" s="121"/>
      <c r="D9" s="121"/>
      <c r="E9" s="121"/>
      <c r="F9" s="218">
        <v>45078</v>
      </c>
      <c r="G9" s="218"/>
    </row>
    <row r="10" spans="1:7" ht="13.5" customHeight="1" x14ac:dyDescent="0.2">
      <c r="A10" s="2" t="s">
        <v>10</v>
      </c>
      <c r="B10" s="121" t="s">
        <v>11</v>
      </c>
      <c r="C10" s="121"/>
      <c r="D10" s="121"/>
      <c r="E10" s="121"/>
      <c r="F10" s="180">
        <f>MOTORISTA!H10</f>
        <v>24</v>
      </c>
      <c r="G10" s="180"/>
    </row>
    <row r="11" spans="1:7" ht="13.5" customHeight="1" x14ac:dyDescent="0.2">
      <c r="A11" s="219"/>
      <c r="B11" s="219"/>
      <c r="C11" s="219"/>
      <c r="D11" s="219"/>
      <c r="E11" s="219"/>
      <c r="F11" s="219"/>
      <c r="G11" s="219"/>
    </row>
    <row r="12" spans="1:7" ht="15.75" customHeight="1" x14ac:dyDescent="0.2">
      <c r="A12" s="220" t="s">
        <v>180</v>
      </c>
      <c r="B12" s="220"/>
      <c r="C12" s="220"/>
      <c r="D12" s="220"/>
      <c r="E12" s="220"/>
      <c r="F12" s="220"/>
      <c r="G12" s="220"/>
    </row>
    <row r="13" spans="1:7" ht="51" customHeight="1" x14ac:dyDescent="0.2">
      <c r="A13" s="77"/>
      <c r="B13" s="78" t="s">
        <v>181</v>
      </c>
      <c r="C13" s="78" t="s">
        <v>182</v>
      </c>
      <c r="D13" s="78" t="s">
        <v>183</v>
      </c>
      <c r="E13" s="78" t="s">
        <v>184</v>
      </c>
      <c r="F13" s="78" t="s">
        <v>185</v>
      </c>
      <c r="G13" s="78" t="s">
        <v>186</v>
      </c>
    </row>
    <row r="14" spans="1:7" ht="12.75" customHeight="1" x14ac:dyDescent="0.2">
      <c r="A14" s="79" t="s">
        <v>187</v>
      </c>
      <c r="B14" s="80" t="s">
        <v>188</v>
      </c>
      <c r="C14" s="81">
        <f>MOTORISTA!J146</f>
        <v>0</v>
      </c>
      <c r="D14" s="79">
        <v>1</v>
      </c>
      <c r="E14" s="81">
        <f>C14*D14</f>
        <v>0</v>
      </c>
      <c r="F14" s="82">
        <f>MOTORISTA!G150</f>
        <v>2</v>
      </c>
      <c r="G14" s="81">
        <f>PRODUCT(E14:F14)</f>
        <v>0</v>
      </c>
    </row>
    <row r="15" spans="1:7" ht="12.75" customHeight="1" x14ac:dyDescent="0.2">
      <c r="A15" s="79" t="s">
        <v>189</v>
      </c>
      <c r="B15" s="221" t="s">
        <v>190</v>
      </c>
      <c r="C15" s="221"/>
      <c r="D15" s="221"/>
      <c r="E15" s="221"/>
      <c r="F15" s="221"/>
      <c r="G15" s="81">
        <f>H.EXTRAS!M111</f>
        <v>0</v>
      </c>
    </row>
    <row r="16" spans="1:7" ht="12.75" customHeight="1" x14ac:dyDescent="0.2">
      <c r="A16" s="79" t="s">
        <v>191</v>
      </c>
      <c r="B16" s="226" t="s">
        <v>219</v>
      </c>
      <c r="C16" s="226"/>
      <c r="D16" s="226"/>
      <c r="E16" s="226"/>
      <c r="F16" s="226"/>
      <c r="G16" s="81">
        <f>DIÁRIAS!J26</f>
        <v>0</v>
      </c>
    </row>
    <row r="17" spans="1:13" ht="12.75" customHeight="1" x14ac:dyDescent="0.2">
      <c r="A17" s="112" t="s">
        <v>218</v>
      </c>
      <c r="B17" s="222" t="s">
        <v>220</v>
      </c>
      <c r="C17" s="223"/>
      <c r="D17" s="223"/>
      <c r="E17" s="223"/>
      <c r="F17" s="224"/>
      <c r="G17" s="113">
        <f>DIÁRIAS!J27</f>
        <v>0</v>
      </c>
    </row>
    <row r="18" spans="1:13" ht="15.75" customHeight="1" x14ac:dyDescent="0.2">
      <c r="A18" s="227" t="s">
        <v>192</v>
      </c>
      <c r="B18" s="227"/>
      <c r="C18" s="227"/>
      <c r="D18" s="227"/>
      <c r="E18" s="227"/>
      <c r="F18" s="227"/>
      <c r="G18" s="111">
        <f>SUM(G14:G17)</f>
        <v>0</v>
      </c>
      <c r="I18" s="109"/>
      <c r="K18" s="109"/>
      <c r="M18" s="109"/>
    </row>
    <row r="19" spans="1:13" ht="13.5" customHeight="1" x14ac:dyDescent="0.2">
      <c r="A19" s="219"/>
      <c r="B19" s="219"/>
      <c r="C19" s="219"/>
      <c r="D19" s="219"/>
      <c r="E19" s="219"/>
      <c r="F19" s="219"/>
      <c r="G19" s="219"/>
      <c r="I19" s="109"/>
    </row>
    <row r="20" spans="1:13" ht="16.5" customHeight="1" x14ac:dyDescent="0.2">
      <c r="A20" s="220" t="s">
        <v>193</v>
      </c>
      <c r="B20" s="220"/>
      <c r="C20" s="220"/>
      <c r="D20" s="220"/>
      <c r="E20" s="220"/>
      <c r="F20" s="220"/>
      <c r="G20" s="220"/>
    </row>
    <row r="21" spans="1:13" ht="12.75" customHeight="1" x14ac:dyDescent="0.2">
      <c r="A21" s="79" t="s">
        <v>4</v>
      </c>
      <c r="B21" s="221" t="s">
        <v>194</v>
      </c>
      <c r="C21" s="221"/>
      <c r="D21" s="221"/>
      <c r="E21" s="221"/>
      <c r="F21" s="221"/>
      <c r="G21" s="83">
        <f>G14*F10</f>
        <v>0</v>
      </c>
      <c r="I21" s="109"/>
    </row>
    <row r="22" spans="1:13" ht="12.75" customHeight="1" x14ac:dyDescent="0.2">
      <c r="A22" s="79" t="s">
        <v>6</v>
      </c>
      <c r="B22" s="221" t="s">
        <v>195</v>
      </c>
      <c r="C22" s="221"/>
      <c r="D22" s="221"/>
      <c r="E22" s="221"/>
      <c r="F22" s="221"/>
      <c r="G22" s="83">
        <f>G15*F10</f>
        <v>0</v>
      </c>
      <c r="K22" s="109"/>
    </row>
    <row r="23" spans="1:13" ht="12.75" customHeight="1" x14ac:dyDescent="0.2">
      <c r="A23" s="79" t="s">
        <v>8</v>
      </c>
      <c r="B23" s="221" t="s">
        <v>216</v>
      </c>
      <c r="C23" s="221"/>
      <c r="D23" s="221"/>
      <c r="E23" s="221"/>
      <c r="F23" s="221"/>
      <c r="G23" s="83">
        <f>DIÁRIAS!J26*24</f>
        <v>0</v>
      </c>
      <c r="K23" s="109"/>
    </row>
    <row r="24" spans="1:13" ht="13.5" customHeight="1" x14ac:dyDescent="0.2">
      <c r="A24" s="79" t="s">
        <v>10</v>
      </c>
      <c r="B24" s="221" t="s">
        <v>217</v>
      </c>
      <c r="C24" s="221"/>
      <c r="D24" s="221"/>
      <c r="E24" s="221"/>
      <c r="F24" s="221"/>
      <c r="G24" s="83">
        <f>DIÁRIAS!J27*24</f>
        <v>0</v>
      </c>
    </row>
    <row r="25" spans="1:13" ht="13.5" customHeight="1" x14ac:dyDescent="0.2">
      <c r="A25" s="225" t="s">
        <v>215</v>
      </c>
      <c r="B25" s="225"/>
      <c r="C25" s="225"/>
      <c r="D25" s="225"/>
      <c r="E25" s="225"/>
      <c r="F25" s="225"/>
      <c r="G25" s="110">
        <f>SUM(G21:G24)</f>
        <v>0</v>
      </c>
      <c r="I25" s="84"/>
    </row>
    <row r="26" spans="1:13" ht="12.75" customHeight="1" x14ac:dyDescent="0.2"/>
    <row r="27" spans="1:13" ht="12.75" customHeight="1" x14ac:dyDescent="0.2">
      <c r="B27" s="56" t="s">
        <v>199</v>
      </c>
    </row>
    <row r="28" spans="1:13" ht="12.75" customHeight="1" x14ac:dyDescent="0.2">
      <c r="B28" s="85"/>
    </row>
    <row r="29" spans="1:13" ht="12.75" customHeight="1" x14ac:dyDescent="0.2">
      <c r="B29" s="86"/>
    </row>
  </sheetData>
  <mergeCells count="30">
    <mergeCell ref="A25:F25"/>
    <mergeCell ref="B16:F16"/>
    <mergeCell ref="A18:F18"/>
    <mergeCell ref="A19:G19"/>
    <mergeCell ref="A20:G20"/>
    <mergeCell ref="B21:F21"/>
    <mergeCell ref="A11:G11"/>
    <mergeCell ref="A12:G12"/>
    <mergeCell ref="B15:F15"/>
    <mergeCell ref="B22:F22"/>
    <mergeCell ref="B24:F24"/>
    <mergeCell ref="B23:F23"/>
    <mergeCell ref="B17:F17"/>
    <mergeCell ref="B8:E8"/>
    <mergeCell ref="F8:G8"/>
    <mergeCell ref="B9:E9"/>
    <mergeCell ref="F9:G9"/>
    <mergeCell ref="B10:E10"/>
    <mergeCell ref="F10:G10"/>
    <mergeCell ref="A5:E5"/>
    <mergeCell ref="F5:G5"/>
    <mergeCell ref="A6:G6"/>
    <mergeCell ref="B7:E7"/>
    <mergeCell ref="F7:G7"/>
    <mergeCell ref="A1:G1"/>
    <mergeCell ref="A2:G2"/>
    <mergeCell ref="A3:E3"/>
    <mergeCell ref="F3:G3"/>
    <mergeCell ref="A4:E4"/>
    <mergeCell ref="F4:G4"/>
  </mergeCells>
  <pageMargins left="1.2598425196850394" right="0.70866141732283472" top="0.74803149606299213" bottom="0.74803149606299213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MOTORISTA</vt:lpstr>
      <vt:lpstr>H.EXTRAS</vt:lpstr>
      <vt:lpstr>DIÁRIAS</vt:lpstr>
      <vt:lpstr>RESUMO</vt:lpstr>
      <vt:lpstr>DIÁRIAS!Area_de_impressao</vt:lpstr>
      <vt:lpstr>H.EXTRAS!Area_de_impressao</vt:lpstr>
      <vt:lpstr>MOTORISTA!Area_de_impressao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de Rosso Bolzan</dc:creator>
  <cp:lastModifiedBy>Gustavo</cp:lastModifiedBy>
  <cp:revision>0</cp:revision>
  <cp:lastPrinted>2023-06-01T12:40:34Z</cp:lastPrinted>
  <dcterms:created xsi:type="dcterms:W3CDTF">2019-05-20T18:00:30Z</dcterms:created>
  <dcterms:modified xsi:type="dcterms:W3CDTF">2024-04-16T16:18:35Z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