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OneDrive - Incra\02.2-Produtos. PVTN\Pauta de Valores 2024\memoria_2024\"/>
    </mc:Choice>
  </mc:AlternateContent>
  <bookViews>
    <workbookView xWindow="28680" yWindow="-120" windowWidth="29040" windowHeight="15840" firstSheet="5" activeTab="8"/>
  </bookViews>
  <sheets>
    <sheet name="resultado_ saneamento" sheetId="1" r:id="rId1"/>
    <sheet name="pauta_pós_ajustes" sheetId="7" r:id="rId2"/>
    <sheet name="RR_sem_dados" sheetId="3" r:id="rId3"/>
    <sheet name="comparação_sem_ajustes" sheetId="2" r:id="rId4"/>
    <sheet name="RR_cascavel" sheetId="4" r:id="rId5"/>
    <sheet name="RR_chapecó" sheetId="5" r:id="rId6"/>
    <sheet name="RR_maringa_e_londrina" sheetId="6" r:id="rId7"/>
    <sheet name="RR_marabá" sheetId="8" r:id="rId8"/>
    <sheet name="edição para relatorio " sheetId="9" r:id="rId9"/>
  </sheets>
  <definedNames>
    <definedName name="_xlnm._FilterDatabase" localSheetId="0" hidden="1">'resultado_ saneamento'!$A$1:$J$99</definedName>
    <definedName name="_xlnm._FilterDatabase" localSheetId="5" hidden="1">RR_chapecó!$A$2:$K$12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9" l="1"/>
  <c r="C117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3" i="9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7" i="2"/>
  <c r="G108" i="2"/>
  <c r="G109" i="2"/>
  <c r="G112" i="2"/>
  <c r="G113" i="2"/>
  <c r="G114" i="2"/>
  <c r="G115" i="2"/>
  <c r="G3" i="2" l="1"/>
  <c r="B27" i="3"/>
  <c r="B28" i="3"/>
  <c r="B29" i="3"/>
  <c r="M9" i="8"/>
  <c r="O3" i="6"/>
  <c r="B42" i="3"/>
  <c r="B41" i="3"/>
  <c r="B14" i="3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3" i="1"/>
  <c r="M4" i="1"/>
  <c r="M2" i="1"/>
  <c r="E117" i="9" l="1"/>
  <c r="H14" i="3" l="1"/>
  <c r="AD9" i="8" l="1"/>
  <c r="AD2" i="8"/>
  <c r="AD3" i="8"/>
  <c r="AD4" i="8"/>
  <c r="AD5" i="8"/>
  <c r="AD6" i="8"/>
  <c r="AD7" i="8"/>
  <c r="AD8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H35" i="3"/>
  <c r="B35" i="3" s="1"/>
  <c r="H34" i="3"/>
  <c r="B34" i="3" s="1"/>
  <c r="B33" i="3" s="1"/>
  <c r="J31" i="4"/>
  <c r="Q3" i="6" l="1"/>
  <c r="H28" i="3"/>
  <c r="H29" i="3"/>
  <c r="B43" i="3" s="1"/>
  <c r="H27" i="3"/>
  <c r="H3" i="3"/>
  <c r="B3" i="3" s="1"/>
  <c r="B40" i="3" l="1"/>
  <c r="O12" i="6"/>
  <c r="O4" i="6"/>
  <c r="O9" i="6"/>
  <c r="O10" i="6" s="1"/>
  <c r="O5" i="6"/>
  <c r="B19" i="3"/>
  <c r="M21" i="5"/>
  <c r="K21" i="5"/>
  <c r="M17" i="5"/>
  <c r="K17" i="5"/>
  <c r="M16" i="5"/>
  <c r="K16" i="5"/>
  <c r="M15" i="5"/>
  <c r="M25" i="5" s="1"/>
  <c r="K15" i="5"/>
  <c r="M37" i="4"/>
  <c r="L37" i="4"/>
  <c r="J37" i="4"/>
  <c r="M33" i="4"/>
  <c r="L33" i="4"/>
  <c r="J33" i="4"/>
  <c r="M32" i="4"/>
  <c r="L32" i="4"/>
  <c r="J32" i="4"/>
  <c r="M31" i="4"/>
  <c r="L31" i="4"/>
  <c r="L40" i="4" s="1"/>
  <c r="J40" i="4"/>
  <c r="K25" i="5" l="1"/>
  <c r="N15" i="5"/>
  <c r="M41" i="4"/>
  <c r="N30" i="4"/>
  <c r="J38" i="4"/>
  <c r="M38" i="4"/>
  <c r="J34" i="4"/>
  <c r="J35" i="4" s="1"/>
  <c r="L41" i="4"/>
  <c r="O13" i="6"/>
  <c r="O6" i="6"/>
  <c r="O7" i="6" s="1"/>
  <c r="M18" i="5"/>
  <c r="M20" i="5" s="1"/>
  <c r="K24" i="5"/>
  <c r="M24" i="5"/>
  <c r="K18" i="5"/>
  <c r="K20" i="5" s="1"/>
  <c r="K22" i="5"/>
  <c r="M22" i="5"/>
  <c r="L34" i="4"/>
  <c r="L36" i="4" s="1"/>
  <c r="L38" i="4"/>
  <c r="M40" i="4"/>
  <c r="M34" i="4"/>
  <c r="M35" i="4" s="1"/>
  <c r="J41" i="4"/>
  <c r="J36" i="4" l="1"/>
  <c r="O8" i="6"/>
  <c r="M19" i="5"/>
  <c r="K19" i="5"/>
  <c r="L35" i="4"/>
  <c r="M36" i="4"/>
  <c r="B7" i="3" l="1"/>
  <c r="A13" i="3"/>
</calcChain>
</file>

<file path=xl/sharedStrings.xml><?xml version="1.0" encoding="utf-8"?>
<sst xmlns="http://schemas.openxmlformats.org/spreadsheetml/2006/main" count="1778" uniqueCount="347">
  <si>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</si>
  <si>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</si>
  <si>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</si>
  <si>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</si>
  <si>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</si>
  <si>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</si>
  <si>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</si>
  <si>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</si>
  <si>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</si>
  <si>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</si>
  <si>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</si>
  <si>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</si>
  <si>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</si>
  <si>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</si>
  <si>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</si>
  <si>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</si>
  <si>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</si>
  <si>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</si>
  <si>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</si>
  <si>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</si>
  <si>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</si>
  <si>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</si>
  <si>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</si>
  <si>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</si>
  <si>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</si>
  <si>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</si>
  <si>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</si>
  <si>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</si>
  <si>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</si>
  <si>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</si>
  <si>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</si>
  <si>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</si>
  <si>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</si>
  <si>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</si>
  <si>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</si>
  <si>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</si>
  <si>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</si>
  <si>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</si>
  <si>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</si>
  <si>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</si>
  <si>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</si>
  <si>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</si>
  <si>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</si>
  <si>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</si>
  <si>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</si>
  <si>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</si>
  <si>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</si>
  <si>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</si>
  <si>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</si>
  <si>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</si>
  <si>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</si>
  <si>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</si>
  <si>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</si>
  <si>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</si>
  <si>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</si>
  <si>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</si>
  <si>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</si>
  <si>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</si>
  <si>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</si>
  <si>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</si>
  <si>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</si>
  <si>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</si>
  <si>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</si>
  <si>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</si>
  <si>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</si>
  <si>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</si>
  <si>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</si>
  <si>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</si>
  <si>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</si>
  <si>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</si>
  <si>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</si>
  <si>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</si>
  <si>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</si>
  <si>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</si>
  <si>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</si>
  <si>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</si>
  <si>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</si>
  <si>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</si>
  <si>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</si>
  <si>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</si>
  <si>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</si>
  <si>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</si>
  <si>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</si>
  <si>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</si>
  <si>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</si>
  <si>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</si>
  <si>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</si>
  <si>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</si>
  <si>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</si>
  <si>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</si>
  <si>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</si>
  <si>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</si>
  <si>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</si>
  <si>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</si>
  <si>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</si>
  <si>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</si>
  <si>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</si>
  <si>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</si>
  <si>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</si>
  <si>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</si>
  <si>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</si>
  <si>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</si>
  <si>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</si>
  <si>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</si>
  <si>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</si>
  <si>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</si>
  <si>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</si>
  <si>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</si>
  <si>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 RR</t>
  </si>
  <si>
    <t xml:space="preserve">Regiões Rurais </t>
  </si>
  <si>
    <t>Região Rural da Capital Regional de Boa Vista</t>
  </si>
  <si>
    <t>Região Rural da Capital Regional de Criciúma (SC)</t>
  </si>
  <si>
    <t>Região Rural da Capital Regional de Macapá</t>
  </si>
  <si>
    <t>Região Rural do Centro Sub-regional de São Miguel do Oeste</t>
  </si>
  <si>
    <t>Região Rural do Centro Sub-regional de Tefé</t>
  </si>
  <si>
    <t>subdivisão da Região Rural da Metrópole de Manaus</t>
  </si>
  <si>
    <t>Cod</t>
  </si>
  <si>
    <t>Municipio</t>
  </si>
  <si>
    <t xml:space="preserve">Manaus, Itaquatiara e Presidente Figueiredo </t>
  </si>
  <si>
    <t>Iranduba</t>
  </si>
  <si>
    <t xml:space="preserve">demais municipios </t>
  </si>
  <si>
    <t>VTN/há medio</t>
  </si>
  <si>
    <t>Adotou-se o valor para pecuária não titulado do MRT 1 da PPR da SR25 (2018)</t>
  </si>
  <si>
    <t>iterpolação</t>
  </si>
  <si>
    <t>fator</t>
  </si>
  <si>
    <t>adotou-se os valores de floresta dos respectivos MRT das PPR da SR15</t>
  </si>
  <si>
    <t>VTN/há médio</t>
  </si>
  <si>
    <t>MRT Monte Alegre (Tipologia Uso indefinido)</t>
  </si>
  <si>
    <t>MRT Obidos (Tipologia Uso Indefinido)</t>
  </si>
  <si>
    <t>interpolaçao</t>
  </si>
  <si>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</si>
  <si>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</si>
  <si>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</si>
  <si>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</si>
  <si>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</si>
  <si>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</si>
  <si>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</si>
  <si>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</si>
  <si>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</si>
  <si>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</si>
  <si>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</si>
  <si>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FAZENDA JERUSALÉM</t>
  </si>
  <si>
    <t xml:space="preserve">Média </t>
  </si>
  <si>
    <t>1 quartil</t>
  </si>
  <si>
    <t>3 quartil</t>
  </si>
  <si>
    <t>q3-q1</t>
  </si>
  <si>
    <t>limite inf expurgo</t>
  </si>
  <si>
    <t>limite sup expurto</t>
  </si>
  <si>
    <t>desvio</t>
  </si>
  <si>
    <t>CV</t>
  </si>
  <si>
    <t>Minimo(25%)</t>
  </si>
  <si>
    <t>Maximo(25%)</t>
  </si>
  <si>
    <t>Boxplot</t>
  </si>
  <si>
    <t>2&lt;X&gt;2</t>
  </si>
  <si>
    <t>Região Rural da Capital Regional de Cascavel – se optará por não proceder expurgos pelo Boxplot haja vista a estimativa não restar coerente. Procedeu-se o expurgo dos 4 elementos extremos. Dois abaixo dois acima.</t>
  </si>
  <si>
    <t>Região Rural da Capital Regional de Chapecó – se optará por não se proceder expurgos. O resultado após expurgo pelo gráfico Boxplot não resta coerente.</t>
  </si>
  <si>
    <t>boxpot</t>
  </si>
  <si>
    <t>FAZENDA SANTA MARIA</t>
  </si>
  <si>
    <t>FAZENDA PARAÍSO</t>
  </si>
  <si>
    <t>FAZENDA BELA VISTA</t>
  </si>
  <si>
    <t>FAZENDA SANTA LÚCIA</t>
  </si>
  <si>
    <t>MB</t>
  </si>
  <si>
    <t>SÃO GERALDO DO ARAGUAIA</t>
  </si>
  <si>
    <t>FAZENDA TIRA CATINGA</t>
  </si>
  <si>
    <t>FAZENDA BOQUEIRÃO</t>
  </si>
  <si>
    <t>SÃO DOMINGOS DO ARAGUAIA</t>
  </si>
  <si>
    <t>CASTANHAL BELO HORIZONTE</t>
  </si>
  <si>
    <t>SANTA MARIA DAS BARREIRAS</t>
  </si>
  <si>
    <t>FAZENDA AGROPECUS - PARTE II</t>
  </si>
  <si>
    <t>MARABÁ</t>
  </si>
  <si>
    <t>FAZENDA NOVA ITAPERUNA</t>
  </si>
  <si>
    <t>FAZENDA NOVO MUNDO (DT/AV-E)</t>
  </si>
  <si>
    <t>NOVO REPARTIMENTO</t>
  </si>
  <si>
    <t>FAZENDA PAJEÚ</t>
  </si>
  <si>
    <t>ITUPIRANGA</t>
  </si>
  <si>
    <t>FAZENDA RANCHARIA</t>
  </si>
  <si>
    <t>RIO MARIA</t>
  </si>
  <si>
    <t>FAZENDA VALE DA SERRA</t>
  </si>
  <si>
    <t>FLORESTA DO ARAGUAIA</t>
  </si>
  <si>
    <t>FAZENDA TRAVESSÃO(GLEBA ITAIPAVA)</t>
  </si>
  <si>
    <t>CONCEIÇÃO DO ARAGUAIA</t>
  </si>
  <si>
    <t>FAZENDA SANTA CRUZ</t>
  </si>
  <si>
    <t>CASTANHAL E FAZENDA BETH</t>
  </si>
  <si>
    <t>FAZENDA SANTA EUDÓXIA</t>
  </si>
  <si>
    <t>FAZENDA CASTANHAL RAINHA</t>
  </si>
  <si>
    <t>BREJO GRANDE DO ARAGUAIA</t>
  </si>
  <si>
    <t>FAZENDA CASTANHEIRA</t>
  </si>
  <si>
    <t>FAZENDA PRINCESA</t>
  </si>
  <si>
    <t>SÃO JOÃO DO ARAGUAIA</t>
  </si>
  <si>
    <t>FAZENDA PRIMAVERA/PONTA DE PEDRA E OUTRA</t>
  </si>
  <si>
    <t>FAZENDA BOA ESPERANÇA</t>
  </si>
  <si>
    <t xml:space="preserve">BANNACH </t>
  </si>
  <si>
    <t>FAZENDA BANNACH LT. 15 - MURIÇOCA</t>
  </si>
  <si>
    <t>PAU D'ARCO</t>
  </si>
  <si>
    <t>FAZENDA ARAXÁ</t>
  </si>
  <si>
    <t>FAZENDA SERRA AZUL</t>
  </si>
  <si>
    <t>FAZENDA LTE 79 DO LT. ITAIPAVA</t>
  </si>
  <si>
    <t>FAZENDA ENTRE RIOS - LT 76-ITAIPAVAS</t>
  </si>
  <si>
    <t>FAZENDA CONQUISTA</t>
  </si>
  <si>
    <t>FAZENDA SANTA IZABEL (DT/AV-E)</t>
  </si>
  <si>
    <t>FAZENDA 2 HJOTA CONH. FAZ. OITO BARRACAS</t>
  </si>
  <si>
    <t>FAZENDA SANTA AMÉLIA</t>
  </si>
  <si>
    <t>FAZENDA CIGANA</t>
  </si>
  <si>
    <t>FAZENDA SERRA QUEBRADA</t>
  </si>
  <si>
    <t>FAZENDA CASTANHAL TARTARUGA</t>
  </si>
  <si>
    <t>FAZENDA SÃO GABRIEL</t>
  </si>
  <si>
    <t>PALESTINA DO PARÁ</t>
  </si>
  <si>
    <t>FAZENDA RIO MAR</t>
  </si>
  <si>
    <t>FAZENDA MURAJUBA</t>
  </si>
  <si>
    <t>FAZENDA SANTA MARIA LOTE 138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</si>
  <si>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</si>
  <si>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</si>
  <si>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</si>
  <si>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</si>
  <si>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</si>
  <si>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</si>
  <si>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</si>
  <si>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</si>
  <si>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</si>
  <si>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FAZENDA BORRACHEIRA</t>
  </si>
  <si>
    <t>FAZENDA DA ESTÂNCIA</t>
  </si>
  <si>
    <t>FAZENDA CAPSS</t>
  </si>
  <si>
    <t>XINGUARA</t>
  </si>
  <si>
    <t>FAZENDA MARINGÁ</t>
  </si>
  <si>
    <t>REDENÇÃO</t>
  </si>
  <si>
    <t>FAZENDA FENIX LOTE 04 - A</t>
  </si>
  <si>
    <t>FAZENDA CAJARANA (GLEBA CARAJÁS)</t>
  </si>
  <si>
    <t>FAZENDA CENTRO DA MATA</t>
  </si>
  <si>
    <t>CASTANHAL E FAZENDA SÃO RAIMUNDO</t>
  </si>
  <si>
    <t>FAZENDA SANTA MARIA II</t>
  </si>
  <si>
    <t>FAZENDA PEDRA PRETA</t>
  </si>
  <si>
    <t>FAZENDA ITACAIÚNAS</t>
  </si>
  <si>
    <t>FAZENDA SANTA FÉ</t>
  </si>
  <si>
    <t>FAZENDA CHIBIL</t>
  </si>
  <si>
    <t>FAZENDA NICOBRAN</t>
  </si>
  <si>
    <t>FAZENDA CODESPAR</t>
  </si>
  <si>
    <t>FAZENDA MOÇA BONITA</t>
  </si>
  <si>
    <t>FAZENDA DIUTÁ</t>
  </si>
  <si>
    <t>FAZENDA INDIAPORÃ</t>
  </si>
  <si>
    <t>CURIONÓPOLIS</t>
  </si>
  <si>
    <t>FAZENDA BARRA/CEDRO</t>
  </si>
  <si>
    <t>AGROPECUÁRIA SÃO JOSÉ DO ARAGUAIA S/A.</t>
  </si>
  <si>
    <t>FAZENDA BREJO DO MEIO/FAZENDA IGUAÇU</t>
  </si>
  <si>
    <t>FAZENDA SANTO ANTONIO</t>
  </si>
  <si>
    <t>FAZENDA JARDIM</t>
  </si>
  <si>
    <t>NOVA IPIXUNA</t>
  </si>
  <si>
    <t>FAZENDA LAGO AZUL</t>
  </si>
  <si>
    <t>FAZENDA AGROINDUSTRIAL ARCO VERDE</t>
  </si>
  <si>
    <t>FAZENDA GROTÃO DO SEVERINO</t>
  </si>
  <si>
    <t>FAZENDA CONSPEL</t>
  </si>
  <si>
    <t>ÁGUA AZUL DO NORTE</t>
  </si>
  <si>
    <t>FAZENDA ARICÁ</t>
  </si>
  <si>
    <t>FAZENDA REMA</t>
  </si>
  <si>
    <t>FAZENDA BACURI</t>
  </si>
  <si>
    <t>FAZENDA CUXIÚ II</t>
  </si>
  <si>
    <t>FAZENDA CUXIÚ I</t>
  </si>
  <si>
    <t>FAZENDA INAJÁ</t>
  </si>
  <si>
    <t>FAZENDA ENTRE RIOS L.80 DO LT. ITAIPAVA</t>
  </si>
  <si>
    <t>CASTANHAL CRISTO REI (DT/AV-E)</t>
  </si>
  <si>
    <t>FAZENDA ENTRE RIOS</t>
  </si>
  <si>
    <t>FAZENDA CARAJÁS</t>
  </si>
  <si>
    <t>FAZENDA SABINA/SÃO PEDRO</t>
  </si>
  <si>
    <t>FAZENDA CONSOLAÇÃO</t>
  </si>
  <si>
    <t>FAZENDA SANTA MARIANA I E II</t>
  </si>
  <si>
    <t>FAZENDA BATENTE</t>
  </si>
  <si>
    <t>FAZENDA PROGRESSO</t>
  </si>
  <si>
    <t>FAZENDA DIBENS</t>
  </si>
  <si>
    <t>FAZENDA ÁGUA AZUL / CAMPO ALEGRE</t>
  </si>
  <si>
    <t>TUCURUÍ</t>
  </si>
  <si>
    <t>FAZENDA BELO HORIZONTE</t>
  </si>
  <si>
    <t>FZENDA COCALANDIA</t>
  </si>
  <si>
    <t>FAZENDA REUNIDAS ELDORADO LTDA</t>
  </si>
  <si>
    <t>FAZENDA RIBEIRÃO DAS PEDRAS</t>
  </si>
  <si>
    <t>FAZENDA REUNIDAS</t>
  </si>
  <si>
    <t>FAZENDA PEDRA DE AMOLAR</t>
  </si>
  <si>
    <t>FAZENDA BOM JESUS</t>
  </si>
  <si>
    <t>FAZ.NOSSA SENHORA DA GUIA E SALINAS</t>
  </si>
  <si>
    <t>FAZENDA BOCA DE FOGO</t>
  </si>
  <si>
    <t>FAZENDA BOA SORTE</t>
  </si>
  <si>
    <t>FAZENDA RESPLANDE</t>
  </si>
  <si>
    <t>FAZENDA NOVA UNIÃO</t>
  </si>
  <si>
    <t>CASTANHAL BOM PRINCÍPIO</t>
  </si>
  <si>
    <t>FAZENDA JAHÚ</t>
  </si>
  <si>
    <t>FAZENDA OURO VERDE</t>
  </si>
  <si>
    <t>FAZENDA ÁGUA FRIA DOS MENDES</t>
  </si>
  <si>
    <t>FAZENDA COSIPAR</t>
  </si>
  <si>
    <t>FAZENDA SANTA LUCIA</t>
  </si>
  <si>
    <t>FAZENDA CAFUNDÓ E FAZENDA NOVA</t>
  </si>
  <si>
    <t>FAZENDA SERTÃO BONITO</t>
  </si>
  <si>
    <t>FAZENDA SANTA RITA I E II</t>
  </si>
  <si>
    <t>FAZENDA BACURYZINHO</t>
  </si>
  <si>
    <t>FAZENDA VALE DO SOL</t>
  </si>
  <si>
    <t>FAZENDA BELO VALE</t>
  </si>
  <si>
    <t>FAZENDA SÃO JOSÉ DA ÁGUA BONITA</t>
  </si>
  <si>
    <t>FAZENDA SÃO GERALDO</t>
  </si>
  <si>
    <t>FAZENDA ÁGUA DA SAÚDE</t>
  </si>
  <si>
    <t>FAZENDA ESCALADA DO NORTE OU JULIANA</t>
  </si>
  <si>
    <t>FAZENDA UNIÃO</t>
  </si>
  <si>
    <t>FAZENDA COCALINHO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</si>
  <si>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</si>
  <si>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</si>
  <si>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</si>
  <si>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</si>
  <si>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</si>
  <si>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</si>
  <si>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</si>
  <si>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</si>
  <si>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CASTANHAL LAJEDO</t>
  </si>
  <si>
    <t>FAZENDA JERUSALEM</t>
  </si>
  <si>
    <t>GLEBA NOVA GLÓRIA LOTES 228, 229, 230, 270, 271, 273 E 274</t>
  </si>
  <si>
    <t>FAZENDA NOSSA SENHORA DE NAZARÉ OU TIBIRIÇÁ</t>
  </si>
  <si>
    <t>FAZENDA ITACAIUNAS</t>
  </si>
  <si>
    <t>FAZENDA CÉU E MAR</t>
  </si>
  <si>
    <t>PROTEÇÃO DIVINA</t>
  </si>
  <si>
    <t>FAZENDA SANTO ANTÔNIO OU CABO DE AÇO</t>
  </si>
  <si>
    <t>FAZENDA ESTIVA</t>
  </si>
  <si>
    <t>FAZENDA CRISTO REI</t>
  </si>
  <si>
    <t>ABÓBORAS OU PERUANO E CIGANAS</t>
  </si>
  <si>
    <t>FAZENDA ARAGUAIA</t>
  </si>
  <si>
    <t>FAZENDA CABECEIRA</t>
  </si>
  <si>
    <t>FAZENDA MARIA BONITA</t>
  </si>
  <si>
    <t>COMPLEXO FAZENDA CEDRO/RIO PARDO</t>
  </si>
  <si>
    <t>JACUNDÁ</t>
  </si>
  <si>
    <t>FAZENDA SANTO ANTÔNIO</t>
  </si>
  <si>
    <t>RONDON DO PARÁ</t>
  </si>
  <si>
    <t>FAZENDA RONDÔNIA</t>
  </si>
  <si>
    <t>FAZENDA CAPIVARA</t>
  </si>
  <si>
    <t>FAZENDA BOM FUTURO</t>
  </si>
  <si>
    <t>Região Rural da Capital Regional de Marabá – optou-se por não se proceder o saneamento para se obter um resultado representativo do valor histórico dos imóveis avaliados para reforma agrária além de totalizar uma amostra de 151 elementos, base por demais robusta.</t>
  </si>
  <si>
    <t>Região Rural da Metrópole de Manaus</t>
  </si>
  <si>
    <t>valor orginal</t>
  </si>
  <si>
    <t>data da referencia</t>
  </si>
  <si>
    <t>corrigido</t>
  </si>
  <si>
    <t>Região Rural das Capitais Regionais de Maringá e Londrina se – optará por não se proceder expurgos. O resultado após expurgo pelo gráfico Boxplot não resta coerente.</t>
  </si>
  <si>
    <t>Adotou-se o valor para cerrado do MRT 1 da PPR da SR21 (mai2019)</t>
  </si>
  <si>
    <t>1302_1</t>
  </si>
  <si>
    <t>1302_2</t>
  </si>
  <si>
    <t>Média Brasil</t>
  </si>
  <si>
    <t>correção (IPCA-E)</t>
  </si>
  <si>
    <t>adotou-se os valores de uso indefinido dos  MRT Monte Alegre e Obitos da PPR da SR30 (dez2016)</t>
  </si>
  <si>
    <t>Pauta de Valores de Terra Nua (2023)</t>
  </si>
  <si>
    <t xml:space="preserve">resultado saneamento </t>
  </si>
  <si>
    <t>valor ajustado s</t>
  </si>
  <si>
    <t>valor dez2023</t>
  </si>
  <si>
    <t>Pauta de Valores de Terra Nua (2024)</t>
  </si>
  <si>
    <t>variação 2023-2024</t>
  </si>
  <si>
    <t>Pauta de Valores de Terra Nua (2024)-VTN/ha(R$)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</si>
</sst>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"/>
    <numFmt numFmtId="165" formatCode="0.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1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96">
    <xf numFmtId="0" fontId="0" fillId="0" borderId="0" xfId="0"/>
    <xf numFmtId="10" fontId="0" fillId="0" borderId="0" xfId="0" applyNumberFormat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6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6" fillId="0" borderId="12" xfId="0" applyNumberFormat="1" applyFont="1" applyBorder="1"/>
    <xf numFmtId="0" fontId="5" fillId="0" borderId="2" xfId="0" applyFont="1" applyBorder="1" applyAlignment="1">
      <alignment horizontal="center"/>
    </xf>
    <xf numFmtId="1" fontId="0" fillId="0" borderId="0" xfId="0" applyNumberForma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3" fontId="0" fillId="2" borderId="1" xfId="0" applyNumberFormat="1" applyFill="1" applyBorder="1"/>
    <xf numFmtId="0" fontId="0" fillId="0" borderId="13" xfId="0" applyBorder="1"/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" fillId="0" borderId="1" xfId="0" applyFont="1" applyBorder="1"/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1" fillId="0" borderId="1" xfId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17" fontId="7" fillId="0" borderId="1" xfId="0" applyNumberFormat="1" applyFont="1" applyBorder="1"/>
    <xf numFmtId="4" fontId="7" fillId="0" borderId="1" xfId="0" applyNumberFormat="1" applyFont="1" applyBorder="1"/>
    <xf numFmtId="164" fontId="7" fillId="0" borderId="1" xfId="0" applyNumberFormat="1" applyFont="1" applyBorder="1"/>
    <xf numFmtId="4" fontId="0" fillId="0" borderId="1" xfId="0" applyNumberFormat="1" applyBorder="1"/>
    <xf numFmtId="4" fontId="8" fillId="2" borderId="1" xfId="0" applyNumberFormat="1" applyFont="1" applyFill="1" applyBorder="1"/>
    <xf numFmtId="4" fontId="0" fillId="0" borderId="0" xfId="0" applyNumberFormat="1"/>
    <xf numFmtId="10" fontId="0" fillId="0" borderId="1" xfId="0" applyNumberFormat="1" applyBorder="1"/>
    <xf numFmtId="0" fontId="8" fillId="2" borderId="1" xfId="0" applyFont="1" applyFill="1" applyBorder="1"/>
    <xf numFmtId="4" fontId="0" fillId="2" borderId="1" xfId="0" applyNumberFormat="1" applyFill="1" applyBorder="1"/>
    <xf numFmtId="0" fontId="6" fillId="0" borderId="15" xfId="0" applyFont="1" applyBorder="1"/>
    <xf numFmtId="0" fontId="2" fillId="0" borderId="0" xfId="0" applyFont="1" applyAlignment="1">
      <alignment horizontal="left"/>
    </xf>
    <xf numFmtId="1" fontId="4" fillId="0" borderId="8" xfId="0" applyNumberFormat="1" applyFont="1" applyBorder="1" applyAlignment="1">
      <alignment horizontal="right"/>
    </xf>
    <xf numFmtId="0" fontId="2" fillId="0" borderId="14" xfId="0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13" fillId="0" borderId="0" xfId="0" applyFont="1"/>
    <xf numFmtId="17" fontId="0" fillId="0" borderId="1" xfId="0" applyNumberFormat="1" applyBorder="1"/>
    <xf numFmtId="165" fontId="5" fillId="0" borderId="1" xfId="0" applyNumberFormat="1" applyFont="1" applyBorder="1" applyAlignment="1">
      <alignment horizontal="right" vertical="center"/>
    </xf>
    <xf numFmtId="1" fontId="13" fillId="0" borderId="0" xfId="0" applyNumberFormat="1" applyFont="1"/>
    <xf numFmtId="0" fontId="11" fillId="0" borderId="13" xfId="1" applyFont="1" applyBorder="1" applyAlignment="1">
      <alignment horizontal="center" vertical="center"/>
    </xf>
    <xf numFmtId="164" fontId="11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164" fontId="7" fillId="0" borderId="5" xfId="0" applyNumberFormat="1" applyFont="1" applyBorder="1"/>
    <xf numFmtId="4" fontId="0" fillId="0" borderId="6" xfId="0" applyNumberFormat="1" applyBorder="1"/>
    <xf numFmtId="0" fontId="0" fillId="2" borderId="0" xfId="0" applyFill="1"/>
    <xf numFmtId="0" fontId="0" fillId="0" borderId="22" xfId="0" applyBorder="1"/>
    <xf numFmtId="0" fontId="0" fillId="0" borderId="16" xfId="0" applyBorder="1"/>
    <xf numFmtId="0" fontId="8" fillId="0" borderId="22" xfId="0" applyFont="1" applyBorder="1"/>
    <xf numFmtId="0" fontId="8" fillId="0" borderId="5" xfId="0" applyFont="1" applyBorder="1"/>
    <xf numFmtId="4" fontId="8" fillId="2" borderId="6" xfId="0" applyNumberFormat="1" applyFont="1" applyFill="1" applyBorder="1"/>
    <xf numFmtId="10" fontId="0" fillId="0" borderId="6" xfId="0" applyNumberFormat="1" applyBorder="1"/>
    <xf numFmtId="0" fontId="0" fillId="0" borderId="6" xfId="0" applyBorder="1"/>
    <xf numFmtId="0" fontId="8" fillId="2" borderId="6" xfId="0" applyFont="1" applyFill="1" applyBorder="1"/>
    <xf numFmtId="0" fontId="8" fillId="0" borderId="7" xfId="0" applyFont="1" applyBorder="1"/>
    <xf numFmtId="0" fontId="8" fillId="2" borderId="8" xfId="0" applyFont="1" applyFill="1" applyBorder="1"/>
    <xf numFmtId="0" fontId="0" fillId="0" borderId="23" xfId="0" applyBorder="1"/>
    <xf numFmtId="0" fontId="8" fillId="2" borderId="9" xfId="0" applyFont="1" applyFill="1" applyBorder="1"/>
    <xf numFmtId="0" fontId="8" fillId="0" borderId="0" xfId="0" applyFont="1"/>
    <xf numFmtId="4" fontId="8" fillId="2" borderId="8" xfId="0" applyNumberFormat="1" applyFont="1" applyFill="1" applyBorder="1"/>
    <xf numFmtId="4" fontId="0" fillId="0" borderId="23" xfId="0" applyNumberFormat="1" applyBorder="1"/>
    <xf numFmtId="4" fontId="8" fillId="2" borderId="9" xfId="0" applyNumberFormat="1" applyFont="1" applyFill="1" applyBorder="1"/>
    <xf numFmtId="164" fontId="1" fillId="0" borderId="0" xfId="0" applyNumberFormat="1" applyFont="1" applyAlignment="1">
      <alignment vertical="center"/>
    </xf>
    <xf numFmtId="4" fontId="11" fillId="0" borderId="6" xfId="1" applyNumberFormat="1" applyFont="1" applyBorder="1" applyAlignment="1">
      <alignment horizontal="center" vertical="center"/>
    </xf>
    <xf numFmtId="164" fontId="7" fillId="0" borderId="7" xfId="0" applyNumberFormat="1" applyFont="1" applyBorder="1"/>
    <xf numFmtId="4" fontId="0" fillId="0" borderId="8" xfId="0" applyNumberFormat="1" applyBorder="1"/>
    <xf numFmtId="164" fontId="11" fillId="0" borderId="2" xfId="1" applyNumberFormat="1" applyFont="1" applyBorder="1" applyAlignment="1">
      <alignment horizontal="center" vertical="center"/>
    </xf>
    <xf numFmtId="4" fontId="11" fillId="0" borderId="3" xfId="1" applyNumberFormat="1" applyFont="1" applyBorder="1" applyAlignment="1">
      <alignment horizontal="center" vertical="center"/>
    </xf>
    <xf numFmtId="0" fontId="8" fillId="2" borderId="21" xfId="0" applyFont="1" applyFill="1" applyBorder="1"/>
    <xf numFmtId="0" fontId="0" fillId="0" borderId="24" xfId="0" applyBorder="1"/>
    <xf numFmtId="4" fontId="4" fillId="0" borderId="0" xfId="0" applyNumberFormat="1" applyFont="1" applyAlignment="1">
      <alignment horizontal="center"/>
    </xf>
    <xf numFmtId="1" fontId="5" fillId="0" borderId="1" xfId="0" applyNumberFormat="1" applyFont="1" applyBorder="1"/>
    <xf numFmtId="1" fontId="5" fillId="0" borderId="6" xfId="0" applyNumberFormat="1" applyFont="1" applyBorder="1"/>
    <xf numFmtId="1" fontId="5" fillId="0" borderId="0" xfId="0" applyNumberFormat="1" applyFont="1"/>
    <xf numFmtId="1" fontId="1" fillId="0" borderId="0" xfId="0" applyNumberFormat="1" applyFont="1"/>
    <xf numFmtId="0" fontId="5" fillId="0" borderId="0" xfId="0" applyFont="1"/>
    <xf numFmtId="2" fontId="9" fillId="0" borderId="2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0" borderId="16" xfId="0" applyFont="1" applyBorder="1" applyAlignment="1">
      <alignment horizontal="center"/>
    </xf>
    <xf numFmtId="0" fontId="8" fillId="2" borderId="20" xfId="0" applyFont="1" applyFill="1" applyBorder="1"/>
    <xf numFmtId="0" fontId="8" fillId="2" borderId="17" xfId="0" applyFont="1" applyFill="1" applyBorder="1"/>
    <xf numFmtId="4" fontId="0" fillId="2" borderId="6" xfId="0" applyNumberFormat="1" applyFill="1" applyBorder="1"/>
    <xf numFmtId="4" fontId="0" fillId="2" borderId="9" xfId="0" applyNumberFormat="1" applyFill="1" applyBorder="1"/>
    <xf numFmtId="4" fontId="8" fillId="2" borderId="0" xfId="0" applyNumberFormat="1" applyFont="1" applyFill="1"/>
    <xf numFmtId="0" fontId="4" fillId="0" borderId="3" xfId="0" applyFont="1" applyBorder="1"/>
    <xf numFmtId="0" fontId="4" fillId="0" borderId="28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" fontId="6" fillId="0" borderId="6" xfId="0" applyNumberFormat="1" applyFont="1" applyBorder="1"/>
    <xf numFmtId="1" fontId="6" fillId="0" borderId="32" xfId="0" applyNumberFormat="1" applyFont="1" applyBorder="1"/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" fontId="6" fillId="0" borderId="10" xfId="0" applyNumberFormat="1" applyFont="1" applyBorder="1"/>
    <xf numFmtId="1" fontId="6" fillId="0" borderId="31" xfId="0" applyNumberFormat="1" applyFont="1" applyBorder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6" fillId="3" borderId="1" xfId="0" applyNumberFormat="1" applyFont="1" applyFill="1" applyBorder="1"/>
    <xf numFmtId="1" fontId="6" fillId="3" borderId="6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1" fontId="6" fillId="3" borderId="8" xfId="0" applyNumberFormat="1" applyFont="1" applyFill="1" applyBorder="1"/>
    <xf numFmtId="1" fontId="6" fillId="3" borderId="9" xfId="0" applyNumberFormat="1" applyFont="1" applyFill="1" applyBorder="1"/>
    <xf numFmtId="0" fontId="0" fillId="0" borderId="7" xfId="0" applyBorder="1"/>
    <xf numFmtId="1" fontId="8" fillId="2" borderId="8" xfId="0" applyNumberFormat="1" applyFont="1" applyFill="1" applyBorder="1"/>
    <xf numFmtId="1" fontId="8" fillId="2" borderId="9" xfId="0" applyNumberFormat="1" applyFont="1" applyFill="1" applyBorder="1"/>
    <xf numFmtId="0" fontId="6" fillId="0" borderId="0" xfId="0" applyFont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4" fontId="15" fillId="0" borderId="8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17" fillId="0" borderId="0" xfId="0" applyFont="1"/>
    <xf numFmtId="0" fontId="15" fillId="0" borderId="0" xfId="0" applyFont="1"/>
    <xf numFmtId="0" fontId="14" fillId="2" borderId="3" xfId="0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4" fontId="16" fillId="2" borderId="8" xfId="0" applyNumberFormat="1" applyFont="1" applyFill="1" applyBorder="1" applyAlignment="1">
      <alignment horizontal="right"/>
    </xf>
    <xf numFmtId="0" fontId="5" fillId="0" borderId="33" xfId="0" applyFont="1" applyBorder="1" applyAlignment="1">
      <alignment horizontal="left"/>
    </xf>
    <xf numFmtId="1" fontId="4" fillId="0" borderId="28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left"/>
    </xf>
    <xf numFmtId="1" fontId="5" fillId="0" borderId="33" xfId="0" applyNumberFormat="1" applyFont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1" fontId="5" fillId="2" borderId="19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3" fontId="1" fillId="0" borderId="1" xfId="0" applyNumberFormat="1" applyFont="1" applyBorder="1"/>
    <xf numFmtId="4" fontId="12" fillId="0" borderId="1" xfId="2" applyNumberFormat="1" applyFont="1" applyBorder="1" applyAlignment="1">
      <alignment vertical="center"/>
    </xf>
    <xf numFmtId="4" fontId="12" fillId="0" borderId="1" xfId="2" applyNumberFormat="1" applyFont="1" applyBorder="1" applyAlignment="1">
      <alignment horizontal="center" vertical="center"/>
    </xf>
    <xf numFmtId="0" fontId="0" fillId="2" borderId="22" xfId="0" applyFill="1" applyBorder="1"/>
    <xf numFmtId="3" fontId="2" fillId="2" borderId="0" xfId="0" applyNumberFormat="1" applyFont="1" applyFill="1"/>
    <xf numFmtId="0" fontId="4" fillId="0" borderId="2" xfId="0" applyFont="1" applyBorder="1"/>
    <xf numFmtId="0" fontId="4" fillId="0" borderId="4" xfId="0" applyFont="1" applyBorder="1"/>
    <xf numFmtId="10" fontId="1" fillId="0" borderId="0" xfId="0" applyNumberFormat="1" applyFont="1"/>
    <xf numFmtId="0" fontId="6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28" xfId="0" applyNumberFormat="1" applyFont="1" applyBorder="1" applyAlignment="1">
      <alignment horizontal="right"/>
    </xf>
    <xf numFmtId="4" fontId="5" fillId="0" borderId="19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5" fillId="2" borderId="19" xfId="0" applyNumberFormat="1" applyFont="1" applyFill="1" applyBorder="1" applyAlignment="1">
      <alignment horizontal="right"/>
    </xf>
    <xf numFmtId="0" fontId="18" fillId="0" borderId="0" xfId="0" applyFont="1"/>
    <xf numFmtId="3" fontId="18" fillId="0" borderId="1" xfId="0" applyNumberFormat="1" applyFont="1" applyBorder="1"/>
    <xf numFmtId="0" fontId="18" fillId="0" borderId="1" xfId="0" applyFont="1" applyBorder="1"/>
    <xf numFmtId="3" fontId="18" fillId="0" borderId="0" xfId="0" applyNumberFormat="1" applyFont="1"/>
    <xf numFmtId="4" fontId="18" fillId="0" borderId="10" xfId="0" applyNumberFormat="1" applyFont="1" applyBorder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5" fillId="2" borderId="1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1" fontId="5" fillId="0" borderId="19" xfId="0" applyNumberFormat="1" applyFont="1" applyFill="1" applyBorder="1" applyAlignment="1">
      <alignment horizontal="left"/>
    </xf>
    <xf numFmtId="4" fontId="5" fillId="0" borderId="19" xfId="0" applyNumberFormat="1" applyFont="1" applyFill="1" applyBorder="1" applyAlignment="1">
      <alignment horizontal="right"/>
    </xf>
    <xf numFmtId="3" fontId="3" fillId="0" borderId="27" xfId="0" applyNumberFormat="1" applyFont="1" applyBorder="1"/>
    <xf numFmtId="0" fontId="4" fillId="0" borderId="35" xfId="0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4" fontId="3" fillId="0" borderId="34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3" fillId="3" borderId="29" xfId="0" applyNumberFormat="1" applyFont="1" applyFill="1" applyBorder="1" applyAlignment="1">
      <alignment horizontal="center"/>
    </xf>
    <xf numFmtId="4" fontId="3" fillId="3" borderId="34" xfId="0" applyNumberFormat="1" applyFont="1" applyFill="1" applyBorder="1" applyAlignment="1">
      <alignment horizontal="center"/>
    </xf>
    <xf numFmtId="4" fontId="3" fillId="3" borderId="36" xfId="0" applyNumberFormat="1" applyFont="1" applyFill="1" applyBorder="1" applyAlignment="1">
      <alignment horizontal="center"/>
    </xf>
    <xf numFmtId="4" fontId="3" fillId="0" borderId="36" xfId="0" applyNumberFormat="1" applyFont="1" applyBorder="1" applyAlignment="1">
      <alignment horizont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"/>
  <sheetViews>
    <sheetView workbookViewId="0"/>
  </sheetViews>
  <sheetFormatPr defaultRowHeight="15" x14ac:dyDescent="0.25"/>
  <cols>
    <col min="1" max="1" width="72.28515625" style="137" bestFit="1" customWidth="1"/>
    <col min="2" max="2" width="7" style="138" bestFit="1" customWidth="1"/>
    <col min="3" max="3" width="8.42578125" style="138" bestFit="1" customWidth="1"/>
    <col min="4" max="5" width="7.85546875" style="138" bestFit="1" customWidth="1"/>
    <col min="6" max="6" width="8.42578125" style="138" bestFit="1" customWidth="1"/>
    <col min="7" max="7" width="7.85546875" style="138" bestFit="1" customWidth="1"/>
    <col min="8" max="8" width="19" style="138" bestFit="1" customWidth="1"/>
    <col min="9" max="9" width="11.7109375" style="138" bestFit="1" customWidth="1"/>
    <col min="10" max="10" width="9.28515625" style="138" bestFit="1" customWidth="1"/>
    <col min="11" max="12" width="9.140625" style="50"/>
  </cols>
  <sheetData>
    <row r="1" spans="1:18" x14ac:dyDescent="0.25">
      <c r="A1" s="129" t="s">
        <v>0</v>
      </c>
      <c r="B1" s="130" t="s">
        <v>1</v>
      </c>
      <c r="C1" s="130" t="s">
        <v>2</v>
      </c>
      <c r="D1" s="139" t="s">
        <v>3</v>
      </c>
      <c r="E1" s="130" t="s">
        <v>4</v>
      </c>
      <c r="F1" s="130" t="s">
        <v>5</v>
      </c>
      <c r="G1" s="130" t="s">
        <v>6</v>
      </c>
      <c r="H1" s="130" t="s">
        <v>7</v>
      </c>
      <c r="I1" s="130" t="s">
        <v>8</v>
      </c>
      <c r="J1" s="130" t="s">
        <v>9</v>
      </c>
    </row>
    <row r="2" spans="1:18" x14ac:dyDescent="0.25">
      <c r="A2" s="131" t="s">
        <v>10</v>
      </c>
      <c r="B2" s="132">
        <v>216.336207</v>
      </c>
      <c r="C2" s="132">
        <v>1920.313903</v>
      </c>
      <c r="D2" s="140">
        <v>4669.2700189999996</v>
      </c>
      <c r="E2" s="132">
        <v>4075.042778</v>
      </c>
      <c r="F2" s="132">
        <v>7233.1262909999996</v>
      </c>
      <c r="G2" s="132">
        <v>12522.51384</v>
      </c>
      <c r="H2" s="132">
        <v>323.34670699999998</v>
      </c>
      <c r="I2" s="132">
        <v>3134.9626330000001</v>
      </c>
      <c r="J2" s="133">
        <v>94</v>
      </c>
      <c r="M2">
        <f>VLOOKUP(N2,$A$2:$D$99,4,0)</f>
        <v>4669.2700189999996</v>
      </c>
      <c r="N2" s="102" t="s">
        <v>10</v>
      </c>
      <c r="R2">
        <v>4669.2700189999996</v>
      </c>
    </row>
    <row r="3" spans="1:18" x14ac:dyDescent="0.25">
      <c r="A3" s="131" t="s">
        <v>11</v>
      </c>
      <c r="B3" s="132">
        <v>1014.907115</v>
      </c>
      <c r="C3" s="132">
        <v>1494.720368</v>
      </c>
      <c r="D3" s="140">
        <v>2126.0570080000002</v>
      </c>
      <c r="E3" s="132">
        <v>1911.0286289999999</v>
      </c>
      <c r="F3" s="132">
        <v>2856.989928</v>
      </c>
      <c r="G3" s="132">
        <v>4499.97397</v>
      </c>
      <c r="H3" s="132">
        <v>159.931882</v>
      </c>
      <c r="I3" s="132">
        <v>815.49578499999996</v>
      </c>
      <c r="J3" s="133">
        <v>26</v>
      </c>
      <c r="M3">
        <f t="shared" ref="M3:M66" si="0">VLOOKUP(N3,$A$2:$D$99,4,0)</f>
        <v>2126.0570080000002</v>
      </c>
      <c r="N3" s="102" t="s">
        <v>11</v>
      </c>
      <c r="R3">
        <v>2126.0570080000002</v>
      </c>
    </row>
    <row r="4" spans="1:18" x14ac:dyDescent="0.25">
      <c r="A4" s="131" t="s">
        <v>12</v>
      </c>
      <c r="B4" s="132">
        <v>79.920343000000003</v>
      </c>
      <c r="C4" s="132">
        <v>322.20028000000002</v>
      </c>
      <c r="D4" s="140">
        <v>828.67599099999995</v>
      </c>
      <c r="E4" s="132">
        <v>570.05933000000005</v>
      </c>
      <c r="F4" s="132">
        <v>1196.77369</v>
      </c>
      <c r="G4" s="132">
        <v>2463.569798</v>
      </c>
      <c r="H4" s="132">
        <v>112.898067</v>
      </c>
      <c r="I4" s="132">
        <v>648.55002100000002</v>
      </c>
      <c r="J4" s="133">
        <v>33</v>
      </c>
      <c r="M4">
        <f t="shared" si="0"/>
        <v>828.67599099999995</v>
      </c>
      <c r="N4" s="102" t="s">
        <v>12</v>
      </c>
      <c r="R4">
        <v>828.67599099999995</v>
      </c>
    </row>
    <row r="5" spans="1:18" x14ac:dyDescent="0.25">
      <c r="A5" s="131" t="s">
        <v>13</v>
      </c>
      <c r="B5" s="132">
        <v>126.20415199999999</v>
      </c>
      <c r="C5" s="132">
        <v>464.82920300000001</v>
      </c>
      <c r="D5" s="140">
        <v>819.52714100000003</v>
      </c>
      <c r="E5" s="132">
        <v>756.41608499999995</v>
      </c>
      <c r="F5" s="132">
        <v>1073.6007070000001</v>
      </c>
      <c r="G5" s="132">
        <v>2014.077182</v>
      </c>
      <c r="H5" s="132">
        <v>50.46651</v>
      </c>
      <c r="I5" s="132">
        <v>465.27823699999999</v>
      </c>
      <c r="J5" s="133">
        <v>85</v>
      </c>
      <c r="M5" t="e">
        <f t="shared" si="0"/>
        <v>#N/A</v>
      </c>
      <c r="N5" s="102"/>
      <c r="R5" t="e">
        <v>#N/A</v>
      </c>
    </row>
    <row r="6" spans="1:18" x14ac:dyDescent="0.25">
      <c r="A6" s="131" t="s">
        <v>14</v>
      </c>
      <c r="B6" s="132">
        <v>1939.8042600000001</v>
      </c>
      <c r="C6" s="132">
        <v>7010.6732609999999</v>
      </c>
      <c r="D6" s="140">
        <v>8601.9858260000001</v>
      </c>
      <c r="E6" s="132">
        <v>8889.2801369999997</v>
      </c>
      <c r="F6" s="132">
        <v>11182.436583999999</v>
      </c>
      <c r="G6" s="132">
        <v>13655.371751000001</v>
      </c>
      <c r="H6" s="132">
        <v>417.94997100000001</v>
      </c>
      <c r="I6" s="132">
        <v>3155.453082</v>
      </c>
      <c r="J6" s="133">
        <v>57</v>
      </c>
      <c r="M6">
        <f t="shared" si="0"/>
        <v>819.52714100000003</v>
      </c>
      <c r="N6" s="146" t="s">
        <v>13</v>
      </c>
      <c r="R6">
        <v>819.52714100000003</v>
      </c>
    </row>
    <row r="7" spans="1:18" x14ac:dyDescent="0.25">
      <c r="A7" s="131" t="s">
        <v>15</v>
      </c>
      <c r="B7" s="132">
        <v>1878.4516570000001</v>
      </c>
      <c r="C7" s="132">
        <v>4125.7243340000005</v>
      </c>
      <c r="D7" s="140">
        <v>5499.2468529999996</v>
      </c>
      <c r="E7" s="132">
        <v>5443.9578879999999</v>
      </c>
      <c r="F7" s="132">
        <v>6581.3435760000002</v>
      </c>
      <c r="G7" s="132">
        <v>9223.7015019999999</v>
      </c>
      <c r="H7" s="132">
        <v>446.86982699999999</v>
      </c>
      <c r="I7" s="132">
        <v>1842.4914980000001</v>
      </c>
      <c r="J7" s="133">
        <v>17</v>
      </c>
      <c r="M7">
        <f t="shared" si="0"/>
        <v>8601.9858260000001</v>
      </c>
      <c r="N7" s="102" t="s">
        <v>14</v>
      </c>
      <c r="R7">
        <v>8601.9858260000001</v>
      </c>
    </row>
    <row r="8" spans="1:18" x14ac:dyDescent="0.25">
      <c r="A8" s="131" t="s">
        <v>16</v>
      </c>
      <c r="B8" s="132">
        <v>144.23304999999999</v>
      </c>
      <c r="C8" s="132">
        <v>752.683357</v>
      </c>
      <c r="D8" s="140">
        <v>2020.7489169999999</v>
      </c>
      <c r="E8" s="132">
        <v>1378.7611240000001</v>
      </c>
      <c r="F8" s="132">
        <v>3306.1027429999999</v>
      </c>
      <c r="G8" s="132">
        <v>7181.3046910000003</v>
      </c>
      <c r="H8" s="132">
        <v>170.76989499999999</v>
      </c>
      <c r="I8" s="132">
        <v>1592.8355449999999</v>
      </c>
      <c r="J8" s="133">
        <v>87</v>
      </c>
      <c r="M8">
        <f t="shared" si="0"/>
        <v>5499.2468529999996</v>
      </c>
      <c r="N8" s="102" t="s">
        <v>15</v>
      </c>
      <c r="R8">
        <v>5499.2468529999996</v>
      </c>
    </row>
    <row r="9" spans="1:18" x14ac:dyDescent="0.25">
      <c r="A9" s="131" t="s">
        <v>17</v>
      </c>
      <c r="B9" s="132">
        <v>371.45048300000002</v>
      </c>
      <c r="C9" s="132">
        <v>3899.4023099999999</v>
      </c>
      <c r="D9" s="140">
        <v>6676.4334479999998</v>
      </c>
      <c r="E9" s="132">
        <v>5448.5919130000002</v>
      </c>
      <c r="F9" s="132">
        <v>11224.169195</v>
      </c>
      <c r="G9" s="132">
        <v>15664.510702</v>
      </c>
      <c r="H9" s="132">
        <v>899.69261800000004</v>
      </c>
      <c r="I9" s="132">
        <v>4314.7742170000001</v>
      </c>
      <c r="J9" s="133">
        <v>23</v>
      </c>
      <c r="M9">
        <f t="shared" si="0"/>
        <v>2020.7489169999999</v>
      </c>
      <c r="N9" s="102" t="s">
        <v>16</v>
      </c>
      <c r="R9">
        <v>2020.7489169999999</v>
      </c>
    </row>
    <row r="10" spans="1:18" x14ac:dyDescent="0.25">
      <c r="A10" s="131" t="s">
        <v>18</v>
      </c>
      <c r="B10" s="132">
        <v>728.91867999999999</v>
      </c>
      <c r="C10" s="132">
        <v>1327.263974</v>
      </c>
      <c r="D10" s="140">
        <v>4583.1526299999996</v>
      </c>
      <c r="E10" s="132">
        <v>5252.6057330000003</v>
      </c>
      <c r="F10" s="132">
        <v>7489.9560899999997</v>
      </c>
      <c r="G10" s="132">
        <v>8432.9190639999997</v>
      </c>
      <c r="H10" s="132">
        <v>1080.4387019999999</v>
      </c>
      <c r="I10" s="132">
        <v>3055.9421320000001</v>
      </c>
      <c r="J10" s="133">
        <v>8</v>
      </c>
      <c r="M10">
        <f t="shared" si="0"/>
        <v>6676.4334479999998</v>
      </c>
      <c r="N10" s="102" t="s">
        <v>17</v>
      </c>
      <c r="R10">
        <v>6676.4334479999998</v>
      </c>
    </row>
    <row r="11" spans="1:18" x14ac:dyDescent="0.25">
      <c r="A11" s="131" t="s">
        <v>19</v>
      </c>
      <c r="B11" s="132">
        <v>548.43016499999999</v>
      </c>
      <c r="C11" s="132">
        <v>1196.2718199999999</v>
      </c>
      <c r="D11" s="140">
        <v>2871.0252959999998</v>
      </c>
      <c r="E11" s="132">
        <v>2308.2190850000002</v>
      </c>
      <c r="F11" s="132">
        <v>4456.3626690000001</v>
      </c>
      <c r="G11" s="132">
        <v>6905.4692059999998</v>
      </c>
      <c r="H11" s="132">
        <v>306.54663599999998</v>
      </c>
      <c r="I11" s="132">
        <v>1938.7711589999999</v>
      </c>
      <c r="J11" s="133">
        <v>40</v>
      </c>
      <c r="M11">
        <f t="shared" si="0"/>
        <v>4583.1526299999996</v>
      </c>
      <c r="N11" s="146" t="s">
        <v>18</v>
      </c>
      <c r="R11">
        <v>4583.1526299999996</v>
      </c>
    </row>
    <row r="12" spans="1:18" x14ac:dyDescent="0.25">
      <c r="A12" s="131" t="s">
        <v>20</v>
      </c>
      <c r="B12" s="132">
        <v>1885.7596229999999</v>
      </c>
      <c r="C12" s="132">
        <v>2886.6254520000002</v>
      </c>
      <c r="D12" s="140">
        <v>4812.4376130000001</v>
      </c>
      <c r="E12" s="132">
        <v>3344.260084</v>
      </c>
      <c r="F12" s="132">
        <v>7170.3117389999998</v>
      </c>
      <c r="G12" s="132">
        <v>13711.896289</v>
      </c>
      <c r="H12" s="132">
        <v>396.659874</v>
      </c>
      <c r="I12" s="132">
        <v>3046.802306</v>
      </c>
      <c r="J12" s="133">
        <v>59</v>
      </c>
      <c r="M12" t="e">
        <f t="shared" si="0"/>
        <v>#N/A</v>
      </c>
      <c r="N12" s="146"/>
      <c r="R12" t="e">
        <v>#N/A</v>
      </c>
    </row>
    <row r="13" spans="1:18" x14ac:dyDescent="0.25">
      <c r="A13" s="131" t="s">
        <v>21</v>
      </c>
      <c r="B13" s="132">
        <v>2034.0410919999999</v>
      </c>
      <c r="C13" s="132">
        <v>2139.0144679999999</v>
      </c>
      <c r="D13" s="140">
        <v>6472.9060740000004</v>
      </c>
      <c r="E13" s="132">
        <v>6500.057836</v>
      </c>
      <c r="F13" s="132">
        <v>10779.645918</v>
      </c>
      <c r="G13" s="132">
        <v>10857.467531</v>
      </c>
      <c r="H13" s="132">
        <v>2443.8972039999999</v>
      </c>
      <c r="I13" s="132">
        <v>4887.7944079999997</v>
      </c>
      <c r="J13" s="133">
        <v>4</v>
      </c>
      <c r="M13">
        <f t="shared" si="0"/>
        <v>2871.0252959999998</v>
      </c>
      <c r="N13" s="102" t="s">
        <v>19</v>
      </c>
      <c r="R13">
        <v>2871.0252959999998</v>
      </c>
    </row>
    <row r="14" spans="1:18" x14ac:dyDescent="0.25">
      <c r="A14" s="131" t="s">
        <v>22</v>
      </c>
      <c r="B14" s="132">
        <v>659.33290199999999</v>
      </c>
      <c r="C14" s="132">
        <v>1026.8064750000001</v>
      </c>
      <c r="D14" s="140">
        <v>1860.82545</v>
      </c>
      <c r="E14" s="132">
        <v>1354.2005260000001</v>
      </c>
      <c r="F14" s="132">
        <v>2634.2377200000001</v>
      </c>
      <c r="G14" s="132">
        <v>4963.8358340000004</v>
      </c>
      <c r="H14" s="132">
        <v>144.77884299999999</v>
      </c>
      <c r="I14" s="132">
        <v>1139.989746</v>
      </c>
      <c r="J14" s="133">
        <v>62</v>
      </c>
      <c r="M14">
        <f t="shared" si="0"/>
        <v>4812.4376130000001</v>
      </c>
      <c r="N14" s="102" t="s">
        <v>20</v>
      </c>
      <c r="R14">
        <v>4812.4376130000001</v>
      </c>
    </row>
    <row r="15" spans="1:18" x14ac:dyDescent="0.25">
      <c r="A15" s="131" t="s">
        <v>23</v>
      </c>
      <c r="B15" s="132">
        <v>223.714215</v>
      </c>
      <c r="C15" s="132">
        <v>223.714215</v>
      </c>
      <c r="D15" s="140">
        <v>374.70382799999999</v>
      </c>
      <c r="E15" s="132">
        <v>374.70382799999999</v>
      </c>
      <c r="F15" s="132">
        <v>525.69344100000001</v>
      </c>
      <c r="G15" s="132">
        <v>525.69344100000001</v>
      </c>
      <c r="H15" s="132">
        <v>150.98961299999999</v>
      </c>
      <c r="I15" s="132">
        <v>213.53155799999999</v>
      </c>
      <c r="J15" s="133">
        <v>2</v>
      </c>
      <c r="M15">
        <f t="shared" si="0"/>
        <v>6472.9060740000004</v>
      </c>
      <c r="N15" s="102" t="s">
        <v>21</v>
      </c>
      <c r="R15">
        <v>6472.9060740000004</v>
      </c>
    </row>
    <row r="16" spans="1:18" x14ac:dyDescent="0.25">
      <c r="A16" s="131" t="s">
        <v>24</v>
      </c>
      <c r="B16" s="132">
        <v>3263.6020039999999</v>
      </c>
      <c r="C16" s="132">
        <v>3711.9953839999998</v>
      </c>
      <c r="D16" s="140">
        <v>5138.9974199999997</v>
      </c>
      <c r="E16" s="132">
        <v>4987.7352799999999</v>
      </c>
      <c r="F16" s="132">
        <v>6641.6305259999999</v>
      </c>
      <c r="G16" s="132">
        <v>6732.562089</v>
      </c>
      <c r="H16" s="132">
        <v>671.93796999999995</v>
      </c>
      <c r="I16" s="132">
        <v>1502.498977</v>
      </c>
      <c r="J16" s="133">
        <v>5</v>
      </c>
      <c r="M16">
        <f t="shared" si="0"/>
        <v>1860.82545</v>
      </c>
      <c r="N16" s="102" t="s">
        <v>22</v>
      </c>
      <c r="R16">
        <v>1860.82545</v>
      </c>
    </row>
    <row r="17" spans="1:18" x14ac:dyDescent="0.25">
      <c r="A17" s="131" t="s">
        <v>25</v>
      </c>
      <c r="B17" s="132">
        <v>1332.0199399999999</v>
      </c>
      <c r="C17" s="132">
        <v>2777.9005520000001</v>
      </c>
      <c r="D17" s="140">
        <v>9236.3963430000003</v>
      </c>
      <c r="E17" s="132">
        <v>9338.5516119999993</v>
      </c>
      <c r="F17" s="132">
        <v>13690.495543999999</v>
      </c>
      <c r="G17" s="132">
        <v>20718.825628999999</v>
      </c>
      <c r="H17" s="132">
        <v>769.55181100000004</v>
      </c>
      <c r="I17" s="132">
        <v>5602.4217509999999</v>
      </c>
      <c r="J17" s="133">
        <v>53</v>
      </c>
      <c r="M17">
        <f t="shared" si="0"/>
        <v>374.70382799999999</v>
      </c>
      <c r="N17" s="102" t="s">
        <v>23</v>
      </c>
      <c r="R17">
        <v>374.70382799999999</v>
      </c>
    </row>
    <row r="18" spans="1:18" x14ac:dyDescent="0.25">
      <c r="A18" s="131" t="s">
        <v>26</v>
      </c>
      <c r="B18" s="132">
        <v>197.38405599999999</v>
      </c>
      <c r="C18" s="132">
        <v>633.80085799999995</v>
      </c>
      <c r="D18" s="140">
        <v>1037.114163</v>
      </c>
      <c r="E18" s="132">
        <v>839.23302100000001</v>
      </c>
      <c r="F18" s="132">
        <v>1327.96766</v>
      </c>
      <c r="G18" s="132">
        <v>3078.2291719999998</v>
      </c>
      <c r="H18" s="132">
        <v>53.855097999999998</v>
      </c>
      <c r="I18" s="132">
        <v>625.73969199999999</v>
      </c>
      <c r="J18" s="133">
        <v>135</v>
      </c>
      <c r="M18">
        <f t="shared" si="0"/>
        <v>5138.9974199999997</v>
      </c>
      <c r="N18" s="102" t="s">
        <v>24</v>
      </c>
      <c r="R18">
        <v>5138.9974199999997</v>
      </c>
    </row>
    <row r="19" spans="1:18" x14ac:dyDescent="0.25">
      <c r="A19" s="131" t="s">
        <v>27</v>
      </c>
      <c r="B19" s="132">
        <v>0.91364100000000004</v>
      </c>
      <c r="C19" s="132">
        <v>681.88339800000006</v>
      </c>
      <c r="D19" s="140">
        <v>1234.6723959999999</v>
      </c>
      <c r="E19" s="132">
        <v>1002.604508</v>
      </c>
      <c r="F19" s="132">
        <v>1595.6515870000001</v>
      </c>
      <c r="G19" s="132">
        <v>3355.0591840000002</v>
      </c>
      <c r="H19" s="132">
        <v>89.941367</v>
      </c>
      <c r="I19" s="132">
        <v>763.17780900000002</v>
      </c>
      <c r="J19" s="133">
        <v>72</v>
      </c>
      <c r="M19" t="e">
        <f t="shared" si="0"/>
        <v>#N/A</v>
      </c>
      <c r="N19" s="102"/>
      <c r="R19" t="e">
        <v>#N/A</v>
      </c>
    </row>
    <row r="20" spans="1:18" x14ac:dyDescent="0.25">
      <c r="A20" s="131" t="s">
        <v>28</v>
      </c>
      <c r="B20" s="132">
        <v>141.133443</v>
      </c>
      <c r="C20" s="132">
        <v>317.215689</v>
      </c>
      <c r="D20" s="140">
        <v>509.30964699999998</v>
      </c>
      <c r="E20" s="132">
        <v>460.16082599999999</v>
      </c>
      <c r="F20" s="132">
        <v>687.542283</v>
      </c>
      <c r="G20" s="132">
        <v>1276.253369</v>
      </c>
      <c r="H20" s="132">
        <v>24.838405000000002</v>
      </c>
      <c r="I20" s="132">
        <v>220.76857200000001</v>
      </c>
      <c r="J20" s="133">
        <v>79</v>
      </c>
      <c r="M20">
        <f t="shared" si="0"/>
        <v>9236.3963430000003</v>
      </c>
      <c r="N20" s="146" t="s">
        <v>25</v>
      </c>
      <c r="R20">
        <v>9236.3963430000003</v>
      </c>
    </row>
    <row r="21" spans="1:18" x14ac:dyDescent="0.25">
      <c r="A21" s="131" t="s">
        <v>29</v>
      </c>
      <c r="B21" s="132">
        <v>328.90928400000001</v>
      </c>
      <c r="C21" s="132">
        <v>700.06280600000002</v>
      </c>
      <c r="D21" s="140">
        <v>1178.1311490000001</v>
      </c>
      <c r="E21" s="132">
        <v>959.955196</v>
      </c>
      <c r="F21" s="132">
        <v>1737.418498</v>
      </c>
      <c r="G21" s="132">
        <v>3297.2032210000002</v>
      </c>
      <c r="H21" s="132">
        <v>80.435269000000005</v>
      </c>
      <c r="I21" s="132">
        <v>638.43515400000001</v>
      </c>
      <c r="J21" s="133">
        <v>63</v>
      </c>
      <c r="M21">
        <f t="shared" si="0"/>
        <v>1037.114163</v>
      </c>
      <c r="N21" s="102" t="s">
        <v>26</v>
      </c>
      <c r="R21">
        <v>1037.114163</v>
      </c>
    </row>
    <row r="22" spans="1:18" x14ac:dyDescent="0.25">
      <c r="A22" s="131" t="s">
        <v>30</v>
      </c>
      <c r="B22" s="132">
        <v>271.15509100000003</v>
      </c>
      <c r="C22" s="132">
        <v>528.04900599999996</v>
      </c>
      <c r="D22" s="140">
        <v>1552.989241</v>
      </c>
      <c r="E22" s="132">
        <v>1634.195371</v>
      </c>
      <c r="F22" s="132">
        <v>2253.0119549999999</v>
      </c>
      <c r="G22" s="132">
        <v>4287.6204760000001</v>
      </c>
      <c r="H22" s="132">
        <v>99.130825000000002</v>
      </c>
      <c r="I22" s="132">
        <v>966.20776499999999</v>
      </c>
      <c r="J22" s="133">
        <v>95</v>
      </c>
      <c r="M22">
        <f t="shared" si="0"/>
        <v>1234.6723959999999</v>
      </c>
      <c r="N22" s="146" t="s">
        <v>27</v>
      </c>
      <c r="R22">
        <v>1234.6723959999999</v>
      </c>
    </row>
    <row r="23" spans="1:18" x14ac:dyDescent="0.25">
      <c r="A23" s="131" t="s">
        <v>31</v>
      </c>
      <c r="B23" s="132">
        <v>4133.9622410000002</v>
      </c>
      <c r="C23" s="132">
        <v>6227.7602459999998</v>
      </c>
      <c r="D23" s="140">
        <v>7515.0383309999997</v>
      </c>
      <c r="E23" s="132">
        <v>8246.6743339999994</v>
      </c>
      <c r="F23" s="132">
        <v>8940.2382809999999</v>
      </c>
      <c r="G23" s="132">
        <v>9561.4987010000004</v>
      </c>
      <c r="H23" s="132">
        <v>718.15728799999999</v>
      </c>
      <c r="I23" s="132">
        <v>1900.0655859999999</v>
      </c>
      <c r="J23" s="133">
        <v>7</v>
      </c>
      <c r="M23">
        <f t="shared" si="0"/>
        <v>509.30964699999998</v>
      </c>
      <c r="N23" s="102" t="s">
        <v>28</v>
      </c>
      <c r="R23">
        <v>509.30964699999998</v>
      </c>
    </row>
    <row r="24" spans="1:18" x14ac:dyDescent="0.25">
      <c r="A24" s="131" t="s">
        <v>32</v>
      </c>
      <c r="B24" s="132">
        <v>2299.9579039999999</v>
      </c>
      <c r="C24" s="132">
        <v>2745.666303</v>
      </c>
      <c r="D24" s="140">
        <v>3138.552079</v>
      </c>
      <c r="E24" s="132">
        <v>3122.2379030000002</v>
      </c>
      <c r="F24" s="132">
        <v>3477.728235</v>
      </c>
      <c r="G24" s="132">
        <v>4237.9523319999998</v>
      </c>
      <c r="H24" s="132">
        <v>122.501812</v>
      </c>
      <c r="I24" s="132">
        <v>505.08791100000002</v>
      </c>
      <c r="J24" s="133">
        <v>17</v>
      </c>
      <c r="M24">
        <f t="shared" si="0"/>
        <v>1178.1311490000001</v>
      </c>
      <c r="N24" s="102" t="s">
        <v>29</v>
      </c>
      <c r="R24">
        <v>1178.1311490000001</v>
      </c>
    </row>
    <row r="25" spans="1:18" x14ac:dyDescent="0.25">
      <c r="A25" s="131" t="s">
        <v>33</v>
      </c>
      <c r="B25" s="132">
        <v>10.730242000000001</v>
      </c>
      <c r="C25" s="132">
        <v>131.13384400000001</v>
      </c>
      <c r="D25" s="140">
        <v>356.49104799999998</v>
      </c>
      <c r="E25" s="132">
        <v>164.59864099999999</v>
      </c>
      <c r="F25" s="132">
        <v>431.11715500000003</v>
      </c>
      <c r="G25" s="132">
        <v>1471.091195</v>
      </c>
      <c r="H25" s="132">
        <v>43.422626000000001</v>
      </c>
      <c r="I25" s="132">
        <v>363.29975000000002</v>
      </c>
      <c r="J25" s="133">
        <v>70</v>
      </c>
      <c r="M25">
        <f t="shared" si="0"/>
        <v>1552.989241</v>
      </c>
      <c r="N25" s="102" t="s">
        <v>30</v>
      </c>
      <c r="R25">
        <v>1552.989241</v>
      </c>
    </row>
    <row r="26" spans="1:18" x14ac:dyDescent="0.25">
      <c r="A26" s="131" t="s">
        <v>34</v>
      </c>
      <c r="B26" s="132">
        <v>203.11375699999999</v>
      </c>
      <c r="C26" s="132">
        <v>1725.881494</v>
      </c>
      <c r="D26" s="140">
        <v>5280.5497509999996</v>
      </c>
      <c r="E26" s="132">
        <v>4636.3485430000001</v>
      </c>
      <c r="F26" s="132">
        <v>6928.0895350000001</v>
      </c>
      <c r="G26" s="132">
        <v>16593.357497000001</v>
      </c>
      <c r="H26" s="132">
        <v>612.50122899999997</v>
      </c>
      <c r="I26" s="132">
        <v>4154.1854510000003</v>
      </c>
      <c r="J26" s="133">
        <v>46</v>
      </c>
      <c r="M26">
        <f t="shared" si="0"/>
        <v>7515.0383309999997</v>
      </c>
      <c r="N26" s="102" t="s">
        <v>31</v>
      </c>
      <c r="R26">
        <v>7515.0383309999997</v>
      </c>
    </row>
    <row r="27" spans="1:18" x14ac:dyDescent="0.25">
      <c r="A27" s="131" t="s">
        <v>35</v>
      </c>
      <c r="B27" s="132">
        <v>651.01218700000004</v>
      </c>
      <c r="C27" s="132">
        <v>967.59220400000004</v>
      </c>
      <c r="D27" s="140">
        <v>3104.5843839999998</v>
      </c>
      <c r="E27" s="132">
        <v>1162.5030260000001</v>
      </c>
      <c r="F27" s="132">
        <v>5203.3475850000004</v>
      </c>
      <c r="G27" s="132">
        <v>7511.3539460000002</v>
      </c>
      <c r="H27" s="132">
        <v>679.40816199999995</v>
      </c>
      <c r="I27" s="132">
        <v>2631.3364969999998</v>
      </c>
      <c r="J27" s="133">
        <v>15</v>
      </c>
      <c r="M27">
        <f t="shared" si="0"/>
        <v>3138.552079</v>
      </c>
      <c r="N27" s="102" t="s">
        <v>32</v>
      </c>
      <c r="R27">
        <v>3138.552079</v>
      </c>
    </row>
    <row r="28" spans="1:18" x14ac:dyDescent="0.25">
      <c r="A28" s="131" t="s">
        <v>36</v>
      </c>
      <c r="B28" s="132">
        <v>2330.4163250000001</v>
      </c>
      <c r="C28" s="132">
        <v>3067.3989320000001</v>
      </c>
      <c r="D28" s="140">
        <v>4097.642511</v>
      </c>
      <c r="E28" s="132">
        <v>4119.4783010000001</v>
      </c>
      <c r="F28" s="132">
        <v>5483.7937190000002</v>
      </c>
      <c r="G28" s="132">
        <v>6022.3514670000004</v>
      </c>
      <c r="H28" s="132">
        <v>312.414782</v>
      </c>
      <c r="I28" s="132">
        <v>1249.6591289999999</v>
      </c>
      <c r="J28" s="133">
        <v>16</v>
      </c>
      <c r="M28">
        <f t="shared" si="0"/>
        <v>356.49104799999998</v>
      </c>
      <c r="N28" s="102" t="s">
        <v>33</v>
      </c>
      <c r="R28">
        <v>356.49104799999998</v>
      </c>
    </row>
    <row r="29" spans="1:18" x14ac:dyDescent="0.25">
      <c r="A29" s="131" t="s">
        <v>37</v>
      </c>
      <c r="B29" s="132">
        <v>8029.0973990000002</v>
      </c>
      <c r="C29" s="132">
        <v>17961.31381</v>
      </c>
      <c r="D29" s="140">
        <v>26154.067612999999</v>
      </c>
      <c r="E29" s="132">
        <v>23173.196911999999</v>
      </c>
      <c r="F29" s="132">
        <v>40133.798091999997</v>
      </c>
      <c r="G29" s="132">
        <v>41647.696577000002</v>
      </c>
      <c r="H29" s="132">
        <v>5139.4333130000005</v>
      </c>
      <c r="I29" s="132">
        <v>12588.989184</v>
      </c>
      <c r="J29" s="133">
        <v>6</v>
      </c>
      <c r="M29">
        <f t="shared" si="0"/>
        <v>5280.5497509999996</v>
      </c>
      <c r="N29" s="102" t="s">
        <v>34</v>
      </c>
      <c r="R29">
        <v>5280.5497509999996</v>
      </c>
    </row>
    <row r="30" spans="1:18" x14ac:dyDescent="0.25">
      <c r="A30" s="131" t="s">
        <v>38</v>
      </c>
      <c r="B30" s="132">
        <v>16.064071999999999</v>
      </c>
      <c r="C30" s="132">
        <v>160.34036599999999</v>
      </c>
      <c r="D30" s="140">
        <v>1241.7998130000001</v>
      </c>
      <c r="E30" s="132">
        <v>720.21908199999996</v>
      </c>
      <c r="F30" s="132">
        <v>2688.429529</v>
      </c>
      <c r="G30" s="132">
        <v>4211.0062969999999</v>
      </c>
      <c r="H30" s="132">
        <v>302.90755100000001</v>
      </c>
      <c r="I30" s="132">
        <v>1388.096779</v>
      </c>
      <c r="J30" s="133">
        <v>21</v>
      </c>
      <c r="M30">
        <f t="shared" si="0"/>
        <v>3104.5843839999998</v>
      </c>
      <c r="N30" s="102" t="s">
        <v>35</v>
      </c>
      <c r="R30">
        <v>3104.5843839999998</v>
      </c>
    </row>
    <row r="31" spans="1:18" x14ac:dyDescent="0.25">
      <c r="A31" s="131" t="s">
        <v>39</v>
      </c>
      <c r="B31" s="132">
        <v>3075.5620290000002</v>
      </c>
      <c r="C31" s="132">
        <v>3342.2342130000002</v>
      </c>
      <c r="D31" s="140">
        <v>5639.0512120000003</v>
      </c>
      <c r="E31" s="132">
        <v>3683.066527</v>
      </c>
      <c r="F31" s="132">
        <v>8916.9560870000005</v>
      </c>
      <c r="G31" s="132">
        <v>10152.241889999999</v>
      </c>
      <c r="H31" s="132">
        <v>1124.374648</v>
      </c>
      <c r="I31" s="132">
        <v>2974.8157000000001</v>
      </c>
      <c r="J31" s="133">
        <v>7</v>
      </c>
      <c r="M31">
        <f t="shared" si="0"/>
        <v>4097.642511</v>
      </c>
      <c r="N31" s="102" t="s">
        <v>36</v>
      </c>
      <c r="R31">
        <v>4097.642511</v>
      </c>
    </row>
    <row r="32" spans="1:18" x14ac:dyDescent="0.25">
      <c r="A32" s="131" t="s">
        <v>40</v>
      </c>
      <c r="B32" s="132">
        <v>160.19835599999999</v>
      </c>
      <c r="C32" s="132">
        <v>293.64974799999999</v>
      </c>
      <c r="D32" s="140">
        <v>1048.5702249999999</v>
      </c>
      <c r="E32" s="132">
        <v>376.98465900000002</v>
      </c>
      <c r="F32" s="132">
        <v>1829.630304</v>
      </c>
      <c r="G32" s="132">
        <v>3941.1324100000002</v>
      </c>
      <c r="H32" s="132">
        <v>332.237347</v>
      </c>
      <c r="I32" s="132">
        <v>1286.7497109999999</v>
      </c>
      <c r="J32" s="133">
        <v>15</v>
      </c>
      <c r="M32">
        <f t="shared" si="0"/>
        <v>26154.067612999999</v>
      </c>
      <c r="N32" s="102" t="s">
        <v>37</v>
      </c>
      <c r="R32">
        <v>26154.067612999999</v>
      </c>
    </row>
    <row r="33" spans="1:18" x14ac:dyDescent="0.25">
      <c r="A33" s="131" t="s">
        <v>41</v>
      </c>
      <c r="B33" s="132">
        <v>5295.377238</v>
      </c>
      <c r="C33" s="132">
        <v>13394.379043999999</v>
      </c>
      <c r="D33" s="140">
        <v>16190.101486</v>
      </c>
      <c r="E33" s="132">
        <v>15604.702517</v>
      </c>
      <c r="F33" s="132">
        <v>21159.440759000001</v>
      </c>
      <c r="G33" s="132">
        <v>25176.289436999999</v>
      </c>
      <c r="H33" s="132">
        <v>676.92283699999996</v>
      </c>
      <c r="I33" s="132">
        <v>5457.5263839999998</v>
      </c>
      <c r="J33" s="133">
        <v>65</v>
      </c>
      <c r="M33">
        <f t="shared" si="0"/>
        <v>1241.7998130000001</v>
      </c>
      <c r="N33" s="102" t="s">
        <v>38</v>
      </c>
      <c r="R33">
        <v>1241.7998130000001</v>
      </c>
    </row>
    <row r="34" spans="1:18" x14ac:dyDescent="0.25">
      <c r="A34" s="131" t="s">
        <v>42</v>
      </c>
      <c r="B34" s="132">
        <v>5856.4051229999995</v>
      </c>
      <c r="C34" s="132">
        <v>5910.5029320000003</v>
      </c>
      <c r="D34" s="140">
        <v>7680.6841729999996</v>
      </c>
      <c r="E34" s="132">
        <v>6996.895775</v>
      </c>
      <c r="F34" s="132">
        <v>10134.653813000001</v>
      </c>
      <c r="G34" s="132">
        <v>10872.54002</v>
      </c>
      <c r="H34" s="132">
        <v>1160.4234289999999</v>
      </c>
      <c r="I34" s="132">
        <v>2320.8468579999999</v>
      </c>
      <c r="J34" s="133">
        <v>4</v>
      </c>
      <c r="M34">
        <f t="shared" si="0"/>
        <v>5639.0512120000003</v>
      </c>
      <c r="N34" s="102" t="s">
        <v>39</v>
      </c>
      <c r="R34">
        <v>5639.0512120000003</v>
      </c>
    </row>
    <row r="35" spans="1:18" x14ac:dyDescent="0.25">
      <c r="A35" s="131" t="s">
        <v>43</v>
      </c>
      <c r="B35" s="132">
        <v>72.407877999999997</v>
      </c>
      <c r="C35" s="132">
        <v>264.29747800000001</v>
      </c>
      <c r="D35" s="140">
        <v>382.26631300000003</v>
      </c>
      <c r="E35" s="132">
        <v>327.22520100000003</v>
      </c>
      <c r="F35" s="132">
        <v>464.98252500000001</v>
      </c>
      <c r="G35" s="132">
        <v>1016.132276</v>
      </c>
      <c r="H35" s="132">
        <v>24.694234999999999</v>
      </c>
      <c r="I35" s="132">
        <v>202.131022</v>
      </c>
      <c r="J35" s="133">
        <v>67</v>
      </c>
      <c r="M35">
        <f t="shared" si="0"/>
        <v>1048.5702249999999</v>
      </c>
      <c r="N35" s="102" t="s">
        <v>40</v>
      </c>
      <c r="R35">
        <v>1048.5702249999999</v>
      </c>
    </row>
    <row r="36" spans="1:18" x14ac:dyDescent="0.25">
      <c r="A36" s="131" t="s">
        <v>44</v>
      </c>
      <c r="B36" s="132">
        <v>86.594744000000006</v>
      </c>
      <c r="C36" s="132">
        <v>146.196191</v>
      </c>
      <c r="D36" s="140">
        <v>200.063884</v>
      </c>
      <c r="E36" s="132">
        <v>206.565268</v>
      </c>
      <c r="F36" s="132">
        <v>243.255743</v>
      </c>
      <c r="G36" s="132">
        <v>374.75599999999997</v>
      </c>
      <c r="H36" s="132">
        <v>8.1710639999999994</v>
      </c>
      <c r="I36" s="132">
        <v>64.339020000000005</v>
      </c>
      <c r="J36" s="133">
        <v>62</v>
      </c>
      <c r="M36">
        <f t="shared" si="0"/>
        <v>16190.101486</v>
      </c>
      <c r="N36" s="102" t="s">
        <v>41</v>
      </c>
      <c r="R36">
        <v>16190.101486</v>
      </c>
    </row>
    <row r="37" spans="1:18" x14ac:dyDescent="0.25">
      <c r="A37" s="131" t="s">
        <v>45</v>
      </c>
      <c r="B37" s="132">
        <v>8.8598859999999995</v>
      </c>
      <c r="C37" s="132">
        <v>1043.4882259999999</v>
      </c>
      <c r="D37" s="140">
        <v>2173.0481300000001</v>
      </c>
      <c r="E37" s="132">
        <v>2063.3835880000001</v>
      </c>
      <c r="F37" s="132">
        <v>2933.5663340000001</v>
      </c>
      <c r="G37" s="132">
        <v>5292.5359980000003</v>
      </c>
      <c r="H37" s="132">
        <v>278.28782100000001</v>
      </c>
      <c r="I37" s="132">
        <v>1305.285582</v>
      </c>
      <c r="J37" s="133">
        <v>22</v>
      </c>
      <c r="M37">
        <f t="shared" si="0"/>
        <v>7680.6841729999996</v>
      </c>
      <c r="N37" s="102" t="s">
        <v>42</v>
      </c>
      <c r="R37">
        <v>7680.6841729999996</v>
      </c>
    </row>
    <row r="38" spans="1:18" x14ac:dyDescent="0.25">
      <c r="A38" s="131" t="s">
        <v>46</v>
      </c>
      <c r="B38" s="132">
        <v>59.167119999999997</v>
      </c>
      <c r="C38" s="132">
        <v>169.04168999999999</v>
      </c>
      <c r="D38" s="140">
        <v>264.35065800000001</v>
      </c>
      <c r="E38" s="132">
        <v>210.64250699999999</v>
      </c>
      <c r="F38" s="132">
        <v>348.418995</v>
      </c>
      <c r="G38" s="132">
        <v>718.36329699999999</v>
      </c>
      <c r="H38" s="132">
        <v>19.131209999999999</v>
      </c>
      <c r="I38" s="132">
        <v>149.41952599999999</v>
      </c>
      <c r="J38" s="133">
        <v>61</v>
      </c>
      <c r="M38">
        <f t="shared" si="0"/>
        <v>382.26631300000003</v>
      </c>
      <c r="N38" s="102" t="s">
        <v>43</v>
      </c>
      <c r="R38">
        <v>382.26631300000003</v>
      </c>
    </row>
    <row r="39" spans="1:18" x14ac:dyDescent="0.25">
      <c r="A39" s="131" t="s">
        <v>47</v>
      </c>
      <c r="B39" s="132">
        <v>349.08766400000002</v>
      </c>
      <c r="C39" s="132">
        <v>3107.7974979999999</v>
      </c>
      <c r="D39" s="140">
        <v>7268.4622230000004</v>
      </c>
      <c r="E39" s="132">
        <v>8165.5834340000001</v>
      </c>
      <c r="F39" s="132">
        <v>10510.680208</v>
      </c>
      <c r="G39" s="132">
        <v>14137.828879999999</v>
      </c>
      <c r="H39" s="132">
        <v>496.65069899999997</v>
      </c>
      <c r="I39" s="132">
        <v>3942.042715</v>
      </c>
      <c r="J39" s="133">
        <v>63</v>
      </c>
      <c r="M39">
        <f t="shared" si="0"/>
        <v>200.063884</v>
      </c>
      <c r="N39" s="102" t="s">
        <v>44</v>
      </c>
      <c r="R39">
        <v>200.063884</v>
      </c>
    </row>
    <row r="40" spans="1:18" x14ac:dyDescent="0.25">
      <c r="A40" s="131" t="s">
        <v>48</v>
      </c>
      <c r="B40" s="132">
        <v>508.457694</v>
      </c>
      <c r="C40" s="132">
        <v>2734.207073</v>
      </c>
      <c r="D40" s="140">
        <v>5633.4263460000002</v>
      </c>
      <c r="E40" s="132">
        <v>4869.3699409999999</v>
      </c>
      <c r="F40" s="132">
        <v>7758.0637360000001</v>
      </c>
      <c r="G40" s="132">
        <v>13506.308186</v>
      </c>
      <c r="H40" s="132">
        <v>658.91693899999996</v>
      </c>
      <c r="I40" s="132">
        <v>3609.0367110000002</v>
      </c>
      <c r="J40" s="133">
        <v>30</v>
      </c>
      <c r="M40">
        <f t="shared" si="0"/>
        <v>2173.0481300000001</v>
      </c>
      <c r="N40" s="102" t="s">
        <v>45</v>
      </c>
      <c r="R40">
        <v>2173.0481300000001</v>
      </c>
    </row>
    <row r="41" spans="1:18" x14ac:dyDescent="0.25">
      <c r="A41" s="131" t="s">
        <v>49</v>
      </c>
      <c r="B41" s="132">
        <v>250.88927899999999</v>
      </c>
      <c r="C41" s="132">
        <v>549.33003900000006</v>
      </c>
      <c r="D41" s="140">
        <v>873.301605</v>
      </c>
      <c r="E41" s="132">
        <v>848.018236</v>
      </c>
      <c r="F41" s="132">
        <v>1192.2112950000001</v>
      </c>
      <c r="G41" s="132">
        <v>2127.0040049999998</v>
      </c>
      <c r="H41" s="132">
        <v>60.576334000000003</v>
      </c>
      <c r="I41" s="132">
        <v>419.68515100000002</v>
      </c>
      <c r="J41" s="133">
        <v>48</v>
      </c>
      <c r="M41">
        <f t="shared" si="0"/>
        <v>264.35065800000001</v>
      </c>
      <c r="N41" s="102" t="s">
        <v>46</v>
      </c>
      <c r="R41">
        <v>264.35065800000001</v>
      </c>
    </row>
    <row r="42" spans="1:18" x14ac:dyDescent="0.25">
      <c r="A42" s="131" t="s">
        <v>50</v>
      </c>
      <c r="B42" s="132">
        <v>1149.2460490000001</v>
      </c>
      <c r="C42" s="132">
        <v>7205.776887</v>
      </c>
      <c r="D42" s="140">
        <v>14247.016444000001</v>
      </c>
      <c r="E42" s="132">
        <v>9995.5029520000007</v>
      </c>
      <c r="F42" s="132">
        <v>23163.399503000001</v>
      </c>
      <c r="G42" s="132">
        <v>33685.275423999999</v>
      </c>
      <c r="H42" s="132">
        <v>2919.5388090000001</v>
      </c>
      <c r="I42" s="132">
        <v>10113.579104</v>
      </c>
      <c r="J42" s="133">
        <v>12</v>
      </c>
      <c r="M42">
        <f t="shared" si="0"/>
        <v>7268.4622230000004</v>
      </c>
      <c r="N42" s="102" t="s">
        <v>47</v>
      </c>
      <c r="R42">
        <v>7268.4622230000004</v>
      </c>
    </row>
    <row r="43" spans="1:18" x14ac:dyDescent="0.25">
      <c r="A43" s="131" t="s">
        <v>51</v>
      </c>
      <c r="B43" s="132">
        <v>283.71244300000001</v>
      </c>
      <c r="C43" s="132">
        <v>476.62516499999998</v>
      </c>
      <c r="D43" s="140">
        <v>834.88279699999998</v>
      </c>
      <c r="E43" s="132">
        <v>715.80962899999997</v>
      </c>
      <c r="F43" s="132">
        <v>1100.402415</v>
      </c>
      <c r="G43" s="132">
        <v>1858.595836</v>
      </c>
      <c r="H43" s="132">
        <v>75.435447999999994</v>
      </c>
      <c r="I43" s="132">
        <v>458.85591799999997</v>
      </c>
      <c r="J43" s="133">
        <v>37</v>
      </c>
      <c r="M43">
        <f t="shared" si="0"/>
        <v>5633.4263460000002</v>
      </c>
      <c r="N43" s="102" t="s">
        <v>48</v>
      </c>
      <c r="R43">
        <v>5633.4263460000002</v>
      </c>
    </row>
    <row r="44" spans="1:18" x14ac:dyDescent="0.25">
      <c r="A44" s="131" t="s">
        <v>52</v>
      </c>
      <c r="B44" s="132">
        <v>2366.4190699999999</v>
      </c>
      <c r="C44" s="132">
        <v>4807.6513889999997</v>
      </c>
      <c r="D44" s="140">
        <v>7084.1638059999996</v>
      </c>
      <c r="E44" s="132">
        <v>6869.4284610000004</v>
      </c>
      <c r="F44" s="132">
        <v>8752.0257590000001</v>
      </c>
      <c r="G44" s="132">
        <v>12238.776977</v>
      </c>
      <c r="H44" s="132">
        <v>724.77675099999999</v>
      </c>
      <c r="I44" s="132">
        <v>2807.0482860000002</v>
      </c>
      <c r="J44" s="133">
        <v>15</v>
      </c>
      <c r="M44">
        <f t="shared" si="0"/>
        <v>873.301605</v>
      </c>
      <c r="N44" s="102" t="s">
        <v>49</v>
      </c>
      <c r="R44">
        <v>873.301605</v>
      </c>
    </row>
    <row r="45" spans="1:18" x14ac:dyDescent="0.25">
      <c r="A45" s="131" t="s">
        <v>53</v>
      </c>
      <c r="B45" s="132">
        <v>181.51599100000001</v>
      </c>
      <c r="C45" s="132">
        <v>327.173472</v>
      </c>
      <c r="D45" s="140">
        <v>1249.128371</v>
      </c>
      <c r="E45" s="132">
        <v>1157.482577</v>
      </c>
      <c r="F45" s="132">
        <v>2262.7290630000002</v>
      </c>
      <c r="G45" s="132">
        <v>2500.0323389999999</v>
      </c>
      <c r="H45" s="132">
        <v>502.55864400000002</v>
      </c>
      <c r="I45" s="132">
        <v>1005.117289</v>
      </c>
      <c r="J45" s="133">
        <v>4</v>
      </c>
      <c r="M45">
        <f t="shared" si="0"/>
        <v>14247.016444000001</v>
      </c>
      <c r="N45" s="102" t="s">
        <v>50</v>
      </c>
      <c r="R45">
        <v>14247.016444000001</v>
      </c>
    </row>
    <row r="46" spans="1:18" x14ac:dyDescent="0.25">
      <c r="A46" s="131" t="s">
        <v>54</v>
      </c>
      <c r="B46" s="132">
        <v>100.20599799999999</v>
      </c>
      <c r="C46" s="132">
        <v>199.58850000000001</v>
      </c>
      <c r="D46" s="140">
        <v>267.13791800000001</v>
      </c>
      <c r="E46" s="132">
        <v>243.49258599999999</v>
      </c>
      <c r="F46" s="132">
        <v>309.32411100000002</v>
      </c>
      <c r="G46" s="132">
        <v>548.73758199999997</v>
      </c>
      <c r="H46" s="132">
        <v>11.531442999999999</v>
      </c>
      <c r="I46" s="132">
        <v>102.493706</v>
      </c>
      <c r="J46" s="133">
        <v>79</v>
      </c>
      <c r="M46">
        <f t="shared" si="0"/>
        <v>834.88279699999998</v>
      </c>
      <c r="N46" s="102" t="s">
        <v>51</v>
      </c>
      <c r="R46">
        <v>834.88279699999998</v>
      </c>
    </row>
    <row r="47" spans="1:18" x14ac:dyDescent="0.25">
      <c r="A47" s="131" t="s">
        <v>55</v>
      </c>
      <c r="B47" s="132">
        <v>1691.8822459999999</v>
      </c>
      <c r="C47" s="132">
        <v>6704.638798</v>
      </c>
      <c r="D47" s="140">
        <v>10318.559117000001</v>
      </c>
      <c r="E47" s="132">
        <v>8440.9062279999998</v>
      </c>
      <c r="F47" s="132">
        <v>16262.44132</v>
      </c>
      <c r="G47" s="132">
        <v>20674.011488</v>
      </c>
      <c r="H47" s="132">
        <v>2386.988061</v>
      </c>
      <c r="I47" s="132">
        <v>6315.3767909999997</v>
      </c>
      <c r="J47" s="133">
        <v>7</v>
      </c>
      <c r="M47">
        <f t="shared" si="0"/>
        <v>7084.1638059999996</v>
      </c>
      <c r="N47" s="102" t="s">
        <v>52</v>
      </c>
      <c r="R47">
        <v>7084.1638059999996</v>
      </c>
    </row>
    <row r="48" spans="1:18" x14ac:dyDescent="0.25">
      <c r="A48" s="131" t="s">
        <v>56</v>
      </c>
      <c r="B48" s="132">
        <v>263.88003600000002</v>
      </c>
      <c r="C48" s="132">
        <v>1855.6143569999999</v>
      </c>
      <c r="D48" s="140">
        <v>2479.7081830000002</v>
      </c>
      <c r="E48" s="132">
        <v>2326.78143</v>
      </c>
      <c r="F48" s="132">
        <v>3109.4382679999999</v>
      </c>
      <c r="G48" s="132">
        <v>5038.8964999999998</v>
      </c>
      <c r="H48" s="132">
        <v>93.422793999999996</v>
      </c>
      <c r="I48" s="132">
        <v>948.13781100000006</v>
      </c>
      <c r="J48" s="133">
        <v>103</v>
      </c>
      <c r="M48">
        <f t="shared" si="0"/>
        <v>1249.128371</v>
      </c>
      <c r="N48" s="102" t="s">
        <v>53</v>
      </c>
      <c r="R48">
        <v>1249.128371</v>
      </c>
    </row>
    <row r="49" spans="1:18" x14ac:dyDescent="0.25">
      <c r="A49" s="131" t="s">
        <v>57</v>
      </c>
      <c r="B49" s="132">
        <v>72.922555000000003</v>
      </c>
      <c r="C49" s="132">
        <v>586.67972499999996</v>
      </c>
      <c r="D49" s="140">
        <v>915.15496099999996</v>
      </c>
      <c r="E49" s="132">
        <v>765.78185099999996</v>
      </c>
      <c r="F49" s="132">
        <v>1298.244522</v>
      </c>
      <c r="G49" s="132">
        <v>2513.0300849999999</v>
      </c>
      <c r="H49" s="132">
        <v>53.099729000000004</v>
      </c>
      <c r="I49" s="132">
        <v>536.28097300000002</v>
      </c>
      <c r="J49" s="133">
        <v>102</v>
      </c>
      <c r="M49">
        <f t="shared" si="0"/>
        <v>267.13791800000001</v>
      </c>
      <c r="N49" s="102" t="s">
        <v>54</v>
      </c>
      <c r="R49">
        <v>267.13791800000001</v>
      </c>
    </row>
    <row r="50" spans="1:18" x14ac:dyDescent="0.25">
      <c r="A50" s="131" t="s">
        <v>58</v>
      </c>
      <c r="B50" s="132">
        <v>848.12703099999999</v>
      </c>
      <c r="C50" s="132">
        <v>1714.653845</v>
      </c>
      <c r="D50" s="140">
        <v>3948.474115</v>
      </c>
      <c r="E50" s="132">
        <v>4495.7730769999998</v>
      </c>
      <c r="F50" s="132">
        <v>5723.7786900000001</v>
      </c>
      <c r="G50" s="132">
        <v>8864.4148810000006</v>
      </c>
      <c r="H50" s="132">
        <v>340.617007</v>
      </c>
      <c r="I50" s="132">
        <v>2359.8638500000002</v>
      </c>
      <c r="J50" s="133">
        <v>48</v>
      </c>
      <c r="M50">
        <f t="shared" si="0"/>
        <v>10318.559117000001</v>
      </c>
      <c r="N50" s="102" t="s">
        <v>55</v>
      </c>
      <c r="R50">
        <v>10318.559117000001</v>
      </c>
    </row>
    <row r="51" spans="1:18" x14ac:dyDescent="0.25">
      <c r="A51" s="131" t="s">
        <v>59</v>
      </c>
      <c r="B51" s="132">
        <v>2129.8450469999998</v>
      </c>
      <c r="C51" s="132">
        <v>4092.9964300000001</v>
      </c>
      <c r="D51" s="140">
        <v>4754.8611730000002</v>
      </c>
      <c r="E51" s="132">
        <v>4561.8759120000004</v>
      </c>
      <c r="F51" s="132">
        <v>5394.7011050000001</v>
      </c>
      <c r="G51" s="132">
        <v>7398.5264559999996</v>
      </c>
      <c r="H51" s="132">
        <v>354.40147400000001</v>
      </c>
      <c r="I51" s="132">
        <v>1277.812686</v>
      </c>
      <c r="J51" s="133">
        <v>13</v>
      </c>
      <c r="M51">
        <f t="shared" si="0"/>
        <v>2479.7081830000002</v>
      </c>
      <c r="N51" s="102" t="s">
        <v>56</v>
      </c>
      <c r="R51">
        <v>2479.7081830000002</v>
      </c>
    </row>
    <row r="52" spans="1:18" x14ac:dyDescent="0.25">
      <c r="A52" s="131" t="s">
        <v>60</v>
      </c>
      <c r="B52" s="132">
        <v>107.805978</v>
      </c>
      <c r="C52" s="132">
        <v>532.00310300000001</v>
      </c>
      <c r="D52" s="140">
        <v>1096.1001289999999</v>
      </c>
      <c r="E52" s="132">
        <v>791.03496099999995</v>
      </c>
      <c r="F52" s="132">
        <v>1603.862854</v>
      </c>
      <c r="G52" s="132">
        <v>3701.219615</v>
      </c>
      <c r="H52" s="132">
        <v>75.349007</v>
      </c>
      <c r="I52" s="132">
        <v>786.66672700000004</v>
      </c>
      <c r="J52" s="133">
        <v>109</v>
      </c>
      <c r="M52">
        <f t="shared" si="0"/>
        <v>915.15496099999996</v>
      </c>
      <c r="N52" s="102" t="s">
        <v>57</v>
      </c>
      <c r="R52">
        <v>915.15496099999996</v>
      </c>
    </row>
    <row r="53" spans="1:18" x14ac:dyDescent="0.25">
      <c r="A53" s="131" t="s">
        <v>61</v>
      </c>
      <c r="B53" s="132">
        <v>1556.8072870000001</v>
      </c>
      <c r="C53" s="132">
        <v>3021.9623929999998</v>
      </c>
      <c r="D53" s="140">
        <v>4637.614681</v>
      </c>
      <c r="E53" s="132">
        <v>4282.7188649999998</v>
      </c>
      <c r="F53" s="132">
        <v>6163.0296189999999</v>
      </c>
      <c r="G53" s="132">
        <v>9939.2447830000001</v>
      </c>
      <c r="H53" s="132">
        <v>341.912419</v>
      </c>
      <c r="I53" s="132">
        <v>2022.7811469999999</v>
      </c>
      <c r="J53" s="133">
        <v>35</v>
      </c>
      <c r="M53">
        <f t="shared" si="0"/>
        <v>3948.474115</v>
      </c>
      <c r="N53" s="102" t="s">
        <v>58</v>
      </c>
      <c r="R53">
        <v>3948.474115</v>
      </c>
    </row>
    <row r="54" spans="1:18" x14ac:dyDescent="0.25">
      <c r="A54" s="131" t="s">
        <v>62</v>
      </c>
      <c r="B54" s="132">
        <v>599.50653399999999</v>
      </c>
      <c r="C54" s="132">
        <v>1938.3047349999999</v>
      </c>
      <c r="D54" s="140">
        <v>9006.7654160000002</v>
      </c>
      <c r="E54" s="132">
        <v>6478.1896559999996</v>
      </c>
      <c r="F54" s="132">
        <v>16352.549510000001</v>
      </c>
      <c r="G54" s="132">
        <v>24474.767650999998</v>
      </c>
      <c r="H54" s="132">
        <v>1063.6429619999999</v>
      </c>
      <c r="I54" s="132">
        <v>6893.1942349999999</v>
      </c>
      <c r="J54" s="133">
        <v>42</v>
      </c>
      <c r="M54">
        <f t="shared" si="0"/>
        <v>4754.8611730000002</v>
      </c>
      <c r="N54" s="102" t="s">
        <v>59</v>
      </c>
      <c r="R54">
        <v>4754.8611730000002</v>
      </c>
    </row>
    <row r="55" spans="1:18" x14ac:dyDescent="0.25">
      <c r="A55" s="131" t="s">
        <v>63</v>
      </c>
      <c r="B55" s="132">
        <v>1383.7772050000001</v>
      </c>
      <c r="C55" s="132">
        <v>4629.0521150000004</v>
      </c>
      <c r="D55" s="140">
        <v>5142.6217509999997</v>
      </c>
      <c r="E55" s="132">
        <v>5231.8282429999999</v>
      </c>
      <c r="F55" s="132">
        <v>5681.5139330000002</v>
      </c>
      <c r="G55" s="132">
        <v>9391.4460130000007</v>
      </c>
      <c r="H55" s="132">
        <v>236.40240900000001</v>
      </c>
      <c r="I55" s="132">
        <v>1603.3591469999999</v>
      </c>
      <c r="J55" s="133">
        <v>46</v>
      </c>
      <c r="M55">
        <f t="shared" si="0"/>
        <v>1096.1001289999999</v>
      </c>
      <c r="N55" s="102" t="s">
        <v>60</v>
      </c>
      <c r="R55">
        <v>1096.1001289999999</v>
      </c>
    </row>
    <row r="56" spans="1:18" x14ac:dyDescent="0.25">
      <c r="A56" s="131" t="s">
        <v>64</v>
      </c>
      <c r="B56" s="132">
        <v>3988.7377040000001</v>
      </c>
      <c r="C56" s="132">
        <v>4409.8300449999997</v>
      </c>
      <c r="D56" s="140">
        <v>11081.267849</v>
      </c>
      <c r="E56" s="132">
        <v>11011.360436999999</v>
      </c>
      <c r="F56" s="132">
        <v>17822.613066000002</v>
      </c>
      <c r="G56" s="132">
        <v>18313.612819999998</v>
      </c>
      <c r="H56" s="132">
        <v>3647.0818220000001</v>
      </c>
      <c r="I56" s="132">
        <v>7294.1636440000002</v>
      </c>
      <c r="J56" s="133">
        <v>4</v>
      </c>
      <c r="M56">
        <f t="shared" si="0"/>
        <v>4637.614681</v>
      </c>
      <c r="N56" s="102" t="s">
        <v>61</v>
      </c>
      <c r="R56">
        <v>4637.614681</v>
      </c>
    </row>
    <row r="57" spans="1:18" x14ac:dyDescent="0.25">
      <c r="A57" s="131" t="s">
        <v>65</v>
      </c>
      <c r="B57" s="132">
        <v>375.95111100000003</v>
      </c>
      <c r="C57" s="132">
        <v>693.06556899999998</v>
      </c>
      <c r="D57" s="140">
        <v>4293.7481120000002</v>
      </c>
      <c r="E57" s="132">
        <v>6453.5592930000003</v>
      </c>
      <c r="F57" s="132">
        <v>7415.3208720000002</v>
      </c>
      <c r="G57" s="132">
        <v>7664.5538429999997</v>
      </c>
      <c r="H57" s="132">
        <v>578.97268399999996</v>
      </c>
      <c r="I57" s="132">
        <v>3223.5834759999998</v>
      </c>
      <c r="J57" s="133">
        <v>31</v>
      </c>
      <c r="M57">
        <f t="shared" si="0"/>
        <v>9006.7654160000002</v>
      </c>
      <c r="N57" s="102" t="s">
        <v>62</v>
      </c>
      <c r="R57">
        <v>9006.7654160000002</v>
      </c>
    </row>
    <row r="58" spans="1:18" x14ac:dyDescent="0.25">
      <c r="A58" s="131" t="s">
        <v>66</v>
      </c>
      <c r="B58" s="132">
        <v>799.20244100000002</v>
      </c>
      <c r="C58" s="132">
        <v>1118.2018049999999</v>
      </c>
      <c r="D58" s="140">
        <v>2902.5277150000002</v>
      </c>
      <c r="E58" s="132">
        <v>2625.8753120000001</v>
      </c>
      <c r="F58" s="132">
        <v>4328.7236519999997</v>
      </c>
      <c r="G58" s="132">
        <v>6585.1854430000003</v>
      </c>
      <c r="H58" s="132">
        <v>235.06318999999999</v>
      </c>
      <c r="I58" s="132">
        <v>1695.0647710000001</v>
      </c>
      <c r="J58" s="133">
        <v>52</v>
      </c>
      <c r="M58">
        <f t="shared" si="0"/>
        <v>5142.6217509999997</v>
      </c>
      <c r="N58" s="102" t="s">
        <v>63</v>
      </c>
      <c r="R58">
        <v>5142.6217509999997</v>
      </c>
    </row>
    <row r="59" spans="1:18" x14ac:dyDescent="0.25">
      <c r="A59" s="131" t="s">
        <v>67</v>
      </c>
      <c r="B59" s="132">
        <v>475.44750599999998</v>
      </c>
      <c r="C59" s="132">
        <v>932.29251499999998</v>
      </c>
      <c r="D59" s="140">
        <v>2111.4469640000002</v>
      </c>
      <c r="E59" s="132">
        <v>1457.3135970000001</v>
      </c>
      <c r="F59" s="132">
        <v>2923.4563699999999</v>
      </c>
      <c r="G59" s="132">
        <v>6731.0642559999997</v>
      </c>
      <c r="H59" s="132">
        <v>209.02164999999999</v>
      </c>
      <c r="I59" s="132">
        <v>1632.5112750000001</v>
      </c>
      <c r="J59" s="133">
        <v>61</v>
      </c>
      <c r="M59">
        <f t="shared" si="0"/>
        <v>11081.267849</v>
      </c>
      <c r="N59" s="146" t="s">
        <v>64</v>
      </c>
      <c r="R59">
        <v>11081.267849</v>
      </c>
    </row>
    <row r="60" spans="1:18" x14ac:dyDescent="0.25">
      <c r="A60" s="131" t="s">
        <v>68</v>
      </c>
      <c r="B60" s="132">
        <v>526.87163299999997</v>
      </c>
      <c r="C60" s="132">
        <v>1489.6564020000001</v>
      </c>
      <c r="D60" s="140">
        <v>3037.6798570000001</v>
      </c>
      <c r="E60" s="132">
        <v>2031.8833010000001</v>
      </c>
      <c r="F60" s="132">
        <v>4580.3374759999997</v>
      </c>
      <c r="G60" s="132">
        <v>7908.8200969999998</v>
      </c>
      <c r="H60" s="132">
        <v>280.72798799999998</v>
      </c>
      <c r="I60" s="132">
        <v>2024.3583120000001</v>
      </c>
      <c r="J60" s="133">
        <v>52</v>
      </c>
      <c r="M60">
        <f t="shared" si="0"/>
        <v>4293.7481120000002</v>
      </c>
      <c r="N60" s="102" t="s">
        <v>65</v>
      </c>
      <c r="R60">
        <v>4293.7481120000002</v>
      </c>
    </row>
    <row r="61" spans="1:18" x14ac:dyDescent="0.25">
      <c r="A61" s="131" t="s">
        <v>69</v>
      </c>
      <c r="B61" s="132">
        <v>85.445099999999996</v>
      </c>
      <c r="C61" s="132">
        <v>150.97102100000001</v>
      </c>
      <c r="D61" s="140">
        <v>274.65272499999998</v>
      </c>
      <c r="E61" s="132">
        <v>301.44559800000002</v>
      </c>
      <c r="F61" s="132">
        <v>378.64194800000001</v>
      </c>
      <c r="G61" s="132">
        <v>427.65244200000001</v>
      </c>
      <c r="H61" s="132">
        <v>27.553891</v>
      </c>
      <c r="I61" s="132">
        <v>116.901259</v>
      </c>
      <c r="J61" s="133">
        <v>18</v>
      </c>
      <c r="M61">
        <f t="shared" si="0"/>
        <v>2902.5277150000002</v>
      </c>
      <c r="N61" s="102" t="s">
        <v>66</v>
      </c>
      <c r="R61">
        <v>2902.5277150000002</v>
      </c>
    </row>
    <row r="62" spans="1:18" x14ac:dyDescent="0.25">
      <c r="A62" s="131" t="s">
        <v>70</v>
      </c>
      <c r="B62" s="132">
        <v>491.98153000000002</v>
      </c>
      <c r="C62" s="132">
        <v>2666.991047</v>
      </c>
      <c r="D62" s="140">
        <v>4133.8929440000002</v>
      </c>
      <c r="E62" s="132">
        <v>3983.3067059999998</v>
      </c>
      <c r="F62" s="132">
        <v>5385.6716669999996</v>
      </c>
      <c r="G62" s="132">
        <v>8850.5691320000005</v>
      </c>
      <c r="H62" s="132">
        <v>317.94712299999998</v>
      </c>
      <c r="I62" s="132">
        <v>2156.4223059999999</v>
      </c>
      <c r="J62" s="133">
        <v>46</v>
      </c>
      <c r="M62">
        <f t="shared" si="0"/>
        <v>2111.4469640000002</v>
      </c>
      <c r="N62" s="102" t="s">
        <v>67</v>
      </c>
      <c r="R62">
        <v>2111.4469640000002</v>
      </c>
    </row>
    <row r="63" spans="1:18" x14ac:dyDescent="0.25">
      <c r="A63" s="131" t="s">
        <v>71</v>
      </c>
      <c r="B63" s="132">
        <v>2854.007208</v>
      </c>
      <c r="C63" s="132">
        <v>2930.266697</v>
      </c>
      <c r="D63" s="140">
        <v>10281.219099</v>
      </c>
      <c r="E63" s="132">
        <v>12864.323138</v>
      </c>
      <c r="F63" s="132">
        <v>14406.775485</v>
      </c>
      <c r="G63" s="132">
        <v>15680.045403</v>
      </c>
      <c r="H63" s="132">
        <v>1866.5830779999999</v>
      </c>
      <c r="I63" s="132">
        <v>5599.7492339999999</v>
      </c>
      <c r="J63" s="133">
        <v>9</v>
      </c>
      <c r="M63">
        <f t="shared" si="0"/>
        <v>3037.6798570000001</v>
      </c>
      <c r="N63" s="102" t="s">
        <v>68</v>
      </c>
      <c r="R63">
        <v>3037.6798570000001</v>
      </c>
    </row>
    <row r="64" spans="1:18" x14ac:dyDescent="0.25">
      <c r="A64" s="131" t="s">
        <v>72</v>
      </c>
      <c r="B64" s="132">
        <v>145.924621</v>
      </c>
      <c r="C64" s="132">
        <v>216.451459</v>
      </c>
      <c r="D64" s="140">
        <v>832.813132</v>
      </c>
      <c r="E64" s="132">
        <v>710.40803100000005</v>
      </c>
      <c r="F64" s="132">
        <v>1244.3595909999999</v>
      </c>
      <c r="G64" s="132">
        <v>2186.7885059999999</v>
      </c>
      <c r="H64" s="132">
        <v>221.99901199999999</v>
      </c>
      <c r="I64" s="132">
        <v>665.99703699999998</v>
      </c>
      <c r="J64" s="133">
        <v>9</v>
      </c>
      <c r="M64">
        <f t="shared" si="0"/>
        <v>274.65272499999998</v>
      </c>
      <c r="N64" s="102" t="s">
        <v>69</v>
      </c>
      <c r="R64">
        <v>274.65272499999998</v>
      </c>
    </row>
    <row r="65" spans="1:18" x14ac:dyDescent="0.25">
      <c r="A65" s="131" t="s">
        <v>73</v>
      </c>
      <c r="B65" s="132">
        <v>247.57288800000001</v>
      </c>
      <c r="C65" s="132">
        <v>472.81212900000003</v>
      </c>
      <c r="D65" s="140">
        <v>2450.5702980000001</v>
      </c>
      <c r="E65" s="132">
        <v>1342.0106559999999</v>
      </c>
      <c r="F65" s="132">
        <v>4609.3558059999996</v>
      </c>
      <c r="G65" s="132">
        <v>6904.2364729999999</v>
      </c>
      <c r="H65" s="132">
        <v>400.75590299999999</v>
      </c>
      <c r="I65" s="132">
        <v>2336.7883929999998</v>
      </c>
      <c r="J65" s="133">
        <v>34</v>
      </c>
      <c r="M65">
        <f t="shared" si="0"/>
        <v>4133.8929440000002</v>
      </c>
      <c r="N65" s="102" t="s">
        <v>70</v>
      </c>
      <c r="R65">
        <v>4133.8929440000002</v>
      </c>
    </row>
    <row r="66" spans="1:18" x14ac:dyDescent="0.25">
      <c r="A66" s="131" t="s">
        <v>74</v>
      </c>
      <c r="B66" s="132">
        <v>0</v>
      </c>
      <c r="C66" s="132">
        <v>193.31776199999999</v>
      </c>
      <c r="D66" s="140">
        <v>408.60749499999997</v>
      </c>
      <c r="E66" s="132">
        <v>372.14417900000001</v>
      </c>
      <c r="F66" s="132">
        <v>526.836769</v>
      </c>
      <c r="G66" s="132">
        <v>920.54715499999998</v>
      </c>
      <c r="H66" s="132">
        <v>36.901468000000001</v>
      </c>
      <c r="I66" s="132">
        <v>236.284684</v>
      </c>
      <c r="J66" s="133">
        <v>41</v>
      </c>
      <c r="M66">
        <f t="shared" si="0"/>
        <v>10281.219099</v>
      </c>
      <c r="N66" s="102" t="s">
        <v>71</v>
      </c>
      <c r="R66">
        <v>10281.219099</v>
      </c>
    </row>
    <row r="67" spans="1:18" x14ac:dyDescent="0.25">
      <c r="A67" s="131" t="s">
        <v>75</v>
      </c>
      <c r="B67" s="132">
        <v>0</v>
      </c>
      <c r="C67" s="132">
        <v>1050.8657909999999</v>
      </c>
      <c r="D67" s="140">
        <v>1807.7406000000001</v>
      </c>
      <c r="E67" s="132">
        <v>1711.128729</v>
      </c>
      <c r="F67" s="132">
        <v>2267.3404959999998</v>
      </c>
      <c r="G67" s="132">
        <v>3829.792207</v>
      </c>
      <c r="H67" s="132">
        <v>212.14812599999999</v>
      </c>
      <c r="I67" s="132">
        <v>1017.4266679999999</v>
      </c>
      <c r="J67" s="133">
        <v>23</v>
      </c>
      <c r="M67">
        <f t="shared" ref="M67:M104" si="1">VLOOKUP(N67,$A$2:$D$99,4,0)</f>
        <v>832.813132</v>
      </c>
      <c r="N67" s="102" t="s">
        <v>72</v>
      </c>
      <c r="R67">
        <v>832.813132</v>
      </c>
    </row>
    <row r="68" spans="1:18" x14ac:dyDescent="0.25">
      <c r="A68" s="131" t="s">
        <v>76</v>
      </c>
      <c r="B68" s="132">
        <v>295.076663</v>
      </c>
      <c r="C68" s="132">
        <v>470.73170499999998</v>
      </c>
      <c r="D68" s="140">
        <v>814.96543099999997</v>
      </c>
      <c r="E68" s="132">
        <v>762.66396699999996</v>
      </c>
      <c r="F68" s="132">
        <v>1230.298716</v>
      </c>
      <c r="G68" s="132">
        <v>1316.4137989999999</v>
      </c>
      <c r="H68" s="132">
        <v>89.292400000000001</v>
      </c>
      <c r="I68" s="132">
        <v>357.1696</v>
      </c>
      <c r="J68" s="133">
        <v>16</v>
      </c>
      <c r="M68">
        <f t="shared" si="1"/>
        <v>2450.5702980000001</v>
      </c>
      <c r="N68" s="102" t="s">
        <v>73</v>
      </c>
      <c r="R68">
        <v>2450.5702980000001</v>
      </c>
    </row>
    <row r="69" spans="1:18" x14ac:dyDescent="0.25">
      <c r="A69" s="131" t="s">
        <v>77</v>
      </c>
      <c r="B69" s="132">
        <v>179.09461300000001</v>
      </c>
      <c r="C69" s="132">
        <v>432.91986400000002</v>
      </c>
      <c r="D69" s="140">
        <v>1174.099334</v>
      </c>
      <c r="E69" s="132">
        <v>1512.7137949999999</v>
      </c>
      <c r="F69" s="132">
        <v>1680.820577</v>
      </c>
      <c r="G69" s="132">
        <v>2332.0928600000002</v>
      </c>
      <c r="H69" s="132">
        <v>102.937687</v>
      </c>
      <c r="I69" s="132">
        <v>667.11245599999995</v>
      </c>
      <c r="J69" s="133">
        <v>42</v>
      </c>
      <c r="M69">
        <f t="shared" si="1"/>
        <v>408.60749499999997</v>
      </c>
      <c r="N69" s="102" t="s">
        <v>74</v>
      </c>
      <c r="R69">
        <v>408.60749499999997</v>
      </c>
    </row>
    <row r="70" spans="1:18" x14ac:dyDescent="0.25">
      <c r="A70" s="131" t="s">
        <v>78</v>
      </c>
      <c r="B70" s="132">
        <v>97.072891999999996</v>
      </c>
      <c r="C70" s="132">
        <v>189.53157999999999</v>
      </c>
      <c r="D70" s="140">
        <v>301.16483399999998</v>
      </c>
      <c r="E70" s="132">
        <v>252.71597800000001</v>
      </c>
      <c r="F70" s="132">
        <v>439.317453</v>
      </c>
      <c r="G70" s="132">
        <v>565.00100199999997</v>
      </c>
      <c r="H70" s="132">
        <v>56.766269000000001</v>
      </c>
      <c r="I70" s="132">
        <v>160.55925400000001</v>
      </c>
      <c r="J70" s="133">
        <v>8</v>
      </c>
      <c r="M70">
        <f t="shared" si="1"/>
        <v>1807.7406000000001</v>
      </c>
      <c r="N70" s="102" t="s">
        <v>75</v>
      </c>
      <c r="R70">
        <v>1807.7406000000001</v>
      </c>
    </row>
    <row r="71" spans="1:18" x14ac:dyDescent="0.25">
      <c r="A71" s="131" t="s">
        <v>79</v>
      </c>
      <c r="B71" s="132">
        <v>41.402461000000002</v>
      </c>
      <c r="C71" s="132">
        <v>122.63452599999999</v>
      </c>
      <c r="D71" s="140">
        <v>176.38470000000001</v>
      </c>
      <c r="E71" s="132">
        <v>167.15697</v>
      </c>
      <c r="F71" s="132">
        <v>230.37689700000001</v>
      </c>
      <c r="G71" s="132">
        <v>376.53717999999998</v>
      </c>
      <c r="H71" s="132">
        <v>16.084410999999999</v>
      </c>
      <c r="I71" s="132">
        <v>85.110703000000001</v>
      </c>
      <c r="J71" s="133">
        <v>28</v>
      </c>
      <c r="M71">
        <f t="shared" si="1"/>
        <v>814.96543099999997</v>
      </c>
      <c r="N71" s="102" t="s">
        <v>76</v>
      </c>
      <c r="R71">
        <v>814.96543099999997</v>
      </c>
    </row>
    <row r="72" spans="1:18" x14ac:dyDescent="0.25">
      <c r="A72" s="131" t="s">
        <v>80</v>
      </c>
      <c r="B72" s="132">
        <v>241.66242600000001</v>
      </c>
      <c r="C72" s="132">
        <v>241.66242600000001</v>
      </c>
      <c r="D72" s="140">
        <v>662.024539</v>
      </c>
      <c r="E72" s="132">
        <v>662.024539</v>
      </c>
      <c r="F72" s="132">
        <v>1082.3866519999999</v>
      </c>
      <c r="G72" s="132">
        <v>1082.3866519999999</v>
      </c>
      <c r="H72" s="132">
        <v>420.36211300000002</v>
      </c>
      <c r="I72" s="132">
        <v>594.48180200000002</v>
      </c>
      <c r="J72" s="133">
        <v>2</v>
      </c>
      <c r="M72">
        <f t="shared" si="1"/>
        <v>1174.099334</v>
      </c>
      <c r="N72" s="102" t="s">
        <v>77</v>
      </c>
      <c r="R72">
        <v>1174.099334</v>
      </c>
    </row>
    <row r="73" spans="1:18" x14ac:dyDescent="0.25">
      <c r="A73" s="131" t="s">
        <v>81</v>
      </c>
      <c r="B73" s="132">
        <v>53.073799999999999</v>
      </c>
      <c r="C73" s="132">
        <v>193.55827099999999</v>
      </c>
      <c r="D73" s="140">
        <v>224.495949</v>
      </c>
      <c r="E73" s="132">
        <v>240.53719899999999</v>
      </c>
      <c r="F73" s="132">
        <v>288.906567</v>
      </c>
      <c r="G73" s="132">
        <v>297.04709400000002</v>
      </c>
      <c r="H73" s="132">
        <v>28.797145</v>
      </c>
      <c r="I73" s="132">
        <v>81.450626999999997</v>
      </c>
      <c r="J73" s="133">
        <v>8</v>
      </c>
      <c r="M73">
        <f t="shared" si="1"/>
        <v>301.16483399999998</v>
      </c>
      <c r="N73" s="102" t="s">
        <v>78</v>
      </c>
      <c r="R73">
        <v>301.16483399999998</v>
      </c>
    </row>
    <row r="74" spans="1:18" x14ac:dyDescent="0.25">
      <c r="A74" s="131" t="s">
        <v>82</v>
      </c>
      <c r="B74" s="132">
        <v>2351.1980629999998</v>
      </c>
      <c r="C74" s="132">
        <v>2852.5892039999999</v>
      </c>
      <c r="D74" s="140">
        <v>8213.9201329999996</v>
      </c>
      <c r="E74" s="132">
        <v>5701.3759190000001</v>
      </c>
      <c r="F74" s="132">
        <v>14831.523168</v>
      </c>
      <c r="G74" s="132">
        <v>18756.546095999998</v>
      </c>
      <c r="H74" s="132">
        <v>3022.4191719999999</v>
      </c>
      <c r="I74" s="132">
        <v>6758.334726</v>
      </c>
      <c r="J74" s="133">
        <v>5</v>
      </c>
      <c r="M74">
        <f t="shared" si="1"/>
        <v>176.38470000000001</v>
      </c>
      <c r="N74" s="102" t="s">
        <v>79</v>
      </c>
      <c r="R74">
        <v>176.38470000000001</v>
      </c>
    </row>
    <row r="75" spans="1:18" x14ac:dyDescent="0.25">
      <c r="A75" s="131" t="s">
        <v>83</v>
      </c>
      <c r="B75" s="132">
        <v>1.87012</v>
      </c>
      <c r="C75" s="132">
        <v>162.38034300000001</v>
      </c>
      <c r="D75" s="140">
        <v>281.952674</v>
      </c>
      <c r="E75" s="132">
        <v>271.68066700000003</v>
      </c>
      <c r="F75" s="132">
        <v>381.86035199999998</v>
      </c>
      <c r="G75" s="132">
        <v>699.02778899999998</v>
      </c>
      <c r="H75" s="132">
        <v>19.706444000000001</v>
      </c>
      <c r="I75" s="132">
        <v>137.94510700000001</v>
      </c>
      <c r="J75" s="133">
        <v>49</v>
      </c>
      <c r="M75">
        <f t="shared" si="1"/>
        <v>662.024539</v>
      </c>
      <c r="N75" s="102" t="s">
        <v>80</v>
      </c>
      <c r="R75">
        <v>662.024539</v>
      </c>
    </row>
    <row r="76" spans="1:18" x14ac:dyDescent="0.25">
      <c r="A76" s="131" t="s">
        <v>84</v>
      </c>
      <c r="B76" s="132">
        <v>84.359638000000004</v>
      </c>
      <c r="C76" s="132">
        <v>191.050757</v>
      </c>
      <c r="D76" s="140">
        <v>384.70449300000001</v>
      </c>
      <c r="E76" s="132">
        <v>384.48134599999997</v>
      </c>
      <c r="F76" s="132">
        <v>511.01352900000001</v>
      </c>
      <c r="G76" s="132">
        <v>760.84000500000002</v>
      </c>
      <c r="H76" s="132">
        <v>39.683714999999999</v>
      </c>
      <c r="I76" s="132">
        <v>190.31640999999999</v>
      </c>
      <c r="J76" s="133">
        <v>23</v>
      </c>
      <c r="M76">
        <f t="shared" si="1"/>
        <v>224.495949</v>
      </c>
      <c r="N76" s="102" t="s">
        <v>81</v>
      </c>
      <c r="R76">
        <v>224.495949</v>
      </c>
    </row>
    <row r="77" spans="1:18" x14ac:dyDescent="0.25">
      <c r="A77" s="131" t="s">
        <v>85</v>
      </c>
      <c r="B77" s="132">
        <v>195.708494</v>
      </c>
      <c r="C77" s="132">
        <v>1542.3027010000001</v>
      </c>
      <c r="D77" s="140">
        <v>2477.0458490000001</v>
      </c>
      <c r="E77" s="132">
        <v>2499.1379480000001</v>
      </c>
      <c r="F77" s="132">
        <v>3087.6134160000001</v>
      </c>
      <c r="G77" s="132">
        <v>4945.7653190000001</v>
      </c>
      <c r="H77" s="132">
        <v>216.56546800000001</v>
      </c>
      <c r="I77" s="132">
        <v>1104.2715479999999</v>
      </c>
      <c r="J77" s="133">
        <v>26</v>
      </c>
      <c r="M77">
        <f t="shared" si="1"/>
        <v>8213.9201329999996</v>
      </c>
      <c r="N77" s="102" t="s">
        <v>82</v>
      </c>
      <c r="R77">
        <v>8213.9201329999996</v>
      </c>
    </row>
    <row r="78" spans="1:18" x14ac:dyDescent="0.25">
      <c r="A78" s="131" t="s">
        <v>86</v>
      </c>
      <c r="B78" s="132">
        <v>84.939886000000001</v>
      </c>
      <c r="C78" s="132">
        <v>803.18109400000003</v>
      </c>
      <c r="D78" s="140">
        <v>1731.8360319999999</v>
      </c>
      <c r="E78" s="132">
        <v>1679.5934709999999</v>
      </c>
      <c r="F78" s="132">
        <v>2950.033723</v>
      </c>
      <c r="G78" s="132">
        <v>3753.9187959999999</v>
      </c>
      <c r="H78" s="132">
        <v>194.824063</v>
      </c>
      <c r="I78" s="132">
        <v>1136.0097410000001</v>
      </c>
      <c r="J78" s="133">
        <v>34</v>
      </c>
      <c r="M78">
        <f t="shared" si="1"/>
        <v>281.952674</v>
      </c>
      <c r="N78" s="102" t="s">
        <v>83</v>
      </c>
      <c r="R78">
        <v>281.952674</v>
      </c>
    </row>
    <row r="79" spans="1:18" x14ac:dyDescent="0.25">
      <c r="A79" s="131" t="s">
        <v>87</v>
      </c>
      <c r="B79" s="132">
        <v>72.963746</v>
      </c>
      <c r="C79" s="132">
        <v>117.930164</v>
      </c>
      <c r="D79" s="140">
        <v>174.19745700000001</v>
      </c>
      <c r="E79" s="132">
        <v>192.73275699999999</v>
      </c>
      <c r="F79" s="132">
        <v>221.19710000000001</v>
      </c>
      <c r="G79" s="132">
        <v>245.56525199999999</v>
      </c>
      <c r="H79" s="132">
        <v>28.570156999999998</v>
      </c>
      <c r="I79" s="132">
        <v>63.884813999999999</v>
      </c>
      <c r="J79" s="133">
        <v>5</v>
      </c>
      <c r="M79">
        <f t="shared" si="1"/>
        <v>384.70449300000001</v>
      </c>
      <c r="N79" s="102" t="s">
        <v>84</v>
      </c>
      <c r="R79">
        <v>384.70449300000001</v>
      </c>
    </row>
    <row r="80" spans="1:18" x14ac:dyDescent="0.25">
      <c r="A80" s="131" t="s">
        <v>88</v>
      </c>
      <c r="B80" s="132">
        <v>1.8793789999999999</v>
      </c>
      <c r="C80" s="132">
        <v>3711.5032019999999</v>
      </c>
      <c r="D80" s="140">
        <v>5295.6618950000002</v>
      </c>
      <c r="E80" s="132">
        <v>5056.1534170000004</v>
      </c>
      <c r="F80" s="132">
        <v>6695.6075559999999</v>
      </c>
      <c r="G80" s="132">
        <v>11029.226968999999</v>
      </c>
      <c r="H80" s="132">
        <v>358.88551799999999</v>
      </c>
      <c r="I80" s="132">
        <v>2537.7038349999998</v>
      </c>
      <c r="J80" s="133">
        <v>50</v>
      </c>
      <c r="M80">
        <f t="shared" si="1"/>
        <v>2477.0458490000001</v>
      </c>
      <c r="N80" s="102" t="s">
        <v>85</v>
      </c>
      <c r="R80">
        <v>2477.0458490000001</v>
      </c>
    </row>
    <row r="81" spans="1:18" x14ac:dyDescent="0.25">
      <c r="A81" s="131" t="s">
        <v>89</v>
      </c>
      <c r="B81" s="132">
        <v>1068.400212</v>
      </c>
      <c r="C81" s="132">
        <v>1989.9047089999999</v>
      </c>
      <c r="D81" s="140">
        <v>2996.3336089999998</v>
      </c>
      <c r="E81" s="132">
        <v>2846.59656</v>
      </c>
      <c r="F81" s="132">
        <v>3762.1728969999999</v>
      </c>
      <c r="G81" s="132">
        <v>5748.4985459999998</v>
      </c>
      <c r="H81" s="132">
        <v>203.077665</v>
      </c>
      <c r="I81" s="132">
        <v>1166.5923700000001</v>
      </c>
      <c r="J81" s="133">
        <v>33</v>
      </c>
      <c r="M81">
        <f t="shared" si="1"/>
        <v>1731.8360319999999</v>
      </c>
      <c r="N81" s="102" t="s">
        <v>86</v>
      </c>
      <c r="R81">
        <v>1731.8360319999999</v>
      </c>
    </row>
    <row r="82" spans="1:18" x14ac:dyDescent="0.25">
      <c r="A82" s="131" t="s">
        <v>90</v>
      </c>
      <c r="B82" s="132">
        <v>244.426445</v>
      </c>
      <c r="C82" s="132">
        <v>396.840756</v>
      </c>
      <c r="D82" s="140">
        <v>565.100638</v>
      </c>
      <c r="E82" s="132">
        <v>494.36835100000002</v>
      </c>
      <c r="F82" s="132">
        <v>760.31848100000002</v>
      </c>
      <c r="G82" s="132">
        <v>1145.4323529999999</v>
      </c>
      <c r="H82" s="132">
        <v>39.192881</v>
      </c>
      <c r="I82" s="132">
        <v>238.40099000000001</v>
      </c>
      <c r="J82" s="133">
        <v>37</v>
      </c>
      <c r="M82">
        <f t="shared" si="1"/>
        <v>174.19745700000001</v>
      </c>
      <c r="N82" s="102" t="s">
        <v>87</v>
      </c>
      <c r="R82">
        <v>174.19745700000001</v>
      </c>
    </row>
    <row r="83" spans="1:18" x14ac:dyDescent="0.25">
      <c r="A83" s="131" t="s">
        <v>91</v>
      </c>
      <c r="B83" s="132">
        <v>5669.6757630000002</v>
      </c>
      <c r="C83" s="132">
        <v>6357.2734540000001</v>
      </c>
      <c r="D83" s="140">
        <v>7282.1251499999998</v>
      </c>
      <c r="E83" s="132">
        <v>6602.454291</v>
      </c>
      <c r="F83" s="132">
        <v>8699.9212229999994</v>
      </c>
      <c r="G83" s="132">
        <v>9595.3080300000001</v>
      </c>
      <c r="H83" s="132">
        <v>535.75424399999997</v>
      </c>
      <c r="I83" s="132">
        <v>1417.472493</v>
      </c>
      <c r="J83" s="133">
        <v>7</v>
      </c>
      <c r="M83">
        <f t="shared" si="1"/>
        <v>5295.6618950000002</v>
      </c>
      <c r="N83" s="102" t="s">
        <v>88</v>
      </c>
      <c r="R83">
        <v>5295.6618950000002</v>
      </c>
    </row>
    <row r="84" spans="1:18" x14ac:dyDescent="0.25">
      <c r="A84" s="131" t="s">
        <v>92</v>
      </c>
      <c r="B84" s="132">
        <v>118.39686399999999</v>
      </c>
      <c r="C84" s="132">
        <v>165.98210499999999</v>
      </c>
      <c r="D84" s="140">
        <v>222.0703</v>
      </c>
      <c r="E84" s="132">
        <v>216.75859399999999</v>
      </c>
      <c r="F84" s="132">
        <v>270.18257699999998</v>
      </c>
      <c r="G84" s="132">
        <v>352.49821600000001</v>
      </c>
      <c r="H84" s="132">
        <v>22.809674999999999</v>
      </c>
      <c r="I84" s="132">
        <v>72.130525000000006</v>
      </c>
      <c r="J84" s="133">
        <v>10</v>
      </c>
      <c r="M84">
        <f t="shared" si="1"/>
        <v>2996.3336089999998</v>
      </c>
      <c r="N84" s="102" t="s">
        <v>89</v>
      </c>
      <c r="R84">
        <v>2996.3336089999998</v>
      </c>
    </row>
    <row r="85" spans="1:18" x14ac:dyDescent="0.25">
      <c r="A85" s="131" t="s">
        <v>93</v>
      </c>
      <c r="B85" s="132">
        <v>100.399321</v>
      </c>
      <c r="C85" s="132">
        <v>141.81055799999999</v>
      </c>
      <c r="D85" s="140">
        <v>205.81587500000001</v>
      </c>
      <c r="E85" s="132">
        <v>169.24130199999999</v>
      </c>
      <c r="F85" s="132">
        <v>258.50830400000001</v>
      </c>
      <c r="G85" s="132">
        <v>439.25310999999999</v>
      </c>
      <c r="H85" s="132">
        <v>14.156679</v>
      </c>
      <c r="I85" s="132">
        <v>92.831553999999997</v>
      </c>
      <c r="J85" s="133">
        <v>43</v>
      </c>
      <c r="M85">
        <f t="shared" si="1"/>
        <v>565.100638</v>
      </c>
      <c r="N85" s="102" t="s">
        <v>90</v>
      </c>
      <c r="R85">
        <v>565.100638</v>
      </c>
    </row>
    <row r="86" spans="1:18" x14ac:dyDescent="0.25">
      <c r="A86" s="131" t="s">
        <v>94</v>
      </c>
      <c r="B86" s="132">
        <v>518.38831300000004</v>
      </c>
      <c r="C86" s="132">
        <v>982.36638900000003</v>
      </c>
      <c r="D86" s="140">
        <v>3185.2630359999998</v>
      </c>
      <c r="E86" s="132">
        <v>1537.934992</v>
      </c>
      <c r="F86" s="132">
        <v>5675.8705559999999</v>
      </c>
      <c r="G86" s="132">
        <v>6933.7815250000003</v>
      </c>
      <c r="H86" s="132">
        <v>414.33025199999997</v>
      </c>
      <c r="I86" s="132">
        <v>2485.9815140000001</v>
      </c>
      <c r="J86" s="133">
        <v>36</v>
      </c>
      <c r="M86">
        <f t="shared" si="1"/>
        <v>7282.1251499999998</v>
      </c>
      <c r="N86" s="102" t="s">
        <v>91</v>
      </c>
      <c r="R86">
        <v>7282.1251499999998</v>
      </c>
    </row>
    <row r="87" spans="1:18" x14ac:dyDescent="0.25">
      <c r="A87" s="131" t="s">
        <v>95</v>
      </c>
      <c r="B87" s="132">
        <v>557.14475200000004</v>
      </c>
      <c r="C87" s="132">
        <v>2027.4825530000001</v>
      </c>
      <c r="D87" s="140">
        <v>4701.7013790000001</v>
      </c>
      <c r="E87" s="132">
        <v>4625.2349190000004</v>
      </c>
      <c r="F87" s="132">
        <v>6810.5225989999999</v>
      </c>
      <c r="G87" s="132">
        <v>11929.296521</v>
      </c>
      <c r="H87" s="132">
        <v>548.60904200000004</v>
      </c>
      <c r="I87" s="132">
        <v>2954.3501040000001</v>
      </c>
      <c r="J87" s="133">
        <v>29</v>
      </c>
      <c r="M87" t="e">
        <f t="shared" si="1"/>
        <v>#N/A</v>
      </c>
      <c r="N87" s="102"/>
      <c r="R87" t="e">
        <v>#N/A</v>
      </c>
    </row>
    <row r="88" spans="1:18" x14ac:dyDescent="0.25">
      <c r="A88" s="131" t="s">
        <v>96</v>
      </c>
      <c r="B88" s="132">
        <v>197.07826</v>
      </c>
      <c r="C88" s="132">
        <v>218.87964299999999</v>
      </c>
      <c r="D88" s="140">
        <v>1319.717488</v>
      </c>
      <c r="E88" s="132">
        <v>460.22565600000001</v>
      </c>
      <c r="F88" s="132">
        <v>2786.202597</v>
      </c>
      <c r="G88" s="132">
        <v>4236.4929579999998</v>
      </c>
      <c r="H88" s="132">
        <v>275.02401500000002</v>
      </c>
      <c r="I88" s="132">
        <v>1429.0667000000001</v>
      </c>
      <c r="J88" s="133">
        <v>27</v>
      </c>
      <c r="M88">
        <f t="shared" si="1"/>
        <v>222.0703</v>
      </c>
      <c r="N88" s="146" t="s">
        <v>92</v>
      </c>
      <c r="R88">
        <v>222.0703</v>
      </c>
    </row>
    <row r="89" spans="1:18" x14ac:dyDescent="0.25">
      <c r="A89" s="131" t="s">
        <v>97</v>
      </c>
      <c r="B89" s="132">
        <v>0.50691200000000003</v>
      </c>
      <c r="C89" s="132">
        <v>345.61563200000001</v>
      </c>
      <c r="D89" s="140">
        <v>582.49315200000001</v>
      </c>
      <c r="E89" s="132">
        <v>444.80028700000003</v>
      </c>
      <c r="F89" s="132">
        <v>837.66566699999998</v>
      </c>
      <c r="G89" s="132">
        <v>1541.3862859999999</v>
      </c>
      <c r="H89" s="132">
        <v>55.336618000000001</v>
      </c>
      <c r="I89" s="132">
        <v>354.32724000000002</v>
      </c>
      <c r="J89" s="133">
        <v>41</v>
      </c>
      <c r="M89">
        <f t="shared" si="1"/>
        <v>205.81587500000001</v>
      </c>
      <c r="N89" s="102" t="s">
        <v>93</v>
      </c>
      <c r="R89">
        <v>205.81587500000001</v>
      </c>
    </row>
    <row r="90" spans="1:18" x14ac:dyDescent="0.25">
      <c r="A90" s="131" t="s">
        <v>98</v>
      </c>
      <c r="B90" s="132">
        <v>162.14739299999999</v>
      </c>
      <c r="C90" s="132">
        <v>162.14739299999999</v>
      </c>
      <c r="D90" s="140">
        <v>162.14739299999999</v>
      </c>
      <c r="E90" s="132">
        <v>162.14739299999999</v>
      </c>
      <c r="F90" s="132">
        <v>162.14739299999999</v>
      </c>
      <c r="G90" s="132">
        <v>162.14739299999999</v>
      </c>
      <c r="H90" s="132"/>
      <c r="I90" s="132"/>
      <c r="J90" s="133">
        <v>1</v>
      </c>
      <c r="M90">
        <f t="shared" si="1"/>
        <v>3185.2630359999998</v>
      </c>
      <c r="N90" s="102" t="s">
        <v>94</v>
      </c>
      <c r="R90">
        <v>3185.2630359999998</v>
      </c>
    </row>
    <row r="91" spans="1:18" x14ac:dyDescent="0.25">
      <c r="A91" s="131" t="s">
        <v>99</v>
      </c>
      <c r="B91" s="132">
        <v>104.10422699999999</v>
      </c>
      <c r="C91" s="132">
        <v>137.20315600000001</v>
      </c>
      <c r="D91" s="140">
        <v>383.87884300000002</v>
      </c>
      <c r="E91" s="132">
        <v>167.40467200000001</v>
      </c>
      <c r="F91" s="132">
        <v>621.81429500000002</v>
      </c>
      <c r="G91" s="132">
        <v>1117.0370820000001</v>
      </c>
      <c r="H91" s="132">
        <v>82.310032000000007</v>
      </c>
      <c r="I91" s="132">
        <v>358.781113</v>
      </c>
      <c r="J91" s="133">
        <v>19</v>
      </c>
      <c r="M91" t="e">
        <f t="shared" si="1"/>
        <v>#N/A</v>
      </c>
      <c r="N91" s="102"/>
      <c r="R91" t="e">
        <v>#N/A</v>
      </c>
    </row>
    <row r="92" spans="1:18" x14ac:dyDescent="0.25">
      <c r="A92" s="131" t="s">
        <v>100</v>
      </c>
      <c r="B92" s="132">
        <v>314.911948</v>
      </c>
      <c r="C92" s="132">
        <v>330.25655599999999</v>
      </c>
      <c r="D92" s="140">
        <v>379.37602800000002</v>
      </c>
      <c r="E92" s="132">
        <v>364.94084199999998</v>
      </c>
      <c r="F92" s="132">
        <v>420.38069400000001</v>
      </c>
      <c r="G92" s="132">
        <v>496.81285400000002</v>
      </c>
      <c r="H92" s="132">
        <v>22.279340999999999</v>
      </c>
      <c r="I92" s="132">
        <v>63.015492999999999</v>
      </c>
      <c r="J92" s="133">
        <v>8</v>
      </c>
      <c r="M92">
        <f t="shared" si="1"/>
        <v>4701.7013790000001</v>
      </c>
      <c r="N92" s="146" t="s">
        <v>95</v>
      </c>
      <c r="R92">
        <v>4701.7013790000001</v>
      </c>
    </row>
    <row r="93" spans="1:18" x14ac:dyDescent="0.25">
      <c r="A93" s="131" t="s">
        <v>101</v>
      </c>
      <c r="B93" s="132">
        <v>564.86616200000003</v>
      </c>
      <c r="C93" s="132">
        <v>793.43433200000004</v>
      </c>
      <c r="D93" s="140">
        <v>2870.8086079999998</v>
      </c>
      <c r="E93" s="132">
        <v>1575.2075769999999</v>
      </c>
      <c r="F93" s="132">
        <v>6717.8388059999997</v>
      </c>
      <c r="G93" s="132">
        <v>6945.8479530000004</v>
      </c>
      <c r="H93" s="132">
        <v>717.50820199999998</v>
      </c>
      <c r="I93" s="132">
        <v>2684.6698660000002</v>
      </c>
      <c r="J93" s="133">
        <v>14</v>
      </c>
      <c r="M93">
        <f t="shared" si="1"/>
        <v>1319.717488</v>
      </c>
      <c r="N93" s="102" t="s">
        <v>96</v>
      </c>
      <c r="R93">
        <v>1319.717488</v>
      </c>
    </row>
    <row r="94" spans="1:18" x14ac:dyDescent="0.25">
      <c r="A94" s="131" t="s">
        <v>102</v>
      </c>
      <c r="B94" s="132">
        <v>309.74541900000003</v>
      </c>
      <c r="C94" s="132">
        <v>371.78799199999997</v>
      </c>
      <c r="D94" s="140">
        <v>875.99498300000005</v>
      </c>
      <c r="E94" s="132">
        <v>676.73390800000004</v>
      </c>
      <c r="F94" s="132">
        <v>1579.4630480000001</v>
      </c>
      <c r="G94" s="132">
        <v>1840.7666959999999</v>
      </c>
      <c r="H94" s="132">
        <v>336.53485499999999</v>
      </c>
      <c r="I94" s="132">
        <v>673.06971099999998</v>
      </c>
      <c r="J94" s="133">
        <v>4</v>
      </c>
      <c r="M94">
        <f t="shared" si="1"/>
        <v>582.49315200000001</v>
      </c>
      <c r="N94" s="102" t="s">
        <v>97</v>
      </c>
      <c r="R94">
        <v>582.49315200000001</v>
      </c>
    </row>
    <row r="95" spans="1:18" x14ac:dyDescent="0.25">
      <c r="A95" s="131" t="s">
        <v>103</v>
      </c>
      <c r="B95" s="132">
        <v>630.92711299999996</v>
      </c>
      <c r="C95" s="132">
        <v>3471.1134149999998</v>
      </c>
      <c r="D95" s="140">
        <v>4515.448609</v>
      </c>
      <c r="E95" s="132">
        <v>4582.5117369999998</v>
      </c>
      <c r="F95" s="132">
        <v>5957.774907</v>
      </c>
      <c r="G95" s="132">
        <v>8623.8267190000006</v>
      </c>
      <c r="H95" s="132">
        <v>186.765028</v>
      </c>
      <c r="I95" s="132">
        <v>1829.916078</v>
      </c>
      <c r="J95" s="133">
        <v>96</v>
      </c>
      <c r="M95">
        <f t="shared" si="1"/>
        <v>162.14739299999999</v>
      </c>
      <c r="N95" s="102" t="s">
        <v>98</v>
      </c>
      <c r="R95">
        <v>162.14739299999999</v>
      </c>
    </row>
    <row r="96" spans="1:18" x14ac:dyDescent="0.25">
      <c r="A96" s="131" t="s">
        <v>104</v>
      </c>
      <c r="B96" s="132">
        <v>2190.5960650000002</v>
      </c>
      <c r="C96" s="132">
        <v>2647.3748569999998</v>
      </c>
      <c r="D96" s="140">
        <v>6139.9958120000001</v>
      </c>
      <c r="E96" s="132">
        <v>6294.838299</v>
      </c>
      <c r="F96" s="132">
        <v>8797.6306590000004</v>
      </c>
      <c r="G96" s="132">
        <v>11970.486271</v>
      </c>
      <c r="H96" s="132">
        <v>693.644858</v>
      </c>
      <c r="I96" s="132">
        <v>3253.4827719999998</v>
      </c>
      <c r="J96" s="133">
        <v>22</v>
      </c>
      <c r="M96">
        <f t="shared" si="1"/>
        <v>383.87884300000002</v>
      </c>
      <c r="N96" s="146" t="s">
        <v>99</v>
      </c>
      <c r="R96">
        <v>383.87884300000002</v>
      </c>
    </row>
    <row r="97" spans="1:18" x14ac:dyDescent="0.25">
      <c r="A97" s="131" t="s">
        <v>105</v>
      </c>
      <c r="B97" s="132">
        <v>56.401986000000001</v>
      </c>
      <c r="C97" s="132">
        <v>257.5462</v>
      </c>
      <c r="D97" s="140">
        <v>536.87597200000005</v>
      </c>
      <c r="E97" s="132">
        <v>350.14736900000003</v>
      </c>
      <c r="F97" s="132">
        <v>788.98341900000003</v>
      </c>
      <c r="G97" s="132">
        <v>1466.518372</v>
      </c>
      <c r="H97" s="132">
        <v>44.521472000000003</v>
      </c>
      <c r="I97" s="132">
        <v>377.777218</v>
      </c>
      <c r="J97" s="133">
        <v>72</v>
      </c>
      <c r="M97">
        <f t="shared" si="1"/>
        <v>379.37602800000002</v>
      </c>
      <c r="N97" s="102" t="s">
        <v>100</v>
      </c>
      <c r="R97">
        <v>379.37602800000002</v>
      </c>
    </row>
    <row r="98" spans="1:18" x14ac:dyDescent="0.25">
      <c r="A98" s="131" t="s">
        <v>106</v>
      </c>
      <c r="B98" s="132">
        <v>119.241259</v>
      </c>
      <c r="C98" s="132">
        <v>514.403459</v>
      </c>
      <c r="D98" s="140">
        <v>751.62667699999997</v>
      </c>
      <c r="E98" s="132">
        <v>615.10178299999995</v>
      </c>
      <c r="F98" s="132">
        <v>959.26908600000002</v>
      </c>
      <c r="G98" s="132">
        <v>1435.7449449999999</v>
      </c>
      <c r="H98" s="132">
        <v>59.136012999999998</v>
      </c>
      <c r="I98" s="132">
        <v>323.90127999999999</v>
      </c>
      <c r="J98" s="133">
        <v>30</v>
      </c>
      <c r="M98">
        <f t="shared" si="1"/>
        <v>2870.8086079999998</v>
      </c>
      <c r="N98" s="102" t="s">
        <v>101</v>
      </c>
      <c r="R98">
        <v>2870.8086079999998</v>
      </c>
    </row>
    <row r="99" spans="1:18" ht="15.75" thickBot="1" x14ac:dyDescent="0.3">
      <c r="A99" s="134" t="s">
        <v>107</v>
      </c>
      <c r="B99" s="135">
        <v>1412.0746260000001</v>
      </c>
      <c r="C99" s="135">
        <v>1841.098121</v>
      </c>
      <c r="D99" s="141">
        <v>5928.56412</v>
      </c>
      <c r="E99" s="135">
        <v>5176.4421519999996</v>
      </c>
      <c r="F99" s="135">
        <v>8539.6831099999999</v>
      </c>
      <c r="G99" s="135">
        <v>16568.930240999998</v>
      </c>
      <c r="H99" s="135">
        <v>1076.539405</v>
      </c>
      <c r="I99" s="135">
        <v>4567.369882</v>
      </c>
      <c r="J99" s="136">
        <v>18</v>
      </c>
      <c r="M99">
        <f t="shared" si="1"/>
        <v>875.99498300000005</v>
      </c>
      <c r="N99" s="102" t="s">
        <v>102</v>
      </c>
      <c r="R99">
        <v>875.99498300000005</v>
      </c>
    </row>
    <row r="100" spans="1:18" x14ac:dyDescent="0.25">
      <c r="M100">
        <f t="shared" si="1"/>
        <v>4515.448609</v>
      </c>
      <c r="N100" s="102" t="s">
        <v>103</v>
      </c>
      <c r="R100">
        <v>4515.448609</v>
      </c>
    </row>
    <row r="101" spans="1:18" x14ac:dyDescent="0.25">
      <c r="M101">
        <f t="shared" si="1"/>
        <v>6139.9958120000001</v>
      </c>
      <c r="N101" s="102" t="s">
        <v>104</v>
      </c>
      <c r="R101">
        <v>6139.9958120000001</v>
      </c>
    </row>
    <row r="102" spans="1:18" x14ac:dyDescent="0.25">
      <c r="M102">
        <f t="shared" si="1"/>
        <v>536.87597200000005</v>
      </c>
      <c r="N102" s="102" t="s">
        <v>105</v>
      </c>
      <c r="R102">
        <v>536.87597200000005</v>
      </c>
    </row>
    <row r="103" spans="1:18" x14ac:dyDescent="0.25">
      <c r="M103">
        <f t="shared" si="1"/>
        <v>751.62667699999997</v>
      </c>
      <c r="N103" s="102" t="s">
        <v>106</v>
      </c>
      <c r="R103">
        <v>751.62667699999997</v>
      </c>
    </row>
    <row r="104" spans="1:18" x14ac:dyDescent="0.25">
      <c r="M104">
        <f t="shared" si="1"/>
        <v>5928.56412</v>
      </c>
      <c r="N104" s="102" t="s">
        <v>107</v>
      </c>
      <c r="R104">
        <v>5928.56412</v>
      </c>
    </row>
  </sheetData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opLeftCell="A100" workbookViewId="0">
      <selection activeCell="I110" sqref="I110"/>
    </sheetView>
  </sheetViews>
  <sheetFormatPr defaultRowHeight="15" x14ac:dyDescent="0.25"/>
  <cols>
    <col min="1" max="1" width="9.140625" style="18"/>
    <col min="2" max="2" width="72.140625" style="91" bestFit="1" customWidth="1"/>
    <col min="3" max="3" width="14" style="89" bestFit="1" customWidth="1"/>
    <col min="4" max="4" width="13" style="89" bestFit="1" customWidth="1"/>
    <col min="5" max="5" width="14.42578125" style="89" bestFit="1" customWidth="1"/>
    <col min="6" max="6" width="14.42578125" style="89" customWidth="1"/>
    <col min="7" max="9" width="9.140625" style="50"/>
    <col min="10" max="10" width="9.140625" style="156"/>
    <col min="11" max="11" width="9.140625" style="50"/>
  </cols>
  <sheetData>
    <row r="1" spans="1:11" x14ac:dyDescent="0.25">
      <c r="A1" s="178" t="s">
        <v>340</v>
      </c>
      <c r="B1" s="179"/>
      <c r="C1" s="179"/>
      <c r="D1" s="179"/>
      <c r="E1" s="180"/>
      <c r="F1" s="86"/>
    </row>
    <row r="2" spans="1:11" x14ac:dyDescent="0.25">
      <c r="A2" s="2" t="s">
        <v>108</v>
      </c>
      <c r="B2" s="3" t="s">
        <v>109</v>
      </c>
      <c r="C2" s="4" t="s">
        <v>1</v>
      </c>
      <c r="D2" s="4" t="s">
        <v>3</v>
      </c>
      <c r="E2" s="5" t="s">
        <v>6</v>
      </c>
      <c r="F2" s="48"/>
    </row>
    <row r="3" spans="1:11" x14ac:dyDescent="0.25">
      <c r="A3" s="6">
        <v>2802</v>
      </c>
      <c r="B3" s="7" t="s">
        <v>10</v>
      </c>
      <c r="C3" s="87"/>
      <c r="D3" s="9"/>
      <c r="E3" s="88"/>
    </row>
    <row r="4" spans="1:11" x14ac:dyDescent="0.25">
      <c r="A4" s="6">
        <v>2701</v>
      </c>
      <c r="B4" s="7" t="s">
        <v>11</v>
      </c>
      <c r="C4" s="87"/>
      <c r="D4" s="9"/>
      <c r="E4" s="88"/>
    </row>
    <row r="5" spans="1:11" x14ac:dyDescent="0.25">
      <c r="A5" s="6">
        <v>2901</v>
      </c>
      <c r="B5" s="7" t="s">
        <v>12</v>
      </c>
      <c r="C5" s="87"/>
      <c r="D5" s="9"/>
      <c r="E5" s="88"/>
      <c r="K5"/>
    </row>
    <row r="6" spans="1:11" x14ac:dyDescent="0.25">
      <c r="A6" s="6">
        <v>1401</v>
      </c>
      <c r="B6" s="7" t="s">
        <v>110</v>
      </c>
      <c r="C6" s="87"/>
      <c r="D6" s="9"/>
      <c r="E6" s="88"/>
    </row>
    <row r="7" spans="1:11" x14ac:dyDescent="0.25">
      <c r="A7" s="6">
        <v>2503</v>
      </c>
      <c r="B7" s="7" t="s">
        <v>13</v>
      </c>
      <c r="C7" s="87"/>
      <c r="D7" s="9"/>
      <c r="E7" s="88"/>
    </row>
    <row r="8" spans="1:11" x14ac:dyDescent="0.25">
      <c r="A8" s="6">
        <v>5002</v>
      </c>
      <c r="B8" s="7" t="s">
        <v>14</v>
      </c>
      <c r="C8" s="87"/>
      <c r="D8" s="9"/>
      <c r="E8" s="88"/>
    </row>
    <row r="9" spans="1:11" x14ac:dyDescent="0.25">
      <c r="A9" s="6">
        <v>3301</v>
      </c>
      <c r="B9" s="7" t="s">
        <v>15</v>
      </c>
      <c r="C9" s="87"/>
      <c r="D9" s="9"/>
      <c r="E9" s="88"/>
    </row>
    <row r="10" spans="1:11" x14ac:dyDescent="0.25">
      <c r="A10" s="6">
        <v>2603</v>
      </c>
      <c r="B10" s="7" t="s">
        <v>16</v>
      </c>
      <c r="C10" s="87"/>
      <c r="D10" s="9"/>
      <c r="E10" s="88"/>
    </row>
    <row r="11" spans="1:11" x14ac:dyDescent="0.25">
      <c r="A11" s="6">
        <v>4104</v>
      </c>
      <c r="B11" s="7" t="s">
        <v>17</v>
      </c>
      <c r="C11" s="87"/>
      <c r="D11" s="9"/>
      <c r="E11" s="88"/>
    </row>
    <row r="12" spans="1:11" x14ac:dyDescent="0.25">
      <c r="A12" s="6">
        <v>4202</v>
      </c>
      <c r="B12" s="7" t="s">
        <v>18</v>
      </c>
      <c r="C12" s="87"/>
      <c r="D12" s="9"/>
      <c r="E12" s="88"/>
    </row>
    <row r="13" spans="1:11" x14ac:dyDescent="0.25">
      <c r="A13" s="6">
        <v>4304</v>
      </c>
      <c r="B13" s="7" t="s">
        <v>111</v>
      </c>
      <c r="C13" s="87"/>
      <c r="D13" s="9"/>
      <c r="E13" s="88"/>
    </row>
    <row r="14" spans="1:11" x14ac:dyDescent="0.25">
      <c r="A14" s="6">
        <v>5103</v>
      </c>
      <c r="B14" s="7" t="s">
        <v>19</v>
      </c>
      <c r="C14" s="87"/>
      <c r="D14" s="9"/>
      <c r="E14" s="88"/>
    </row>
    <row r="15" spans="1:11" x14ac:dyDescent="0.25">
      <c r="A15" s="6">
        <v>5004</v>
      </c>
      <c r="B15" s="7" t="s">
        <v>20</v>
      </c>
      <c r="C15" s="87"/>
      <c r="D15" s="9"/>
      <c r="E15" s="88"/>
    </row>
    <row r="16" spans="1:11" x14ac:dyDescent="0.25">
      <c r="A16" s="6">
        <v>4204</v>
      </c>
      <c r="B16" s="7" t="s">
        <v>21</v>
      </c>
      <c r="C16" s="87"/>
      <c r="D16" s="9"/>
      <c r="E16" s="88"/>
    </row>
    <row r="17" spans="1:5" x14ac:dyDescent="0.25">
      <c r="A17" s="6">
        <v>2907</v>
      </c>
      <c r="B17" s="7" t="s">
        <v>22</v>
      </c>
      <c r="C17" s="87"/>
      <c r="D17" s="9"/>
      <c r="E17" s="88"/>
    </row>
    <row r="18" spans="1:5" x14ac:dyDescent="0.25">
      <c r="A18" s="6">
        <v>2303</v>
      </c>
      <c r="B18" s="7" t="s">
        <v>23</v>
      </c>
      <c r="C18" s="87"/>
      <c r="D18" s="9"/>
      <c r="E18" s="88"/>
    </row>
    <row r="19" spans="1:5" x14ac:dyDescent="0.25">
      <c r="A19" s="6">
        <v>3104</v>
      </c>
      <c r="B19" s="7" t="s">
        <v>24</v>
      </c>
      <c r="C19" s="87"/>
      <c r="D19" s="9"/>
      <c r="E19" s="88"/>
    </row>
    <row r="20" spans="1:5" x14ac:dyDescent="0.25">
      <c r="A20" s="6">
        <v>1601</v>
      </c>
      <c r="B20" s="7" t="s">
        <v>112</v>
      </c>
      <c r="C20" s="87"/>
      <c r="D20" s="9"/>
      <c r="E20" s="88"/>
    </row>
    <row r="21" spans="1:5" x14ac:dyDescent="0.25">
      <c r="A21" s="6">
        <v>2702</v>
      </c>
      <c r="B21" s="7" t="s">
        <v>25</v>
      </c>
      <c r="C21" s="87"/>
      <c r="D21" s="9"/>
      <c r="E21" s="88"/>
    </row>
    <row r="22" spans="1:5" x14ac:dyDescent="0.25">
      <c r="A22" s="6">
        <v>1503</v>
      </c>
      <c r="B22" s="7" t="s">
        <v>26</v>
      </c>
      <c r="C22" s="87"/>
      <c r="D22" s="9"/>
      <c r="E22" s="88"/>
    </row>
    <row r="23" spans="1:5" x14ac:dyDescent="0.25">
      <c r="A23" s="6">
        <v>3101</v>
      </c>
      <c r="B23" s="7" t="s">
        <v>27</v>
      </c>
      <c r="C23" s="87"/>
      <c r="D23" s="9"/>
      <c r="E23" s="88"/>
    </row>
    <row r="24" spans="1:5" x14ac:dyDescent="0.25">
      <c r="A24" s="6">
        <v>2401</v>
      </c>
      <c r="B24" s="7" t="s">
        <v>28</v>
      </c>
      <c r="C24" s="87"/>
      <c r="D24" s="9"/>
      <c r="E24" s="88"/>
    </row>
    <row r="25" spans="1:5" x14ac:dyDescent="0.25">
      <c r="A25" s="6">
        <v>2403</v>
      </c>
      <c r="B25" s="7" t="s">
        <v>29</v>
      </c>
      <c r="C25" s="87"/>
      <c r="D25" s="9"/>
      <c r="E25" s="88"/>
    </row>
    <row r="26" spans="1:5" x14ac:dyDescent="0.25">
      <c r="A26" s="6">
        <v>1702</v>
      </c>
      <c r="B26" s="7" t="s">
        <v>30</v>
      </c>
      <c r="C26" s="87"/>
      <c r="D26" s="9"/>
      <c r="E26" s="88"/>
    </row>
    <row r="27" spans="1:5" x14ac:dyDescent="0.25">
      <c r="A27" s="6">
        <v>4302</v>
      </c>
      <c r="B27" s="7" t="s">
        <v>31</v>
      </c>
      <c r="C27" s="87"/>
      <c r="D27" s="9"/>
      <c r="E27" s="88"/>
    </row>
    <row r="28" spans="1:5" x14ac:dyDescent="0.25">
      <c r="A28" s="6">
        <v>4305</v>
      </c>
      <c r="B28" s="7" t="s">
        <v>32</v>
      </c>
      <c r="C28" s="87"/>
      <c r="D28" s="9"/>
      <c r="E28" s="88"/>
    </row>
    <row r="29" spans="1:5" x14ac:dyDescent="0.25">
      <c r="A29" s="6">
        <v>2904</v>
      </c>
      <c r="B29" s="7" t="s">
        <v>33</v>
      </c>
      <c r="C29" s="87"/>
      <c r="D29" s="9"/>
      <c r="E29" s="88"/>
    </row>
    <row r="30" spans="1:5" x14ac:dyDescent="0.25">
      <c r="A30" s="6">
        <v>4103</v>
      </c>
      <c r="B30" s="7" t="s">
        <v>34</v>
      </c>
      <c r="C30" s="87"/>
      <c r="D30" s="9"/>
      <c r="E30" s="88"/>
    </row>
    <row r="31" spans="1:5" x14ac:dyDescent="0.25">
      <c r="A31" s="6">
        <v>1101</v>
      </c>
      <c r="B31" s="7" t="s">
        <v>35</v>
      </c>
      <c r="C31" s="87"/>
      <c r="D31" s="9"/>
      <c r="E31" s="88"/>
    </row>
    <row r="32" spans="1:5" x14ac:dyDescent="0.25">
      <c r="A32" s="6">
        <v>3506</v>
      </c>
      <c r="B32" s="7" t="s">
        <v>36</v>
      </c>
      <c r="C32" s="87"/>
      <c r="D32" s="9"/>
      <c r="E32" s="88"/>
    </row>
    <row r="33" spans="1:5" x14ac:dyDescent="0.25">
      <c r="A33" s="6">
        <v>3502</v>
      </c>
      <c r="B33" s="7" t="s">
        <v>37</v>
      </c>
      <c r="C33" s="87"/>
      <c r="D33" s="9"/>
      <c r="E33" s="88"/>
    </row>
    <row r="34" spans="1:5" x14ac:dyDescent="0.25">
      <c r="A34" s="6">
        <v>1201</v>
      </c>
      <c r="B34" s="7" t="s">
        <v>38</v>
      </c>
      <c r="C34" s="87"/>
      <c r="D34" s="9"/>
      <c r="E34" s="88"/>
    </row>
    <row r="35" spans="1:5" x14ac:dyDescent="0.25">
      <c r="A35" s="6">
        <v>4307</v>
      </c>
      <c r="B35" s="7" t="s">
        <v>39</v>
      </c>
      <c r="C35" s="87"/>
      <c r="D35" s="9"/>
      <c r="E35" s="88"/>
    </row>
    <row r="36" spans="1:5" x14ac:dyDescent="0.25">
      <c r="A36" s="6">
        <v>1504</v>
      </c>
      <c r="B36" s="7" t="s">
        <v>40</v>
      </c>
      <c r="C36" s="87"/>
      <c r="D36" s="9"/>
      <c r="E36" s="88"/>
    </row>
    <row r="37" spans="1:5" x14ac:dyDescent="0.25">
      <c r="A37" s="6">
        <v>3501</v>
      </c>
      <c r="B37" s="7" t="s">
        <v>41</v>
      </c>
      <c r="C37" s="87"/>
      <c r="D37" s="9"/>
      <c r="E37" s="88"/>
    </row>
    <row r="38" spans="1:5" x14ac:dyDescent="0.25">
      <c r="A38" s="6">
        <v>3504</v>
      </c>
      <c r="B38" s="7" t="s">
        <v>42</v>
      </c>
      <c r="C38" s="87"/>
      <c r="D38" s="9"/>
      <c r="E38" s="88"/>
    </row>
    <row r="39" spans="1:5" x14ac:dyDescent="0.25">
      <c r="A39" s="6">
        <v>2102</v>
      </c>
      <c r="B39" s="7" t="s">
        <v>43</v>
      </c>
      <c r="C39" s="87"/>
      <c r="D39" s="9"/>
      <c r="E39" s="88"/>
    </row>
    <row r="40" spans="1:5" x14ac:dyDescent="0.25">
      <c r="A40" s="6">
        <v>2301</v>
      </c>
      <c r="B40" s="7" t="s">
        <v>44</v>
      </c>
      <c r="C40" s="87"/>
      <c r="D40" s="9"/>
      <c r="E40" s="88"/>
    </row>
    <row r="41" spans="1:5" x14ac:dyDescent="0.25">
      <c r="A41" s="6">
        <v>3102</v>
      </c>
      <c r="B41" s="7" t="s">
        <v>45</v>
      </c>
      <c r="C41" s="87"/>
      <c r="D41" s="9"/>
      <c r="E41" s="88"/>
    </row>
    <row r="42" spans="1:5" x14ac:dyDescent="0.25">
      <c r="A42" s="6">
        <v>2202</v>
      </c>
      <c r="B42" s="7" t="s">
        <v>46</v>
      </c>
      <c r="C42" s="87"/>
      <c r="D42" s="9"/>
      <c r="E42" s="88"/>
    </row>
    <row r="43" spans="1:5" x14ac:dyDescent="0.25">
      <c r="A43" s="6">
        <v>3106</v>
      </c>
      <c r="B43" s="7" t="s">
        <v>47</v>
      </c>
      <c r="C43" s="87"/>
      <c r="D43" s="9"/>
      <c r="E43" s="88"/>
    </row>
    <row r="44" spans="1:5" x14ac:dyDescent="0.25">
      <c r="A44" s="6">
        <v>3201</v>
      </c>
      <c r="B44" s="7" t="s">
        <v>48</v>
      </c>
      <c r="C44" s="87"/>
      <c r="D44" s="9"/>
      <c r="E44" s="88"/>
    </row>
    <row r="45" spans="1:5" x14ac:dyDescent="0.25">
      <c r="A45" s="6">
        <v>2909</v>
      </c>
      <c r="B45" s="7" t="s">
        <v>49</v>
      </c>
      <c r="C45" s="87"/>
      <c r="D45" s="9"/>
      <c r="E45" s="88"/>
    </row>
    <row r="46" spans="1:5" x14ac:dyDescent="0.25">
      <c r="A46" s="6">
        <v>3503</v>
      </c>
      <c r="B46" s="7" t="s">
        <v>50</v>
      </c>
      <c r="C46" s="87"/>
      <c r="D46" s="9"/>
      <c r="E46" s="88"/>
    </row>
    <row r="47" spans="1:5" x14ac:dyDescent="0.25">
      <c r="A47" s="6">
        <v>1502</v>
      </c>
      <c r="B47" s="7" t="s">
        <v>51</v>
      </c>
      <c r="C47" s="87"/>
      <c r="D47" s="9"/>
      <c r="E47" s="88"/>
    </row>
    <row r="48" spans="1:5" x14ac:dyDescent="0.25">
      <c r="A48" s="6">
        <v>3108</v>
      </c>
      <c r="B48" s="7" t="s">
        <v>52</v>
      </c>
      <c r="C48" s="87"/>
      <c r="D48" s="9"/>
      <c r="E48" s="88"/>
    </row>
    <row r="49" spans="1:5" x14ac:dyDescent="0.25">
      <c r="A49" s="6">
        <v>4102</v>
      </c>
      <c r="B49" s="7" t="s">
        <v>53</v>
      </c>
      <c r="C49" s="87"/>
      <c r="D49" s="9"/>
      <c r="E49" s="88"/>
    </row>
    <row r="50" spans="1:5" x14ac:dyDescent="0.25">
      <c r="A50" s="6">
        <v>2302</v>
      </c>
      <c r="B50" s="7" t="s">
        <v>54</v>
      </c>
      <c r="C50" s="87"/>
      <c r="D50" s="9"/>
      <c r="E50" s="88"/>
    </row>
    <row r="51" spans="1:5" x14ac:dyDescent="0.25">
      <c r="A51" s="6">
        <v>4303</v>
      </c>
      <c r="B51" s="7" t="s">
        <v>55</v>
      </c>
      <c r="C51" s="87"/>
      <c r="D51" s="9"/>
      <c r="E51" s="88"/>
    </row>
    <row r="52" spans="1:5" x14ac:dyDescent="0.25">
      <c r="A52" s="6">
        <v>2604</v>
      </c>
      <c r="B52" s="7" t="s">
        <v>56</v>
      </c>
      <c r="C52" s="87"/>
      <c r="D52" s="9"/>
      <c r="E52" s="88"/>
    </row>
    <row r="53" spans="1:5" x14ac:dyDescent="0.25">
      <c r="A53" s="6">
        <v>2906</v>
      </c>
      <c r="B53" s="7" t="s">
        <v>57</v>
      </c>
      <c r="C53" s="87"/>
      <c r="D53" s="9"/>
      <c r="E53" s="88"/>
    </row>
    <row r="54" spans="1:5" x14ac:dyDescent="0.25">
      <c r="A54" s="6">
        <v>5204</v>
      </c>
      <c r="B54" s="7" t="s">
        <v>58</v>
      </c>
      <c r="C54" s="87"/>
      <c r="D54" s="9"/>
      <c r="E54" s="88"/>
    </row>
    <row r="55" spans="1:5" x14ac:dyDescent="0.25">
      <c r="A55" s="6">
        <v>3302</v>
      </c>
      <c r="B55" s="7" t="s">
        <v>59</v>
      </c>
      <c r="C55" s="87"/>
      <c r="D55" s="9"/>
      <c r="E55" s="88"/>
    </row>
    <row r="56" spans="1:5" x14ac:dyDescent="0.25">
      <c r="A56" s="6">
        <v>1701</v>
      </c>
      <c r="B56" s="7" t="s">
        <v>60</v>
      </c>
      <c r="C56" s="87"/>
      <c r="D56" s="9"/>
      <c r="E56" s="88"/>
    </row>
    <row r="57" spans="1:5" x14ac:dyDescent="0.25">
      <c r="A57" s="6">
        <v>3103</v>
      </c>
      <c r="B57" s="7" t="s">
        <v>61</v>
      </c>
      <c r="C57" s="87"/>
      <c r="D57" s="9"/>
      <c r="E57" s="88"/>
    </row>
    <row r="58" spans="1:5" x14ac:dyDescent="0.25">
      <c r="A58" s="6">
        <v>3505</v>
      </c>
      <c r="B58" s="7" t="s">
        <v>62</v>
      </c>
      <c r="C58" s="87"/>
      <c r="D58" s="9"/>
      <c r="E58" s="88"/>
    </row>
    <row r="59" spans="1:5" x14ac:dyDescent="0.25">
      <c r="A59" s="6">
        <v>4101</v>
      </c>
      <c r="B59" s="7" t="s">
        <v>63</v>
      </c>
      <c r="C59" s="87"/>
      <c r="D59" s="9"/>
      <c r="E59" s="88"/>
    </row>
    <row r="60" spans="1:5" x14ac:dyDescent="0.25">
      <c r="A60" s="6">
        <v>3105</v>
      </c>
      <c r="B60" s="7" t="s">
        <v>64</v>
      </c>
      <c r="C60" s="87"/>
      <c r="D60" s="9"/>
      <c r="E60" s="88"/>
    </row>
    <row r="61" spans="1:5" x14ac:dyDescent="0.25">
      <c r="A61" s="6">
        <v>5106</v>
      </c>
      <c r="B61" s="7" t="s">
        <v>65</v>
      </c>
      <c r="C61" s="87"/>
      <c r="D61" s="9"/>
      <c r="E61" s="88"/>
    </row>
    <row r="62" spans="1:5" x14ac:dyDescent="0.25">
      <c r="A62" s="6">
        <v>5203</v>
      </c>
      <c r="B62" s="7" t="s">
        <v>66</v>
      </c>
      <c r="C62" s="87"/>
      <c r="D62" s="9"/>
      <c r="E62" s="88"/>
    </row>
    <row r="63" spans="1:5" x14ac:dyDescent="0.25">
      <c r="A63" s="6">
        <v>2801</v>
      </c>
      <c r="B63" s="7" t="s">
        <v>67</v>
      </c>
      <c r="C63" s="87"/>
      <c r="D63" s="9"/>
      <c r="E63" s="88"/>
    </row>
    <row r="64" spans="1:5" x14ac:dyDescent="0.25">
      <c r="A64" s="10">
        <v>5205</v>
      </c>
      <c r="B64" s="11" t="s">
        <v>68</v>
      </c>
      <c r="C64" s="87"/>
      <c r="D64" s="9"/>
      <c r="E64" s="88"/>
    </row>
    <row r="65" spans="1:5" x14ac:dyDescent="0.25">
      <c r="A65" s="6">
        <v>2602</v>
      </c>
      <c r="B65" s="7" t="s">
        <v>69</v>
      </c>
      <c r="C65" s="87"/>
      <c r="D65" s="9"/>
      <c r="E65" s="88"/>
    </row>
    <row r="66" spans="1:5" x14ac:dyDescent="0.25">
      <c r="A66" s="6">
        <v>5202</v>
      </c>
      <c r="B66" s="7" t="s">
        <v>70</v>
      </c>
      <c r="C66" s="87"/>
      <c r="D66" s="9"/>
      <c r="E66" s="88"/>
    </row>
    <row r="67" spans="1:5" x14ac:dyDescent="0.25">
      <c r="A67" s="6">
        <v>4306</v>
      </c>
      <c r="B67" s="7" t="s">
        <v>71</v>
      </c>
      <c r="C67" s="87"/>
      <c r="D67" s="9"/>
      <c r="E67" s="88"/>
    </row>
    <row r="68" spans="1:5" x14ac:dyDescent="0.25">
      <c r="A68" s="6">
        <v>2105</v>
      </c>
      <c r="B68" s="7" t="s">
        <v>72</v>
      </c>
      <c r="C68" s="87"/>
      <c r="D68" s="9"/>
      <c r="E68" s="88"/>
    </row>
    <row r="69" spans="1:5" x14ac:dyDescent="0.25">
      <c r="A69" s="6">
        <v>5101</v>
      </c>
      <c r="B69" s="7" t="s">
        <v>73</v>
      </c>
      <c r="C69" s="87"/>
      <c r="D69" s="9"/>
      <c r="E69" s="88"/>
    </row>
    <row r="70" spans="1:5" x14ac:dyDescent="0.25">
      <c r="A70" s="6">
        <v>2902</v>
      </c>
      <c r="B70" s="7" t="s">
        <v>74</v>
      </c>
      <c r="C70" s="87"/>
      <c r="D70" s="9"/>
      <c r="E70" s="88"/>
    </row>
    <row r="71" spans="1:5" x14ac:dyDescent="0.25">
      <c r="A71" s="6">
        <v>5104</v>
      </c>
      <c r="B71" s="7" t="s">
        <v>75</v>
      </c>
      <c r="C71" s="87"/>
      <c r="D71" s="9"/>
      <c r="E71" s="88"/>
    </row>
    <row r="72" spans="1:5" x14ac:dyDescent="0.25">
      <c r="A72" s="6">
        <v>2402</v>
      </c>
      <c r="B72" s="7" t="s">
        <v>76</v>
      </c>
      <c r="C72" s="87"/>
      <c r="D72" s="9"/>
      <c r="E72" s="88"/>
    </row>
    <row r="73" spans="1:5" x14ac:dyDescent="0.25">
      <c r="A73" s="6">
        <v>2103</v>
      </c>
      <c r="B73" s="7" t="s">
        <v>77</v>
      </c>
      <c r="C73" s="87"/>
      <c r="D73" s="9"/>
      <c r="E73" s="88"/>
    </row>
    <row r="74" spans="1:5" x14ac:dyDescent="0.25">
      <c r="A74" s="6">
        <v>1202</v>
      </c>
      <c r="B74" s="7" t="s">
        <v>78</v>
      </c>
      <c r="C74" s="87"/>
      <c r="D74" s="9"/>
      <c r="E74" s="88"/>
    </row>
    <row r="75" spans="1:5" x14ac:dyDescent="0.25">
      <c r="A75" s="6">
        <v>2206</v>
      </c>
      <c r="B75" s="7" t="s">
        <v>79</v>
      </c>
      <c r="C75" s="87"/>
      <c r="D75" s="9"/>
      <c r="E75" s="88"/>
    </row>
    <row r="76" spans="1:5" x14ac:dyDescent="0.25">
      <c r="A76" s="6">
        <v>2910</v>
      </c>
      <c r="B76" s="7" t="s">
        <v>80</v>
      </c>
      <c r="C76" s="87"/>
      <c r="D76" s="9"/>
      <c r="E76" s="88"/>
    </row>
    <row r="77" spans="1:5" x14ac:dyDescent="0.25">
      <c r="A77" s="6">
        <v>2903</v>
      </c>
      <c r="B77" s="7" t="s">
        <v>81</v>
      </c>
      <c r="C77" s="87"/>
      <c r="D77" s="9"/>
      <c r="E77" s="88"/>
    </row>
    <row r="78" spans="1:5" x14ac:dyDescent="0.25">
      <c r="A78" s="6">
        <v>5206</v>
      </c>
      <c r="B78" s="7" t="s">
        <v>82</v>
      </c>
      <c r="C78" s="87"/>
      <c r="D78" s="9"/>
      <c r="E78" s="88"/>
    </row>
    <row r="79" spans="1:5" x14ac:dyDescent="0.25">
      <c r="A79" s="6">
        <v>2201</v>
      </c>
      <c r="B79" s="7" t="s">
        <v>83</v>
      </c>
      <c r="C79" s="87"/>
      <c r="D79" s="9"/>
      <c r="E79" s="88"/>
    </row>
    <row r="80" spans="1:5" x14ac:dyDescent="0.25">
      <c r="A80" s="6">
        <v>2502</v>
      </c>
      <c r="B80" s="7" t="s">
        <v>84</v>
      </c>
      <c r="C80" s="87"/>
      <c r="D80" s="9"/>
      <c r="E80" s="88"/>
    </row>
    <row r="81" spans="1:5" x14ac:dyDescent="0.25">
      <c r="A81" s="6">
        <v>3107</v>
      </c>
      <c r="B81" s="7" t="s">
        <v>85</v>
      </c>
      <c r="C81" s="87"/>
      <c r="D81" s="9"/>
      <c r="E81" s="88"/>
    </row>
    <row r="82" spans="1:5" x14ac:dyDescent="0.25">
      <c r="A82" s="6">
        <v>2905</v>
      </c>
      <c r="B82" s="7" t="s">
        <v>86</v>
      </c>
      <c r="C82" s="87"/>
      <c r="D82" s="9"/>
      <c r="E82" s="88"/>
    </row>
    <row r="83" spans="1:5" x14ac:dyDescent="0.25">
      <c r="A83" s="6">
        <v>2203</v>
      </c>
      <c r="B83" s="7" t="s">
        <v>87</v>
      </c>
      <c r="C83" s="87"/>
      <c r="D83" s="9"/>
      <c r="E83" s="88"/>
    </row>
    <row r="84" spans="1:5" x14ac:dyDescent="0.25">
      <c r="A84" s="6">
        <v>5207</v>
      </c>
      <c r="B84" s="7" t="s">
        <v>88</v>
      </c>
      <c r="C84" s="87"/>
      <c r="D84" s="9"/>
      <c r="E84" s="88"/>
    </row>
    <row r="85" spans="1:5" x14ac:dyDescent="0.25">
      <c r="A85" s="6">
        <v>5102</v>
      </c>
      <c r="B85" s="7" t="s">
        <v>89</v>
      </c>
      <c r="C85" s="87"/>
      <c r="D85" s="9"/>
      <c r="E85" s="88"/>
    </row>
    <row r="86" spans="1:5" x14ac:dyDescent="0.25">
      <c r="A86" s="6">
        <v>2101</v>
      </c>
      <c r="B86" s="7" t="s">
        <v>90</v>
      </c>
      <c r="C86" s="87"/>
      <c r="D86" s="9"/>
      <c r="E86" s="88"/>
    </row>
    <row r="87" spans="1:5" x14ac:dyDescent="0.25">
      <c r="A87" s="6">
        <v>4301</v>
      </c>
      <c r="B87" s="7" t="s">
        <v>91</v>
      </c>
      <c r="C87" s="87"/>
      <c r="D87" s="9"/>
      <c r="E87" s="88"/>
    </row>
    <row r="88" spans="1:5" x14ac:dyDescent="0.25">
      <c r="A88" s="6">
        <v>4201</v>
      </c>
      <c r="B88" s="7" t="s">
        <v>113</v>
      </c>
      <c r="C88" s="87"/>
      <c r="D88" s="9"/>
      <c r="E88" s="88"/>
    </row>
    <row r="89" spans="1:5" x14ac:dyDescent="0.25">
      <c r="A89" s="6">
        <v>2204</v>
      </c>
      <c r="B89" s="7" t="s">
        <v>92</v>
      </c>
      <c r="C89" s="87"/>
      <c r="D89" s="9"/>
      <c r="E89" s="88"/>
    </row>
    <row r="90" spans="1:5" x14ac:dyDescent="0.25">
      <c r="A90" s="6">
        <v>2601</v>
      </c>
      <c r="B90" s="7" t="s">
        <v>93</v>
      </c>
      <c r="C90" s="87"/>
      <c r="D90" s="9"/>
      <c r="E90" s="88"/>
    </row>
    <row r="91" spans="1:5" x14ac:dyDescent="0.25">
      <c r="A91" s="6">
        <v>5107</v>
      </c>
      <c r="B91" s="7" t="s">
        <v>94</v>
      </c>
      <c r="C91" s="87"/>
      <c r="D91" s="9"/>
      <c r="E91" s="88"/>
    </row>
    <row r="92" spans="1:5" x14ac:dyDescent="0.25">
      <c r="A92" s="6">
        <v>1301</v>
      </c>
      <c r="B92" s="7" t="s">
        <v>114</v>
      </c>
      <c r="C92" s="87"/>
      <c r="D92" s="9"/>
      <c r="E92" s="88"/>
    </row>
    <row r="93" spans="1:5" x14ac:dyDescent="0.25">
      <c r="A93" s="6">
        <v>2908</v>
      </c>
      <c r="B93" s="7" t="s">
        <v>95</v>
      </c>
      <c r="C93" s="87"/>
      <c r="D93" s="9"/>
      <c r="E93" s="88"/>
    </row>
    <row r="94" spans="1:5" x14ac:dyDescent="0.25">
      <c r="A94" s="6">
        <v>5105</v>
      </c>
      <c r="B94" s="7" t="s">
        <v>96</v>
      </c>
      <c r="C94" s="87"/>
      <c r="D94" s="9"/>
      <c r="E94" s="88"/>
    </row>
    <row r="95" spans="1:5" x14ac:dyDescent="0.25">
      <c r="A95" s="6">
        <v>2106</v>
      </c>
      <c r="B95" s="7" t="s">
        <v>97</v>
      </c>
      <c r="C95" s="87"/>
      <c r="D95" s="9"/>
      <c r="E95" s="88"/>
    </row>
    <row r="96" spans="1:5" x14ac:dyDescent="0.25">
      <c r="A96" s="6">
        <v>1501</v>
      </c>
      <c r="B96" s="7" t="s">
        <v>98</v>
      </c>
      <c r="C96" s="87"/>
      <c r="D96" s="9"/>
      <c r="E96" s="88"/>
    </row>
    <row r="97" spans="1:6" x14ac:dyDescent="0.25">
      <c r="A97" s="6">
        <v>2605</v>
      </c>
      <c r="B97" s="7" t="s">
        <v>99</v>
      </c>
      <c r="C97" s="87"/>
      <c r="D97" s="9"/>
      <c r="E97" s="88"/>
    </row>
    <row r="98" spans="1:6" x14ac:dyDescent="0.25">
      <c r="A98" s="6">
        <v>2205</v>
      </c>
      <c r="B98" s="7" t="s">
        <v>100</v>
      </c>
      <c r="C98" s="87"/>
      <c r="D98" s="9"/>
      <c r="E98" s="88"/>
    </row>
    <row r="99" spans="1:6" x14ac:dyDescent="0.25">
      <c r="A99" s="6">
        <v>5001</v>
      </c>
      <c r="B99" s="7" t="s">
        <v>101</v>
      </c>
      <c r="C99" s="87"/>
      <c r="D99" s="9"/>
      <c r="E99" s="88"/>
    </row>
    <row r="100" spans="1:6" x14ac:dyDescent="0.25">
      <c r="A100" s="6">
        <v>1303</v>
      </c>
      <c r="B100" s="7" t="s">
        <v>102</v>
      </c>
      <c r="C100" s="87"/>
      <c r="D100" s="9"/>
      <c r="E100" s="88"/>
    </row>
    <row r="101" spans="1:6" x14ac:dyDescent="0.25">
      <c r="A101" s="6">
        <v>5201</v>
      </c>
      <c r="B101" s="7" t="s">
        <v>103</v>
      </c>
      <c r="C101" s="87"/>
      <c r="D101" s="9"/>
      <c r="E101" s="88"/>
    </row>
    <row r="102" spans="1:6" x14ac:dyDescent="0.25">
      <c r="A102" s="6">
        <v>5003</v>
      </c>
      <c r="B102" s="7" t="s">
        <v>104</v>
      </c>
      <c r="C102" s="87"/>
      <c r="D102" s="9"/>
      <c r="E102" s="88"/>
    </row>
    <row r="103" spans="1:6" x14ac:dyDescent="0.25">
      <c r="A103" s="6">
        <v>2104</v>
      </c>
      <c r="B103" s="7" t="s">
        <v>105</v>
      </c>
      <c r="C103" s="87"/>
      <c r="D103" s="9"/>
      <c r="E103" s="88"/>
    </row>
    <row r="104" spans="1:6" x14ac:dyDescent="0.25">
      <c r="A104" s="6">
        <v>2501</v>
      </c>
      <c r="B104" s="7" t="s">
        <v>106</v>
      </c>
      <c r="C104" s="87"/>
      <c r="D104" s="9"/>
      <c r="E104" s="88"/>
    </row>
    <row r="105" spans="1:6" ht="15.75" thickBot="1" x14ac:dyDescent="0.3">
      <c r="A105" s="10">
        <v>4203</v>
      </c>
      <c r="B105" s="11" t="s">
        <v>107</v>
      </c>
      <c r="C105" s="87"/>
      <c r="D105" s="9"/>
      <c r="E105" s="88"/>
    </row>
    <row r="106" spans="1:6" x14ac:dyDescent="0.25">
      <c r="A106" s="103">
        <v>1302</v>
      </c>
      <c r="B106" s="154" t="s">
        <v>115</v>
      </c>
      <c r="C106" s="100"/>
      <c r="D106" s="100"/>
      <c r="E106" s="155"/>
      <c r="F106" s="49"/>
    </row>
    <row r="107" spans="1:6" ht="15.75" thickBot="1" x14ac:dyDescent="0.3">
      <c r="A107" s="104" t="s">
        <v>116</v>
      </c>
      <c r="B107" s="15" t="s">
        <v>117</v>
      </c>
      <c r="C107" s="4" t="s">
        <v>1</v>
      </c>
      <c r="D107" s="4" t="s">
        <v>3</v>
      </c>
      <c r="E107" s="5" t="s">
        <v>6</v>
      </c>
      <c r="F107" s="48"/>
    </row>
    <row r="108" spans="1:6" ht="15.75" thickBot="1" x14ac:dyDescent="0.3">
      <c r="A108" s="103">
        <v>1302</v>
      </c>
      <c r="B108" s="105" t="s">
        <v>118</v>
      </c>
      <c r="C108" s="87"/>
      <c r="D108" s="9"/>
      <c r="E108" s="88"/>
    </row>
    <row r="109" spans="1:6" ht="15.75" thickBot="1" x14ac:dyDescent="0.3">
      <c r="A109" s="103">
        <v>1302</v>
      </c>
      <c r="B109" s="105" t="s">
        <v>119</v>
      </c>
      <c r="C109" s="87"/>
      <c r="D109" s="9"/>
      <c r="E109" s="88"/>
    </row>
    <row r="110" spans="1:6" ht="15.75" thickBot="1" x14ac:dyDescent="0.3">
      <c r="A110" s="103">
        <v>1302</v>
      </c>
      <c r="B110" s="106" t="s">
        <v>120</v>
      </c>
      <c r="C110" s="87"/>
      <c r="D110" s="46"/>
      <c r="E110" s="88"/>
    </row>
    <row r="111" spans="1:6" x14ac:dyDescent="0.25">
      <c r="A111"/>
      <c r="B111" s="50"/>
      <c r="C111" s="90"/>
      <c r="D111" s="90"/>
      <c r="E111" s="90"/>
      <c r="F111" s="90"/>
    </row>
    <row r="112" spans="1:6" x14ac:dyDescent="0.25">
      <c r="A112"/>
      <c r="B112" s="50"/>
      <c r="C112" s="90"/>
      <c r="D112" s="90"/>
      <c r="E112" s="90"/>
      <c r="F112" s="90"/>
    </row>
    <row r="113" spans="1:6" x14ac:dyDescent="0.25">
      <c r="A113"/>
      <c r="B113" s="50"/>
      <c r="C113" s="90"/>
      <c r="D113" s="90"/>
      <c r="E113" s="90"/>
      <c r="F113" s="90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workbookViewId="0">
      <selection activeCell="B40" sqref="B40"/>
    </sheetView>
  </sheetViews>
  <sheetFormatPr defaultRowHeight="15" x14ac:dyDescent="0.25"/>
  <cols>
    <col min="1" max="1" width="70" bestFit="1" customWidth="1"/>
    <col min="2" max="2" width="14" style="164" bestFit="1" customWidth="1"/>
    <col min="5" max="5" width="13.7109375" bestFit="1" customWidth="1"/>
    <col min="6" max="6" width="13.7109375" customWidth="1"/>
    <col min="7" max="7" width="9.140625" style="164"/>
    <col min="8" max="8" width="13.85546875" style="164" bestFit="1" customWidth="1"/>
  </cols>
  <sheetData>
    <row r="1" spans="1:8" x14ac:dyDescent="0.25">
      <c r="E1" s="181" t="s">
        <v>338</v>
      </c>
      <c r="F1" s="182"/>
      <c r="G1" s="182"/>
      <c r="H1" s="183"/>
    </row>
    <row r="2" spans="1:8" x14ac:dyDescent="0.25">
      <c r="A2" s="19"/>
      <c r="B2" s="149" t="s">
        <v>121</v>
      </c>
      <c r="E2" s="19" t="s">
        <v>330</v>
      </c>
      <c r="F2" s="19" t="s">
        <v>331</v>
      </c>
      <c r="G2" s="169" t="s">
        <v>124</v>
      </c>
      <c r="H2" s="169" t="s">
        <v>343</v>
      </c>
    </row>
    <row r="3" spans="1:8" x14ac:dyDescent="0.25">
      <c r="A3" s="21" t="s">
        <v>110</v>
      </c>
      <c r="B3" s="148">
        <f>ROUND(H3,0)</f>
        <v>1213</v>
      </c>
      <c r="E3" s="22">
        <v>893.56</v>
      </c>
      <c r="F3" s="52">
        <v>43221</v>
      </c>
      <c r="G3" s="169">
        <v>1.3572476362213823</v>
      </c>
      <c r="H3" s="170">
        <f>G3*E3</f>
        <v>1212.7821978219783</v>
      </c>
    </row>
    <row r="4" spans="1:8" x14ac:dyDescent="0.25">
      <c r="A4" s="27" t="s">
        <v>122</v>
      </c>
      <c r="B4" s="169" t="s">
        <v>332</v>
      </c>
    </row>
    <row r="5" spans="1:8" x14ac:dyDescent="0.25">
      <c r="A5" s="51"/>
      <c r="B5" s="50"/>
    </row>
    <row r="6" spans="1:8" x14ac:dyDescent="0.25">
      <c r="A6" s="19"/>
      <c r="B6" s="149" t="s">
        <v>121</v>
      </c>
    </row>
    <row r="7" spans="1:8" x14ac:dyDescent="0.25">
      <c r="A7" s="21" t="s">
        <v>111</v>
      </c>
      <c r="B7" s="148">
        <f>AVERAGE(B8:B9)</f>
        <v>8395.7325955000015</v>
      </c>
    </row>
    <row r="8" spans="1:8" x14ac:dyDescent="0.25">
      <c r="A8" s="19" t="s">
        <v>21</v>
      </c>
      <c r="B8" s="149">
        <v>6472.9060740000004</v>
      </c>
    </row>
    <row r="9" spans="1:8" x14ac:dyDescent="0.25">
      <c r="A9" s="19" t="s">
        <v>55</v>
      </c>
      <c r="B9" s="149">
        <v>10318.559117000001</v>
      </c>
    </row>
    <row r="10" spans="1:8" x14ac:dyDescent="0.25">
      <c r="A10" s="27" t="s">
        <v>123</v>
      </c>
      <c r="B10" s="165"/>
    </row>
    <row r="12" spans="1:8" x14ac:dyDescent="0.25">
      <c r="A12" s="19"/>
      <c r="B12" s="166"/>
      <c r="E12" s="181" t="s">
        <v>338</v>
      </c>
      <c r="F12" s="182"/>
      <c r="G12" s="182"/>
      <c r="H12" s="183"/>
    </row>
    <row r="13" spans="1:8" x14ac:dyDescent="0.25">
      <c r="A13" s="19">
        <f ca="1">A13:E37</f>
        <v>0</v>
      </c>
      <c r="B13" s="149" t="s">
        <v>121</v>
      </c>
      <c r="E13" s="19" t="s">
        <v>330</v>
      </c>
      <c r="F13" s="19" t="s">
        <v>331</v>
      </c>
      <c r="G13" s="169" t="s">
        <v>124</v>
      </c>
      <c r="H13" s="169" t="s">
        <v>343</v>
      </c>
    </row>
    <row r="14" spans="1:8" x14ac:dyDescent="0.25">
      <c r="A14" s="21" t="s">
        <v>112</v>
      </c>
      <c r="B14" s="148">
        <f>H14</f>
        <v>856.70404884813934</v>
      </c>
      <c r="D14" s="92"/>
      <c r="E14" s="22">
        <v>660.95</v>
      </c>
      <c r="F14" s="52">
        <v>43586</v>
      </c>
      <c r="G14" s="169">
        <v>1.2961707373449418</v>
      </c>
      <c r="H14" s="170">
        <f>G14*E14</f>
        <v>856.70404884813934</v>
      </c>
    </row>
    <row r="15" spans="1:8" x14ac:dyDescent="0.25">
      <c r="A15" s="27" t="s">
        <v>334</v>
      </c>
      <c r="B15" s="166"/>
    </row>
    <row r="16" spans="1:8" x14ac:dyDescent="0.25">
      <c r="B16" s="167"/>
    </row>
    <row r="17" spans="1:8" x14ac:dyDescent="0.25">
      <c r="B17" s="167"/>
    </row>
    <row r="18" spans="1:8" x14ac:dyDescent="0.25">
      <c r="A18" s="19"/>
      <c r="B18" s="149" t="s">
        <v>121</v>
      </c>
    </row>
    <row r="19" spans="1:8" x14ac:dyDescent="0.25">
      <c r="A19" s="24" t="s">
        <v>113</v>
      </c>
      <c r="B19" s="148">
        <f>AVERAGE(B20:B22)</f>
        <v>7854.8857382582573</v>
      </c>
      <c r="G19" s="167"/>
    </row>
    <row r="20" spans="1:8" x14ac:dyDescent="0.25">
      <c r="A20" s="25" t="s">
        <v>31</v>
      </c>
      <c r="B20" s="149">
        <v>7515.0383309999997</v>
      </c>
      <c r="G20" s="167"/>
    </row>
    <row r="21" spans="1:8" x14ac:dyDescent="0.25">
      <c r="A21" s="25" t="s">
        <v>17</v>
      </c>
      <c r="B21" s="149">
        <v>8159.6430427420919</v>
      </c>
      <c r="G21" s="167"/>
    </row>
    <row r="22" spans="1:8" x14ac:dyDescent="0.25">
      <c r="A22" s="25" t="s">
        <v>18</v>
      </c>
      <c r="B22" s="149">
        <v>7889.9758410326813</v>
      </c>
      <c r="G22" s="167"/>
    </row>
    <row r="23" spans="1:8" x14ac:dyDescent="0.25">
      <c r="A23" s="27" t="s">
        <v>123</v>
      </c>
      <c r="B23" s="165"/>
    </row>
    <row r="24" spans="1:8" x14ac:dyDescent="0.25">
      <c r="B24" s="167"/>
    </row>
    <row r="25" spans="1:8" x14ac:dyDescent="0.25">
      <c r="A25" s="42" t="s">
        <v>329</v>
      </c>
      <c r="B25" s="165"/>
      <c r="E25" s="181" t="s">
        <v>338</v>
      </c>
      <c r="F25" s="182"/>
      <c r="G25" s="182"/>
      <c r="H25" s="183"/>
    </row>
    <row r="26" spans="1:8" x14ac:dyDescent="0.25">
      <c r="A26" s="26" t="s">
        <v>117</v>
      </c>
      <c r="B26" s="149" t="s">
        <v>121</v>
      </c>
      <c r="C26" s="48"/>
      <c r="D26" s="14"/>
      <c r="E26" s="19" t="s">
        <v>330</v>
      </c>
      <c r="F26" s="19" t="s">
        <v>331</v>
      </c>
      <c r="G26" s="169" t="s">
        <v>124</v>
      </c>
      <c r="H26" s="169" t="s">
        <v>343</v>
      </c>
    </row>
    <row r="27" spans="1:8" x14ac:dyDescent="0.25">
      <c r="A27" s="25" t="s">
        <v>118</v>
      </c>
      <c r="B27" s="149">
        <f>H27</f>
        <v>9471.1693454180913</v>
      </c>
      <c r="D27" s="54"/>
      <c r="E27" s="20">
        <v>6040.4</v>
      </c>
      <c r="F27" s="52">
        <v>42186</v>
      </c>
      <c r="G27" s="53">
        <v>1.5679705558271129</v>
      </c>
      <c r="H27" s="170">
        <f>G27*E27</f>
        <v>9471.1693454180913</v>
      </c>
    </row>
    <row r="28" spans="1:8" x14ac:dyDescent="0.25">
      <c r="A28" s="25" t="s">
        <v>119</v>
      </c>
      <c r="B28" s="149">
        <f t="shared" ref="B28:B29" si="0">H28</f>
        <v>20438.424118441188</v>
      </c>
      <c r="D28" s="14"/>
      <c r="E28" s="20">
        <v>13306.84</v>
      </c>
      <c r="F28" s="52">
        <v>42309</v>
      </c>
      <c r="G28" s="53">
        <v>1.5359337091631964</v>
      </c>
      <c r="H28" s="170">
        <f t="shared" ref="H28:H29" si="1">G28*E28</f>
        <v>20438.424118441188</v>
      </c>
    </row>
    <row r="29" spans="1:8" x14ac:dyDescent="0.25">
      <c r="A29" s="25" t="s">
        <v>120</v>
      </c>
      <c r="B29" s="149">
        <f t="shared" si="0"/>
        <v>1072.2784102398409</v>
      </c>
      <c r="D29" s="14"/>
      <c r="E29" s="20">
        <v>712.37</v>
      </c>
      <c r="F29" s="52">
        <v>42370</v>
      </c>
      <c r="G29" s="93">
        <v>1.5052267925935132</v>
      </c>
      <c r="H29" s="170">
        <f t="shared" si="1"/>
        <v>1072.2784102398409</v>
      </c>
    </row>
    <row r="30" spans="1:8" x14ac:dyDescent="0.25">
      <c r="A30" s="45" t="s">
        <v>125</v>
      </c>
      <c r="B30" s="167"/>
      <c r="H30" s="168"/>
    </row>
    <row r="31" spans="1:8" x14ac:dyDescent="0.25">
      <c r="B31" s="167"/>
    </row>
    <row r="32" spans="1:8" x14ac:dyDescent="0.25">
      <c r="A32" s="19"/>
      <c r="B32" s="171" t="s">
        <v>126</v>
      </c>
      <c r="C32" s="74"/>
      <c r="D32" s="14"/>
      <c r="E32" s="181" t="s">
        <v>338</v>
      </c>
      <c r="F32" s="182"/>
      <c r="G32" s="182"/>
      <c r="H32" s="183"/>
    </row>
    <row r="33" spans="1:8" x14ac:dyDescent="0.25">
      <c r="A33" s="21" t="s">
        <v>98</v>
      </c>
      <c r="B33" s="148">
        <f>AVERAGE(B34:B35)</f>
        <v>1128.7314375068338</v>
      </c>
      <c r="D33" s="54"/>
      <c r="E33" s="19" t="s">
        <v>330</v>
      </c>
      <c r="F33" s="19" t="s">
        <v>331</v>
      </c>
      <c r="G33" s="169" t="s">
        <v>124</v>
      </c>
      <c r="H33" s="169" t="s">
        <v>343</v>
      </c>
    </row>
    <row r="34" spans="1:8" x14ac:dyDescent="0.25">
      <c r="A34" s="28" t="s">
        <v>127</v>
      </c>
      <c r="B34" s="149">
        <f>H34</f>
        <v>1032.2680375230946</v>
      </c>
      <c r="C34" s="78"/>
      <c r="D34" s="14"/>
      <c r="E34" s="20">
        <v>729.55</v>
      </c>
      <c r="F34" s="52">
        <v>42705</v>
      </c>
      <c r="G34" s="53">
        <v>1.4149380268975322</v>
      </c>
      <c r="H34" s="170">
        <f>G34*E34</f>
        <v>1032.2680375230946</v>
      </c>
    </row>
    <row r="35" spans="1:8" x14ac:dyDescent="0.25">
      <c r="A35" s="28" t="s">
        <v>128</v>
      </c>
      <c r="B35" s="149">
        <f>H35</f>
        <v>1225.194837490573</v>
      </c>
      <c r="D35" s="14"/>
      <c r="E35" s="20">
        <v>865.9</v>
      </c>
      <c r="F35" s="52">
        <v>42705</v>
      </c>
      <c r="G35" s="53">
        <v>1.4149380268975322</v>
      </c>
      <c r="H35" s="170">
        <f>G35*E35</f>
        <v>1225.194837490573</v>
      </c>
    </row>
    <row r="36" spans="1:8" x14ac:dyDescent="0.25">
      <c r="A36" s="45" t="s">
        <v>339</v>
      </c>
      <c r="B36" s="167"/>
    </row>
    <row r="37" spans="1:8" x14ac:dyDescent="0.25">
      <c r="B37" s="167"/>
    </row>
    <row r="38" spans="1:8" x14ac:dyDescent="0.25">
      <c r="B38" s="167"/>
    </row>
    <row r="39" spans="1:8" x14ac:dyDescent="0.25">
      <c r="A39" s="26" t="s">
        <v>117</v>
      </c>
      <c r="B39" s="149" t="s">
        <v>121</v>
      </c>
    </row>
    <row r="40" spans="1:8" x14ac:dyDescent="0.25">
      <c r="A40" s="21" t="s">
        <v>114</v>
      </c>
      <c r="B40" s="153">
        <f>AVERAGE(B41:B43)</f>
        <v>749.81274241328026</v>
      </c>
    </row>
    <row r="41" spans="1:8" x14ac:dyDescent="0.25">
      <c r="A41" s="25" t="s">
        <v>102</v>
      </c>
      <c r="B41" s="149">
        <f>'resultado_ saneamento'!D94</f>
        <v>875.99498300000005</v>
      </c>
    </row>
    <row r="42" spans="1:8" x14ac:dyDescent="0.25">
      <c r="A42" s="25" t="s">
        <v>78</v>
      </c>
      <c r="B42" s="29">
        <f>'resultado_ saneamento'!D70</f>
        <v>301.16483399999998</v>
      </c>
    </row>
    <row r="43" spans="1:8" x14ac:dyDescent="0.25">
      <c r="A43" s="25" t="s">
        <v>329</v>
      </c>
      <c r="B43" s="149">
        <f>B29</f>
        <v>1072.2784102398409</v>
      </c>
    </row>
    <row r="44" spans="1:8" x14ac:dyDescent="0.25">
      <c r="A44" s="47" t="s">
        <v>129</v>
      </c>
    </row>
  </sheetData>
  <mergeCells count="4">
    <mergeCell ref="E1:H1"/>
    <mergeCell ref="E25:H25"/>
    <mergeCell ref="E32:H32"/>
    <mergeCell ref="E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opLeftCell="A101" workbookViewId="0">
      <selection activeCell="D109" sqref="D3:E109"/>
    </sheetView>
  </sheetViews>
  <sheetFormatPr defaultRowHeight="15" x14ac:dyDescent="0.25"/>
  <cols>
    <col min="2" max="2" width="72.140625" bestFit="1" customWidth="1"/>
    <col min="3" max="3" width="19.28515625" style="162" bestFit="1" customWidth="1"/>
    <col min="4" max="4" width="49.140625" customWidth="1"/>
    <col min="5" max="5" width="13.140625" style="14" bestFit="1" customWidth="1"/>
    <col min="6" max="6" width="11.28515625" customWidth="1"/>
    <col min="7" max="7" width="16.42578125" bestFit="1" customWidth="1"/>
  </cols>
  <sheetData>
    <row r="1" spans="1:7" x14ac:dyDescent="0.25">
      <c r="A1" s="184" t="s">
        <v>344</v>
      </c>
      <c r="B1" s="185"/>
      <c r="C1" s="185"/>
      <c r="D1" s="185"/>
      <c r="E1" s="186"/>
      <c r="F1" s="176">
        <v>2023</v>
      </c>
    </row>
    <row r="2" spans="1:7" x14ac:dyDescent="0.25">
      <c r="A2" s="2" t="s">
        <v>108</v>
      </c>
      <c r="B2" s="3" t="s">
        <v>109</v>
      </c>
      <c r="C2" s="160" t="s">
        <v>341</v>
      </c>
      <c r="D2" s="101"/>
      <c r="E2" s="143" t="s">
        <v>342</v>
      </c>
      <c r="F2" s="101"/>
      <c r="G2" s="177" t="s">
        <v>345</v>
      </c>
    </row>
    <row r="3" spans="1:7" x14ac:dyDescent="0.25">
      <c r="A3" s="6">
        <v>2802</v>
      </c>
      <c r="B3" s="7" t="s">
        <v>10</v>
      </c>
      <c r="C3" s="161">
        <v>4669.2700189999996</v>
      </c>
      <c r="D3" s="102" t="s">
        <v>10</v>
      </c>
      <c r="E3" s="144">
        <v>4669.2700189999996</v>
      </c>
      <c r="F3" s="102">
        <v>4454</v>
      </c>
      <c r="G3" s="1">
        <f>(E3/F3)-1</f>
        <v>4.8331840817242844E-2</v>
      </c>
    </row>
    <row r="4" spans="1:7" x14ac:dyDescent="0.25">
      <c r="A4" s="6">
        <v>2701</v>
      </c>
      <c r="B4" s="7" t="s">
        <v>11</v>
      </c>
      <c r="C4" s="161">
        <v>2126.0570080000002</v>
      </c>
      <c r="D4" s="102" t="s">
        <v>11</v>
      </c>
      <c r="E4" s="144">
        <v>2126.0570080000002</v>
      </c>
      <c r="F4" s="102">
        <v>2028</v>
      </c>
      <c r="G4" s="1">
        <f t="shared" ref="G4:G67" si="0">(E4/F4)-1</f>
        <v>4.8351581854043424E-2</v>
      </c>
    </row>
    <row r="5" spans="1:7" x14ac:dyDescent="0.25">
      <c r="A5" s="6">
        <v>2901</v>
      </c>
      <c r="B5" s="7" t="s">
        <v>12</v>
      </c>
      <c r="C5" s="161">
        <v>828.67599099999995</v>
      </c>
      <c r="D5" s="102" t="s">
        <v>12</v>
      </c>
      <c r="E5" s="144">
        <v>828.67599099999995</v>
      </c>
      <c r="F5" s="102">
        <v>790</v>
      </c>
      <c r="G5" s="1">
        <f t="shared" si="0"/>
        <v>4.8956950632911278E-2</v>
      </c>
    </row>
    <row r="6" spans="1:7" x14ac:dyDescent="0.25">
      <c r="A6" s="6">
        <v>1401</v>
      </c>
      <c r="B6" s="7" t="s">
        <v>110</v>
      </c>
      <c r="C6" s="163"/>
      <c r="D6" s="172" t="s">
        <v>110</v>
      </c>
      <c r="E6" s="147">
        <v>1213</v>
      </c>
      <c r="F6" s="102">
        <v>1157</v>
      </c>
      <c r="G6" s="1">
        <f t="shared" si="0"/>
        <v>4.8401037165082039E-2</v>
      </c>
    </row>
    <row r="7" spans="1:7" x14ac:dyDescent="0.25">
      <c r="A7" s="6">
        <v>2503</v>
      </c>
      <c r="B7" s="7" t="s">
        <v>13</v>
      </c>
      <c r="C7" s="163">
        <v>819.52714100000003</v>
      </c>
      <c r="D7" s="146" t="s">
        <v>13</v>
      </c>
      <c r="E7" s="147">
        <v>819.52714100000003</v>
      </c>
      <c r="F7" s="102">
        <v>782</v>
      </c>
      <c r="G7" s="1">
        <f t="shared" si="0"/>
        <v>4.7988671355498669E-2</v>
      </c>
    </row>
    <row r="8" spans="1:7" x14ac:dyDescent="0.25">
      <c r="A8" s="6">
        <v>5002</v>
      </c>
      <c r="B8" s="7" t="s">
        <v>14</v>
      </c>
      <c r="C8" s="161">
        <v>8601.9858260000001</v>
      </c>
      <c r="D8" s="102" t="s">
        <v>14</v>
      </c>
      <c r="E8" s="144">
        <v>8601.9858260000001</v>
      </c>
      <c r="F8" s="102">
        <v>8205</v>
      </c>
      <c r="G8" s="1">
        <f t="shared" si="0"/>
        <v>4.8383403534430158E-2</v>
      </c>
    </row>
    <row r="9" spans="1:7" x14ac:dyDescent="0.25">
      <c r="A9" s="6">
        <v>3301</v>
      </c>
      <c r="B9" s="7" t="s">
        <v>15</v>
      </c>
      <c r="C9" s="161">
        <v>5499.2468529999996</v>
      </c>
      <c r="D9" s="102" t="s">
        <v>15</v>
      </c>
      <c r="E9" s="144">
        <v>5499.2468529999996</v>
      </c>
      <c r="F9" s="102">
        <v>5245</v>
      </c>
      <c r="G9" s="1">
        <f t="shared" si="0"/>
        <v>4.8474137845567089E-2</v>
      </c>
    </row>
    <row r="10" spans="1:7" x14ac:dyDescent="0.25">
      <c r="A10" s="6">
        <v>2603</v>
      </c>
      <c r="B10" s="7" t="s">
        <v>16</v>
      </c>
      <c r="C10" s="161">
        <v>2020.7489169999999</v>
      </c>
      <c r="D10" s="102" t="s">
        <v>16</v>
      </c>
      <c r="E10" s="144">
        <v>2020.7489169999999</v>
      </c>
      <c r="F10" s="102">
        <v>1927</v>
      </c>
      <c r="G10" s="1">
        <f t="shared" si="0"/>
        <v>4.8650190451478892E-2</v>
      </c>
    </row>
    <row r="11" spans="1:7" x14ac:dyDescent="0.25">
      <c r="A11" s="6">
        <v>4104</v>
      </c>
      <c r="B11" s="7" t="s">
        <v>17</v>
      </c>
      <c r="C11" s="161">
        <v>6676.4334479999998</v>
      </c>
      <c r="D11" s="102" t="s">
        <v>17</v>
      </c>
      <c r="E11" s="144">
        <v>8159.6430427420919</v>
      </c>
      <c r="F11" s="102">
        <v>7715.4407565476349</v>
      </c>
      <c r="G11" s="1">
        <f t="shared" si="0"/>
        <v>5.7573157543525877E-2</v>
      </c>
    </row>
    <row r="12" spans="1:7" x14ac:dyDescent="0.25">
      <c r="A12" s="6">
        <v>4202</v>
      </c>
      <c r="B12" s="7" t="s">
        <v>18</v>
      </c>
      <c r="C12" s="163">
        <v>4583.1526299999996</v>
      </c>
      <c r="D12" s="146" t="s">
        <v>18</v>
      </c>
      <c r="E12" s="147">
        <v>7889.9758410326813</v>
      </c>
      <c r="F12" s="102">
        <v>7525.6873806983494</v>
      </c>
      <c r="G12" s="1">
        <f t="shared" si="0"/>
        <v>4.8406004914401279E-2</v>
      </c>
    </row>
    <row r="13" spans="1:7" x14ac:dyDescent="0.25">
      <c r="A13" s="6">
        <v>4304</v>
      </c>
      <c r="B13" s="7" t="s">
        <v>111</v>
      </c>
      <c r="C13" s="163"/>
      <c r="D13" s="146" t="s">
        <v>111</v>
      </c>
      <c r="E13" s="147">
        <v>8395.7325955000015</v>
      </c>
      <c r="F13" s="102">
        <v>8008</v>
      </c>
      <c r="G13" s="1">
        <f t="shared" si="0"/>
        <v>4.8418156281218927E-2</v>
      </c>
    </row>
    <row r="14" spans="1:7" x14ac:dyDescent="0.25">
      <c r="A14" s="6">
        <v>5103</v>
      </c>
      <c r="B14" s="7" t="s">
        <v>19</v>
      </c>
      <c r="C14" s="161">
        <v>2871.0252959999998</v>
      </c>
      <c r="D14" s="102" t="s">
        <v>19</v>
      </c>
      <c r="E14" s="144">
        <v>2871.0252959999998</v>
      </c>
      <c r="F14" s="102">
        <v>2738</v>
      </c>
      <c r="G14" s="1">
        <f t="shared" si="0"/>
        <v>4.8584841490138642E-2</v>
      </c>
    </row>
    <row r="15" spans="1:7" x14ac:dyDescent="0.25">
      <c r="A15" s="6">
        <v>5004</v>
      </c>
      <c r="B15" s="7" t="s">
        <v>20</v>
      </c>
      <c r="C15" s="161">
        <v>4812.4376130000001</v>
      </c>
      <c r="D15" s="102" t="s">
        <v>20</v>
      </c>
      <c r="E15" s="144">
        <v>4812.4376130000001</v>
      </c>
      <c r="F15" s="102">
        <v>4590</v>
      </c>
      <c r="G15" s="1">
        <f t="shared" si="0"/>
        <v>4.8461353594771328E-2</v>
      </c>
    </row>
    <row r="16" spans="1:7" x14ac:dyDescent="0.25">
      <c r="A16" s="6">
        <v>4204</v>
      </c>
      <c r="B16" s="7" t="s">
        <v>21</v>
      </c>
      <c r="C16" s="161">
        <v>6472.9060740000004</v>
      </c>
      <c r="D16" s="102" t="s">
        <v>21</v>
      </c>
      <c r="E16" s="144">
        <v>6472.9060740000004</v>
      </c>
      <c r="F16" s="102">
        <v>6174</v>
      </c>
      <c r="G16" s="1">
        <f t="shared" si="0"/>
        <v>4.8413682215743492E-2</v>
      </c>
    </row>
    <row r="17" spans="1:7" x14ac:dyDescent="0.25">
      <c r="A17" s="6">
        <v>2907</v>
      </c>
      <c r="B17" s="7" t="s">
        <v>22</v>
      </c>
      <c r="C17" s="161">
        <v>1860.82545</v>
      </c>
      <c r="D17" s="102" t="s">
        <v>22</v>
      </c>
      <c r="E17" s="144">
        <v>1860.82545</v>
      </c>
      <c r="F17" s="102">
        <v>1775</v>
      </c>
      <c r="G17" s="1">
        <f t="shared" si="0"/>
        <v>4.8352366197183194E-2</v>
      </c>
    </row>
    <row r="18" spans="1:7" x14ac:dyDescent="0.25">
      <c r="A18" s="6">
        <v>2303</v>
      </c>
      <c r="B18" s="7" t="s">
        <v>23</v>
      </c>
      <c r="C18" s="161">
        <v>374.70382799999999</v>
      </c>
      <c r="D18" s="102" t="s">
        <v>23</v>
      </c>
      <c r="E18" s="144">
        <v>374.70382799999999</v>
      </c>
      <c r="F18" s="102">
        <v>357</v>
      </c>
      <c r="G18" s="1">
        <f t="shared" si="0"/>
        <v>4.9590554621848693E-2</v>
      </c>
    </row>
    <row r="19" spans="1:7" x14ac:dyDescent="0.25">
      <c r="A19" s="6">
        <v>3104</v>
      </c>
      <c r="B19" s="7" t="s">
        <v>24</v>
      </c>
      <c r="C19" s="161">
        <v>5138.9974199999997</v>
      </c>
      <c r="D19" s="102" t="s">
        <v>24</v>
      </c>
      <c r="E19" s="144">
        <v>5138.9974199999997</v>
      </c>
      <c r="F19" s="102">
        <v>4902</v>
      </c>
      <c r="G19" s="1">
        <f t="shared" si="0"/>
        <v>4.8347086903304692E-2</v>
      </c>
    </row>
    <row r="20" spans="1:7" x14ac:dyDescent="0.25">
      <c r="A20" s="6">
        <v>1601</v>
      </c>
      <c r="B20" s="7" t="s">
        <v>112</v>
      </c>
      <c r="C20" s="163"/>
      <c r="D20" s="146" t="s">
        <v>112</v>
      </c>
      <c r="E20" s="147">
        <v>856.70404884813934</v>
      </c>
      <c r="F20" s="102">
        <v>817.14912432048345</v>
      </c>
      <c r="G20" s="1">
        <f t="shared" si="0"/>
        <v>4.8406004914401057E-2</v>
      </c>
    </row>
    <row r="21" spans="1:7" x14ac:dyDescent="0.25">
      <c r="A21" s="6">
        <v>2702</v>
      </c>
      <c r="B21" s="7" t="s">
        <v>25</v>
      </c>
      <c r="C21" s="161">
        <v>9236.3963430000003</v>
      </c>
      <c r="D21" s="173" t="s">
        <v>25</v>
      </c>
      <c r="E21" s="174">
        <v>9236.3963430000003</v>
      </c>
      <c r="F21" s="102">
        <v>8810</v>
      </c>
      <c r="G21" s="1">
        <f t="shared" si="0"/>
        <v>4.8399130874006824E-2</v>
      </c>
    </row>
    <row r="22" spans="1:7" x14ac:dyDescent="0.25">
      <c r="A22" s="6">
        <v>1503</v>
      </c>
      <c r="B22" s="7" t="s">
        <v>26</v>
      </c>
      <c r="C22" s="163">
        <v>1037.114163</v>
      </c>
      <c r="D22" s="146" t="s">
        <v>26</v>
      </c>
      <c r="E22" s="147">
        <v>1529.0313967926206</v>
      </c>
      <c r="F22" s="102">
        <v>1475.2204485607324</v>
      </c>
      <c r="G22" s="1">
        <f t="shared" si="0"/>
        <v>3.6476547138692306E-2</v>
      </c>
    </row>
    <row r="23" spans="1:7" x14ac:dyDescent="0.25">
      <c r="A23" s="6">
        <v>3101</v>
      </c>
      <c r="B23" s="7" t="s">
        <v>27</v>
      </c>
      <c r="C23" s="161">
        <v>1234.6723959999999</v>
      </c>
      <c r="D23" s="173" t="s">
        <v>27</v>
      </c>
      <c r="E23" s="174">
        <v>1234.6723959999999</v>
      </c>
      <c r="F23" s="102">
        <v>1178</v>
      </c>
      <c r="G23" s="1">
        <f t="shared" si="0"/>
        <v>4.810899490662135E-2</v>
      </c>
    </row>
    <row r="24" spans="1:7" x14ac:dyDescent="0.25">
      <c r="A24" s="6">
        <v>2401</v>
      </c>
      <c r="B24" s="7" t="s">
        <v>28</v>
      </c>
      <c r="C24" s="161">
        <v>509.30964699999998</v>
      </c>
      <c r="D24" s="102" t="s">
        <v>28</v>
      </c>
      <c r="E24" s="144">
        <v>509.30964699999998</v>
      </c>
      <c r="F24" s="102">
        <v>486</v>
      </c>
      <c r="G24" s="1">
        <f t="shared" si="0"/>
        <v>4.7962236625514354E-2</v>
      </c>
    </row>
    <row r="25" spans="1:7" x14ac:dyDescent="0.25">
      <c r="A25" s="6">
        <v>2403</v>
      </c>
      <c r="B25" s="7" t="s">
        <v>29</v>
      </c>
      <c r="C25" s="161">
        <v>1178.1311490000001</v>
      </c>
      <c r="D25" s="102" t="s">
        <v>29</v>
      </c>
      <c r="E25" s="144">
        <v>1178.1311490000001</v>
      </c>
      <c r="F25" s="102">
        <v>1124</v>
      </c>
      <c r="G25" s="1">
        <f t="shared" si="0"/>
        <v>4.8159385231316687E-2</v>
      </c>
    </row>
    <row r="26" spans="1:7" x14ac:dyDescent="0.25">
      <c r="A26" s="6">
        <v>1702</v>
      </c>
      <c r="B26" s="7" t="s">
        <v>30</v>
      </c>
      <c r="C26" s="161">
        <v>1552.989241</v>
      </c>
      <c r="D26" s="102" t="s">
        <v>30</v>
      </c>
      <c r="E26" s="144">
        <v>1552.989241</v>
      </c>
      <c r="F26" s="102">
        <v>1481</v>
      </c>
      <c r="G26" s="1">
        <f t="shared" si="0"/>
        <v>4.8608535449020884E-2</v>
      </c>
    </row>
    <row r="27" spans="1:7" x14ac:dyDescent="0.25">
      <c r="A27" s="6">
        <v>4302</v>
      </c>
      <c r="B27" s="7" t="s">
        <v>31</v>
      </c>
      <c r="C27" s="161">
        <v>7515.0383309999997</v>
      </c>
      <c r="D27" s="102" t="s">
        <v>31</v>
      </c>
      <c r="E27" s="144">
        <v>7515.0383309999997</v>
      </c>
      <c r="F27" s="102">
        <v>7168</v>
      </c>
      <c r="G27" s="1">
        <f t="shared" si="0"/>
        <v>4.8414945731026782E-2</v>
      </c>
    </row>
    <row r="28" spans="1:7" x14ac:dyDescent="0.25">
      <c r="A28" s="6">
        <v>4305</v>
      </c>
      <c r="B28" s="7" t="s">
        <v>32</v>
      </c>
      <c r="C28" s="161">
        <v>3138.552079</v>
      </c>
      <c r="D28" s="102" t="s">
        <v>32</v>
      </c>
      <c r="E28" s="144">
        <v>3138.552079</v>
      </c>
      <c r="F28" s="102">
        <v>2994</v>
      </c>
      <c r="G28" s="1">
        <f t="shared" si="0"/>
        <v>4.828058750835007E-2</v>
      </c>
    </row>
    <row r="29" spans="1:7" x14ac:dyDescent="0.25">
      <c r="A29" s="6">
        <v>2904</v>
      </c>
      <c r="B29" s="7" t="s">
        <v>33</v>
      </c>
      <c r="C29" s="161">
        <v>356.49104799999998</v>
      </c>
      <c r="D29" s="102" t="s">
        <v>33</v>
      </c>
      <c r="E29" s="144">
        <v>356.49104799999998</v>
      </c>
      <c r="F29" s="102">
        <v>340</v>
      </c>
      <c r="G29" s="1">
        <f t="shared" si="0"/>
        <v>4.8503082352941096E-2</v>
      </c>
    </row>
    <row r="30" spans="1:7" x14ac:dyDescent="0.25">
      <c r="A30" s="6">
        <v>4103</v>
      </c>
      <c r="B30" s="7" t="s">
        <v>34</v>
      </c>
      <c r="C30" s="161">
        <v>5280.5497509999996</v>
      </c>
      <c r="D30" s="102" t="s">
        <v>34</v>
      </c>
      <c r="E30" s="144">
        <v>5280.5497509999996</v>
      </c>
      <c r="F30" s="102">
        <v>5037</v>
      </c>
      <c r="G30" s="1">
        <f t="shared" si="0"/>
        <v>4.8352144331943459E-2</v>
      </c>
    </row>
    <row r="31" spans="1:7" x14ac:dyDescent="0.25">
      <c r="A31" s="6">
        <v>1101</v>
      </c>
      <c r="B31" s="7" t="s">
        <v>35</v>
      </c>
      <c r="C31" s="161">
        <v>3104.5843839999998</v>
      </c>
      <c r="D31" s="102" t="s">
        <v>35</v>
      </c>
      <c r="E31" s="144">
        <v>3104.5843839999998</v>
      </c>
      <c r="F31" s="102">
        <v>2961</v>
      </c>
      <c r="G31" s="1">
        <f t="shared" si="0"/>
        <v>4.8491855454238397E-2</v>
      </c>
    </row>
    <row r="32" spans="1:7" x14ac:dyDescent="0.25">
      <c r="A32" s="6">
        <v>3506</v>
      </c>
      <c r="B32" s="7" t="s">
        <v>36</v>
      </c>
      <c r="C32" s="161">
        <v>4097.642511</v>
      </c>
      <c r="D32" s="102" t="s">
        <v>36</v>
      </c>
      <c r="E32" s="144">
        <v>4097.642511</v>
      </c>
      <c r="F32" s="102">
        <v>3908</v>
      </c>
      <c r="G32" s="1">
        <f t="shared" si="0"/>
        <v>4.8526742835209857E-2</v>
      </c>
    </row>
    <row r="33" spans="1:7" x14ac:dyDescent="0.25">
      <c r="A33" s="6">
        <v>3502</v>
      </c>
      <c r="B33" s="7" t="s">
        <v>37</v>
      </c>
      <c r="C33" s="161">
        <v>26154.067612999999</v>
      </c>
      <c r="D33" s="102" t="s">
        <v>37</v>
      </c>
      <c r="E33" s="144">
        <v>26154.067612999999</v>
      </c>
      <c r="F33" s="102">
        <v>24947</v>
      </c>
      <c r="G33" s="1">
        <f t="shared" si="0"/>
        <v>4.8385281316390749E-2</v>
      </c>
    </row>
    <row r="34" spans="1:7" x14ac:dyDescent="0.25">
      <c r="A34" s="6">
        <v>1201</v>
      </c>
      <c r="B34" s="7" t="s">
        <v>38</v>
      </c>
      <c r="C34" s="161">
        <v>1241.7998130000001</v>
      </c>
      <c r="D34" s="102" t="s">
        <v>38</v>
      </c>
      <c r="E34" s="144">
        <v>1241.7998130000001</v>
      </c>
      <c r="F34" s="102">
        <v>1184</v>
      </c>
      <c r="G34" s="1">
        <f t="shared" si="0"/>
        <v>4.8817409628378439E-2</v>
      </c>
    </row>
    <row r="35" spans="1:7" x14ac:dyDescent="0.25">
      <c r="A35" s="6">
        <v>4307</v>
      </c>
      <c r="B35" s="7" t="s">
        <v>39</v>
      </c>
      <c r="C35" s="161">
        <v>5639.0512120000003</v>
      </c>
      <c r="D35" s="102" t="s">
        <v>39</v>
      </c>
      <c r="E35" s="144">
        <v>5639.0512120000003</v>
      </c>
      <c r="F35" s="102">
        <v>5379</v>
      </c>
      <c r="G35" s="1">
        <f t="shared" si="0"/>
        <v>4.8345642684513912E-2</v>
      </c>
    </row>
    <row r="36" spans="1:7" x14ac:dyDescent="0.25">
      <c r="A36" s="6">
        <v>1504</v>
      </c>
      <c r="B36" s="7" t="s">
        <v>40</v>
      </c>
      <c r="C36" s="161">
        <v>1048.5702249999999</v>
      </c>
      <c r="D36" s="102" t="s">
        <v>40</v>
      </c>
      <c r="E36" s="144">
        <v>1048.5702249999999</v>
      </c>
      <c r="F36" s="102">
        <v>1000</v>
      </c>
      <c r="G36" s="1">
        <f t="shared" si="0"/>
        <v>4.8570224999999967E-2</v>
      </c>
    </row>
    <row r="37" spans="1:7" x14ac:dyDescent="0.25">
      <c r="A37" s="6">
        <v>3501</v>
      </c>
      <c r="B37" s="7" t="s">
        <v>41</v>
      </c>
      <c r="C37" s="161">
        <v>16190.101486</v>
      </c>
      <c r="D37" s="102" t="s">
        <v>41</v>
      </c>
      <c r="E37" s="144">
        <v>16190.101486</v>
      </c>
      <c r="F37" s="102">
        <v>15443</v>
      </c>
      <c r="G37" s="1">
        <f t="shared" si="0"/>
        <v>4.8378002072136272E-2</v>
      </c>
    </row>
    <row r="38" spans="1:7" x14ac:dyDescent="0.25">
      <c r="A38" s="6">
        <v>3504</v>
      </c>
      <c r="B38" s="7" t="s">
        <v>42</v>
      </c>
      <c r="C38" s="161">
        <v>7680.6841729999996</v>
      </c>
      <c r="D38" s="102" t="s">
        <v>42</v>
      </c>
      <c r="E38" s="144">
        <v>7680.6841729999996</v>
      </c>
      <c r="F38" s="102">
        <v>7326</v>
      </c>
      <c r="G38" s="1">
        <f t="shared" si="0"/>
        <v>4.8414438028937967E-2</v>
      </c>
    </row>
    <row r="39" spans="1:7" x14ac:dyDescent="0.25">
      <c r="A39" s="6">
        <v>2102</v>
      </c>
      <c r="B39" s="7" t="s">
        <v>43</v>
      </c>
      <c r="C39" s="161">
        <v>382.26631300000003</v>
      </c>
      <c r="D39" s="102" t="s">
        <v>43</v>
      </c>
      <c r="E39" s="144">
        <v>382.26631300000003</v>
      </c>
      <c r="F39" s="102">
        <v>365</v>
      </c>
      <c r="G39" s="1">
        <f t="shared" si="0"/>
        <v>4.7304967123287689E-2</v>
      </c>
    </row>
    <row r="40" spans="1:7" x14ac:dyDescent="0.25">
      <c r="A40" s="6">
        <v>2301</v>
      </c>
      <c r="B40" s="7" t="s">
        <v>44</v>
      </c>
      <c r="C40" s="161">
        <v>200.063884</v>
      </c>
      <c r="D40" s="102" t="s">
        <v>44</v>
      </c>
      <c r="E40" s="144">
        <v>200.063884</v>
      </c>
      <c r="F40" s="102">
        <v>191</v>
      </c>
      <c r="G40" s="1">
        <f t="shared" si="0"/>
        <v>4.7454890052355925E-2</v>
      </c>
    </row>
    <row r="41" spans="1:7" x14ac:dyDescent="0.25">
      <c r="A41" s="6">
        <v>3102</v>
      </c>
      <c r="B41" s="7" t="s">
        <v>45</v>
      </c>
      <c r="C41" s="161">
        <v>2173.0481300000001</v>
      </c>
      <c r="D41" s="102" t="s">
        <v>45</v>
      </c>
      <c r="E41" s="144">
        <v>2173.0481300000001</v>
      </c>
      <c r="F41" s="102">
        <v>2073</v>
      </c>
      <c r="G41" s="1">
        <f t="shared" si="0"/>
        <v>4.8262484322238342E-2</v>
      </c>
    </row>
    <row r="42" spans="1:7" x14ac:dyDescent="0.25">
      <c r="A42" s="6">
        <v>2202</v>
      </c>
      <c r="B42" s="7" t="s">
        <v>46</v>
      </c>
      <c r="C42" s="161">
        <v>264.35065800000001</v>
      </c>
      <c r="D42" s="102" t="s">
        <v>46</v>
      </c>
      <c r="E42" s="144">
        <v>264.35065800000001</v>
      </c>
      <c r="F42" s="102">
        <v>252</v>
      </c>
      <c r="G42" s="1">
        <f t="shared" si="0"/>
        <v>4.9010547619047662E-2</v>
      </c>
    </row>
    <row r="43" spans="1:7" x14ac:dyDescent="0.25">
      <c r="A43" s="6">
        <v>3106</v>
      </c>
      <c r="B43" s="7" t="s">
        <v>47</v>
      </c>
      <c r="C43" s="161">
        <v>7268.4622230000004</v>
      </c>
      <c r="D43" s="102" t="s">
        <v>47</v>
      </c>
      <c r="E43" s="144">
        <v>7268.4622230000004</v>
      </c>
      <c r="F43" s="102">
        <v>6933</v>
      </c>
      <c r="G43" s="1">
        <f t="shared" si="0"/>
        <v>4.8386300735612453E-2</v>
      </c>
    </row>
    <row r="44" spans="1:7" x14ac:dyDescent="0.25">
      <c r="A44" s="6">
        <v>3201</v>
      </c>
      <c r="B44" s="7" t="s">
        <v>48</v>
      </c>
      <c r="C44" s="161">
        <v>5633.4263460000002</v>
      </c>
      <c r="D44" s="102" t="s">
        <v>48</v>
      </c>
      <c r="E44" s="144">
        <v>5633.4263460000002</v>
      </c>
      <c r="F44" s="102">
        <v>5373</v>
      </c>
      <c r="G44" s="1">
        <f t="shared" si="0"/>
        <v>4.8469448352875588E-2</v>
      </c>
    </row>
    <row r="45" spans="1:7" x14ac:dyDescent="0.25">
      <c r="A45" s="6">
        <v>2909</v>
      </c>
      <c r="B45" s="7" t="s">
        <v>49</v>
      </c>
      <c r="C45" s="161">
        <v>873.301605</v>
      </c>
      <c r="D45" s="102" t="s">
        <v>49</v>
      </c>
      <c r="E45" s="144">
        <v>873.301605</v>
      </c>
      <c r="F45" s="102">
        <v>833</v>
      </c>
      <c r="G45" s="1">
        <f t="shared" si="0"/>
        <v>4.8381278511404613E-2</v>
      </c>
    </row>
    <row r="46" spans="1:7" x14ac:dyDescent="0.25">
      <c r="A46" s="6">
        <v>3503</v>
      </c>
      <c r="B46" s="7" t="s">
        <v>50</v>
      </c>
      <c r="C46" s="161">
        <v>14247.016444000001</v>
      </c>
      <c r="D46" s="102" t="s">
        <v>50</v>
      </c>
      <c r="E46" s="144">
        <v>14247.016444000001</v>
      </c>
      <c r="F46" s="102">
        <v>13589</v>
      </c>
      <c r="G46" s="1">
        <f t="shared" si="0"/>
        <v>4.842272750018406E-2</v>
      </c>
    </row>
    <row r="47" spans="1:7" x14ac:dyDescent="0.25">
      <c r="A47" s="6">
        <v>1502</v>
      </c>
      <c r="B47" s="7" t="s">
        <v>51</v>
      </c>
      <c r="C47" s="161">
        <v>834.88279699999998</v>
      </c>
      <c r="D47" s="102" t="s">
        <v>51</v>
      </c>
      <c r="E47" s="144">
        <v>834.88279699999998</v>
      </c>
      <c r="F47" s="102">
        <v>796</v>
      </c>
      <c r="G47" s="1">
        <f t="shared" si="0"/>
        <v>4.8847734924623021E-2</v>
      </c>
    </row>
    <row r="48" spans="1:7" x14ac:dyDescent="0.25">
      <c r="A48" s="6">
        <v>3108</v>
      </c>
      <c r="B48" s="7" t="s">
        <v>52</v>
      </c>
      <c r="C48" s="161">
        <v>7084.1638059999996</v>
      </c>
      <c r="D48" s="102" t="s">
        <v>52</v>
      </c>
      <c r="E48" s="144">
        <v>7084.1638059999996</v>
      </c>
      <c r="F48" s="102">
        <v>6757</v>
      </c>
      <c r="G48" s="1">
        <f t="shared" si="0"/>
        <v>4.84185002219919E-2</v>
      </c>
    </row>
    <row r="49" spans="1:7" x14ac:dyDescent="0.25">
      <c r="A49" s="6">
        <v>4102</v>
      </c>
      <c r="B49" s="7" t="s">
        <v>53</v>
      </c>
      <c r="C49" s="161">
        <v>1249.128371</v>
      </c>
      <c r="D49" s="102" t="s">
        <v>53</v>
      </c>
      <c r="E49" s="144">
        <v>1249.128371</v>
      </c>
      <c r="F49" s="102">
        <v>1191</v>
      </c>
      <c r="G49" s="1">
        <f t="shared" si="0"/>
        <v>4.8806356842989063E-2</v>
      </c>
    </row>
    <row r="50" spans="1:7" x14ac:dyDescent="0.25">
      <c r="A50" s="6">
        <v>2302</v>
      </c>
      <c r="B50" s="7" t="s">
        <v>54</v>
      </c>
      <c r="C50" s="161">
        <v>267.13791800000001</v>
      </c>
      <c r="D50" s="102" t="s">
        <v>54</v>
      </c>
      <c r="E50" s="144">
        <v>267.13791800000001</v>
      </c>
      <c r="F50" s="102">
        <v>255</v>
      </c>
      <c r="G50" s="1">
        <f t="shared" si="0"/>
        <v>4.7599678431372583E-2</v>
      </c>
    </row>
    <row r="51" spans="1:7" x14ac:dyDescent="0.25">
      <c r="A51" s="6">
        <v>4303</v>
      </c>
      <c r="B51" s="7" t="s">
        <v>55</v>
      </c>
      <c r="C51" s="161">
        <v>10318.559117000001</v>
      </c>
      <c r="D51" s="102" t="s">
        <v>55</v>
      </c>
      <c r="E51" s="144">
        <v>10318.559117000001</v>
      </c>
      <c r="F51" s="102">
        <v>9842</v>
      </c>
      <c r="G51" s="1">
        <f t="shared" si="0"/>
        <v>4.8420962914041965E-2</v>
      </c>
    </row>
    <row r="52" spans="1:7" x14ac:dyDescent="0.25">
      <c r="A52" s="6">
        <v>2604</v>
      </c>
      <c r="B52" s="7" t="s">
        <v>56</v>
      </c>
      <c r="C52" s="161">
        <v>2479.7081830000002</v>
      </c>
      <c r="D52" s="102" t="s">
        <v>56</v>
      </c>
      <c r="E52" s="144">
        <v>2479.7081830000002</v>
      </c>
      <c r="F52" s="102">
        <v>2365</v>
      </c>
      <c r="G52" s="1">
        <f t="shared" si="0"/>
        <v>4.8502402959830881E-2</v>
      </c>
    </row>
    <row r="53" spans="1:7" x14ac:dyDescent="0.25">
      <c r="A53" s="6">
        <v>2906</v>
      </c>
      <c r="B53" s="7" t="s">
        <v>57</v>
      </c>
      <c r="C53" s="161">
        <v>915.15496099999996</v>
      </c>
      <c r="D53" s="102" t="s">
        <v>57</v>
      </c>
      <c r="E53" s="144">
        <v>915.15496099999996</v>
      </c>
      <c r="F53" s="102">
        <v>873</v>
      </c>
      <c r="G53" s="1">
        <f t="shared" si="0"/>
        <v>4.8287469644902492E-2</v>
      </c>
    </row>
    <row r="54" spans="1:7" x14ac:dyDescent="0.25">
      <c r="A54" s="6">
        <v>5204</v>
      </c>
      <c r="B54" s="7" t="s">
        <v>58</v>
      </c>
      <c r="C54" s="161">
        <v>3948.474115</v>
      </c>
      <c r="D54" s="102" t="s">
        <v>58</v>
      </c>
      <c r="E54" s="144">
        <v>3948.474115</v>
      </c>
      <c r="F54" s="102">
        <v>3766</v>
      </c>
      <c r="G54" s="1">
        <f t="shared" si="0"/>
        <v>4.8453031067445584E-2</v>
      </c>
    </row>
    <row r="55" spans="1:7" x14ac:dyDescent="0.25">
      <c r="A55" s="6">
        <v>3302</v>
      </c>
      <c r="B55" s="7" t="s">
        <v>59</v>
      </c>
      <c r="C55" s="161">
        <v>4754.8611730000002</v>
      </c>
      <c r="D55" s="102" t="s">
        <v>59</v>
      </c>
      <c r="E55" s="144">
        <v>4754.8611730000002</v>
      </c>
      <c r="F55" s="102">
        <v>4535</v>
      </c>
      <c r="G55" s="1">
        <f t="shared" si="0"/>
        <v>4.8480964277838989E-2</v>
      </c>
    </row>
    <row r="56" spans="1:7" x14ac:dyDescent="0.25">
      <c r="A56" s="6">
        <v>1701</v>
      </c>
      <c r="B56" s="7" t="s">
        <v>60</v>
      </c>
      <c r="C56" s="161">
        <v>1096.1001289999999</v>
      </c>
      <c r="D56" s="102" t="s">
        <v>60</v>
      </c>
      <c r="E56" s="144">
        <v>1096.1001289999999</v>
      </c>
      <c r="F56" s="102">
        <v>1045</v>
      </c>
      <c r="G56" s="1">
        <f t="shared" si="0"/>
        <v>4.8899644976076573E-2</v>
      </c>
    </row>
    <row r="57" spans="1:7" x14ac:dyDescent="0.25">
      <c r="A57" s="6">
        <v>3103</v>
      </c>
      <c r="B57" s="7" t="s">
        <v>61</v>
      </c>
      <c r="C57" s="161">
        <v>4637.614681</v>
      </c>
      <c r="D57" s="102" t="s">
        <v>61</v>
      </c>
      <c r="E57" s="144">
        <v>4637.614681</v>
      </c>
      <c r="F57" s="102">
        <v>4423</v>
      </c>
      <c r="G57" s="1">
        <f t="shared" si="0"/>
        <v>4.8522423920416058E-2</v>
      </c>
    </row>
    <row r="58" spans="1:7" x14ac:dyDescent="0.25">
      <c r="A58" s="6">
        <v>3505</v>
      </c>
      <c r="B58" s="7" t="s">
        <v>62</v>
      </c>
      <c r="C58" s="161">
        <v>9006.7654160000002</v>
      </c>
      <c r="D58" s="102" t="s">
        <v>62</v>
      </c>
      <c r="E58" s="144">
        <v>9006.7654160000002</v>
      </c>
      <c r="F58" s="102">
        <v>8591</v>
      </c>
      <c r="G58" s="1">
        <f t="shared" si="0"/>
        <v>4.8395462227913022E-2</v>
      </c>
    </row>
    <row r="59" spans="1:7" x14ac:dyDescent="0.25">
      <c r="A59" s="6">
        <v>4101</v>
      </c>
      <c r="B59" s="7" t="s">
        <v>63</v>
      </c>
      <c r="C59" s="163">
        <v>5142.6217509999997</v>
      </c>
      <c r="D59" s="146" t="s">
        <v>63</v>
      </c>
      <c r="E59" s="147">
        <v>7369.750221076536</v>
      </c>
      <c r="F59" s="102">
        <v>7029.4811232774782</v>
      </c>
      <c r="G59" s="1">
        <f t="shared" si="0"/>
        <v>4.8406004914400835E-2</v>
      </c>
    </row>
    <row r="60" spans="1:7" x14ac:dyDescent="0.25">
      <c r="A60" s="6">
        <v>3105</v>
      </c>
      <c r="B60" s="7" t="s">
        <v>64</v>
      </c>
      <c r="C60" s="175">
        <v>11081.267849</v>
      </c>
      <c r="D60" s="173" t="s">
        <v>64</v>
      </c>
      <c r="E60" s="174">
        <v>11081.267849</v>
      </c>
      <c r="F60" s="102">
        <v>10570</v>
      </c>
      <c r="G60" s="1">
        <f t="shared" si="0"/>
        <v>4.8369711352885592E-2</v>
      </c>
    </row>
    <row r="61" spans="1:7" x14ac:dyDescent="0.25">
      <c r="A61" s="6">
        <v>5106</v>
      </c>
      <c r="B61" s="7" t="s">
        <v>65</v>
      </c>
      <c r="C61" s="161">
        <v>4293.7481120000002</v>
      </c>
      <c r="D61" s="102" t="s">
        <v>65</v>
      </c>
      <c r="E61" s="144">
        <v>4293.7481120000002</v>
      </c>
      <c r="F61" s="102">
        <v>4096</v>
      </c>
      <c r="G61" s="1">
        <f t="shared" si="0"/>
        <v>4.8278347656250054E-2</v>
      </c>
    </row>
    <row r="62" spans="1:7" x14ac:dyDescent="0.25">
      <c r="A62" s="6">
        <v>5203</v>
      </c>
      <c r="B62" s="7" t="s">
        <v>66</v>
      </c>
      <c r="C62" s="161">
        <v>2902.5277150000002</v>
      </c>
      <c r="D62" s="102" t="s">
        <v>66</v>
      </c>
      <c r="E62" s="144">
        <v>2902.5277150000002</v>
      </c>
      <c r="F62" s="102">
        <v>2769</v>
      </c>
      <c r="G62" s="1">
        <f t="shared" si="0"/>
        <v>4.8222360057782687E-2</v>
      </c>
    </row>
    <row r="63" spans="1:7" x14ac:dyDescent="0.25">
      <c r="A63" s="6">
        <v>2801</v>
      </c>
      <c r="B63" s="7" t="s">
        <v>67</v>
      </c>
      <c r="C63" s="161">
        <v>2111.4469640000002</v>
      </c>
      <c r="D63" s="102" t="s">
        <v>67</v>
      </c>
      <c r="E63" s="144">
        <v>2111.4469640000002</v>
      </c>
      <c r="F63" s="102">
        <v>2014</v>
      </c>
      <c r="G63" s="1">
        <f t="shared" si="0"/>
        <v>4.8384788480635654E-2</v>
      </c>
    </row>
    <row r="64" spans="1:7" x14ac:dyDescent="0.25">
      <c r="A64" s="10">
        <v>5205</v>
      </c>
      <c r="B64" s="11" t="s">
        <v>68</v>
      </c>
      <c r="C64" s="161">
        <v>3037.6798570000001</v>
      </c>
      <c r="D64" s="102" t="s">
        <v>68</v>
      </c>
      <c r="E64" s="144">
        <v>3037.6798570000001</v>
      </c>
      <c r="F64" s="102">
        <v>2897</v>
      </c>
      <c r="G64" s="1">
        <f t="shared" si="0"/>
        <v>4.8560530548843683E-2</v>
      </c>
    </row>
    <row r="65" spans="1:7" x14ac:dyDescent="0.25">
      <c r="A65" s="6">
        <v>2602</v>
      </c>
      <c r="B65" s="7" t="s">
        <v>69</v>
      </c>
      <c r="C65" s="161">
        <v>274.65272499999998</v>
      </c>
      <c r="D65" s="102" t="s">
        <v>69</v>
      </c>
      <c r="E65" s="144">
        <v>274.65272499999998</v>
      </c>
      <c r="F65" s="102">
        <v>262</v>
      </c>
      <c r="G65" s="1">
        <f t="shared" si="0"/>
        <v>4.8292843511450245E-2</v>
      </c>
    </row>
    <row r="66" spans="1:7" x14ac:dyDescent="0.25">
      <c r="A66" s="6">
        <v>5202</v>
      </c>
      <c r="B66" s="7" t="s">
        <v>70</v>
      </c>
      <c r="C66" s="161">
        <v>4133.8929440000002</v>
      </c>
      <c r="D66" s="102" t="s">
        <v>70</v>
      </c>
      <c r="E66" s="144">
        <v>4133.8929440000002</v>
      </c>
      <c r="F66" s="102">
        <v>3943</v>
      </c>
      <c r="G66" s="1">
        <f t="shared" si="0"/>
        <v>4.8413123002789771E-2</v>
      </c>
    </row>
    <row r="67" spans="1:7" x14ac:dyDescent="0.25">
      <c r="A67" s="6">
        <v>4306</v>
      </c>
      <c r="B67" s="7" t="s">
        <v>71</v>
      </c>
      <c r="C67" s="161">
        <v>10281.219099</v>
      </c>
      <c r="D67" s="102" t="s">
        <v>71</v>
      </c>
      <c r="E67" s="144">
        <v>10281.219099</v>
      </c>
      <c r="F67" s="102">
        <v>9807</v>
      </c>
      <c r="G67" s="1">
        <f t="shared" si="0"/>
        <v>4.835516457632294E-2</v>
      </c>
    </row>
    <row r="68" spans="1:7" x14ac:dyDescent="0.25">
      <c r="A68" s="6">
        <v>2105</v>
      </c>
      <c r="B68" s="7" t="s">
        <v>72</v>
      </c>
      <c r="C68" s="161">
        <v>832.813132</v>
      </c>
      <c r="D68" s="102" t="s">
        <v>72</v>
      </c>
      <c r="E68" s="144">
        <v>832.813132</v>
      </c>
      <c r="F68" s="102">
        <v>794</v>
      </c>
      <c r="G68" s="1">
        <f t="shared" ref="G68:G115" si="1">(E68/F68)-1</f>
        <v>4.8883037783375327E-2</v>
      </c>
    </row>
    <row r="69" spans="1:7" x14ac:dyDescent="0.25">
      <c r="A69" s="6">
        <v>5101</v>
      </c>
      <c r="B69" s="7" t="s">
        <v>73</v>
      </c>
      <c r="C69" s="161">
        <v>2450.5702980000001</v>
      </c>
      <c r="D69" s="102" t="s">
        <v>73</v>
      </c>
      <c r="E69" s="144">
        <v>2450.5702980000001</v>
      </c>
      <c r="F69" s="102">
        <v>2337</v>
      </c>
      <c r="G69" s="1">
        <f t="shared" si="1"/>
        <v>4.8596618741976849E-2</v>
      </c>
    </row>
    <row r="70" spans="1:7" x14ac:dyDescent="0.25">
      <c r="A70" s="6">
        <v>2902</v>
      </c>
      <c r="B70" s="7" t="s">
        <v>74</v>
      </c>
      <c r="C70" s="161">
        <v>408.60749499999997</v>
      </c>
      <c r="D70" s="102" t="s">
        <v>74</v>
      </c>
      <c r="E70" s="144">
        <v>408.60749499999997</v>
      </c>
      <c r="F70" s="102">
        <v>390</v>
      </c>
      <c r="G70" s="1">
        <f t="shared" si="1"/>
        <v>4.7711525641025654E-2</v>
      </c>
    </row>
    <row r="71" spans="1:7" x14ac:dyDescent="0.25">
      <c r="A71" s="6">
        <v>5104</v>
      </c>
      <c r="B71" s="7" t="s">
        <v>75</v>
      </c>
      <c r="C71" s="161">
        <v>1807.7406000000001</v>
      </c>
      <c r="D71" s="102" t="s">
        <v>75</v>
      </c>
      <c r="E71" s="144">
        <v>1807.7406000000001</v>
      </c>
      <c r="F71" s="102">
        <v>1724</v>
      </c>
      <c r="G71" s="1">
        <f t="shared" si="1"/>
        <v>4.8573433874710137E-2</v>
      </c>
    </row>
    <row r="72" spans="1:7" x14ac:dyDescent="0.25">
      <c r="A72" s="6">
        <v>2402</v>
      </c>
      <c r="B72" s="7" t="s">
        <v>76</v>
      </c>
      <c r="C72" s="161">
        <v>814.96543099999997</v>
      </c>
      <c r="D72" s="102" t="s">
        <v>76</v>
      </c>
      <c r="E72" s="144">
        <v>814.96543099999997</v>
      </c>
      <c r="F72" s="102">
        <v>777</v>
      </c>
      <c r="G72" s="1">
        <f t="shared" si="1"/>
        <v>4.886155855855856E-2</v>
      </c>
    </row>
    <row r="73" spans="1:7" x14ac:dyDescent="0.25">
      <c r="A73" s="6">
        <v>2103</v>
      </c>
      <c r="B73" s="7" t="s">
        <v>77</v>
      </c>
      <c r="C73" s="161">
        <v>1174.099334</v>
      </c>
      <c r="D73" s="102" t="s">
        <v>77</v>
      </c>
      <c r="E73" s="144">
        <v>1174.099334</v>
      </c>
      <c r="F73" s="102">
        <v>1120</v>
      </c>
      <c r="G73" s="1">
        <f t="shared" si="1"/>
        <v>4.830297678571438E-2</v>
      </c>
    </row>
    <row r="74" spans="1:7" x14ac:dyDescent="0.25">
      <c r="A74" s="6">
        <v>1202</v>
      </c>
      <c r="B74" s="7" t="s">
        <v>78</v>
      </c>
      <c r="C74" s="161">
        <v>301.16483399999998</v>
      </c>
      <c r="D74" s="102" t="s">
        <v>78</v>
      </c>
      <c r="E74" s="144">
        <v>301.16483399999998</v>
      </c>
      <c r="F74" s="102">
        <v>287</v>
      </c>
      <c r="G74" s="1">
        <f t="shared" si="1"/>
        <v>4.9354822299651602E-2</v>
      </c>
    </row>
    <row r="75" spans="1:7" x14ac:dyDescent="0.25">
      <c r="A75" s="6">
        <v>2206</v>
      </c>
      <c r="B75" s="7" t="s">
        <v>79</v>
      </c>
      <c r="C75" s="161">
        <v>176.38470000000001</v>
      </c>
      <c r="D75" s="102" t="s">
        <v>79</v>
      </c>
      <c r="E75" s="144">
        <v>176.38470000000001</v>
      </c>
      <c r="F75" s="102">
        <v>168</v>
      </c>
      <c r="G75" s="1">
        <f t="shared" si="1"/>
        <v>4.9908928571428701E-2</v>
      </c>
    </row>
    <row r="76" spans="1:7" x14ac:dyDescent="0.25">
      <c r="A76" s="6">
        <v>2910</v>
      </c>
      <c r="B76" s="7" t="s">
        <v>80</v>
      </c>
      <c r="C76" s="161">
        <v>662.024539</v>
      </c>
      <c r="D76" s="102" t="s">
        <v>80</v>
      </c>
      <c r="E76" s="144">
        <v>662.024539</v>
      </c>
      <c r="F76" s="102">
        <v>631</v>
      </c>
      <c r="G76" s="1">
        <f t="shared" si="1"/>
        <v>4.9167256735340725E-2</v>
      </c>
    </row>
    <row r="77" spans="1:7" x14ac:dyDescent="0.25">
      <c r="A77" s="6">
        <v>2903</v>
      </c>
      <c r="B77" s="7" t="s">
        <v>81</v>
      </c>
      <c r="C77" s="161">
        <v>224.495949</v>
      </c>
      <c r="D77" s="102" t="s">
        <v>81</v>
      </c>
      <c r="E77" s="144">
        <v>224.495949</v>
      </c>
      <c r="F77" s="102">
        <v>214</v>
      </c>
      <c r="G77" s="1">
        <f t="shared" si="1"/>
        <v>4.9046490654205632E-2</v>
      </c>
    </row>
    <row r="78" spans="1:7" x14ac:dyDescent="0.25">
      <c r="A78" s="6">
        <v>5206</v>
      </c>
      <c r="B78" s="7" t="s">
        <v>82</v>
      </c>
      <c r="C78" s="161">
        <v>8213.9201329999996</v>
      </c>
      <c r="D78" s="102" t="s">
        <v>82</v>
      </c>
      <c r="E78" s="144">
        <v>8213.9201329999996</v>
      </c>
      <c r="F78" s="102">
        <v>7835</v>
      </c>
      <c r="G78" s="1">
        <f t="shared" si="1"/>
        <v>4.8362493044033172E-2</v>
      </c>
    </row>
    <row r="79" spans="1:7" x14ac:dyDescent="0.25">
      <c r="A79" s="6">
        <v>2201</v>
      </c>
      <c r="B79" s="7" t="s">
        <v>83</v>
      </c>
      <c r="C79" s="161">
        <v>281.952674</v>
      </c>
      <c r="D79" s="102" t="s">
        <v>83</v>
      </c>
      <c r="E79" s="144">
        <v>281.952674</v>
      </c>
      <c r="F79" s="102">
        <v>269</v>
      </c>
      <c r="G79" s="1">
        <f t="shared" si="1"/>
        <v>4.8151204460966657E-2</v>
      </c>
    </row>
    <row r="80" spans="1:7" x14ac:dyDescent="0.25">
      <c r="A80" s="6">
        <v>2502</v>
      </c>
      <c r="B80" s="7" t="s">
        <v>84</v>
      </c>
      <c r="C80" s="161">
        <v>384.70449300000001</v>
      </c>
      <c r="D80" s="102" t="s">
        <v>84</v>
      </c>
      <c r="E80" s="144">
        <v>384.70449300000001</v>
      </c>
      <c r="F80" s="102">
        <v>367</v>
      </c>
      <c r="G80" s="1">
        <f t="shared" si="1"/>
        <v>4.8241125340599433E-2</v>
      </c>
    </row>
    <row r="81" spans="1:7" x14ac:dyDescent="0.25">
      <c r="A81" s="6">
        <v>3107</v>
      </c>
      <c r="B81" s="7" t="s">
        <v>85</v>
      </c>
      <c r="C81" s="161">
        <v>2477.0458490000001</v>
      </c>
      <c r="D81" s="102" t="s">
        <v>85</v>
      </c>
      <c r="E81" s="144">
        <v>2477.0458490000001</v>
      </c>
      <c r="F81" s="102">
        <v>2363</v>
      </c>
      <c r="G81" s="1">
        <f t="shared" si="1"/>
        <v>4.8263160812526573E-2</v>
      </c>
    </row>
    <row r="82" spans="1:7" x14ac:dyDescent="0.25">
      <c r="A82" s="6">
        <v>2905</v>
      </c>
      <c r="B82" s="7" t="s">
        <v>86</v>
      </c>
      <c r="C82" s="161">
        <v>1731.8360319999999</v>
      </c>
      <c r="D82" s="102" t="s">
        <v>86</v>
      </c>
      <c r="E82" s="144">
        <v>1731.8360319999999</v>
      </c>
      <c r="F82" s="102">
        <v>1652</v>
      </c>
      <c r="G82" s="1">
        <f t="shared" si="1"/>
        <v>4.8326895883777254E-2</v>
      </c>
    </row>
    <row r="83" spans="1:7" x14ac:dyDescent="0.25">
      <c r="A83" s="6">
        <v>2203</v>
      </c>
      <c r="B83" s="7" t="s">
        <v>87</v>
      </c>
      <c r="C83" s="161">
        <v>174.19745700000001</v>
      </c>
      <c r="D83" s="102" t="s">
        <v>87</v>
      </c>
      <c r="E83" s="144">
        <v>174.19745700000001</v>
      </c>
      <c r="F83" s="102">
        <v>166</v>
      </c>
      <c r="G83" s="1">
        <f t="shared" si="1"/>
        <v>4.9382271084337459E-2</v>
      </c>
    </row>
    <row r="84" spans="1:7" x14ac:dyDescent="0.25">
      <c r="A84" s="6">
        <v>5207</v>
      </c>
      <c r="B84" s="7" t="s">
        <v>88</v>
      </c>
      <c r="C84" s="161">
        <v>5295.6618950000002</v>
      </c>
      <c r="D84" s="102" t="s">
        <v>88</v>
      </c>
      <c r="E84" s="144">
        <v>5295.6618950000002</v>
      </c>
      <c r="F84" s="102">
        <v>5051</v>
      </c>
      <c r="G84" s="1">
        <f t="shared" si="1"/>
        <v>4.8438308255790874E-2</v>
      </c>
    </row>
    <row r="85" spans="1:7" x14ac:dyDescent="0.25">
      <c r="A85" s="6">
        <v>5102</v>
      </c>
      <c r="B85" s="7" t="s">
        <v>89</v>
      </c>
      <c r="C85" s="161">
        <v>2996.3336089999998</v>
      </c>
      <c r="D85" s="102" t="s">
        <v>89</v>
      </c>
      <c r="E85" s="144">
        <v>2996.3336089999998</v>
      </c>
      <c r="F85" s="102">
        <v>2858</v>
      </c>
      <c r="G85" s="1">
        <f t="shared" si="1"/>
        <v>4.8402242477256774E-2</v>
      </c>
    </row>
    <row r="86" spans="1:7" x14ac:dyDescent="0.25">
      <c r="A86" s="6">
        <v>2101</v>
      </c>
      <c r="B86" s="7" t="s">
        <v>90</v>
      </c>
      <c r="C86" s="161">
        <v>565.100638</v>
      </c>
      <c r="D86" s="102" t="s">
        <v>90</v>
      </c>
      <c r="E86" s="144">
        <v>565.100638</v>
      </c>
      <c r="F86" s="102">
        <v>539</v>
      </c>
      <c r="G86" s="1">
        <f t="shared" si="1"/>
        <v>4.8424189239332005E-2</v>
      </c>
    </row>
    <row r="87" spans="1:7" x14ac:dyDescent="0.25">
      <c r="A87" s="6">
        <v>4301</v>
      </c>
      <c r="B87" s="7" t="s">
        <v>91</v>
      </c>
      <c r="C87" s="161">
        <v>7282.1251499999998</v>
      </c>
      <c r="D87" s="102" t="s">
        <v>91</v>
      </c>
      <c r="E87" s="144">
        <v>7282.1251499999998</v>
      </c>
      <c r="F87" s="102">
        <v>6946</v>
      </c>
      <c r="G87" s="1">
        <f t="shared" si="1"/>
        <v>4.8391181975237618E-2</v>
      </c>
    </row>
    <row r="88" spans="1:7" x14ac:dyDescent="0.25">
      <c r="A88" s="6">
        <v>4201</v>
      </c>
      <c r="B88" s="7" t="s">
        <v>113</v>
      </c>
      <c r="C88" s="163"/>
      <c r="D88" s="146" t="s">
        <v>113</v>
      </c>
      <c r="E88" s="147">
        <v>7854.8857382582573</v>
      </c>
      <c r="F88" s="102">
        <v>7469.7093790819954</v>
      </c>
      <c r="G88" s="1">
        <f t="shared" si="1"/>
        <v>5.156510643572032E-2</v>
      </c>
    </row>
    <row r="89" spans="1:7" x14ac:dyDescent="0.25">
      <c r="A89" s="6">
        <v>2204</v>
      </c>
      <c r="B89" s="7" t="s">
        <v>92</v>
      </c>
      <c r="C89" s="163">
        <v>222.0703</v>
      </c>
      <c r="D89" s="146" t="s">
        <v>92</v>
      </c>
      <c r="E89" s="147">
        <v>222.0703</v>
      </c>
      <c r="F89" s="102">
        <v>212</v>
      </c>
      <c r="G89" s="1">
        <f t="shared" si="1"/>
        <v>4.7501415094339583E-2</v>
      </c>
    </row>
    <row r="90" spans="1:7" x14ac:dyDescent="0.25">
      <c r="A90" s="6">
        <v>2601</v>
      </c>
      <c r="B90" s="7" t="s">
        <v>93</v>
      </c>
      <c r="C90" s="161">
        <v>205.81587500000001</v>
      </c>
      <c r="D90" s="102" t="s">
        <v>93</v>
      </c>
      <c r="E90" s="144">
        <v>205.81587500000001</v>
      </c>
      <c r="F90" s="102">
        <v>196</v>
      </c>
      <c r="G90" s="1">
        <f t="shared" si="1"/>
        <v>5.0080994897959252E-2</v>
      </c>
    </row>
    <row r="91" spans="1:7" x14ac:dyDescent="0.25">
      <c r="A91" s="6">
        <v>5107</v>
      </c>
      <c r="B91" s="7" t="s">
        <v>94</v>
      </c>
      <c r="C91" s="161">
        <v>3185.2630359999998</v>
      </c>
      <c r="D91" s="102" t="s">
        <v>94</v>
      </c>
      <c r="E91" s="144">
        <v>3185.2630359999998</v>
      </c>
      <c r="F91" s="102">
        <v>3038</v>
      </c>
      <c r="G91" s="1">
        <f t="shared" si="1"/>
        <v>4.8473678736010495E-2</v>
      </c>
    </row>
    <row r="92" spans="1:7" x14ac:dyDescent="0.25">
      <c r="A92" s="6">
        <v>1301</v>
      </c>
      <c r="B92" s="7" t="s">
        <v>114</v>
      </c>
      <c r="C92" s="163"/>
      <c r="D92" s="146" t="s">
        <v>114</v>
      </c>
      <c r="E92" s="147">
        <v>749.81274241328026</v>
      </c>
      <c r="F92" s="102">
        <v>715.19310177730824</v>
      </c>
      <c r="G92" s="1">
        <f t="shared" si="1"/>
        <v>4.840600468592271E-2</v>
      </c>
    </row>
    <row r="93" spans="1:7" x14ac:dyDescent="0.25">
      <c r="A93" s="6">
        <v>2908</v>
      </c>
      <c r="B93" s="7" t="s">
        <v>95</v>
      </c>
      <c r="C93" s="163">
        <v>4701.7013790000001</v>
      </c>
      <c r="D93" s="146" t="s">
        <v>95</v>
      </c>
      <c r="E93" s="147">
        <v>4701.7013790000001</v>
      </c>
      <c r="F93" s="102">
        <v>4485</v>
      </c>
      <c r="G93" s="1">
        <f t="shared" si="1"/>
        <v>4.83169183946488E-2</v>
      </c>
    </row>
    <row r="94" spans="1:7" x14ac:dyDescent="0.25">
      <c r="A94" s="6">
        <v>5105</v>
      </c>
      <c r="B94" s="7" t="s">
        <v>96</v>
      </c>
      <c r="C94" s="161">
        <v>1319.717488</v>
      </c>
      <c r="D94" s="102" t="s">
        <v>96</v>
      </c>
      <c r="E94" s="144">
        <v>1319.717488</v>
      </c>
      <c r="F94" s="102">
        <v>1259</v>
      </c>
      <c r="G94" s="1">
        <f t="shared" si="1"/>
        <v>4.8226757744241455E-2</v>
      </c>
    </row>
    <row r="95" spans="1:7" x14ac:dyDescent="0.25">
      <c r="A95" s="6">
        <v>2106</v>
      </c>
      <c r="B95" s="7" t="s">
        <v>97</v>
      </c>
      <c r="C95" s="161">
        <v>582.49315200000001</v>
      </c>
      <c r="D95" s="102" t="s">
        <v>97</v>
      </c>
      <c r="E95" s="144">
        <v>582.49315200000001</v>
      </c>
      <c r="F95" s="102">
        <v>556</v>
      </c>
      <c r="G95" s="1">
        <f t="shared" si="1"/>
        <v>4.7649553956834456E-2</v>
      </c>
    </row>
    <row r="96" spans="1:7" x14ac:dyDescent="0.25">
      <c r="A96" s="6">
        <v>1501</v>
      </c>
      <c r="B96" s="7" t="s">
        <v>98</v>
      </c>
      <c r="C96" s="163">
        <v>162.14739299999999</v>
      </c>
      <c r="D96" s="146" t="s">
        <v>98</v>
      </c>
      <c r="E96" s="147">
        <v>1128.7314375068338</v>
      </c>
      <c r="F96" s="102">
        <v>1076.6167231167194</v>
      </c>
      <c r="G96" s="1">
        <f t="shared" si="1"/>
        <v>4.8406004914401057E-2</v>
      </c>
    </row>
    <row r="97" spans="1:7" x14ac:dyDescent="0.25">
      <c r="A97" s="6">
        <v>2605</v>
      </c>
      <c r="B97" s="7" t="s">
        <v>99</v>
      </c>
      <c r="C97" s="163">
        <v>383.87884300000002</v>
      </c>
      <c r="D97" s="146" t="s">
        <v>99</v>
      </c>
      <c r="E97" s="147">
        <v>383.87884300000002</v>
      </c>
      <c r="F97" s="102">
        <v>366</v>
      </c>
      <c r="G97" s="1">
        <f t="shared" si="1"/>
        <v>4.8849297814207659E-2</v>
      </c>
    </row>
    <row r="98" spans="1:7" x14ac:dyDescent="0.25">
      <c r="A98" s="6">
        <v>2205</v>
      </c>
      <c r="B98" s="7" t="s">
        <v>100</v>
      </c>
      <c r="C98" s="161">
        <v>379.37602800000002</v>
      </c>
      <c r="D98" s="102" t="s">
        <v>100</v>
      </c>
      <c r="E98" s="144">
        <v>379.37602800000002</v>
      </c>
      <c r="F98" s="102">
        <v>362</v>
      </c>
      <c r="G98" s="1">
        <f t="shared" si="1"/>
        <v>4.8000077348066439E-2</v>
      </c>
    </row>
    <row r="99" spans="1:7" x14ac:dyDescent="0.25">
      <c r="A99" s="6">
        <v>5001</v>
      </c>
      <c r="B99" s="7" t="s">
        <v>101</v>
      </c>
      <c r="C99" s="161">
        <v>2870.8086079999998</v>
      </c>
      <c r="D99" s="102" t="s">
        <v>101</v>
      </c>
      <c r="E99" s="144">
        <v>2870.8086079999998</v>
      </c>
      <c r="F99" s="102">
        <v>2738</v>
      </c>
      <c r="G99" s="1">
        <f t="shared" si="1"/>
        <v>4.8505700511322081E-2</v>
      </c>
    </row>
    <row r="100" spans="1:7" x14ac:dyDescent="0.25">
      <c r="A100" s="6">
        <v>1303</v>
      </c>
      <c r="B100" s="7" t="s">
        <v>102</v>
      </c>
      <c r="C100" s="161">
        <v>875.99498300000005</v>
      </c>
      <c r="D100" s="102" t="s">
        <v>102</v>
      </c>
      <c r="E100" s="144">
        <v>875.99498300000005</v>
      </c>
      <c r="F100" s="102">
        <v>836</v>
      </c>
      <c r="G100" s="1">
        <f t="shared" si="1"/>
        <v>4.7840888755980915E-2</v>
      </c>
    </row>
    <row r="101" spans="1:7" x14ac:dyDescent="0.25">
      <c r="A101" s="6">
        <v>5201</v>
      </c>
      <c r="B101" s="7" t="s">
        <v>103</v>
      </c>
      <c r="C101" s="161">
        <v>4515.448609</v>
      </c>
      <c r="D101" s="102" t="s">
        <v>103</v>
      </c>
      <c r="E101" s="144">
        <v>4515.448609</v>
      </c>
      <c r="F101" s="102">
        <v>4307</v>
      </c>
      <c r="G101" s="1">
        <f t="shared" si="1"/>
        <v>4.8397633851869015E-2</v>
      </c>
    </row>
    <row r="102" spans="1:7" x14ac:dyDescent="0.25">
      <c r="A102" s="6">
        <v>5003</v>
      </c>
      <c r="B102" s="7" t="s">
        <v>104</v>
      </c>
      <c r="C102" s="161">
        <v>6139.9958120000001</v>
      </c>
      <c r="D102" s="102" t="s">
        <v>104</v>
      </c>
      <c r="E102" s="144">
        <v>6139.9958120000001</v>
      </c>
      <c r="F102" s="102">
        <v>5857</v>
      </c>
      <c r="G102" s="1">
        <f t="shared" si="1"/>
        <v>4.8317536622844548E-2</v>
      </c>
    </row>
    <row r="103" spans="1:7" x14ac:dyDescent="0.25">
      <c r="A103" s="6">
        <v>2104</v>
      </c>
      <c r="B103" s="7" t="s">
        <v>105</v>
      </c>
      <c r="C103" s="161">
        <v>536.87597200000005</v>
      </c>
      <c r="D103" s="102" t="s">
        <v>105</v>
      </c>
      <c r="E103" s="144">
        <v>536.87597200000005</v>
      </c>
      <c r="F103" s="102">
        <v>512</v>
      </c>
      <c r="G103" s="1">
        <f t="shared" si="1"/>
        <v>4.8585882812500092E-2</v>
      </c>
    </row>
    <row r="104" spans="1:7" x14ac:dyDescent="0.25">
      <c r="A104" s="6">
        <v>2501</v>
      </c>
      <c r="B104" s="7" t="s">
        <v>106</v>
      </c>
      <c r="C104" s="161">
        <v>751.62667699999997</v>
      </c>
      <c r="D104" s="102" t="s">
        <v>106</v>
      </c>
      <c r="E104" s="144">
        <v>751.62667699999997</v>
      </c>
      <c r="F104" s="102">
        <v>717</v>
      </c>
      <c r="G104" s="1">
        <f t="shared" si="1"/>
        <v>4.8293831241283058E-2</v>
      </c>
    </row>
    <row r="105" spans="1:7" ht="15.75" thickBot="1" x14ac:dyDescent="0.3">
      <c r="A105" s="10">
        <v>4203</v>
      </c>
      <c r="B105" s="11" t="s">
        <v>107</v>
      </c>
      <c r="C105" s="161">
        <v>5928.56412</v>
      </c>
      <c r="D105" s="102" t="s">
        <v>107</v>
      </c>
      <c r="E105" s="144">
        <v>5928.56412</v>
      </c>
      <c r="F105" s="142">
        <v>5655</v>
      </c>
      <c r="G105" s="1">
        <f t="shared" si="1"/>
        <v>4.8375618037135304E-2</v>
      </c>
    </row>
    <row r="106" spans="1:7" x14ac:dyDescent="0.25">
      <c r="A106" s="13">
        <v>1302</v>
      </c>
      <c r="B106" s="100" t="s">
        <v>115</v>
      </c>
      <c r="C106" s="161"/>
      <c r="D106" s="102"/>
      <c r="E106" s="144"/>
      <c r="F106" s="102"/>
      <c r="G106" s="1"/>
    </row>
    <row r="107" spans="1:7" ht="15.75" thickBot="1" x14ac:dyDescent="0.3">
      <c r="A107" s="15" t="s">
        <v>116</v>
      </c>
      <c r="B107" s="16" t="s">
        <v>117</v>
      </c>
      <c r="C107" s="161"/>
      <c r="D107" s="102" t="s">
        <v>118</v>
      </c>
      <c r="E107" s="144">
        <v>9471.1693454180913</v>
      </c>
      <c r="F107" s="102">
        <v>9123.3093200685835</v>
      </c>
      <c r="G107" s="1">
        <f t="shared" si="1"/>
        <v>3.8128711100950952E-2</v>
      </c>
    </row>
    <row r="108" spans="1:7" ht="15.75" thickBot="1" x14ac:dyDescent="0.3">
      <c r="A108" s="13">
        <v>1302</v>
      </c>
      <c r="B108" s="7" t="s">
        <v>118</v>
      </c>
      <c r="C108" s="161"/>
      <c r="D108" s="102" t="s">
        <v>119</v>
      </c>
      <c r="E108" s="144">
        <v>20438.424118441188</v>
      </c>
      <c r="F108" s="102">
        <v>19330.451880513912</v>
      </c>
      <c r="G108" s="1">
        <f t="shared" si="1"/>
        <v>5.7317451489282911E-2</v>
      </c>
    </row>
    <row r="109" spans="1:7" ht="15.75" thickBot="1" x14ac:dyDescent="0.3">
      <c r="A109" s="13">
        <v>1302</v>
      </c>
      <c r="B109" s="7" t="s">
        <v>119</v>
      </c>
      <c r="C109" s="161"/>
      <c r="D109" s="142" t="s">
        <v>120</v>
      </c>
      <c r="E109" s="144">
        <v>1072.2784102398409</v>
      </c>
      <c r="F109" s="102">
        <v>1022.7701913319249</v>
      </c>
      <c r="G109" s="1">
        <f t="shared" si="1"/>
        <v>4.8406004914401057E-2</v>
      </c>
    </row>
    <row r="110" spans="1:7" ht="15.75" thickBot="1" x14ac:dyDescent="0.3">
      <c r="A110" s="13">
        <v>1302</v>
      </c>
      <c r="B110" s="17" t="s">
        <v>120</v>
      </c>
      <c r="C110" s="161"/>
      <c r="E110" s="145">
        <v>0</v>
      </c>
      <c r="F110" s="102"/>
      <c r="G110" s="1"/>
    </row>
    <row r="111" spans="1:7" x14ac:dyDescent="0.25">
      <c r="D111" s="102"/>
      <c r="E111" s="144">
        <v>0</v>
      </c>
      <c r="G111" s="1"/>
    </row>
    <row r="112" spans="1:7" x14ac:dyDescent="0.25">
      <c r="D112" s="102"/>
      <c r="E112" s="144">
        <v>0</v>
      </c>
      <c r="G112" s="1" t="e">
        <f t="shared" si="1"/>
        <v>#DIV/0!</v>
      </c>
    </row>
    <row r="113" spans="4:7" x14ac:dyDescent="0.25">
      <c r="D113" s="102"/>
      <c r="E113" s="144">
        <v>0</v>
      </c>
      <c r="G113" s="1" t="e">
        <f t="shared" si="1"/>
        <v>#DIV/0!</v>
      </c>
    </row>
    <row r="114" spans="4:7" x14ac:dyDescent="0.25">
      <c r="D114" s="102"/>
      <c r="E114" s="144">
        <v>0</v>
      </c>
      <c r="G114" s="1" t="e">
        <f t="shared" si="1"/>
        <v>#DIV/0!</v>
      </c>
    </row>
    <row r="115" spans="4:7" x14ac:dyDescent="0.25">
      <c r="D115" s="102"/>
      <c r="E115" s="144">
        <v>0</v>
      </c>
      <c r="G115" s="1" t="e">
        <f t="shared" si="1"/>
        <v>#DIV/0!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opLeftCell="A25" workbookViewId="0">
      <selection activeCell="M31" sqref="M31"/>
    </sheetView>
  </sheetViews>
  <sheetFormatPr defaultRowHeight="15" x14ac:dyDescent="0.25"/>
  <sheetData>
    <row r="1" spans="1:19" ht="15.75" thickBot="1" x14ac:dyDescent="0.3">
      <c r="A1" s="44" t="s">
        <v>154</v>
      </c>
      <c r="I1" s="187">
        <v>2023</v>
      </c>
      <c r="J1" s="188"/>
      <c r="K1" s="188"/>
      <c r="L1" s="188"/>
      <c r="M1" s="189"/>
    </row>
    <row r="2" spans="1:19" x14ac:dyDescent="0.25">
      <c r="A2" s="30" t="s">
        <v>130</v>
      </c>
      <c r="B2" s="30" t="s">
        <v>137</v>
      </c>
      <c r="C2" s="30" t="s">
        <v>138</v>
      </c>
      <c r="D2" s="30" t="s">
        <v>140</v>
      </c>
      <c r="E2" s="31"/>
      <c r="F2" s="31"/>
      <c r="G2" s="30"/>
      <c r="H2" s="55"/>
      <c r="I2" s="56"/>
      <c r="J2" s="31" t="s">
        <v>140</v>
      </c>
      <c r="L2" s="57" t="s">
        <v>152</v>
      </c>
      <c r="M2" s="58" t="s">
        <v>153</v>
      </c>
      <c r="Q2" t="s">
        <v>138</v>
      </c>
      <c r="R2" t="s">
        <v>139</v>
      </c>
      <c r="S2" t="s">
        <v>140</v>
      </c>
    </row>
    <row r="3" spans="1:19" x14ac:dyDescent="0.25">
      <c r="A3" s="33">
        <v>526</v>
      </c>
      <c r="B3" s="34">
        <v>4104</v>
      </c>
      <c r="C3" s="33" t="s">
        <v>17</v>
      </c>
      <c r="D3" s="150">
        <v>371.4504833526716</v>
      </c>
      <c r="E3" s="35"/>
      <c r="F3" s="36"/>
      <c r="G3" s="19"/>
      <c r="H3" s="23"/>
      <c r="I3" s="59"/>
      <c r="J3" s="38">
        <v>371.4504833526716</v>
      </c>
      <c r="L3" s="38">
        <v>371.4504833526716</v>
      </c>
      <c r="M3" s="60"/>
      <c r="Q3" t="s">
        <v>17</v>
      </c>
      <c r="R3">
        <v>4.4753738715278297</v>
      </c>
      <c r="S3">
        <v>371.4504833526716</v>
      </c>
    </row>
    <row r="4" spans="1:19" x14ac:dyDescent="0.25">
      <c r="A4" s="33">
        <v>1466</v>
      </c>
      <c r="B4" s="34">
        <v>4104</v>
      </c>
      <c r="C4" s="33" t="s">
        <v>17</v>
      </c>
      <c r="D4" s="150">
        <v>437.13592398677088</v>
      </c>
      <c r="E4" s="35"/>
      <c r="F4" s="36"/>
      <c r="G4" s="19"/>
      <c r="H4" s="23"/>
      <c r="I4" s="59"/>
      <c r="J4" s="38">
        <v>437.13592398677088</v>
      </c>
      <c r="L4" s="38">
        <v>437.13592398677088</v>
      </c>
      <c r="M4" s="60"/>
      <c r="Q4" t="s">
        <v>17</v>
      </c>
      <c r="R4">
        <v>2.5475601088703494</v>
      </c>
      <c r="S4">
        <v>437.13592398677088</v>
      </c>
    </row>
    <row r="5" spans="1:19" x14ac:dyDescent="0.25">
      <c r="A5" s="33">
        <v>524</v>
      </c>
      <c r="B5" s="34">
        <v>4104</v>
      </c>
      <c r="C5" s="33" t="s">
        <v>17</v>
      </c>
      <c r="D5" s="150">
        <v>1606.3352028101924</v>
      </c>
      <c r="E5" s="35"/>
      <c r="F5" s="36"/>
      <c r="G5" s="19"/>
      <c r="H5" s="23"/>
      <c r="I5" s="59"/>
      <c r="J5" s="38">
        <v>1606.3352028101924</v>
      </c>
      <c r="L5" s="38">
        <v>1606.3352028101924</v>
      </c>
      <c r="M5" s="60">
        <v>1606.3352028101924</v>
      </c>
      <c r="Q5" t="s">
        <v>17</v>
      </c>
      <c r="R5">
        <v>4.4753738715278297</v>
      </c>
      <c r="S5">
        <v>1606.3352028101924</v>
      </c>
    </row>
    <row r="6" spans="1:19" x14ac:dyDescent="0.25">
      <c r="A6" s="33">
        <v>881</v>
      </c>
      <c r="B6" s="34">
        <v>4104</v>
      </c>
      <c r="C6" s="33" t="s">
        <v>17</v>
      </c>
      <c r="D6" s="150">
        <v>1712.9133886339432</v>
      </c>
      <c r="E6" s="35"/>
      <c r="F6" s="36"/>
      <c r="G6" s="19"/>
      <c r="H6" s="23"/>
      <c r="I6" s="59"/>
      <c r="J6" s="38">
        <v>1712.9133886339432</v>
      </c>
      <c r="L6" s="38">
        <v>1712.9133886339432</v>
      </c>
      <c r="M6" s="60">
        <v>1712.9133886339432</v>
      </c>
      <c r="Q6" t="s">
        <v>17</v>
      </c>
      <c r="R6">
        <v>4.6271411762908183</v>
      </c>
      <c r="S6">
        <v>1712.9133886339432</v>
      </c>
    </row>
    <row r="7" spans="1:19" x14ac:dyDescent="0.25">
      <c r="A7" s="33">
        <v>427</v>
      </c>
      <c r="B7" s="34">
        <v>4104</v>
      </c>
      <c r="C7" s="33" t="s">
        <v>17</v>
      </c>
      <c r="D7" s="150">
        <v>3586.607813870527</v>
      </c>
      <c r="E7" s="35"/>
      <c r="F7" s="36"/>
      <c r="G7" s="19"/>
      <c r="H7" s="23"/>
      <c r="I7" s="59"/>
      <c r="J7" s="38">
        <v>3586.607813870527</v>
      </c>
      <c r="L7" s="38">
        <v>3586.607813870527</v>
      </c>
      <c r="M7" s="60">
        <v>3586.607813870527</v>
      </c>
      <c r="Q7" t="s">
        <v>17</v>
      </c>
      <c r="R7">
        <v>4.6067804778903021</v>
      </c>
      <c r="S7">
        <v>3586.607813870527</v>
      </c>
    </row>
    <row r="8" spans="1:19" x14ac:dyDescent="0.25">
      <c r="A8" s="33">
        <v>206</v>
      </c>
      <c r="B8" s="34">
        <v>4104</v>
      </c>
      <c r="C8" s="33" t="s">
        <v>17</v>
      </c>
      <c r="D8" s="150">
        <v>3899.4023098897824</v>
      </c>
      <c r="E8" s="35"/>
      <c r="F8" s="36"/>
      <c r="G8" s="19"/>
      <c r="H8" s="23"/>
      <c r="I8" s="59"/>
      <c r="J8" s="38">
        <v>3899.4023098897824</v>
      </c>
      <c r="L8" s="38">
        <v>3899.4023098897824</v>
      </c>
      <c r="M8" s="60">
        <v>3899.4023098897824</v>
      </c>
      <c r="Q8" t="s">
        <v>17</v>
      </c>
      <c r="R8">
        <v>4.6191314725866919</v>
      </c>
      <c r="S8">
        <v>3899.4023098897824</v>
      </c>
    </row>
    <row r="9" spans="1:19" x14ac:dyDescent="0.25">
      <c r="A9" s="33">
        <v>319</v>
      </c>
      <c r="B9" s="34">
        <v>4104</v>
      </c>
      <c r="C9" s="33" t="s">
        <v>17</v>
      </c>
      <c r="D9" s="150">
        <v>3961.7369193134173</v>
      </c>
      <c r="E9" s="35"/>
      <c r="F9" s="36"/>
      <c r="G9" s="19"/>
      <c r="H9" s="23"/>
      <c r="I9" s="59"/>
      <c r="J9" s="38">
        <v>3961.7369193134173</v>
      </c>
      <c r="L9" s="38">
        <v>3961.7369193134173</v>
      </c>
      <c r="M9" s="60">
        <v>3961.7369193134173</v>
      </c>
      <c r="Q9" t="s">
        <v>17</v>
      </c>
      <c r="R9">
        <v>4.4186555534153991</v>
      </c>
      <c r="S9">
        <v>3961.7369193134173</v>
      </c>
    </row>
    <row r="10" spans="1:19" x14ac:dyDescent="0.25">
      <c r="A10" s="33">
        <v>184</v>
      </c>
      <c r="B10" s="34">
        <v>4104</v>
      </c>
      <c r="C10" s="33" t="s">
        <v>17</v>
      </c>
      <c r="D10" s="150">
        <v>4119.2317324429077</v>
      </c>
      <c r="E10" s="35"/>
      <c r="F10" s="36"/>
      <c r="G10" s="19"/>
      <c r="H10" s="23"/>
      <c r="I10" s="59"/>
      <c r="J10" s="38">
        <v>4119.2317324429077</v>
      </c>
      <c r="L10" s="38">
        <v>4119.2317324429077</v>
      </c>
      <c r="M10" s="60">
        <v>4119.2317324429077</v>
      </c>
      <c r="Q10" t="s">
        <v>17</v>
      </c>
      <c r="R10">
        <v>4.589734868671143</v>
      </c>
      <c r="S10">
        <v>4119.2317324429077</v>
      </c>
    </row>
    <row r="11" spans="1:19" x14ac:dyDescent="0.25">
      <c r="A11" s="33">
        <v>791</v>
      </c>
      <c r="B11" s="34">
        <v>4104</v>
      </c>
      <c r="C11" s="33" t="s">
        <v>17</v>
      </c>
      <c r="D11" s="150">
        <v>4232.032351968458</v>
      </c>
      <c r="E11" s="35"/>
      <c r="F11" s="36"/>
      <c r="G11" s="19"/>
      <c r="H11" s="23"/>
      <c r="I11" s="59"/>
      <c r="J11" s="38">
        <v>4232.032351968458</v>
      </c>
      <c r="L11" s="38">
        <v>4232.032351968458</v>
      </c>
      <c r="M11" s="60">
        <v>4232.032351968458</v>
      </c>
      <c r="Q11" t="s">
        <v>17</v>
      </c>
      <c r="R11">
        <v>4.6191314725866919</v>
      </c>
      <c r="S11">
        <v>4232.032351968458</v>
      </c>
    </row>
    <row r="12" spans="1:19" x14ac:dyDescent="0.25">
      <c r="A12" s="33">
        <v>1254</v>
      </c>
      <c r="B12" s="34">
        <v>4104</v>
      </c>
      <c r="C12" s="33" t="s">
        <v>17</v>
      </c>
      <c r="D12" s="150">
        <v>4610.1209546384962</v>
      </c>
      <c r="E12" s="35"/>
      <c r="F12" s="36"/>
      <c r="G12" s="19"/>
      <c r="H12" s="23"/>
      <c r="I12" s="59"/>
      <c r="J12" s="38">
        <v>4610.1209546384962</v>
      </c>
      <c r="L12" s="38">
        <v>4610.1209546384962</v>
      </c>
      <c r="M12" s="60">
        <v>4610.1209546384962</v>
      </c>
      <c r="Q12" t="s">
        <v>17</v>
      </c>
      <c r="R12">
        <v>4.3626502941339194</v>
      </c>
      <c r="S12">
        <v>4610.1209546384962</v>
      </c>
    </row>
    <row r="13" spans="1:19" x14ac:dyDescent="0.25">
      <c r="A13" s="33">
        <v>843</v>
      </c>
      <c r="B13" s="34">
        <v>4104</v>
      </c>
      <c r="C13" s="33" t="s">
        <v>17</v>
      </c>
      <c r="D13" s="150">
        <v>4699.8131373279666</v>
      </c>
      <c r="E13" s="35"/>
      <c r="F13" s="36"/>
      <c r="G13" s="19"/>
      <c r="H13" s="23"/>
      <c r="I13" s="59"/>
      <c r="J13" s="38">
        <v>4699.8131373279666</v>
      </c>
      <c r="L13" s="38">
        <v>4699.8131373279666</v>
      </c>
      <c r="M13" s="60">
        <v>4699.8131373279666</v>
      </c>
      <c r="Q13" t="s">
        <v>17</v>
      </c>
      <c r="R13">
        <v>4.3831532579450387</v>
      </c>
      <c r="S13">
        <v>4699.8131373279666</v>
      </c>
    </row>
    <row r="14" spans="1:19" x14ac:dyDescent="0.25">
      <c r="A14" s="33">
        <v>537</v>
      </c>
      <c r="B14" s="34">
        <v>4104</v>
      </c>
      <c r="C14" s="33" t="s">
        <v>17</v>
      </c>
      <c r="D14" s="150">
        <v>5448.5919129841768</v>
      </c>
      <c r="E14" s="35"/>
      <c r="F14" s="36"/>
      <c r="G14" s="19"/>
      <c r="H14" s="23"/>
      <c r="I14" s="59"/>
      <c r="J14" s="38">
        <v>5448.5919129841768</v>
      </c>
      <c r="L14" s="38">
        <v>5448.5919129841768</v>
      </c>
      <c r="M14" s="60">
        <v>5448.5919129841768</v>
      </c>
      <c r="Q14" t="s">
        <v>17</v>
      </c>
      <c r="R14">
        <v>4.6191314725866919</v>
      </c>
      <c r="S14">
        <v>5448.5919129841768</v>
      </c>
    </row>
    <row r="15" spans="1:19" x14ac:dyDescent="0.25">
      <c r="A15" s="33">
        <v>186</v>
      </c>
      <c r="B15" s="34">
        <v>4104</v>
      </c>
      <c r="C15" s="33" t="s">
        <v>17</v>
      </c>
      <c r="D15" s="150">
        <v>6287.649777077524</v>
      </c>
      <c r="E15" s="35"/>
      <c r="F15" s="36"/>
      <c r="G15" s="19"/>
      <c r="H15" s="23"/>
      <c r="I15" s="59"/>
      <c r="J15" s="38">
        <v>6287.649777077524</v>
      </c>
      <c r="L15" s="38">
        <v>6287.649777077524</v>
      </c>
      <c r="M15" s="60">
        <v>6287.649777077524</v>
      </c>
      <c r="Q15" t="s">
        <v>17</v>
      </c>
      <c r="R15">
        <v>4.6191314725866919</v>
      </c>
      <c r="S15">
        <v>6287.649777077524</v>
      </c>
    </row>
    <row r="16" spans="1:19" x14ac:dyDescent="0.25">
      <c r="A16" s="33">
        <v>1204</v>
      </c>
      <c r="B16" s="34">
        <v>4104</v>
      </c>
      <c r="C16" s="33" t="s">
        <v>17</v>
      </c>
      <c r="D16" s="150">
        <v>6352.6470814401646</v>
      </c>
      <c r="E16" s="35"/>
      <c r="F16" s="36"/>
      <c r="G16" s="19"/>
      <c r="H16" s="23"/>
      <c r="I16" s="59"/>
      <c r="J16" s="38">
        <v>6352.6470814401646</v>
      </c>
      <c r="L16" s="38">
        <v>6352.6470814401646</v>
      </c>
      <c r="M16" s="60">
        <v>6352.6470814401646</v>
      </c>
      <c r="Q16" t="s">
        <v>17</v>
      </c>
      <c r="R16">
        <v>4.631775570563093</v>
      </c>
      <c r="S16">
        <v>6352.6470814401646</v>
      </c>
    </row>
    <row r="17" spans="1:19" x14ac:dyDescent="0.25">
      <c r="A17" s="33">
        <v>170</v>
      </c>
      <c r="B17" s="34">
        <v>4104</v>
      </c>
      <c r="C17" s="33" t="s">
        <v>17</v>
      </c>
      <c r="D17" s="150">
        <v>7772.4045023109884</v>
      </c>
      <c r="E17" s="35"/>
      <c r="F17" s="36"/>
      <c r="G17" s="19"/>
      <c r="H17" s="23"/>
      <c r="I17" s="59"/>
      <c r="J17" s="38">
        <v>7772.4045023109884</v>
      </c>
      <c r="L17" s="38">
        <v>7772.4045023109884</v>
      </c>
      <c r="M17" s="60">
        <v>7772.4045023109884</v>
      </c>
      <c r="Q17" t="s">
        <v>17</v>
      </c>
      <c r="R17">
        <v>4.6191314725866919</v>
      </c>
      <c r="S17">
        <v>7772.4045023109884</v>
      </c>
    </row>
    <row r="18" spans="1:19" x14ac:dyDescent="0.25">
      <c r="A18" s="33">
        <v>499</v>
      </c>
      <c r="B18" s="34">
        <v>4104</v>
      </c>
      <c r="C18" s="33" t="s">
        <v>17</v>
      </c>
      <c r="D18" s="150">
        <v>9551.2449632876214</v>
      </c>
      <c r="E18" s="35"/>
      <c r="F18" s="36"/>
      <c r="G18" s="19"/>
      <c r="H18" s="23"/>
      <c r="I18" s="59"/>
      <c r="J18" s="38">
        <v>9551.2449632876214</v>
      </c>
      <c r="L18" s="38">
        <v>9551.2449632876214</v>
      </c>
      <c r="M18" s="60">
        <v>9551.2449632876214</v>
      </c>
      <c r="Q18" t="s">
        <v>17</v>
      </c>
      <c r="R18">
        <v>4.6191314725866919</v>
      </c>
      <c r="S18">
        <v>9551.2449632876214</v>
      </c>
    </row>
    <row r="19" spans="1:19" x14ac:dyDescent="0.25">
      <c r="A19" s="33">
        <v>2351</v>
      </c>
      <c r="B19" s="34">
        <v>4104</v>
      </c>
      <c r="C19" s="33" t="s">
        <v>17</v>
      </c>
      <c r="D19" s="150">
        <v>10880.317011952167</v>
      </c>
      <c r="E19" s="35"/>
      <c r="F19" s="36"/>
      <c r="G19" s="19"/>
      <c r="H19" s="23"/>
      <c r="I19" s="59"/>
      <c r="J19" s="38">
        <v>10880.317011952167</v>
      </c>
      <c r="L19" s="38">
        <v>10880.317011952167</v>
      </c>
      <c r="M19" s="60">
        <v>10880.317011952167</v>
      </c>
      <c r="Q19" t="s">
        <v>17</v>
      </c>
      <c r="R19">
        <v>2.5114452915065986</v>
      </c>
      <c r="S19">
        <v>10880.317011952167</v>
      </c>
    </row>
    <row r="20" spans="1:19" x14ac:dyDescent="0.25">
      <c r="A20" s="33">
        <v>1187</v>
      </c>
      <c r="B20" s="34">
        <v>4104</v>
      </c>
      <c r="C20" s="33" t="s">
        <v>17</v>
      </c>
      <c r="D20" s="150">
        <v>11224.169194599972</v>
      </c>
      <c r="E20" s="35"/>
      <c r="F20" s="36"/>
      <c r="G20" s="19"/>
      <c r="H20" s="23"/>
      <c r="I20" s="59"/>
      <c r="J20" s="38">
        <v>11224.169194599972</v>
      </c>
      <c r="L20" s="38">
        <v>11224.169194599972</v>
      </c>
      <c r="M20" s="60">
        <v>11224.169194599972</v>
      </c>
      <c r="Q20" t="s">
        <v>17</v>
      </c>
      <c r="R20">
        <v>4.6271411762908183</v>
      </c>
      <c r="S20">
        <v>11224.169194599972</v>
      </c>
    </row>
    <row r="21" spans="1:19" x14ac:dyDescent="0.25">
      <c r="A21" s="33">
        <v>259</v>
      </c>
      <c r="B21" s="34">
        <v>4104</v>
      </c>
      <c r="C21" s="33" t="s">
        <v>17</v>
      </c>
      <c r="D21" s="150">
        <v>11480.884710364353</v>
      </c>
      <c r="E21" s="35"/>
      <c r="F21" s="36"/>
      <c r="G21" s="19"/>
      <c r="H21" s="23"/>
      <c r="I21" s="59"/>
      <c r="J21" s="38">
        <v>11480.884710364353</v>
      </c>
      <c r="L21" s="38">
        <v>11480.884710364353</v>
      </c>
      <c r="M21" s="60">
        <v>11480.884710364353</v>
      </c>
      <c r="Q21" t="s">
        <v>17</v>
      </c>
      <c r="R21">
        <v>4.6067804778903021</v>
      </c>
      <c r="S21">
        <v>11480.884710364353</v>
      </c>
    </row>
    <row r="22" spans="1:19" x14ac:dyDescent="0.25">
      <c r="A22" s="33">
        <v>2350</v>
      </c>
      <c r="B22" s="34">
        <v>4104</v>
      </c>
      <c r="C22" s="33" t="s">
        <v>17</v>
      </c>
      <c r="D22" s="150">
        <v>11523.277173040036</v>
      </c>
      <c r="E22" s="35"/>
      <c r="F22" s="36"/>
      <c r="G22" s="19"/>
      <c r="H22" s="23"/>
      <c r="I22" s="59"/>
      <c r="J22" s="38">
        <v>11523.277173040036</v>
      </c>
      <c r="L22" s="38">
        <v>11523.277173040036</v>
      </c>
      <c r="M22" s="60">
        <v>11523.277173040036</v>
      </c>
      <c r="Q22" t="s">
        <v>17</v>
      </c>
      <c r="R22">
        <v>2.6017639625267082</v>
      </c>
      <c r="S22">
        <v>11523.277173040036</v>
      </c>
    </row>
    <row r="23" spans="1:19" x14ac:dyDescent="0.25">
      <c r="A23" s="33">
        <v>2349</v>
      </c>
      <c r="B23" s="34">
        <v>4104</v>
      </c>
      <c r="C23" s="33" t="s">
        <v>17</v>
      </c>
      <c r="D23" s="150">
        <v>11784.937999176478</v>
      </c>
      <c r="E23" s="35"/>
      <c r="F23" s="36"/>
      <c r="G23" s="19"/>
      <c r="H23" s="23"/>
      <c r="I23" s="59"/>
      <c r="J23" s="38">
        <v>11784.937999176478</v>
      </c>
      <c r="L23" s="38">
        <v>11784.937999176478</v>
      </c>
      <c r="M23" s="60">
        <v>11784.937999176478</v>
      </c>
      <c r="Q23" t="s">
        <v>17</v>
      </c>
      <c r="R23">
        <v>2.8573871176675745</v>
      </c>
      <c r="S23">
        <v>11784.937999176478</v>
      </c>
    </row>
    <row r="24" spans="1:19" x14ac:dyDescent="0.25">
      <c r="A24" s="33">
        <v>1009</v>
      </c>
      <c r="B24" s="34">
        <v>4104</v>
      </c>
      <c r="C24" s="33" t="s">
        <v>17</v>
      </c>
      <c r="D24" s="150">
        <v>12350.554048147194</v>
      </c>
      <c r="E24" s="35"/>
      <c r="F24" s="36"/>
      <c r="G24" s="19"/>
      <c r="H24" s="23"/>
      <c r="I24" s="59"/>
      <c r="J24" s="38">
        <v>12350.554048147194</v>
      </c>
      <c r="L24" s="38">
        <v>12350.554048147194</v>
      </c>
      <c r="M24" s="60">
        <v>12350.554048147194</v>
      </c>
      <c r="Q24" t="s">
        <v>17</v>
      </c>
      <c r="R24">
        <v>2.4579257948522311</v>
      </c>
      <c r="S24">
        <v>12350.554048147194</v>
      </c>
    </row>
    <row r="25" spans="1:19" x14ac:dyDescent="0.25">
      <c r="A25" s="33">
        <v>3703</v>
      </c>
      <c r="B25" s="34">
        <v>4104</v>
      </c>
      <c r="C25" s="33" t="s">
        <v>17</v>
      </c>
      <c r="D25" s="150">
        <v>15664.510702470408</v>
      </c>
      <c r="E25" s="35"/>
      <c r="F25" s="36"/>
      <c r="G25" s="19"/>
      <c r="H25" s="23"/>
      <c r="I25" s="59"/>
      <c r="J25" s="38">
        <v>15664.510702470408</v>
      </c>
      <c r="L25" s="38">
        <v>15664.510702470408</v>
      </c>
      <c r="M25" s="60">
        <v>15664.510702470408</v>
      </c>
      <c r="Q25" t="s">
        <v>17</v>
      </c>
      <c r="R25">
        <v>1.592993928385503</v>
      </c>
      <c r="S25">
        <v>15664.510702470408</v>
      </c>
    </row>
    <row r="26" spans="1:19" x14ac:dyDescent="0.25">
      <c r="A26" s="33">
        <v>2356</v>
      </c>
      <c r="B26" s="34">
        <v>4104</v>
      </c>
      <c r="C26" s="33" t="s">
        <v>17</v>
      </c>
      <c r="D26" s="150">
        <v>26762.764052579263</v>
      </c>
      <c r="E26" s="35"/>
      <c r="F26" s="36"/>
      <c r="G26" s="19"/>
      <c r="H26" s="23"/>
      <c r="I26" s="59"/>
      <c r="J26" s="43">
        <v>26762.764052579263</v>
      </c>
      <c r="L26" s="61"/>
      <c r="M26" s="60">
        <v>26762.764052579263</v>
      </c>
      <c r="Q26" t="s">
        <v>17</v>
      </c>
      <c r="R26">
        <v>2.5041836457574247</v>
      </c>
      <c r="S26">
        <v>26762.764052579263</v>
      </c>
    </row>
    <row r="27" spans="1:19" x14ac:dyDescent="0.25">
      <c r="A27" s="33">
        <v>3699</v>
      </c>
      <c r="B27" s="34">
        <v>4104</v>
      </c>
      <c r="C27" s="33" t="s">
        <v>17</v>
      </c>
      <c r="D27" s="150">
        <v>49327.982513456438</v>
      </c>
      <c r="E27" s="35"/>
      <c r="F27" s="36"/>
      <c r="G27" s="19"/>
      <c r="H27" s="23"/>
      <c r="I27" s="59"/>
      <c r="J27" s="43">
        <v>49327.982513456438</v>
      </c>
      <c r="L27" s="61"/>
      <c r="M27" s="62"/>
      <c r="Q27" t="s">
        <v>17</v>
      </c>
      <c r="R27">
        <v>1.9973731931138401</v>
      </c>
      <c r="S27">
        <v>49327.982513456438</v>
      </c>
    </row>
    <row r="28" spans="1:19" x14ac:dyDescent="0.25">
      <c r="A28" s="33">
        <v>3702</v>
      </c>
      <c r="B28" s="34">
        <v>4104</v>
      </c>
      <c r="C28" s="33" t="s">
        <v>17</v>
      </c>
      <c r="D28" s="150">
        <v>49367.666889918117</v>
      </c>
      <c r="E28" s="35"/>
      <c r="F28" s="36"/>
      <c r="G28" s="19"/>
      <c r="H28" s="23"/>
      <c r="I28" s="59"/>
      <c r="J28" s="43">
        <v>49367.666889918117</v>
      </c>
      <c r="L28" s="61"/>
      <c r="M28" s="62"/>
      <c r="Q28" t="s">
        <v>17</v>
      </c>
      <c r="R28">
        <v>1.9973731931138401</v>
      </c>
      <c r="S28">
        <v>49367.666889918117</v>
      </c>
    </row>
    <row r="29" spans="1:19" x14ac:dyDescent="0.25">
      <c r="I29" s="63"/>
      <c r="M29" s="62"/>
    </row>
    <row r="30" spans="1:19" x14ac:dyDescent="0.25">
      <c r="I30" s="63"/>
      <c r="M30" s="64">
        <v>2023</v>
      </c>
      <c r="N30" s="1" t="e">
        <f>((M31-#REF!)/#REF!)</f>
        <v>#REF!</v>
      </c>
    </row>
    <row r="31" spans="1:19" x14ac:dyDescent="0.25">
      <c r="I31" s="65" t="s">
        <v>142</v>
      </c>
      <c r="J31" s="39">
        <f>AVERAGE(J3:J28)</f>
        <v>10731.399336578463</v>
      </c>
      <c r="K31" s="40"/>
      <c r="L31" s="39">
        <f>AVERAGE(L3:L28)</f>
        <v>6676.4334476124441</v>
      </c>
      <c r="M31" s="66">
        <f>AVERAGE(M3:M28)</f>
        <v>8159.6430427420919</v>
      </c>
    </row>
    <row r="32" spans="1:19" x14ac:dyDescent="0.25">
      <c r="I32" s="65" t="s">
        <v>143</v>
      </c>
      <c r="J32" s="38">
        <f>_xlfn.QUARTILE.EXC(J3:J28,1)</f>
        <v>3946.1532669575085</v>
      </c>
      <c r="K32" s="40"/>
      <c r="L32" s="38">
        <f>_xlfn.QUARTILE.EXC(L3:L28,1)</f>
        <v>3899.4023098897824</v>
      </c>
      <c r="M32" s="60">
        <f>_xlfn.QUARTILE.EXC(M3:M28,1)</f>
        <v>4079.8580291605349</v>
      </c>
    </row>
    <row r="33" spans="9:13" x14ac:dyDescent="0.25">
      <c r="I33" s="65" t="s">
        <v>144</v>
      </c>
      <c r="J33" s="38">
        <f>_xlfn.QUARTILE.EXC(J3:J28,3)</f>
        <v>11588.692379574146</v>
      </c>
      <c r="K33" s="40"/>
      <c r="L33" s="38">
        <f>_xlfn.QUARTILE.EXC(L3:L28,3)</f>
        <v>11224.169194599972</v>
      </c>
      <c r="M33" s="60">
        <f>_xlfn.QUARTILE.EXC(M3:M28,3)</f>
        <v>11491.482826033274</v>
      </c>
    </row>
    <row r="34" spans="9:13" x14ac:dyDescent="0.25">
      <c r="I34" s="65" t="s">
        <v>145</v>
      </c>
      <c r="J34" s="38">
        <f>J33-J32</f>
        <v>7642.5391126166378</v>
      </c>
      <c r="K34" s="40"/>
      <c r="L34" s="38">
        <f>L33-L32</f>
        <v>7324.7668847101895</v>
      </c>
      <c r="M34" s="60">
        <f>M33-M32</f>
        <v>7411.6247968727394</v>
      </c>
    </row>
    <row r="35" spans="9:13" x14ac:dyDescent="0.25">
      <c r="I35" s="65" t="s">
        <v>146</v>
      </c>
      <c r="J35" s="38">
        <f>J32-(J34*1.5)</f>
        <v>-7517.6554019674495</v>
      </c>
      <c r="K35" s="40"/>
      <c r="L35" s="38">
        <f>L32-(L34*1.5)</f>
        <v>-7087.7480171755024</v>
      </c>
      <c r="M35" s="60">
        <f>M32-(M34*1.5)</f>
        <v>-7037.5791661485737</v>
      </c>
    </row>
    <row r="36" spans="9:13" x14ac:dyDescent="0.25">
      <c r="I36" s="65" t="s">
        <v>147</v>
      </c>
      <c r="J36" s="38">
        <f>J33+(J34*1.5)</f>
        <v>23052.501048499103</v>
      </c>
      <c r="K36" s="40"/>
      <c r="L36" s="38">
        <f>L33+(L34*1.5)</f>
        <v>22211.319521665257</v>
      </c>
      <c r="M36" s="60">
        <f>M33+(M34*1.5)</f>
        <v>22608.920021342383</v>
      </c>
    </row>
    <row r="37" spans="9:13" x14ac:dyDescent="0.25">
      <c r="I37" s="65" t="s">
        <v>148</v>
      </c>
      <c r="J37" s="38">
        <f>_xlfn.STDEV.S(J3:J28)</f>
        <v>12692.084705630034</v>
      </c>
      <c r="K37" s="40"/>
      <c r="L37" s="38">
        <f>_xlfn.STDEV.S(L3:L28)</f>
        <v>4314.7742173957085</v>
      </c>
      <c r="M37" s="60">
        <f>_xlfn.STDEV.S(M3:M28)</f>
        <v>5715.3139395191401</v>
      </c>
    </row>
    <row r="38" spans="9:13" x14ac:dyDescent="0.25">
      <c r="I38" s="65" t="s">
        <v>149</v>
      </c>
      <c r="J38" s="41">
        <f>J37/J31</f>
        <v>1.1827054708856548</v>
      </c>
      <c r="L38" s="41">
        <f>L37/L31</f>
        <v>0.64626933695245814</v>
      </c>
      <c r="M38" s="67">
        <f>M37/M31</f>
        <v>0.70043676047849246</v>
      </c>
    </row>
    <row r="39" spans="9:13" x14ac:dyDescent="0.25">
      <c r="I39" s="65"/>
      <c r="J39" s="19"/>
      <c r="L39" s="19"/>
      <c r="M39" s="68"/>
    </row>
    <row r="40" spans="9:13" x14ac:dyDescent="0.25">
      <c r="I40" s="65" t="s">
        <v>150</v>
      </c>
      <c r="J40" s="42">
        <f>J31*0.75</f>
        <v>8048.549502433847</v>
      </c>
      <c r="L40" s="42">
        <f t="shared" ref="L40:M40" si="0">L31*0.75</f>
        <v>5007.3250857093335</v>
      </c>
      <c r="M40" s="69">
        <f t="shared" si="0"/>
        <v>6119.7322820565687</v>
      </c>
    </row>
    <row r="41" spans="9:13" ht="15.75" thickBot="1" x14ac:dyDescent="0.3">
      <c r="I41" s="70" t="s">
        <v>151</v>
      </c>
      <c r="J41" s="71">
        <f>J31*1.25</f>
        <v>13414.249170723078</v>
      </c>
      <c r="K41" s="72"/>
      <c r="L41" s="71">
        <f t="shared" ref="L41:M41" si="1">L31*1.25</f>
        <v>8345.5418095155546</v>
      </c>
      <c r="M41" s="73">
        <f t="shared" si="1"/>
        <v>10199.553803427614</v>
      </c>
    </row>
  </sheetData>
  <sortState ref="Q3:S28">
    <sortCondition ref="S3:S28"/>
  </sortState>
  <mergeCells count="1">
    <mergeCell ref="I1:M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5" sqref="K15"/>
    </sheetView>
  </sheetViews>
  <sheetFormatPr defaultRowHeight="15" x14ac:dyDescent="0.25"/>
  <sheetData>
    <row r="1" spans="1:16" ht="15.75" thickBot="1" x14ac:dyDescent="0.3">
      <c r="A1" s="44" t="s">
        <v>155</v>
      </c>
      <c r="J1" s="187">
        <v>2022</v>
      </c>
      <c r="K1" s="188"/>
      <c r="L1" s="188"/>
      <c r="M1" s="189"/>
      <c r="N1" s="74"/>
    </row>
    <row r="2" spans="1:16" x14ac:dyDescent="0.25">
      <c r="A2" s="30" t="s">
        <v>130</v>
      </c>
      <c r="B2" s="30" t="s">
        <v>137</v>
      </c>
      <c r="C2" s="30" t="s">
        <v>138</v>
      </c>
      <c r="D2" s="30" t="s">
        <v>140</v>
      </c>
      <c r="E2" s="30"/>
      <c r="F2" s="31"/>
      <c r="G2" s="31"/>
      <c r="H2" s="30"/>
      <c r="I2" s="55"/>
      <c r="J2" s="56" t="s">
        <v>139</v>
      </c>
      <c r="K2" s="31" t="s">
        <v>140</v>
      </c>
      <c r="M2" s="62"/>
    </row>
    <row r="3" spans="1:16" x14ac:dyDescent="0.25">
      <c r="A3" s="151">
        <v>500</v>
      </c>
      <c r="B3" s="151">
        <v>4202</v>
      </c>
      <c r="C3" s="150" t="s">
        <v>18</v>
      </c>
      <c r="D3" s="151">
        <v>728.91867994851907</v>
      </c>
      <c r="E3" s="34"/>
      <c r="F3" s="35"/>
      <c r="G3" s="36"/>
      <c r="H3" s="19"/>
      <c r="I3" s="23"/>
      <c r="J3" s="59"/>
      <c r="K3" s="38">
        <v>728.91867994851907</v>
      </c>
      <c r="M3" s="60">
        <v>728.91867994851907</v>
      </c>
      <c r="P3">
        <v>728.91867994851907</v>
      </c>
    </row>
    <row r="4" spans="1:16" x14ac:dyDescent="0.25">
      <c r="A4" s="151">
        <v>20</v>
      </c>
      <c r="B4" s="151">
        <v>4202</v>
      </c>
      <c r="C4" s="150" t="s">
        <v>18</v>
      </c>
      <c r="D4" s="151">
        <v>1278.7746173244248</v>
      </c>
      <c r="E4" s="34"/>
      <c r="F4" s="35"/>
      <c r="G4" s="36"/>
      <c r="H4" s="19"/>
      <c r="I4" s="23"/>
      <c r="J4" s="59"/>
      <c r="K4" s="38">
        <v>1278.7746173244248</v>
      </c>
      <c r="M4" s="60">
        <v>1278.7746173244248</v>
      </c>
      <c r="P4">
        <v>1278.7746173244248</v>
      </c>
    </row>
    <row r="5" spans="1:16" x14ac:dyDescent="0.25">
      <c r="A5" s="151">
        <v>102</v>
      </c>
      <c r="B5" s="151">
        <v>4202</v>
      </c>
      <c r="C5" s="150" t="s">
        <v>18</v>
      </c>
      <c r="D5" s="151">
        <v>1472.732045047376</v>
      </c>
      <c r="E5" s="34"/>
      <c r="F5" s="35"/>
      <c r="G5" s="36"/>
      <c r="H5" s="19"/>
      <c r="I5" s="23"/>
      <c r="J5" s="59"/>
      <c r="K5" s="38">
        <v>1472.732045047376</v>
      </c>
      <c r="M5" s="60">
        <v>1472.732045047376</v>
      </c>
      <c r="P5">
        <v>1472.732045047376</v>
      </c>
    </row>
    <row r="6" spans="1:16" x14ac:dyDescent="0.25">
      <c r="A6" s="151">
        <v>1304</v>
      </c>
      <c r="B6" s="151">
        <v>4202</v>
      </c>
      <c r="C6" s="150" t="s">
        <v>18</v>
      </c>
      <c r="D6" s="151">
        <v>4916.9278175943009</v>
      </c>
      <c r="E6" s="34"/>
      <c r="F6" s="35"/>
      <c r="G6" s="36"/>
      <c r="H6" s="19"/>
      <c r="I6" s="23"/>
      <c r="J6" s="59"/>
      <c r="K6" s="38">
        <v>4916.9278175943009</v>
      </c>
      <c r="M6" s="60">
        <v>4916.9278175943009</v>
      </c>
      <c r="P6">
        <v>4916.9278175943009</v>
      </c>
    </row>
    <row r="7" spans="1:16" x14ac:dyDescent="0.25">
      <c r="A7" s="151">
        <v>265</v>
      </c>
      <c r="B7" s="151">
        <v>4202</v>
      </c>
      <c r="C7" s="150" t="s">
        <v>18</v>
      </c>
      <c r="D7" s="151">
        <v>5588.2836493261666</v>
      </c>
      <c r="E7" s="34"/>
      <c r="F7" s="35"/>
      <c r="G7" s="36"/>
      <c r="H7" s="19"/>
      <c r="I7" s="23"/>
      <c r="J7" s="59"/>
      <c r="K7" s="38">
        <v>5588.2836493261666</v>
      </c>
      <c r="M7" s="60">
        <v>5588.2836493261666</v>
      </c>
      <c r="P7">
        <v>5588.2836493261666</v>
      </c>
    </row>
    <row r="8" spans="1:16" x14ac:dyDescent="0.25">
      <c r="A8" s="151">
        <v>130</v>
      </c>
      <c r="B8" s="151">
        <v>4202</v>
      </c>
      <c r="C8" s="150" t="s">
        <v>18</v>
      </c>
      <c r="D8" s="151">
        <v>6390.0855675652283</v>
      </c>
      <c r="E8" s="34"/>
      <c r="F8" s="35"/>
      <c r="G8" s="36"/>
      <c r="H8" s="19"/>
      <c r="I8" s="23"/>
      <c r="J8" s="59"/>
      <c r="K8" s="38">
        <v>6390.0855675652283</v>
      </c>
      <c r="M8" s="60">
        <v>6390.0855675652283</v>
      </c>
      <c r="P8">
        <v>6390.0855675652283</v>
      </c>
    </row>
    <row r="9" spans="1:16" x14ac:dyDescent="0.25">
      <c r="A9" s="151">
        <v>439</v>
      </c>
      <c r="B9" s="151">
        <v>4202</v>
      </c>
      <c r="C9" s="150" t="s">
        <v>18</v>
      </c>
      <c r="D9" s="151">
        <v>7856.5795972499127</v>
      </c>
      <c r="E9" s="34"/>
      <c r="F9" s="35"/>
      <c r="G9" s="36"/>
      <c r="H9" s="19"/>
      <c r="I9" s="23"/>
      <c r="J9" s="59"/>
      <c r="K9" s="38">
        <v>7856.5795972499127</v>
      </c>
      <c r="M9" s="60">
        <v>7856.5795972499127</v>
      </c>
      <c r="P9">
        <v>7856.5795972499127</v>
      </c>
    </row>
    <row r="10" spans="1:16" x14ac:dyDescent="0.25">
      <c r="A10" s="151">
        <v>522</v>
      </c>
      <c r="B10" s="151">
        <v>4202</v>
      </c>
      <c r="C10" s="150" t="s">
        <v>18</v>
      </c>
      <c r="D10" s="151">
        <v>8432.9190637341053</v>
      </c>
      <c r="E10" s="34"/>
      <c r="F10" s="35"/>
      <c r="G10" s="36"/>
      <c r="H10" s="19"/>
      <c r="I10" s="23"/>
      <c r="J10" s="59"/>
      <c r="K10" s="38">
        <v>8432.9190637341053</v>
      </c>
      <c r="M10" s="60">
        <v>8432.9190637341053</v>
      </c>
      <c r="P10">
        <v>8432.9190637341053</v>
      </c>
    </row>
    <row r="11" spans="1:16" x14ac:dyDescent="0.25">
      <c r="A11" s="151">
        <v>2365</v>
      </c>
      <c r="B11" s="151">
        <v>4202</v>
      </c>
      <c r="C11" s="150" t="s">
        <v>18</v>
      </c>
      <c r="D11" s="151">
        <v>19995.554742013683</v>
      </c>
      <c r="E11" s="34"/>
      <c r="F11" s="35"/>
      <c r="G11" s="36"/>
      <c r="H11" s="19"/>
      <c r="I11" s="23"/>
      <c r="J11" s="59"/>
      <c r="K11" s="43">
        <v>19995.554742013683</v>
      </c>
      <c r="M11" s="152"/>
      <c r="P11">
        <v>19995.554742013683</v>
      </c>
    </row>
    <row r="12" spans="1:16" x14ac:dyDescent="0.25">
      <c r="A12" s="151">
        <v>2370</v>
      </c>
      <c r="B12" s="151">
        <v>4202</v>
      </c>
      <c r="C12" s="150" t="s">
        <v>18</v>
      </c>
      <c r="D12" s="151">
        <v>22238.982630523089</v>
      </c>
      <c r="E12" s="34"/>
      <c r="F12" s="35"/>
      <c r="G12" s="36"/>
      <c r="H12" s="19"/>
      <c r="I12" s="23"/>
      <c r="J12" s="59"/>
      <c r="K12" s="43">
        <v>22238.982630523089</v>
      </c>
      <c r="M12" s="152"/>
      <c r="P12">
        <v>22238.982630523089</v>
      </c>
    </row>
    <row r="13" spans="1:16" x14ac:dyDescent="0.25">
      <c r="J13" s="63"/>
      <c r="M13" s="62"/>
    </row>
    <row r="14" spans="1:16" x14ac:dyDescent="0.25">
      <c r="J14" s="63"/>
      <c r="M14" s="62" t="s">
        <v>156</v>
      </c>
    </row>
    <row r="15" spans="1:16" x14ac:dyDescent="0.25">
      <c r="J15" s="65" t="s">
        <v>142</v>
      </c>
      <c r="K15" s="39">
        <f>AVERAGE(K3:K12)</f>
        <v>7889.9758410326813</v>
      </c>
      <c r="L15" s="40"/>
      <c r="M15" s="66">
        <f t="shared" ref="M15" si="0">AVERAGE(M3:M12)</f>
        <v>4583.1526297237542</v>
      </c>
      <c r="N15" s="1" t="e">
        <f>((K15-#REF!)/#REF!)</f>
        <v>#REF!</v>
      </c>
    </row>
    <row r="16" spans="1:16" x14ac:dyDescent="0.25">
      <c r="J16" s="65" t="s">
        <v>143</v>
      </c>
      <c r="K16" s="38">
        <f>QUARTILE(K3:K12,1)</f>
        <v>2333.7809881841072</v>
      </c>
      <c r="L16" s="40"/>
      <c r="M16" s="60">
        <f>_xlfn.QUARTILE.EXC(M3:M12,1)</f>
        <v>1327.2639742551626</v>
      </c>
    </row>
    <row r="17" spans="10:13" x14ac:dyDescent="0.25">
      <c r="J17" s="65" t="s">
        <v>144</v>
      </c>
      <c r="K17" s="38">
        <f>QUARTILE(K3:K12,3)</f>
        <v>8288.8341971130576</v>
      </c>
      <c r="L17" s="40"/>
      <c r="M17" s="60">
        <f>_xlfn.QUARTILE.EXC(M3:M12,3)</f>
        <v>7489.9560898287418</v>
      </c>
    </row>
    <row r="18" spans="10:13" x14ac:dyDescent="0.25">
      <c r="J18" s="65" t="s">
        <v>145</v>
      </c>
      <c r="K18" s="38">
        <f>K17-K16</f>
        <v>5955.05320892895</v>
      </c>
      <c r="L18" s="40"/>
      <c r="M18" s="60">
        <f t="shared" ref="M18" si="1">M17-M16</f>
        <v>6162.692115573579</v>
      </c>
    </row>
    <row r="19" spans="10:13" x14ac:dyDescent="0.25">
      <c r="J19" s="65" t="s">
        <v>146</v>
      </c>
      <c r="K19" s="38">
        <f>K16-(K18*1.5)</f>
        <v>-6598.7988252093182</v>
      </c>
      <c r="L19" s="40"/>
      <c r="M19" s="60">
        <f t="shared" ref="M19" si="2">M16-(M18*1.5)</f>
        <v>-7916.7741991052053</v>
      </c>
    </row>
    <row r="20" spans="10:13" x14ac:dyDescent="0.25">
      <c r="J20" s="65" t="s">
        <v>147</v>
      </c>
      <c r="K20" s="38">
        <f>K17+(K18*1.5)</f>
        <v>17221.414010506483</v>
      </c>
      <c r="L20" s="40"/>
      <c r="M20" s="60">
        <f t="shared" ref="M20" si="3">M17+(M18*1.5)</f>
        <v>16733.99426318911</v>
      </c>
    </row>
    <row r="21" spans="10:13" x14ac:dyDescent="0.25">
      <c r="J21" s="65" t="s">
        <v>148</v>
      </c>
      <c r="K21" s="38">
        <f>_xlfn.STDEV.S(K3:K12)</f>
        <v>7492.8940453543355</v>
      </c>
      <c r="L21" s="40"/>
      <c r="M21" s="60">
        <f t="shared" ref="M21" si="4">_xlfn.STDEV.S(M3:M12)</f>
        <v>3055.9421318994805</v>
      </c>
    </row>
    <row r="22" spans="10:13" x14ac:dyDescent="0.25">
      <c r="J22" s="65" t="s">
        <v>149</v>
      </c>
      <c r="K22" s="41">
        <f>K21/K15</f>
        <v>0.94967262211206294</v>
      </c>
      <c r="M22" s="67">
        <f t="shared" ref="M22" si="5">M21/M15</f>
        <v>0.66677729911946548</v>
      </c>
    </row>
    <row r="23" spans="10:13" x14ac:dyDescent="0.25">
      <c r="J23" s="65"/>
      <c r="K23" s="19"/>
      <c r="M23" s="68"/>
    </row>
    <row r="24" spans="10:13" x14ac:dyDescent="0.25">
      <c r="J24" s="65" t="s">
        <v>150</v>
      </c>
      <c r="K24" s="39">
        <f>K15*0.75</f>
        <v>5917.4818807745105</v>
      </c>
      <c r="L24" s="40"/>
      <c r="M24" s="66">
        <f t="shared" ref="M24" si="6">M15*0.75</f>
        <v>3437.3644722928157</v>
      </c>
    </row>
    <row r="25" spans="10:13" ht="15.75" thickBot="1" x14ac:dyDescent="0.3">
      <c r="J25" s="70" t="s">
        <v>151</v>
      </c>
      <c r="K25" s="75">
        <f>K15*1.25</f>
        <v>9862.469801290852</v>
      </c>
      <c r="L25" s="76"/>
      <c r="M25" s="77">
        <f t="shared" ref="M25" si="7">M15*1.25</f>
        <v>5728.9407871546928</v>
      </c>
    </row>
  </sheetData>
  <sortState ref="P3:P12">
    <sortCondition ref="P3:P12"/>
  </sortState>
  <mergeCells count="1">
    <mergeCell ref="J1:M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O3" sqref="O3"/>
    </sheetView>
  </sheetViews>
  <sheetFormatPr defaultRowHeight="15" x14ac:dyDescent="0.25"/>
  <cols>
    <col min="4" max="4" width="9.140625" style="40"/>
  </cols>
  <sheetData>
    <row r="1" spans="1:19" x14ac:dyDescent="0.25">
      <c r="A1" s="94" t="s">
        <v>333</v>
      </c>
      <c r="J1" s="95"/>
      <c r="K1" s="95">
        <v>2023</v>
      </c>
      <c r="L1" s="96"/>
      <c r="M1" s="96"/>
      <c r="N1" s="96"/>
      <c r="O1" s="96"/>
      <c r="P1" s="84"/>
    </row>
    <row r="2" spans="1:19" x14ac:dyDescent="0.25">
      <c r="A2" s="30" t="s">
        <v>130</v>
      </c>
      <c r="B2" s="30" t="s">
        <v>137</v>
      </c>
      <c r="C2" s="30" t="s">
        <v>138</v>
      </c>
      <c r="D2" s="31" t="s">
        <v>140</v>
      </c>
      <c r="E2" s="30"/>
      <c r="F2" s="31"/>
      <c r="G2" s="31"/>
      <c r="H2" s="30"/>
      <c r="I2" s="55"/>
      <c r="J2" s="56"/>
      <c r="K2" s="31" t="s">
        <v>140</v>
      </c>
      <c r="P2" s="79" t="s">
        <v>140</v>
      </c>
    </row>
    <row r="3" spans="1:19" x14ac:dyDescent="0.25">
      <c r="A3" s="33">
        <v>638</v>
      </c>
      <c r="B3" s="33">
        <v>4101</v>
      </c>
      <c r="C3" s="34" t="s">
        <v>63</v>
      </c>
      <c r="D3" s="151">
        <v>1383.7772049010609</v>
      </c>
      <c r="E3" s="34"/>
      <c r="F3" s="35"/>
      <c r="G3" s="36"/>
      <c r="H3" s="19"/>
      <c r="I3" s="23"/>
      <c r="J3" s="59"/>
      <c r="K3" s="38">
        <v>1383.7772049010609</v>
      </c>
      <c r="N3" s="27" t="s">
        <v>142</v>
      </c>
      <c r="O3" s="39">
        <f>AVERAGE(P3:P59)</f>
        <v>7369.750221076536</v>
      </c>
      <c r="P3" s="60">
        <v>1383.7772049010609</v>
      </c>
      <c r="Q3" s="1" t="e">
        <f>((O3-#REF!)/#REF!)</f>
        <v>#REF!</v>
      </c>
      <c r="S3">
        <v>1383.7772049010609</v>
      </c>
    </row>
    <row r="4" spans="1:19" x14ac:dyDescent="0.25">
      <c r="A4" s="33">
        <v>971</v>
      </c>
      <c r="B4" s="33">
        <v>4101</v>
      </c>
      <c r="C4" s="34" t="s">
        <v>63</v>
      </c>
      <c r="D4" s="151">
        <v>2363.974998941907</v>
      </c>
      <c r="E4" s="34"/>
      <c r="F4" s="35"/>
      <c r="G4" s="36"/>
      <c r="H4" s="19"/>
      <c r="I4" s="23"/>
      <c r="J4" s="59"/>
      <c r="K4" s="38">
        <v>2363.974998941907</v>
      </c>
      <c r="N4" s="27" t="s">
        <v>143</v>
      </c>
      <c r="O4" s="38">
        <f>_xlfn.QUARTILE.EXC(P3:P59,1)</f>
        <v>4845.1678619585882</v>
      </c>
      <c r="P4" s="60">
        <v>2363.974998941907</v>
      </c>
      <c r="S4">
        <v>2363.974998941907</v>
      </c>
    </row>
    <row r="5" spans="1:19" x14ac:dyDescent="0.25">
      <c r="A5" s="33">
        <v>64</v>
      </c>
      <c r="B5" s="33">
        <v>4101</v>
      </c>
      <c r="C5" s="34" t="s">
        <v>63</v>
      </c>
      <c r="D5" s="151">
        <v>2373.5602571048689</v>
      </c>
      <c r="E5" s="34"/>
      <c r="F5" s="35"/>
      <c r="G5" s="36"/>
      <c r="H5" s="19"/>
      <c r="I5" s="23"/>
      <c r="J5" s="59"/>
      <c r="K5" s="38">
        <v>2373.5602571048689</v>
      </c>
      <c r="N5" s="27" t="s">
        <v>144</v>
      </c>
      <c r="O5" s="38">
        <f>_xlfn.QUARTILE.EXC(P3:P72,3)</f>
        <v>7588.187242538861</v>
      </c>
      <c r="P5" s="60">
        <v>2373.5602571048689</v>
      </c>
      <c r="S5">
        <v>2373.5602571048689</v>
      </c>
    </row>
    <row r="6" spans="1:19" x14ac:dyDescent="0.25">
      <c r="A6" s="33">
        <v>375</v>
      </c>
      <c r="B6" s="33">
        <v>4101</v>
      </c>
      <c r="C6" s="34" t="s">
        <v>63</v>
      </c>
      <c r="D6" s="151">
        <v>2373.5602571048689</v>
      </c>
      <c r="E6" s="34"/>
      <c r="F6" s="35"/>
      <c r="G6" s="36"/>
      <c r="H6" s="19"/>
      <c r="I6" s="23"/>
      <c r="J6" s="59"/>
      <c r="K6" s="38">
        <v>2373.5602571048689</v>
      </c>
      <c r="N6" s="27" t="s">
        <v>145</v>
      </c>
      <c r="O6" s="38">
        <f>O5-O4</f>
        <v>2743.0193805802728</v>
      </c>
      <c r="P6" s="60">
        <v>2373.5602571048689</v>
      </c>
      <c r="S6">
        <v>2373.5602571048689</v>
      </c>
    </row>
    <row r="7" spans="1:19" x14ac:dyDescent="0.25">
      <c r="A7" s="33">
        <v>901</v>
      </c>
      <c r="B7" s="33">
        <v>4101</v>
      </c>
      <c r="C7" s="34" t="s">
        <v>63</v>
      </c>
      <c r="D7" s="151">
        <v>2642.3461003508323</v>
      </c>
      <c r="E7" s="34"/>
      <c r="F7" s="35"/>
      <c r="G7" s="36"/>
      <c r="H7" s="19"/>
      <c r="I7" s="23"/>
      <c r="J7" s="59"/>
      <c r="K7" s="38">
        <v>2642.3461003508323</v>
      </c>
      <c r="N7" s="27" t="s">
        <v>146</v>
      </c>
      <c r="O7" s="38">
        <f>O4-(O6*1.5)</f>
        <v>730.63879108817946</v>
      </c>
      <c r="P7" s="60">
        <v>2642.3461003508323</v>
      </c>
      <c r="S7">
        <v>2642.3461003508323</v>
      </c>
    </row>
    <row r="8" spans="1:19" x14ac:dyDescent="0.25">
      <c r="A8" s="33">
        <v>138</v>
      </c>
      <c r="B8" s="33">
        <v>4101</v>
      </c>
      <c r="C8" s="34" t="s">
        <v>63</v>
      </c>
      <c r="D8" s="151">
        <v>3015.9463197628647</v>
      </c>
      <c r="E8" s="34"/>
      <c r="F8" s="35"/>
      <c r="G8" s="36"/>
      <c r="H8" s="19"/>
      <c r="I8" s="23"/>
      <c r="J8" s="59"/>
      <c r="K8" s="38">
        <v>3015.9463197628647</v>
      </c>
      <c r="N8" s="27" t="s">
        <v>147</v>
      </c>
      <c r="O8" s="38">
        <f>O5+(O6*1.5)</f>
        <v>11702.71631340927</v>
      </c>
      <c r="P8" s="60">
        <v>3015.9463197628647</v>
      </c>
      <c r="S8">
        <v>3015.9463197628647</v>
      </c>
    </row>
    <row r="9" spans="1:19" x14ac:dyDescent="0.25">
      <c r="A9" s="33">
        <v>76</v>
      </c>
      <c r="B9" s="33">
        <v>4101</v>
      </c>
      <c r="C9" s="34" t="s">
        <v>63</v>
      </c>
      <c r="D9" s="151">
        <v>3437.9196316910898</v>
      </c>
      <c r="E9" s="34"/>
      <c r="F9" s="35"/>
      <c r="G9" s="36"/>
      <c r="H9" s="19"/>
      <c r="I9" s="23"/>
      <c r="J9" s="59"/>
      <c r="K9" s="38">
        <v>3437.9196316910898</v>
      </c>
      <c r="N9" s="27" t="s">
        <v>148</v>
      </c>
      <c r="O9" s="38">
        <f>_xlfn.STDEV.S(P3:P72)</f>
        <v>5037.7899375415527</v>
      </c>
      <c r="P9" s="60">
        <v>3437.9196316910898</v>
      </c>
      <c r="S9">
        <v>3437.9196316910898</v>
      </c>
    </row>
    <row r="10" spans="1:19" x14ac:dyDescent="0.25">
      <c r="A10" s="33">
        <v>665</v>
      </c>
      <c r="B10" s="33">
        <v>4101</v>
      </c>
      <c r="C10" s="34" t="s">
        <v>63</v>
      </c>
      <c r="D10" s="151">
        <v>3481.3439860139511</v>
      </c>
      <c r="E10" s="34"/>
      <c r="F10" s="35"/>
      <c r="G10" s="36"/>
      <c r="H10" s="19"/>
      <c r="I10" s="23"/>
      <c r="J10" s="59"/>
      <c r="K10" s="38">
        <v>3481.3439860139511</v>
      </c>
      <c r="N10" s="27" t="s">
        <v>149</v>
      </c>
      <c r="O10" s="41">
        <f>O9/O3</f>
        <v>0.6835767544921838</v>
      </c>
      <c r="P10" s="60">
        <v>3481.3439860139511</v>
      </c>
      <c r="S10">
        <v>3481.3439860139511</v>
      </c>
    </row>
    <row r="11" spans="1:19" x14ac:dyDescent="0.25">
      <c r="A11" s="33">
        <v>379</v>
      </c>
      <c r="B11" s="33">
        <v>4101</v>
      </c>
      <c r="C11" s="34" t="s">
        <v>63</v>
      </c>
      <c r="D11" s="151">
        <v>3610.1629988092318</v>
      </c>
      <c r="E11" s="34"/>
      <c r="F11" s="35"/>
      <c r="G11" s="36"/>
      <c r="H11" s="19"/>
      <c r="I11" s="23"/>
      <c r="J11" s="59"/>
      <c r="K11" s="38">
        <v>3610.1629988092318</v>
      </c>
      <c r="N11" s="27"/>
      <c r="O11" s="19"/>
      <c r="P11" s="60">
        <v>3610.1629988092318</v>
      </c>
      <c r="S11">
        <v>3610.1629988092318</v>
      </c>
    </row>
    <row r="12" spans="1:19" x14ac:dyDescent="0.25">
      <c r="A12" s="33">
        <v>585</v>
      </c>
      <c r="B12" s="33">
        <v>4101</v>
      </c>
      <c r="C12" s="34" t="s">
        <v>63</v>
      </c>
      <c r="D12" s="151">
        <v>4410.4257021106741</v>
      </c>
      <c r="E12" s="34"/>
      <c r="F12" s="35"/>
      <c r="G12" s="36"/>
      <c r="H12" s="19"/>
      <c r="I12" s="23"/>
      <c r="J12" s="59"/>
      <c r="K12" s="38">
        <v>4410.4257021106741</v>
      </c>
      <c r="N12" s="27" t="s">
        <v>150</v>
      </c>
      <c r="O12" s="39">
        <f>O3*0.75</f>
        <v>5527.3126658074016</v>
      </c>
      <c r="P12" s="60">
        <v>4410.4257021106741</v>
      </c>
      <c r="S12">
        <v>4410.4257021106741</v>
      </c>
    </row>
    <row r="13" spans="1:19" x14ac:dyDescent="0.25">
      <c r="A13" s="33">
        <v>1087</v>
      </c>
      <c r="B13" s="33">
        <v>4101</v>
      </c>
      <c r="C13" s="34" t="s">
        <v>63</v>
      </c>
      <c r="D13" s="151">
        <v>4610.5417628569112</v>
      </c>
      <c r="E13" s="34"/>
      <c r="F13" s="35"/>
      <c r="G13" s="36"/>
      <c r="H13" s="19"/>
      <c r="I13" s="23"/>
      <c r="J13" s="59"/>
      <c r="K13" s="38">
        <v>4610.5417628569112</v>
      </c>
      <c r="N13" s="27" t="s">
        <v>151</v>
      </c>
      <c r="O13" s="39">
        <f>O3*1.25</f>
        <v>9212.1877763456705</v>
      </c>
      <c r="P13" s="60">
        <v>4610.5417628569112</v>
      </c>
      <c r="S13">
        <v>4610.5417628569112</v>
      </c>
    </row>
    <row r="14" spans="1:19" x14ac:dyDescent="0.25">
      <c r="A14" s="33">
        <v>725</v>
      </c>
      <c r="B14" s="33">
        <v>4101</v>
      </c>
      <c r="C14" s="34" t="s">
        <v>63</v>
      </c>
      <c r="D14" s="151">
        <v>4635.2222321589234</v>
      </c>
      <c r="E14" s="34"/>
      <c r="F14" s="35"/>
      <c r="G14" s="36"/>
      <c r="H14" s="19"/>
      <c r="I14" s="23"/>
      <c r="J14" s="59"/>
      <c r="K14" s="38">
        <v>4635.2222321589234</v>
      </c>
      <c r="P14" s="60">
        <v>4635.2222321589234</v>
      </c>
      <c r="S14">
        <v>4635.2222321589234</v>
      </c>
    </row>
    <row r="15" spans="1:19" x14ac:dyDescent="0.25">
      <c r="A15" s="33">
        <v>730</v>
      </c>
      <c r="B15" s="33">
        <v>4101</v>
      </c>
      <c r="C15" s="34" t="s">
        <v>63</v>
      </c>
      <c r="D15" s="151">
        <v>4668.6863088192886</v>
      </c>
      <c r="E15" s="34"/>
      <c r="F15" s="35"/>
      <c r="G15" s="36"/>
      <c r="H15" s="19"/>
      <c r="I15" s="23"/>
      <c r="J15" s="59"/>
      <c r="K15" s="38">
        <v>4668.6863088192886</v>
      </c>
      <c r="P15" s="60">
        <v>4668.6863088192886</v>
      </c>
      <c r="S15">
        <v>4668.6863088192886</v>
      </c>
    </row>
    <row r="16" spans="1:19" x14ac:dyDescent="0.25">
      <c r="A16" s="33">
        <v>423</v>
      </c>
      <c r="B16" s="33">
        <v>4101</v>
      </c>
      <c r="C16" s="34" t="s">
        <v>63</v>
      </c>
      <c r="D16" s="151">
        <v>4842.2192711168818</v>
      </c>
      <c r="E16" s="34"/>
      <c r="F16" s="35"/>
      <c r="G16" s="36"/>
      <c r="H16" s="19"/>
      <c r="I16" s="23"/>
      <c r="J16" s="59"/>
      <c r="K16" s="38">
        <v>4842.2192711168818</v>
      </c>
      <c r="P16" s="60">
        <v>4842.2192711168818</v>
      </c>
      <c r="S16">
        <v>4842.2192711168818</v>
      </c>
    </row>
    <row r="17" spans="1:19" x14ac:dyDescent="0.25">
      <c r="A17" s="33">
        <v>1084</v>
      </c>
      <c r="B17" s="33">
        <v>4101</v>
      </c>
      <c r="C17" s="34" t="s">
        <v>63</v>
      </c>
      <c r="D17" s="151">
        <v>4848.1164528002946</v>
      </c>
      <c r="E17" s="34"/>
      <c r="F17" s="35"/>
      <c r="G17" s="36"/>
      <c r="H17" s="19"/>
      <c r="I17" s="23"/>
      <c r="J17" s="59"/>
      <c r="K17" s="38">
        <v>4848.1164528002946</v>
      </c>
      <c r="P17" s="60">
        <v>4848.1164528002946</v>
      </c>
      <c r="S17">
        <v>4848.1164528002946</v>
      </c>
    </row>
    <row r="18" spans="1:19" x14ac:dyDescent="0.25">
      <c r="A18" s="33">
        <v>961</v>
      </c>
      <c r="B18" s="33">
        <v>4101</v>
      </c>
      <c r="C18" s="34" t="s">
        <v>63</v>
      </c>
      <c r="D18" s="151">
        <v>4979.2923136615509</v>
      </c>
      <c r="E18" s="34"/>
      <c r="F18" s="35"/>
      <c r="G18" s="36"/>
      <c r="H18" s="19"/>
      <c r="I18" s="23"/>
      <c r="J18" s="59"/>
      <c r="K18" s="38">
        <v>4979.2923136615509</v>
      </c>
      <c r="P18" s="60">
        <v>4979.2923136615509</v>
      </c>
      <c r="S18">
        <v>4979.2923136615509</v>
      </c>
    </row>
    <row r="19" spans="1:19" x14ac:dyDescent="0.25">
      <c r="A19" s="33">
        <v>451</v>
      </c>
      <c r="B19" s="33">
        <v>4101</v>
      </c>
      <c r="C19" s="34" t="s">
        <v>63</v>
      </c>
      <c r="D19" s="151">
        <v>5004.5265354540943</v>
      </c>
      <c r="E19" s="34"/>
      <c r="F19" s="35"/>
      <c r="G19" s="36"/>
      <c r="H19" s="19"/>
      <c r="I19" s="23"/>
      <c r="J19" s="59"/>
      <c r="K19" s="38">
        <v>5004.5265354540943</v>
      </c>
      <c r="P19" s="60">
        <v>5004.5265354540943</v>
      </c>
      <c r="S19">
        <v>5004.5265354540943</v>
      </c>
    </row>
    <row r="20" spans="1:19" x14ac:dyDescent="0.25">
      <c r="A20" s="33">
        <v>573</v>
      </c>
      <c r="B20" s="33">
        <v>4101</v>
      </c>
      <c r="C20" s="34" t="s">
        <v>63</v>
      </c>
      <c r="D20" s="151">
        <v>5016.1984429832373</v>
      </c>
      <c r="E20" s="34"/>
      <c r="F20" s="35"/>
      <c r="G20" s="36"/>
      <c r="H20" s="19"/>
      <c r="I20" s="23"/>
      <c r="J20" s="59"/>
      <c r="K20" s="38">
        <v>5016.1984429832373</v>
      </c>
      <c r="P20" s="60">
        <v>5016.1984429832373</v>
      </c>
      <c r="S20">
        <v>5016.1984429832373</v>
      </c>
    </row>
    <row r="21" spans="1:19" x14ac:dyDescent="0.25">
      <c r="A21" s="33">
        <v>538</v>
      </c>
      <c r="B21" s="33">
        <v>4101</v>
      </c>
      <c r="C21" s="34" t="s">
        <v>63</v>
      </c>
      <c r="D21" s="151">
        <v>5026.9605592977996</v>
      </c>
      <c r="E21" s="34"/>
      <c r="F21" s="35"/>
      <c r="G21" s="36"/>
      <c r="H21" s="19"/>
      <c r="I21" s="23"/>
      <c r="J21" s="59"/>
      <c r="K21" s="38">
        <v>5026.9605592977996</v>
      </c>
      <c r="P21" s="60">
        <v>5026.9605592977996</v>
      </c>
      <c r="S21">
        <v>5026.9605592977996</v>
      </c>
    </row>
    <row r="22" spans="1:19" x14ac:dyDescent="0.25">
      <c r="A22" s="33">
        <v>1037</v>
      </c>
      <c r="B22" s="33">
        <v>4101</v>
      </c>
      <c r="C22" s="34" t="s">
        <v>63</v>
      </c>
      <c r="D22" s="151">
        <v>5037.528982822666</v>
      </c>
      <c r="E22" s="34"/>
      <c r="F22" s="35"/>
      <c r="G22" s="36"/>
      <c r="H22" s="19"/>
      <c r="I22" s="23"/>
      <c r="J22" s="59"/>
      <c r="K22" s="38">
        <v>5037.528982822666</v>
      </c>
      <c r="P22" s="60">
        <v>5037.528982822666</v>
      </c>
      <c r="S22">
        <v>5037.528982822666</v>
      </c>
    </row>
    <row r="23" spans="1:19" x14ac:dyDescent="0.25">
      <c r="A23" s="33">
        <v>1068</v>
      </c>
      <c r="B23" s="33">
        <v>4101</v>
      </c>
      <c r="C23" s="34" t="s">
        <v>63</v>
      </c>
      <c r="D23" s="151">
        <v>5053.7426292117316</v>
      </c>
      <c r="E23" s="34"/>
      <c r="F23" s="35"/>
      <c r="G23" s="36"/>
      <c r="H23" s="19"/>
      <c r="I23" s="23"/>
      <c r="J23" s="59"/>
      <c r="K23" s="38">
        <v>5053.7426292117316</v>
      </c>
      <c r="P23" s="60">
        <v>5053.7426292117316</v>
      </c>
      <c r="S23">
        <v>5053.7426292117316</v>
      </c>
    </row>
    <row r="24" spans="1:19" x14ac:dyDescent="0.25">
      <c r="A24" s="33">
        <v>3318</v>
      </c>
      <c r="B24" s="33">
        <v>4101</v>
      </c>
      <c r="C24" s="34" t="s">
        <v>63</v>
      </c>
      <c r="D24" s="151">
        <v>5105.372278011665</v>
      </c>
      <c r="E24" s="34"/>
      <c r="F24" s="35"/>
      <c r="G24" s="36"/>
      <c r="H24" s="19"/>
      <c r="I24" s="23"/>
      <c r="J24" s="59"/>
      <c r="K24" s="38">
        <v>5105.372278011665</v>
      </c>
      <c r="P24" s="60">
        <v>5105.372278011665</v>
      </c>
      <c r="S24">
        <v>5105.372278011665</v>
      </c>
    </row>
    <row r="25" spans="1:19" x14ac:dyDescent="0.25">
      <c r="A25" s="33">
        <v>428</v>
      </c>
      <c r="B25" s="33">
        <v>4101</v>
      </c>
      <c r="C25" s="34" t="s">
        <v>63</v>
      </c>
      <c r="D25" s="151">
        <v>5136.0226987602364</v>
      </c>
      <c r="E25" s="34"/>
      <c r="F25" s="35"/>
      <c r="G25" s="36"/>
      <c r="H25" s="19"/>
      <c r="I25" s="23"/>
      <c r="J25" s="59"/>
      <c r="K25" s="38">
        <v>5136.0226987602364</v>
      </c>
      <c r="P25" s="60">
        <v>5136.0226987602364</v>
      </c>
      <c r="S25">
        <v>5136.0226987602364</v>
      </c>
    </row>
    <row r="26" spans="1:19" x14ac:dyDescent="0.25">
      <c r="A26" s="33">
        <v>1093</v>
      </c>
      <c r="B26" s="33">
        <v>4101</v>
      </c>
      <c r="C26" s="34" t="s">
        <v>63</v>
      </c>
      <c r="D26" s="151">
        <v>5327.6337871563746</v>
      </c>
      <c r="E26" s="34"/>
      <c r="F26" s="35"/>
      <c r="G26" s="36"/>
      <c r="H26" s="19"/>
      <c r="I26" s="23"/>
      <c r="J26" s="59"/>
      <c r="K26" s="38">
        <v>5327.6337871563746</v>
      </c>
      <c r="P26" s="60">
        <v>5327.6337871563746</v>
      </c>
      <c r="S26">
        <v>5327.6337871563746</v>
      </c>
    </row>
    <row r="27" spans="1:19" x14ac:dyDescent="0.25">
      <c r="A27" s="33">
        <v>571</v>
      </c>
      <c r="B27" s="33">
        <v>4101</v>
      </c>
      <c r="C27" s="34" t="s">
        <v>63</v>
      </c>
      <c r="D27" s="151">
        <v>5340.7906885281946</v>
      </c>
      <c r="E27" s="34"/>
      <c r="F27" s="35"/>
      <c r="G27" s="36"/>
      <c r="H27" s="19"/>
      <c r="I27" s="23"/>
      <c r="J27" s="59"/>
      <c r="K27" s="38">
        <v>5340.7906885281946</v>
      </c>
      <c r="P27" s="60">
        <v>5340.7906885281946</v>
      </c>
      <c r="S27">
        <v>5340.7906885281946</v>
      </c>
    </row>
    <row r="28" spans="1:19" x14ac:dyDescent="0.25">
      <c r="A28" s="33">
        <v>1103</v>
      </c>
      <c r="B28" s="33">
        <v>4101</v>
      </c>
      <c r="C28" s="34" t="s">
        <v>63</v>
      </c>
      <c r="D28" s="151">
        <v>5348.6101179127099</v>
      </c>
      <c r="E28" s="34"/>
      <c r="F28" s="35"/>
      <c r="G28" s="36"/>
      <c r="H28" s="19"/>
      <c r="I28" s="23"/>
      <c r="J28" s="59"/>
      <c r="K28" s="38">
        <v>5348.6101179127099</v>
      </c>
      <c r="P28" s="60">
        <v>5348.6101179127099</v>
      </c>
      <c r="S28">
        <v>5348.6101179127099</v>
      </c>
    </row>
    <row r="29" spans="1:19" x14ac:dyDescent="0.25">
      <c r="A29" s="33">
        <v>833</v>
      </c>
      <c r="B29" s="33">
        <v>4101</v>
      </c>
      <c r="C29" s="34" t="s">
        <v>63</v>
      </c>
      <c r="D29" s="151">
        <v>5364.9660358289502</v>
      </c>
      <c r="E29" s="34"/>
      <c r="F29" s="35"/>
      <c r="G29" s="36"/>
      <c r="H29" s="19"/>
      <c r="I29" s="23"/>
      <c r="J29" s="59"/>
      <c r="K29" s="38">
        <v>5364.9660358289502</v>
      </c>
      <c r="P29" s="60">
        <v>5364.9660358289502</v>
      </c>
      <c r="S29">
        <v>5364.9660358289502</v>
      </c>
    </row>
    <row r="30" spans="1:19" x14ac:dyDescent="0.25">
      <c r="A30" s="33">
        <v>716</v>
      </c>
      <c r="B30" s="33">
        <v>4101</v>
      </c>
      <c r="C30" s="34" t="s">
        <v>63</v>
      </c>
      <c r="D30" s="151">
        <v>5400.5162920202401</v>
      </c>
      <c r="E30" s="34"/>
      <c r="F30" s="35"/>
      <c r="G30" s="36"/>
      <c r="H30" s="19"/>
      <c r="I30" s="23"/>
      <c r="J30" s="59"/>
      <c r="K30" s="38">
        <v>5400.5162920202401</v>
      </c>
      <c r="P30" s="60">
        <v>5400.5162920202401</v>
      </c>
      <c r="S30">
        <v>5400.5162920202401</v>
      </c>
    </row>
    <row r="31" spans="1:19" x14ac:dyDescent="0.25">
      <c r="A31" s="33">
        <v>176</v>
      </c>
      <c r="B31" s="33">
        <v>4101</v>
      </c>
      <c r="C31" s="34" t="s">
        <v>63</v>
      </c>
      <c r="D31" s="151">
        <v>5474.9458330571515</v>
      </c>
      <c r="E31" s="34"/>
      <c r="F31" s="35"/>
      <c r="G31" s="36"/>
      <c r="H31" s="19"/>
      <c r="I31" s="23"/>
      <c r="J31" s="59"/>
      <c r="K31" s="38">
        <v>5474.9458330571515</v>
      </c>
      <c r="P31" s="60">
        <v>5474.9458330571515</v>
      </c>
      <c r="S31">
        <v>5474.9458330571515</v>
      </c>
    </row>
    <row r="32" spans="1:19" x14ac:dyDescent="0.25">
      <c r="A32" s="33">
        <v>1092</v>
      </c>
      <c r="B32" s="33">
        <v>4101</v>
      </c>
      <c r="C32" s="34" t="s">
        <v>63</v>
      </c>
      <c r="D32" s="151">
        <v>5576.5905809530132</v>
      </c>
      <c r="E32" s="34"/>
      <c r="F32" s="35"/>
      <c r="G32" s="36"/>
      <c r="H32" s="19"/>
      <c r="I32" s="23"/>
      <c r="J32" s="59"/>
      <c r="K32" s="38">
        <v>5576.5905809530132</v>
      </c>
      <c r="P32" s="60">
        <v>5576.5905809530132</v>
      </c>
      <c r="S32">
        <v>5576.5905809530132</v>
      </c>
    </row>
    <row r="33" spans="1:19" x14ac:dyDescent="0.25">
      <c r="A33" s="33">
        <v>405</v>
      </c>
      <c r="B33" s="33">
        <v>4101</v>
      </c>
      <c r="C33" s="34" t="s">
        <v>63</v>
      </c>
      <c r="D33" s="151">
        <v>5595.7592282992282</v>
      </c>
      <c r="E33" s="34"/>
      <c r="F33" s="35"/>
      <c r="G33" s="36"/>
      <c r="H33" s="19"/>
      <c r="I33" s="23"/>
      <c r="J33" s="59"/>
      <c r="K33" s="38">
        <v>5595.7592282992282</v>
      </c>
      <c r="P33" s="60">
        <v>5595.7592282992282</v>
      </c>
      <c r="S33">
        <v>5595.7592282992282</v>
      </c>
    </row>
    <row r="34" spans="1:19" x14ac:dyDescent="0.25">
      <c r="A34" s="33">
        <v>570</v>
      </c>
      <c r="B34" s="33">
        <v>4101</v>
      </c>
      <c r="C34" s="34" t="s">
        <v>63</v>
      </c>
      <c r="D34" s="151">
        <v>5606.7458621941041</v>
      </c>
      <c r="E34" s="34"/>
      <c r="F34" s="35"/>
      <c r="G34" s="36"/>
      <c r="H34" s="19"/>
      <c r="I34" s="23"/>
      <c r="J34" s="59"/>
      <c r="K34" s="38">
        <v>5606.7458621941041</v>
      </c>
      <c r="P34" s="60">
        <v>5606.7458621941041</v>
      </c>
      <c r="S34">
        <v>5606.7458621941041</v>
      </c>
    </row>
    <row r="35" spans="1:19" x14ac:dyDescent="0.25">
      <c r="A35" s="33">
        <v>1067</v>
      </c>
      <c r="B35" s="33">
        <v>4101</v>
      </c>
      <c r="C35" s="34" t="s">
        <v>63</v>
      </c>
      <c r="D35" s="151">
        <v>5652.1869913002247</v>
      </c>
      <c r="E35" s="34"/>
      <c r="F35" s="35"/>
      <c r="G35" s="36"/>
      <c r="H35" s="19"/>
      <c r="I35" s="23"/>
      <c r="J35" s="59"/>
      <c r="K35" s="38">
        <v>5652.1869913002247</v>
      </c>
      <c r="P35" s="60">
        <v>5652.1869913002247</v>
      </c>
      <c r="S35">
        <v>5652.1869913002247</v>
      </c>
    </row>
    <row r="36" spans="1:19" x14ac:dyDescent="0.25">
      <c r="A36" s="33">
        <v>599</v>
      </c>
      <c r="B36" s="33">
        <v>4101</v>
      </c>
      <c r="C36" s="34" t="s">
        <v>63</v>
      </c>
      <c r="D36" s="151">
        <v>5654.1989438361506</v>
      </c>
      <c r="E36" s="34"/>
      <c r="F36" s="35"/>
      <c r="G36" s="36"/>
      <c r="H36" s="19"/>
      <c r="I36" s="23"/>
      <c r="J36" s="59"/>
      <c r="K36" s="38">
        <v>5654.1989438361506</v>
      </c>
      <c r="P36" s="60">
        <v>5654.1989438361506</v>
      </c>
      <c r="S36">
        <v>5654.1989438361506</v>
      </c>
    </row>
    <row r="37" spans="1:19" x14ac:dyDescent="0.25">
      <c r="A37" s="33">
        <v>1064</v>
      </c>
      <c r="B37" s="33">
        <v>4101</v>
      </c>
      <c r="C37" s="34" t="s">
        <v>63</v>
      </c>
      <c r="D37" s="151">
        <v>5668.0775536944147</v>
      </c>
      <c r="E37" s="34"/>
      <c r="F37" s="35"/>
      <c r="G37" s="36"/>
      <c r="H37" s="19"/>
      <c r="I37" s="23"/>
      <c r="J37" s="59"/>
      <c r="K37" s="38">
        <v>5668.0775536944147</v>
      </c>
      <c r="P37" s="60">
        <v>5668.0775536944147</v>
      </c>
      <c r="S37">
        <v>5668.0775536944147</v>
      </c>
    </row>
    <row r="38" spans="1:19" x14ac:dyDescent="0.25">
      <c r="A38" s="33">
        <v>256</v>
      </c>
      <c r="B38" s="33">
        <v>4101</v>
      </c>
      <c r="C38" s="34" t="s">
        <v>63</v>
      </c>
      <c r="D38" s="151">
        <v>5721.8230727859964</v>
      </c>
      <c r="E38" s="34"/>
      <c r="F38" s="35"/>
      <c r="G38" s="36"/>
      <c r="H38" s="19"/>
      <c r="I38" s="23"/>
      <c r="J38" s="59"/>
      <c r="K38" s="38">
        <v>5721.8230727859964</v>
      </c>
      <c r="P38" s="60">
        <v>5721.8230727859964</v>
      </c>
      <c r="S38">
        <v>5721.8230727859964</v>
      </c>
    </row>
    <row r="39" spans="1:19" x14ac:dyDescent="0.25">
      <c r="A39" s="33">
        <v>257</v>
      </c>
      <c r="B39" s="33">
        <v>4101</v>
      </c>
      <c r="C39" s="34" t="s">
        <v>63</v>
      </c>
      <c r="D39" s="151">
        <v>5721.8230727859964</v>
      </c>
      <c r="E39" s="34"/>
      <c r="F39" s="35"/>
      <c r="G39" s="36"/>
      <c r="H39" s="19"/>
      <c r="I39" s="23"/>
      <c r="J39" s="59"/>
      <c r="K39" s="38">
        <v>5721.8230727859964</v>
      </c>
      <c r="P39" s="60">
        <v>5721.8230727859964</v>
      </c>
      <c r="S39">
        <v>5721.8230727859964</v>
      </c>
    </row>
    <row r="40" spans="1:19" x14ac:dyDescent="0.25">
      <c r="A40" s="33">
        <v>418</v>
      </c>
      <c r="B40" s="33">
        <v>4101</v>
      </c>
      <c r="C40" s="34" t="s">
        <v>63</v>
      </c>
      <c r="D40" s="151">
        <v>5929.8836260452135</v>
      </c>
      <c r="E40" s="34"/>
      <c r="F40" s="35"/>
      <c r="G40" s="36"/>
      <c r="H40" s="19"/>
      <c r="I40" s="23"/>
      <c r="J40" s="59"/>
      <c r="K40" s="38">
        <v>5929.8836260452135</v>
      </c>
      <c r="P40" s="60">
        <v>5929.8836260452135</v>
      </c>
      <c r="S40">
        <v>5929.8836260452135</v>
      </c>
    </row>
    <row r="41" spans="1:19" x14ac:dyDescent="0.25">
      <c r="A41" s="33">
        <v>618</v>
      </c>
      <c r="B41" s="33">
        <v>4101</v>
      </c>
      <c r="C41" s="34" t="s">
        <v>63</v>
      </c>
      <c r="D41" s="151">
        <v>6147.3761410903262</v>
      </c>
      <c r="E41" s="34"/>
      <c r="F41" s="35"/>
      <c r="G41" s="36"/>
      <c r="H41" s="19"/>
      <c r="I41" s="23"/>
      <c r="J41" s="59"/>
      <c r="K41" s="38">
        <v>6147.3761410903262</v>
      </c>
      <c r="P41" s="60">
        <v>6147.3761410903262</v>
      </c>
      <c r="S41">
        <v>6147.3761410903262</v>
      </c>
    </row>
    <row r="42" spans="1:19" x14ac:dyDescent="0.25">
      <c r="A42" s="33">
        <v>1088</v>
      </c>
      <c r="B42" s="33">
        <v>4101</v>
      </c>
      <c r="C42" s="34" t="s">
        <v>63</v>
      </c>
      <c r="D42" s="151">
        <v>6186.1448934083774</v>
      </c>
      <c r="E42" s="34"/>
      <c r="F42" s="35"/>
      <c r="G42" s="36"/>
      <c r="H42" s="19"/>
      <c r="I42" s="23"/>
      <c r="J42" s="59"/>
      <c r="K42" s="38">
        <v>6186.1448934083774</v>
      </c>
      <c r="P42" s="60">
        <v>6186.1448934083774</v>
      </c>
      <c r="S42">
        <v>6186.1448934083774</v>
      </c>
    </row>
    <row r="43" spans="1:19" x14ac:dyDescent="0.25">
      <c r="A43" s="33">
        <v>1267</v>
      </c>
      <c r="B43" s="33">
        <v>4101</v>
      </c>
      <c r="C43" s="34" t="s">
        <v>63</v>
      </c>
      <c r="D43" s="151">
        <v>7008.1878746132252</v>
      </c>
      <c r="E43" s="34"/>
      <c r="F43" s="35"/>
      <c r="G43" s="36"/>
      <c r="H43" s="19"/>
      <c r="I43" s="23"/>
      <c r="J43" s="59"/>
      <c r="K43" s="38">
        <v>7008.1878746132252</v>
      </c>
      <c r="P43" s="60">
        <v>7008.1878746132252</v>
      </c>
      <c r="S43">
        <v>7008.1878746132252</v>
      </c>
    </row>
    <row r="44" spans="1:19" x14ac:dyDescent="0.25">
      <c r="A44" s="33">
        <v>1118</v>
      </c>
      <c r="B44" s="33">
        <v>4101</v>
      </c>
      <c r="C44" s="34" t="s">
        <v>63</v>
      </c>
      <c r="D44" s="151">
        <v>7154.914175808608</v>
      </c>
      <c r="E44" s="34"/>
      <c r="F44" s="35"/>
      <c r="G44" s="36"/>
      <c r="H44" s="19"/>
      <c r="I44" s="23"/>
      <c r="J44" s="59"/>
      <c r="K44" s="38">
        <v>7154.914175808608</v>
      </c>
      <c r="P44" s="60">
        <v>7154.914175808608</v>
      </c>
      <c r="S44">
        <v>7154.914175808608</v>
      </c>
    </row>
    <row r="45" spans="1:19" x14ac:dyDescent="0.25">
      <c r="A45" s="33">
        <v>41</v>
      </c>
      <c r="B45" s="33">
        <v>4101</v>
      </c>
      <c r="C45" s="34" t="s">
        <v>63</v>
      </c>
      <c r="D45" s="151">
        <v>7309.8404186166499</v>
      </c>
      <c r="E45" s="34"/>
      <c r="F45" s="35"/>
      <c r="G45" s="36"/>
      <c r="H45" s="19"/>
      <c r="I45" s="23"/>
      <c r="J45" s="59"/>
      <c r="K45" s="38">
        <v>7309.8404186166499</v>
      </c>
      <c r="P45" s="60">
        <v>7309.8404186166499</v>
      </c>
      <c r="S45">
        <v>7309.8404186166499</v>
      </c>
    </row>
    <row r="46" spans="1:19" x14ac:dyDescent="0.25">
      <c r="A46" s="33">
        <v>245</v>
      </c>
      <c r="B46" s="33">
        <v>4101</v>
      </c>
      <c r="C46" s="34" t="s">
        <v>63</v>
      </c>
      <c r="D46" s="151">
        <v>7866.5340664610721</v>
      </c>
      <c r="E46" s="34"/>
      <c r="F46" s="35"/>
      <c r="G46" s="36"/>
      <c r="H46" s="19"/>
      <c r="I46" s="23"/>
      <c r="J46" s="59"/>
      <c r="K46" s="38">
        <v>7866.5340664610721</v>
      </c>
      <c r="P46" s="60">
        <v>7866.5340664610721</v>
      </c>
      <c r="S46">
        <v>7866.5340664610721</v>
      </c>
    </row>
    <row r="47" spans="1:19" x14ac:dyDescent="0.25">
      <c r="A47" s="33">
        <v>970</v>
      </c>
      <c r="B47" s="33">
        <v>4101</v>
      </c>
      <c r="C47" s="34" t="s">
        <v>63</v>
      </c>
      <c r="D47" s="151">
        <v>9054.15734431077</v>
      </c>
      <c r="E47" s="34"/>
      <c r="F47" s="35"/>
      <c r="G47" s="36"/>
      <c r="H47" s="19"/>
      <c r="I47" s="23"/>
      <c r="J47" s="59"/>
      <c r="K47" s="38">
        <v>9054.15734431077</v>
      </c>
      <c r="P47" s="60">
        <v>9054.15734431077</v>
      </c>
      <c r="S47">
        <v>9054.15734431077</v>
      </c>
    </row>
    <row r="48" spans="1:19" x14ac:dyDescent="0.25">
      <c r="A48" s="33">
        <v>1283</v>
      </c>
      <c r="B48" s="33">
        <v>4101</v>
      </c>
      <c r="C48" s="34" t="s">
        <v>63</v>
      </c>
      <c r="D48" s="151">
        <v>9391.4460133495777</v>
      </c>
      <c r="E48" s="34"/>
      <c r="F48" s="35"/>
      <c r="G48" s="36"/>
      <c r="H48" s="19"/>
      <c r="I48" s="23"/>
      <c r="J48" s="59"/>
      <c r="K48" s="38">
        <v>9391.4460133495777</v>
      </c>
      <c r="P48" s="60">
        <v>9391.4460133495777</v>
      </c>
      <c r="S48">
        <v>9391.4460133495777</v>
      </c>
    </row>
    <row r="49" spans="1:19" x14ac:dyDescent="0.25">
      <c r="A49" s="33">
        <v>900</v>
      </c>
      <c r="B49" s="33">
        <v>4101</v>
      </c>
      <c r="C49" s="34" t="s">
        <v>63</v>
      </c>
      <c r="D49" s="151">
        <v>12454.199076623721</v>
      </c>
      <c r="E49" s="34"/>
      <c r="F49" s="35"/>
      <c r="G49" s="36"/>
      <c r="H49" s="19"/>
      <c r="I49" s="23"/>
      <c r="J49" s="59"/>
      <c r="K49" s="38">
        <v>12454.199076623721</v>
      </c>
      <c r="P49" s="97">
        <v>12454.199076623721</v>
      </c>
      <c r="S49">
        <v>12454.199076623721</v>
      </c>
    </row>
    <row r="50" spans="1:19" x14ac:dyDescent="0.25">
      <c r="A50" s="33">
        <v>1277</v>
      </c>
      <c r="B50" s="33">
        <v>4101</v>
      </c>
      <c r="C50" s="34" t="s">
        <v>63</v>
      </c>
      <c r="D50" s="151">
        <v>13320.065237098044</v>
      </c>
      <c r="E50" s="34"/>
      <c r="F50" s="35"/>
      <c r="G50" s="36"/>
      <c r="H50" s="19"/>
      <c r="I50" s="23"/>
      <c r="J50" s="59"/>
      <c r="K50" s="38">
        <v>13320.065237098044</v>
      </c>
      <c r="P50" s="97">
        <v>13320.065237098044</v>
      </c>
      <c r="S50">
        <v>13320.065237098044</v>
      </c>
    </row>
    <row r="51" spans="1:19" x14ac:dyDescent="0.25">
      <c r="A51" s="33">
        <v>2347</v>
      </c>
      <c r="B51" s="33">
        <v>4101</v>
      </c>
      <c r="C51" s="34" t="s">
        <v>63</v>
      </c>
      <c r="D51" s="151">
        <v>13718.455477814901</v>
      </c>
      <c r="E51" s="34"/>
      <c r="F51" s="35"/>
      <c r="G51" s="36"/>
      <c r="H51" s="19"/>
      <c r="I51" s="23"/>
      <c r="J51" s="59"/>
      <c r="K51" s="38">
        <v>13718.455477814901</v>
      </c>
      <c r="P51" s="97">
        <v>13718.455477814901</v>
      </c>
      <c r="S51">
        <v>13718.455477814901</v>
      </c>
    </row>
    <row r="52" spans="1:19" x14ac:dyDescent="0.25">
      <c r="A52" s="33">
        <v>2357</v>
      </c>
      <c r="B52" s="33">
        <v>4101</v>
      </c>
      <c r="C52" s="34" t="s">
        <v>63</v>
      </c>
      <c r="D52" s="151">
        <v>14308.774059454818</v>
      </c>
      <c r="E52" s="34"/>
      <c r="F52" s="35"/>
      <c r="G52" s="36"/>
      <c r="H52" s="19"/>
      <c r="I52" s="23"/>
      <c r="J52" s="59"/>
      <c r="K52" s="38">
        <v>14308.774059454818</v>
      </c>
      <c r="P52" s="97">
        <v>14308.774059454818</v>
      </c>
      <c r="S52">
        <v>14308.774059454818</v>
      </c>
    </row>
    <row r="53" spans="1:19" x14ac:dyDescent="0.25">
      <c r="A53" s="33">
        <v>2339</v>
      </c>
      <c r="B53" s="33">
        <v>4101</v>
      </c>
      <c r="C53" s="34" t="s">
        <v>63</v>
      </c>
      <c r="D53" s="151">
        <v>16461.784225607287</v>
      </c>
      <c r="E53" s="34"/>
      <c r="F53" s="35"/>
      <c r="G53" s="36"/>
      <c r="H53" s="19"/>
      <c r="I53" s="23"/>
      <c r="J53" s="59"/>
      <c r="K53" s="38">
        <v>16461.784225607287</v>
      </c>
      <c r="P53" s="97">
        <v>16461.784225607287</v>
      </c>
      <c r="S53">
        <v>16461.784225607287</v>
      </c>
    </row>
    <row r="54" spans="1:19" x14ac:dyDescent="0.25">
      <c r="A54" s="33">
        <v>2352</v>
      </c>
      <c r="B54" s="33">
        <v>4101</v>
      </c>
      <c r="C54" s="34" t="s">
        <v>63</v>
      </c>
      <c r="D54" s="151">
        <v>16769.652351837693</v>
      </c>
      <c r="E54" s="34"/>
      <c r="F54" s="35"/>
      <c r="G54" s="36"/>
      <c r="H54" s="19"/>
      <c r="I54" s="23"/>
      <c r="J54" s="59"/>
      <c r="K54" s="38">
        <v>16769.652351837693</v>
      </c>
      <c r="P54" s="97">
        <v>16769.652351837693</v>
      </c>
      <c r="S54">
        <v>16769.652351837693</v>
      </c>
    </row>
    <row r="55" spans="1:19" x14ac:dyDescent="0.25">
      <c r="A55" s="33">
        <v>3701</v>
      </c>
      <c r="B55" s="33">
        <v>4101</v>
      </c>
      <c r="C55" s="34" t="s">
        <v>63</v>
      </c>
      <c r="D55" s="151">
        <v>16954.297408172813</v>
      </c>
      <c r="E55" s="34"/>
      <c r="F55" s="35"/>
      <c r="G55" s="36"/>
      <c r="H55" s="19"/>
      <c r="I55" s="23"/>
      <c r="J55" s="59"/>
      <c r="K55" s="38">
        <v>16954.297408172813</v>
      </c>
      <c r="P55" s="97">
        <v>16954.297408172813</v>
      </c>
      <c r="S55">
        <v>16954.297408172813</v>
      </c>
    </row>
    <row r="56" spans="1:19" x14ac:dyDescent="0.25">
      <c r="A56" s="33">
        <v>2341</v>
      </c>
      <c r="B56" s="33">
        <v>4101</v>
      </c>
      <c r="C56" s="34" t="s">
        <v>63</v>
      </c>
      <c r="D56" s="151">
        <v>16983.198017384428</v>
      </c>
      <c r="E56" s="34"/>
      <c r="F56" s="35"/>
      <c r="G56" s="36"/>
      <c r="H56" s="19"/>
      <c r="I56" s="23"/>
      <c r="J56" s="59"/>
      <c r="K56" s="38">
        <v>16983.198017384428</v>
      </c>
      <c r="P56" s="97">
        <v>16983.198017384428</v>
      </c>
      <c r="S56">
        <v>16983.198017384428</v>
      </c>
    </row>
    <row r="57" spans="1:19" x14ac:dyDescent="0.25">
      <c r="A57" s="33">
        <v>2335</v>
      </c>
      <c r="B57" s="33">
        <v>4101</v>
      </c>
      <c r="C57" s="34" t="s">
        <v>63</v>
      </c>
      <c r="D57" s="151">
        <v>18499.39371537041</v>
      </c>
      <c r="E57" s="34"/>
      <c r="F57" s="35"/>
      <c r="G57" s="36"/>
      <c r="H57" s="19"/>
      <c r="I57" s="23"/>
      <c r="J57" s="59"/>
      <c r="K57" s="38">
        <v>18499.39371537041</v>
      </c>
      <c r="P57" s="97">
        <v>18499.39371537041</v>
      </c>
      <c r="S57">
        <v>18499.39371537041</v>
      </c>
    </row>
    <row r="58" spans="1:19" x14ac:dyDescent="0.25">
      <c r="A58" s="33">
        <v>2348</v>
      </c>
      <c r="B58" s="33">
        <v>4101</v>
      </c>
      <c r="C58" s="34" t="s">
        <v>63</v>
      </c>
      <c r="D58" s="151">
        <v>18933.241052759477</v>
      </c>
      <c r="E58" s="34"/>
      <c r="F58" s="35"/>
      <c r="G58" s="36"/>
      <c r="H58" s="19"/>
      <c r="I58" s="23"/>
      <c r="J58" s="59"/>
      <c r="K58" s="38">
        <v>18933.241052759477</v>
      </c>
      <c r="P58" s="97">
        <v>18933.241052759477</v>
      </c>
      <c r="S58">
        <v>18933.241052759477</v>
      </c>
    </row>
    <row r="59" spans="1:19" ht="15.75" thickBot="1" x14ac:dyDescent="0.3">
      <c r="A59" s="33">
        <v>2353</v>
      </c>
      <c r="B59" s="33">
        <v>4101</v>
      </c>
      <c r="C59" s="34" t="s">
        <v>63</v>
      </c>
      <c r="D59" s="151">
        <v>25112.101440435821</v>
      </c>
      <c r="E59" s="34"/>
      <c r="F59" s="35"/>
      <c r="G59" s="36"/>
      <c r="H59" s="19"/>
      <c r="I59" s="23"/>
      <c r="J59" s="80"/>
      <c r="K59" s="81">
        <v>25112.101440435821</v>
      </c>
      <c r="L59" s="72"/>
      <c r="M59" s="72"/>
      <c r="N59" s="72"/>
      <c r="O59" s="72"/>
      <c r="P59" s="98">
        <v>25112.101440435821</v>
      </c>
      <c r="S59">
        <v>25112.101440435821</v>
      </c>
    </row>
  </sheetData>
  <sortState ref="S3:S59">
    <sortCondition ref="S3:S59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2"/>
  <sheetViews>
    <sheetView workbookViewId="0">
      <selection activeCell="C8" sqref="C8"/>
    </sheetView>
  </sheetViews>
  <sheetFormatPr defaultRowHeight="15" x14ac:dyDescent="0.25"/>
  <cols>
    <col min="4" max="4" width="9.140625" style="40"/>
  </cols>
  <sheetData>
    <row r="1" spans="1:41" ht="15" customHeight="1" x14ac:dyDescent="0.25">
      <c r="A1" s="30" t="s">
        <v>130</v>
      </c>
      <c r="B1" s="30" t="s">
        <v>137</v>
      </c>
      <c r="C1" s="30" t="s">
        <v>138</v>
      </c>
      <c r="D1" s="31" t="s">
        <v>140</v>
      </c>
      <c r="E1" s="30"/>
      <c r="F1" s="31"/>
      <c r="G1" s="31"/>
      <c r="H1" s="30"/>
      <c r="I1" s="55"/>
      <c r="J1" s="82"/>
      <c r="K1" s="83" t="s">
        <v>140</v>
      </c>
      <c r="L1" s="84">
        <v>2023</v>
      </c>
      <c r="N1" s="190" t="s">
        <v>328</v>
      </c>
      <c r="O1" s="190"/>
      <c r="P1" s="190"/>
      <c r="Q1" s="190"/>
      <c r="R1" s="190"/>
      <c r="S1" s="190"/>
      <c r="T1" s="190"/>
      <c r="U1" s="190"/>
      <c r="V1" s="190"/>
      <c r="W1" s="128"/>
      <c r="X1" s="128"/>
      <c r="AA1" s="82" t="s">
        <v>139</v>
      </c>
      <c r="AB1" s="83" t="s">
        <v>140</v>
      </c>
      <c r="AC1" s="84">
        <v>2020</v>
      </c>
      <c r="AE1" s="30" t="s">
        <v>130</v>
      </c>
      <c r="AF1" s="30" t="s">
        <v>131</v>
      </c>
      <c r="AG1" s="30" t="s">
        <v>132</v>
      </c>
      <c r="AH1" s="30" t="s">
        <v>133</v>
      </c>
      <c r="AI1" s="30" t="s">
        <v>134</v>
      </c>
      <c r="AJ1" s="31" t="s">
        <v>135</v>
      </c>
      <c r="AK1" s="31" t="s">
        <v>136</v>
      </c>
      <c r="AL1" s="30" t="s">
        <v>137</v>
      </c>
      <c r="AM1" s="30" t="s">
        <v>138</v>
      </c>
      <c r="AN1" s="32" t="s">
        <v>139</v>
      </c>
      <c r="AO1" s="31" t="s">
        <v>140</v>
      </c>
    </row>
    <row r="2" spans="1:41" x14ac:dyDescent="0.25">
      <c r="A2" s="33">
        <v>3461</v>
      </c>
      <c r="B2" s="33">
        <v>1503</v>
      </c>
      <c r="C2" s="34" t="s">
        <v>26</v>
      </c>
      <c r="D2" s="38">
        <v>197.3840556104594</v>
      </c>
      <c r="E2" s="34"/>
      <c r="F2" s="35"/>
      <c r="G2" s="36"/>
      <c r="H2" s="19"/>
      <c r="I2" s="23"/>
      <c r="J2" s="59"/>
      <c r="K2" s="38">
        <v>197.3840556104594</v>
      </c>
      <c r="L2" s="62"/>
      <c r="N2" s="191"/>
      <c r="O2" s="191"/>
      <c r="P2" s="191"/>
      <c r="Q2" s="191"/>
      <c r="R2" s="191"/>
      <c r="S2" s="191"/>
      <c r="T2" s="191"/>
      <c r="U2" s="191"/>
      <c r="V2" s="191"/>
      <c r="W2" s="128"/>
      <c r="X2">
        <v>197.3840556104594</v>
      </c>
      <c r="AA2" s="59">
        <v>3.5811000000000002</v>
      </c>
      <c r="AB2" s="38">
        <v>507.33408908150216</v>
      </c>
      <c r="AC2" s="62"/>
      <c r="AD2" t="str">
        <f t="shared" ref="AD2:AD65" si="0">IF(AE2=A2,"","NÃO")</f>
        <v>NÃO</v>
      </c>
      <c r="AE2" s="33">
        <v>26</v>
      </c>
      <c r="AF2" s="33" t="s">
        <v>161</v>
      </c>
      <c r="AG2" s="34" t="s">
        <v>162</v>
      </c>
      <c r="AH2" s="33">
        <v>1507458</v>
      </c>
      <c r="AI2" s="34" t="s">
        <v>163</v>
      </c>
      <c r="AJ2" s="35">
        <v>35947</v>
      </c>
      <c r="AK2" s="36">
        <v>141.66990284591387</v>
      </c>
      <c r="AL2" s="19">
        <v>1503</v>
      </c>
      <c r="AM2" s="19" t="s">
        <v>26</v>
      </c>
      <c r="AN2" s="37">
        <v>3.7321975582618458</v>
      </c>
      <c r="AO2" s="38">
        <v>528.7400654807127</v>
      </c>
    </row>
    <row r="3" spans="1:41" x14ac:dyDescent="0.25">
      <c r="A3" s="33">
        <v>502</v>
      </c>
      <c r="B3" s="33">
        <v>1503</v>
      </c>
      <c r="C3" s="34" t="s">
        <v>26</v>
      </c>
      <c r="D3" s="38">
        <v>238.49031038061403</v>
      </c>
      <c r="E3" s="34"/>
      <c r="F3" s="35"/>
      <c r="G3" s="36"/>
      <c r="H3" s="19"/>
      <c r="I3" s="23"/>
      <c r="J3" s="59"/>
      <c r="K3" s="38">
        <v>238.49031038061403</v>
      </c>
      <c r="L3" s="62"/>
      <c r="N3" s="191"/>
      <c r="O3" s="191"/>
      <c r="P3" s="191"/>
      <c r="Q3" s="191"/>
      <c r="R3" s="191"/>
      <c r="S3" s="191"/>
      <c r="T3" s="191"/>
      <c r="U3" s="191"/>
      <c r="V3" s="191"/>
      <c r="W3" s="128"/>
      <c r="X3">
        <v>238.49031038061403</v>
      </c>
      <c r="AA3" s="59">
        <v>3.5811000000000002</v>
      </c>
      <c r="AB3" s="38">
        <v>435.85985596398768</v>
      </c>
      <c r="AC3" s="62"/>
      <c r="AD3" t="str">
        <f t="shared" si="0"/>
        <v>NÃO</v>
      </c>
      <c r="AE3" s="33">
        <v>29</v>
      </c>
      <c r="AF3" s="33" t="s">
        <v>161</v>
      </c>
      <c r="AG3" s="34" t="s">
        <v>162</v>
      </c>
      <c r="AH3" s="33">
        <v>1507458</v>
      </c>
      <c r="AI3" s="34" t="s">
        <v>164</v>
      </c>
      <c r="AJ3" s="35">
        <v>35947</v>
      </c>
      <c r="AK3" s="36">
        <v>121.71116583284122</v>
      </c>
      <c r="AL3" s="19">
        <v>1503</v>
      </c>
      <c r="AM3" s="19" t="s">
        <v>26</v>
      </c>
      <c r="AN3" s="37">
        <v>3.7321975582618458</v>
      </c>
      <c r="AO3" s="38">
        <v>454.25011593453257</v>
      </c>
    </row>
    <row r="4" spans="1:41" x14ac:dyDescent="0.25">
      <c r="A4" s="33">
        <v>504</v>
      </c>
      <c r="B4" s="33">
        <v>1503</v>
      </c>
      <c r="C4" s="34" t="s">
        <v>26</v>
      </c>
      <c r="D4" s="38">
        <v>280.01143834448357</v>
      </c>
      <c r="E4" s="34"/>
      <c r="F4" s="35"/>
      <c r="G4" s="36"/>
      <c r="H4" s="19"/>
      <c r="I4" s="23"/>
      <c r="J4" s="59"/>
      <c r="K4" s="38">
        <v>280.01143834448357</v>
      </c>
      <c r="L4" s="62"/>
      <c r="N4" s="191"/>
      <c r="O4" s="191"/>
      <c r="P4" s="191"/>
      <c r="Q4" s="191"/>
      <c r="R4" s="191"/>
      <c r="S4" s="191"/>
      <c r="T4" s="191"/>
      <c r="U4" s="191"/>
      <c r="V4" s="191"/>
      <c r="W4" s="128"/>
      <c r="X4">
        <v>280.01143834448357</v>
      </c>
      <c r="AA4" s="59">
        <v>3.6036999999999999</v>
      </c>
      <c r="AB4" s="38">
        <v>470.09718997957623</v>
      </c>
      <c r="AC4" s="62"/>
      <c r="AD4" t="str">
        <f t="shared" si="0"/>
        <v>NÃO</v>
      </c>
      <c r="AE4" s="33">
        <v>33</v>
      </c>
      <c r="AF4" s="33" t="s">
        <v>161</v>
      </c>
      <c r="AG4" s="34" t="s">
        <v>165</v>
      </c>
      <c r="AH4" s="33">
        <v>1507151</v>
      </c>
      <c r="AI4" s="34" t="s">
        <v>166</v>
      </c>
      <c r="AJ4" s="35">
        <v>35886</v>
      </c>
      <c r="AK4" s="36">
        <v>130.44848072247308</v>
      </c>
      <c r="AL4" s="19">
        <v>1503</v>
      </c>
      <c r="AM4" s="19" t="s">
        <v>26</v>
      </c>
      <c r="AN4" s="37">
        <v>3.75574124862794</v>
      </c>
      <c r="AO4" s="38">
        <v>489.93073987023882</v>
      </c>
    </row>
    <row r="5" spans="1:41" x14ac:dyDescent="0.25">
      <c r="A5" s="33">
        <v>501</v>
      </c>
      <c r="B5" s="33">
        <v>1503</v>
      </c>
      <c r="C5" s="34" t="s">
        <v>26</v>
      </c>
      <c r="D5" s="38">
        <v>283.07348467736972</v>
      </c>
      <c r="E5" s="34"/>
      <c r="F5" s="35"/>
      <c r="G5" s="36"/>
      <c r="H5" s="19"/>
      <c r="I5" s="23"/>
      <c r="J5" s="59"/>
      <c r="K5" s="38">
        <v>283.07348467736972</v>
      </c>
      <c r="L5" s="62"/>
      <c r="N5" s="191"/>
      <c r="O5" s="191"/>
      <c r="P5" s="191"/>
      <c r="Q5" s="191"/>
      <c r="R5" s="191"/>
      <c r="S5" s="191"/>
      <c r="T5" s="191"/>
      <c r="U5" s="191"/>
      <c r="V5" s="191"/>
      <c r="W5" s="128"/>
      <c r="X5">
        <v>283.07348467736972</v>
      </c>
      <c r="AA5" s="59">
        <v>3.569</v>
      </c>
      <c r="AB5" s="38">
        <v>610.95260033844943</v>
      </c>
      <c r="AC5" s="62"/>
      <c r="AD5" t="str">
        <f t="shared" si="0"/>
        <v>NÃO</v>
      </c>
      <c r="AE5" s="33">
        <v>39</v>
      </c>
      <c r="AF5" s="33" t="s">
        <v>161</v>
      </c>
      <c r="AG5" s="34" t="s">
        <v>167</v>
      </c>
      <c r="AH5" s="33">
        <v>1506583</v>
      </c>
      <c r="AI5" s="34" t="s">
        <v>168</v>
      </c>
      <c r="AJ5" s="35">
        <v>35977</v>
      </c>
      <c r="AK5" s="36">
        <v>171.18313262495082</v>
      </c>
      <c r="AL5" s="19">
        <v>1503</v>
      </c>
      <c r="AM5" s="19" t="s">
        <v>26</v>
      </c>
      <c r="AN5" s="37">
        <v>3.7195514121022804</v>
      </c>
      <c r="AO5" s="38">
        <v>636.72446268322778</v>
      </c>
    </row>
    <row r="6" spans="1:41" x14ac:dyDescent="0.25">
      <c r="A6" s="33">
        <v>760</v>
      </c>
      <c r="B6" s="33">
        <v>1503</v>
      </c>
      <c r="C6" s="34" t="s">
        <v>26</v>
      </c>
      <c r="D6" s="38">
        <v>319.08229013729914</v>
      </c>
      <c r="E6" s="34"/>
      <c r="F6" s="35"/>
      <c r="G6" s="36"/>
      <c r="H6" s="19"/>
      <c r="I6" s="23"/>
      <c r="J6" s="59"/>
      <c r="K6" s="38">
        <v>319.08229013729914</v>
      </c>
      <c r="L6" s="62"/>
      <c r="N6" s="191"/>
      <c r="O6" s="191"/>
      <c r="P6" s="191"/>
      <c r="Q6" s="191"/>
      <c r="R6" s="191"/>
      <c r="S6" s="191"/>
      <c r="T6" s="191"/>
      <c r="U6" s="191"/>
      <c r="V6" s="191"/>
      <c r="W6" s="128"/>
      <c r="X6">
        <v>319.08229013729914</v>
      </c>
      <c r="AA6" s="59">
        <v>3.5811000000000002</v>
      </c>
      <c r="AB6" s="38">
        <v>692.27335896697355</v>
      </c>
      <c r="AC6" s="62"/>
      <c r="AD6" t="str">
        <f t="shared" si="0"/>
        <v>NÃO</v>
      </c>
      <c r="AE6" s="33">
        <v>43</v>
      </c>
      <c r="AF6" s="33" t="s">
        <v>161</v>
      </c>
      <c r="AG6" s="34" t="s">
        <v>169</v>
      </c>
      <c r="AH6" s="33">
        <v>1504208</v>
      </c>
      <c r="AI6" s="34" t="s">
        <v>170</v>
      </c>
      <c r="AJ6" s="35">
        <v>35947</v>
      </c>
      <c r="AK6" s="36">
        <v>193.31304877467076</v>
      </c>
      <c r="AL6" s="19">
        <v>1503</v>
      </c>
      <c r="AM6" s="19" t="s">
        <v>26</v>
      </c>
      <c r="AN6" s="37">
        <v>3.7321975582618458</v>
      </c>
      <c r="AO6" s="38">
        <v>721.48248861697937</v>
      </c>
    </row>
    <row r="7" spans="1:41" x14ac:dyDescent="0.25">
      <c r="A7" s="33">
        <v>1137</v>
      </c>
      <c r="B7" s="33">
        <v>1503</v>
      </c>
      <c r="C7" s="34" t="s">
        <v>26</v>
      </c>
      <c r="D7" s="38">
        <v>332.97780149735303</v>
      </c>
      <c r="E7" s="34"/>
      <c r="F7" s="35"/>
      <c r="G7" s="36"/>
      <c r="H7" s="19"/>
      <c r="I7" s="23"/>
      <c r="J7" s="59"/>
      <c r="K7" s="38">
        <v>332.97780149735303</v>
      </c>
      <c r="L7" s="62"/>
      <c r="N7" s="191"/>
      <c r="O7" s="191"/>
      <c r="P7" s="191"/>
      <c r="Q7" s="191"/>
      <c r="R7" s="191"/>
      <c r="S7" s="191"/>
      <c r="T7" s="191"/>
      <c r="U7" s="191"/>
      <c r="V7" s="191"/>
      <c r="W7" s="128"/>
      <c r="X7">
        <v>332.97780149735303</v>
      </c>
      <c r="AA7" s="59">
        <v>3.6019999999999999</v>
      </c>
      <c r="AB7" s="38">
        <v>521.20871988061867</v>
      </c>
      <c r="AC7" s="62"/>
      <c r="AD7" t="str">
        <f t="shared" si="0"/>
        <v>NÃO</v>
      </c>
      <c r="AE7" s="33">
        <v>59</v>
      </c>
      <c r="AF7" s="33" t="s">
        <v>161</v>
      </c>
      <c r="AG7" s="34" t="s">
        <v>162</v>
      </c>
      <c r="AH7" s="33">
        <v>1507458</v>
      </c>
      <c r="AI7" s="34" t="s">
        <v>171</v>
      </c>
      <c r="AJ7" s="35">
        <v>36069</v>
      </c>
      <c r="AK7" s="36">
        <v>144.69981118284807</v>
      </c>
      <c r="AL7" s="19">
        <v>1503</v>
      </c>
      <c r="AM7" s="19" t="s">
        <v>26</v>
      </c>
      <c r="AN7" s="37">
        <v>3.7539966077349756</v>
      </c>
      <c r="AO7" s="38">
        <v>543.20260032030308</v>
      </c>
    </row>
    <row r="8" spans="1:41" x14ac:dyDescent="0.25">
      <c r="A8" s="33">
        <v>1138</v>
      </c>
      <c r="B8" s="33">
        <v>1503</v>
      </c>
      <c r="C8" s="34" t="s">
        <v>26</v>
      </c>
      <c r="D8" s="38">
        <v>332.97869624726923</v>
      </c>
      <c r="E8" s="34"/>
      <c r="F8" s="35"/>
      <c r="G8" s="36"/>
      <c r="H8" s="19"/>
      <c r="I8" s="23"/>
      <c r="J8" s="59"/>
      <c r="K8" s="38">
        <v>332.97869624726923</v>
      </c>
      <c r="L8" s="62"/>
      <c r="X8">
        <v>332.97869624726923</v>
      </c>
      <c r="AA8" s="59">
        <v>3.5729000000000002</v>
      </c>
      <c r="AB8" s="38">
        <v>527.57975139750408</v>
      </c>
      <c r="AC8" s="62"/>
      <c r="AD8" t="str">
        <f t="shared" si="0"/>
        <v>NÃO</v>
      </c>
      <c r="AE8" s="33">
        <v>88</v>
      </c>
      <c r="AF8" s="33" t="s">
        <v>161</v>
      </c>
      <c r="AG8" s="34" t="s">
        <v>172</v>
      </c>
      <c r="AH8" s="33">
        <v>1505064</v>
      </c>
      <c r="AI8" s="34" t="s">
        <v>173</v>
      </c>
      <c r="AJ8" s="35">
        <v>36008</v>
      </c>
      <c r="AK8" s="36">
        <v>147.66149385583253</v>
      </c>
      <c r="AL8" s="19">
        <v>1503</v>
      </c>
      <c r="AM8" s="19" t="s">
        <v>26</v>
      </c>
      <c r="AN8" s="37">
        <v>3.7236488948465785</v>
      </c>
      <c r="AO8" s="38">
        <v>549.83955840766566</v>
      </c>
    </row>
    <row r="9" spans="1:41" x14ac:dyDescent="0.25">
      <c r="A9" s="33">
        <v>231</v>
      </c>
      <c r="B9" s="33">
        <v>1503</v>
      </c>
      <c r="C9" s="34" t="s">
        <v>26</v>
      </c>
      <c r="D9" s="38">
        <v>381.31653542015192</v>
      </c>
      <c r="E9" s="34"/>
      <c r="F9" s="35"/>
      <c r="G9" s="36"/>
      <c r="H9" s="19"/>
      <c r="I9" s="23"/>
      <c r="J9" s="59"/>
      <c r="K9" s="38">
        <v>381.31653542015192</v>
      </c>
      <c r="L9" s="62"/>
      <c r="M9" s="99">
        <f>AVERAGE(K2:K152)</f>
        <v>1529.0313967926206</v>
      </c>
      <c r="N9" s="1"/>
      <c r="X9">
        <v>381.31653542015192</v>
      </c>
      <c r="AA9" s="59">
        <v>2.4035756133000001</v>
      </c>
      <c r="AB9" s="38">
        <v>1106.678319631719</v>
      </c>
      <c r="AC9" s="62"/>
      <c r="AD9" s="40">
        <f>AVERAGE(AB2:AB152)</f>
        <v>1190.3133712549652</v>
      </c>
      <c r="AE9" s="33">
        <v>91</v>
      </c>
      <c r="AF9" s="33" t="s">
        <v>161</v>
      </c>
      <c r="AG9" s="34" t="s">
        <v>165</v>
      </c>
      <c r="AH9" s="33">
        <v>1507151</v>
      </c>
      <c r="AI9" s="34" t="s">
        <v>160</v>
      </c>
      <c r="AJ9" s="35">
        <v>37803</v>
      </c>
      <c r="AK9" s="36">
        <v>460.43</v>
      </c>
      <c r="AL9" s="19">
        <v>1503</v>
      </c>
      <c r="AM9" s="19" t="s">
        <v>26</v>
      </c>
      <c r="AN9" s="37">
        <v>2.5049378983000001</v>
      </c>
      <c r="AO9" s="38">
        <v>1153.3485565142691</v>
      </c>
    </row>
    <row r="10" spans="1:41" x14ac:dyDescent="0.25">
      <c r="A10" s="33">
        <v>1158</v>
      </c>
      <c r="B10" s="33">
        <v>1503</v>
      </c>
      <c r="C10" s="34" t="s">
        <v>26</v>
      </c>
      <c r="D10" s="38">
        <v>383.19347910298262</v>
      </c>
      <c r="E10" s="34"/>
      <c r="F10" s="35"/>
      <c r="G10" s="36"/>
      <c r="H10" s="19"/>
      <c r="I10" s="23"/>
      <c r="J10" s="59"/>
      <c r="K10" s="38">
        <v>383.19347910298262</v>
      </c>
      <c r="L10" s="62"/>
      <c r="X10">
        <v>383.19347910298262</v>
      </c>
      <c r="AA10" s="59">
        <v>3.6019999999999999</v>
      </c>
      <c r="AB10" s="38">
        <v>533.57868046366787</v>
      </c>
      <c r="AC10" s="62"/>
      <c r="AD10" t="str">
        <f t="shared" si="0"/>
        <v>NÃO</v>
      </c>
      <c r="AE10" s="33">
        <v>99</v>
      </c>
      <c r="AF10" s="33" t="s">
        <v>161</v>
      </c>
      <c r="AG10" s="34" t="s">
        <v>174</v>
      </c>
      <c r="AH10" s="33">
        <v>1503705</v>
      </c>
      <c r="AI10" s="34" t="s">
        <v>175</v>
      </c>
      <c r="AJ10" s="35">
        <v>36069</v>
      </c>
      <c r="AK10" s="36">
        <v>148.13400346020762</v>
      </c>
      <c r="AL10" s="19">
        <v>1503</v>
      </c>
      <c r="AM10" s="19" t="s">
        <v>26</v>
      </c>
      <c r="AN10" s="37">
        <v>3.7539966077349756</v>
      </c>
      <c r="AO10" s="38">
        <v>556.09454647982056</v>
      </c>
    </row>
    <row r="11" spans="1:41" x14ac:dyDescent="0.25">
      <c r="A11" s="33">
        <v>835</v>
      </c>
      <c r="B11" s="33">
        <v>1503</v>
      </c>
      <c r="C11" s="34" t="s">
        <v>26</v>
      </c>
      <c r="D11" s="38">
        <v>383.65570180564617</v>
      </c>
      <c r="E11" s="34"/>
      <c r="F11" s="35"/>
      <c r="G11" s="36"/>
      <c r="H11" s="19"/>
      <c r="I11" s="23"/>
      <c r="J11" s="59"/>
      <c r="K11" s="38">
        <v>383.65570180564617</v>
      </c>
      <c r="L11" s="62"/>
      <c r="X11">
        <v>383.65570180564617</v>
      </c>
      <c r="AA11" s="59">
        <v>3.3691000000000004</v>
      </c>
      <c r="AB11" s="38">
        <v>665.86584462847907</v>
      </c>
      <c r="AC11" s="62"/>
      <c r="AD11" t="str">
        <f t="shared" si="0"/>
        <v>NÃO</v>
      </c>
      <c r="AE11" s="33">
        <v>103</v>
      </c>
      <c r="AF11" s="33" t="s">
        <v>161</v>
      </c>
      <c r="AG11" s="34" t="s">
        <v>176</v>
      </c>
      <c r="AH11" s="33">
        <v>1506161</v>
      </c>
      <c r="AI11" s="34" t="s">
        <v>177</v>
      </c>
      <c r="AJ11" s="35">
        <v>36465</v>
      </c>
      <c r="AK11" s="36">
        <v>197.63908599580867</v>
      </c>
      <c r="AL11" s="19">
        <v>1503</v>
      </c>
      <c r="AM11" s="19" t="s">
        <v>26</v>
      </c>
      <c r="AN11" s="37">
        <v>3.5113249551495413</v>
      </c>
      <c r="AO11" s="38">
        <v>693.97505477002926</v>
      </c>
    </row>
    <row r="12" spans="1:41" x14ac:dyDescent="0.25">
      <c r="A12" s="33">
        <v>505</v>
      </c>
      <c r="B12" s="33">
        <v>1503</v>
      </c>
      <c r="C12" s="34" t="s">
        <v>26</v>
      </c>
      <c r="D12" s="38">
        <v>399.95105416083675</v>
      </c>
      <c r="E12" s="34"/>
      <c r="F12" s="35"/>
      <c r="G12" s="36"/>
      <c r="H12" s="19"/>
      <c r="I12" s="23"/>
      <c r="J12" s="59"/>
      <c r="K12" s="38">
        <v>399.95105416083675</v>
      </c>
      <c r="L12" s="62"/>
      <c r="X12">
        <v>399.95105416083675</v>
      </c>
      <c r="AA12" s="59">
        <v>3.5811000000000002</v>
      </c>
      <c r="AB12" s="38">
        <v>459.59839901531177</v>
      </c>
      <c r="AC12" s="62"/>
      <c r="AD12" t="str">
        <f t="shared" si="0"/>
        <v>NÃO</v>
      </c>
      <c r="AE12" s="33">
        <v>108</v>
      </c>
      <c r="AF12" s="33" t="s">
        <v>161</v>
      </c>
      <c r="AG12" s="34" t="s">
        <v>178</v>
      </c>
      <c r="AH12" s="33">
        <v>1503044</v>
      </c>
      <c r="AI12" s="34" t="s">
        <v>179</v>
      </c>
      <c r="AJ12" s="35">
        <v>35947</v>
      </c>
      <c r="AK12" s="36">
        <v>128.34000698537091</v>
      </c>
      <c r="AL12" s="19">
        <v>1503</v>
      </c>
      <c r="AM12" s="19" t="s">
        <v>26</v>
      </c>
      <c r="AN12" s="37">
        <v>3.7321975582618458</v>
      </c>
      <c r="AO12" s="38">
        <v>478.99026069810952</v>
      </c>
    </row>
    <row r="13" spans="1:41" x14ac:dyDescent="0.25">
      <c r="A13" s="33">
        <v>234</v>
      </c>
      <c r="B13" s="33">
        <v>1503</v>
      </c>
      <c r="C13" s="34" t="s">
        <v>26</v>
      </c>
      <c r="D13" s="38">
        <v>426.81322380130359</v>
      </c>
      <c r="E13" s="34"/>
      <c r="F13" s="35"/>
      <c r="G13" s="36"/>
      <c r="H13" s="19"/>
      <c r="I13" s="23"/>
      <c r="J13" s="59"/>
      <c r="K13" s="38">
        <v>426.81322380130359</v>
      </c>
      <c r="L13" s="62"/>
      <c r="X13">
        <v>426.81322380130359</v>
      </c>
      <c r="AA13" s="59">
        <v>3.6811000000000003</v>
      </c>
      <c r="AB13" s="38">
        <v>499.9378937609045</v>
      </c>
      <c r="AC13" s="62"/>
      <c r="AD13" t="str">
        <f t="shared" si="0"/>
        <v>NÃO</v>
      </c>
      <c r="AE13" s="33">
        <v>109</v>
      </c>
      <c r="AF13" s="33" t="s">
        <v>161</v>
      </c>
      <c r="AG13" s="34" t="s">
        <v>180</v>
      </c>
      <c r="AH13" s="33">
        <v>1502707</v>
      </c>
      <c r="AI13" s="34" t="s">
        <v>181</v>
      </c>
      <c r="AJ13" s="35">
        <v>35735</v>
      </c>
      <c r="AK13" s="36">
        <v>135.81209251606978</v>
      </c>
      <c r="AL13" s="19">
        <v>1503</v>
      </c>
      <c r="AM13" s="19" t="s">
        <v>26</v>
      </c>
      <c r="AN13" s="37">
        <v>3.836381228290112</v>
      </c>
      <c r="AO13" s="38">
        <v>521.02696230345009</v>
      </c>
    </row>
    <row r="14" spans="1:41" x14ac:dyDescent="0.25">
      <c r="A14" s="33">
        <v>776</v>
      </c>
      <c r="B14" s="33">
        <v>1503</v>
      </c>
      <c r="C14" s="34" t="s">
        <v>26</v>
      </c>
      <c r="D14" s="38">
        <v>427.18910737334807</v>
      </c>
      <c r="E14" s="34"/>
      <c r="F14" s="35"/>
      <c r="G14" s="36"/>
      <c r="H14" s="19"/>
      <c r="I14" s="23"/>
      <c r="J14" s="59"/>
      <c r="K14" s="38">
        <v>427.18910737334807</v>
      </c>
      <c r="L14" s="62"/>
      <c r="X14">
        <v>427.18910737334807</v>
      </c>
      <c r="AA14" s="59">
        <v>3.6176999999999997</v>
      </c>
      <c r="AB14" s="38">
        <v>350.27640372749704</v>
      </c>
      <c r="AC14" s="62"/>
      <c r="AD14" t="str">
        <f t="shared" si="0"/>
        <v>NÃO</v>
      </c>
      <c r="AE14" s="33">
        <v>121</v>
      </c>
      <c r="AF14" s="33" t="s">
        <v>161</v>
      </c>
      <c r="AG14" s="34" t="s">
        <v>165</v>
      </c>
      <c r="AH14" s="33">
        <v>1507151</v>
      </c>
      <c r="AI14" s="34" t="s">
        <v>182</v>
      </c>
      <c r="AJ14" s="35">
        <v>35855</v>
      </c>
      <c r="AK14" s="36">
        <v>96.822954840782003</v>
      </c>
      <c r="AL14" s="19">
        <v>1503</v>
      </c>
      <c r="AM14" s="19" t="s">
        <v>26</v>
      </c>
      <c r="AN14" s="37">
        <v>3.7703864360332311</v>
      </c>
      <c r="AO14" s="38">
        <v>365.05995562834255</v>
      </c>
    </row>
    <row r="15" spans="1:41" x14ac:dyDescent="0.25">
      <c r="A15" s="33">
        <v>121</v>
      </c>
      <c r="B15" s="33">
        <v>1503</v>
      </c>
      <c r="C15" s="34" t="s">
        <v>26</v>
      </c>
      <c r="D15" s="38">
        <v>449.96949358513001</v>
      </c>
      <c r="E15" s="34"/>
      <c r="F15" s="35"/>
      <c r="G15" s="36"/>
      <c r="H15" s="19"/>
      <c r="I15" s="23"/>
      <c r="J15" s="59"/>
      <c r="K15" s="38">
        <v>449.96949358513001</v>
      </c>
      <c r="L15" s="62"/>
      <c r="X15">
        <v>449.96949358513001</v>
      </c>
      <c r="AA15" s="59">
        <v>3.3691000000000004</v>
      </c>
      <c r="AB15" s="38">
        <v>371.59147881692229</v>
      </c>
      <c r="AC15" s="62"/>
      <c r="AD15" t="str">
        <f t="shared" si="0"/>
        <v>NÃO</v>
      </c>
      <c r="AE15" s="33">
        <v>123</v>
      </c>
      <c r="AF15" s="33" t="s">
        <v>161</v>
      </c>
      <c r="AG15" s="34" t="s">
        <v>180</v>
      </c>
      <c r="AH15" s="33">
        <v>1502707</v>
      </c>
      <c r="AI15" s="34" t="s">
        <v>183</v>
      </c>
      <c r="AJ15" s="35">
        <v>36465</v>
      </c>
      <c r="AK15" s="36">
        <v>110.29398914158745</v>
      </c>
      <c r="AL15" s="19">
        <v>1503</v>
      </c>
      <c r="AM15" s="19" t="s">
        <v>26</v>
      </c>
      <c r="AN15" s="37">
        <v>3.5113249551495413</v>
      </c>
      <c r="AO15" s="38">
        <v>387.27803647584852</v>
      </c>
    </row>
    <row r="16" spans="1:41" x14ac:dyDescent="0.25">
      <c r="A16" s="33">
        <v>799</v>
      </c>
      <c r="B16" s="33">
        <v>1503</v>
      </c>
      <c r="C16" s="34" t="s">
        <v>26</v>
      </c>
      <c r="D16" s="38">
        <v>464.53256652705528</v>
      </c>
      <c r="E16" s="34"/>
      <c r="F16" s="35"/>
      <c r="G16" s="36"/>
      <c r="H16" s="19"/>
      <c r="I16" s="23"/>
      <c r="J16" s="59"/>
      <c r="K16" s="38">
        <v>464.53256652705528</v>
      </c>
      <c r="L16" s="62"/>
      <c r="X16">
        <v>464.53256652705528</v>
      </c>
      <c r="AA16" s="59">
        <v>3.6016000000000004</v>
      </c>
      <c r="AB16" s="38">
        <v>396.26604000000003</v>
      </c>
      <c r="AC16" s="62"/>
      <c r="AD16" t="str">
        <f t="shared" si="0"/>
        <v>NÃO</v>
      </c>
      <c r="AE16" s="33">
        <v>136</v>
      </c>
      <c r="AF16" s="33" t="s">
        <v>161</v>
      </c>
      <c r="AG16" s="34" t="s">
        <v>174</v>
      </c>
      <c r="AH16" s="33">
        <v>1503705</v>
      </c>
      <c r="AI16" s="34" t="s">
        <v>184</v>
      </c>
      <c r="AJ16" s="35">
        <v>36100</v>
      </c>
      <c r="AK16" s="36">
        <v>110.02500000000001</v>
      </c>
      <c r="AL16" s="19">
        <v>1503</v>
      </c>
      <c r="AM16" s="19" t="s">
        <v>26</v>
      </c>
      <c r="AN16" s="37">
        <v>3.7536226392493024</v>
      </c>
      <c r="AO16" s="38">
        <v>412.99233088340452</v>
      </c>
    </row>
    <row r="17" spans="1:41" x14ac:dyDescent="0.25">
      <c r="A17" s="33">
        <v>978</v>
      </c>
      <c r="B17" s="33">
        <v>1503</v>
      </c>
      <c r="C17" s="34" t="s">
        <v>26</v>
      </c>
      <c r="D17" s="38">
        <v>464.94430639322263</v>
      </c>
      <c r="E17" s="34"/>
      <c r="F17" s="35"/>
      <c r="G17" s="36"/>
      <c r="H17" s="19"/>
      <c r="I17" s="23"/>
      <c r="J17" s="59"/>
      <c r="K17" s="38">
        <v>464.94430639322263</v>
      </c>
      <c r="L17" s="62"/>
      <c r="X17">
        <v>464.94430639322263</v>
      </c>
      <c r="AA17" s="59">
        <v>3.5811000000000002</v>
      </c>
      <c r="AB17" s="38">
        <v>555.66745420455879</v>
      </c>
      <c r="AC17" s="62"/>
      <c r="AD17" t="str">
        <f t="shared" si="0"/>
        <v>NÃO</v>
      </c>
      <c r="AE17" s="33">
        <v>145</v>
      </c>
      <c r="AF17" s="33" t="s">
        <v>161</v>
      </c>
      <c r="AG17" s="34" t="s">
        <v>185</v>
      </c>
      <c r="AH17" s="33">
        <v>1501758</v>
      </c>
      <c r="AI17" s="34" t="s">
        <v>186</v>
      </c>
      <c r="AJ17" s="35">
        <v>35947</v>
      </c>
      <c r="AK17" s="36">
        <v>155.16669576514445</v>
      </c>
      <c r="AL17" s="19">
        <v>1503</v>
      </c>
      <c r="AM17" s="19" t="s">
        <v>26</v>
      </c>
      <c r="AN17" s="37">
        <v>3.7321975582618458</v>
      </c>
      <c r="AO17" s="38">
        <v>579.11276305823083</v>
      </c>
    </row>
    <row r="18" spans="1:41" x14ac:dyDescent="0.25">
      <c r="A18" s="33">
        <v>540</v>
      </c>
      <c r="B18" s="33">
        <v>1503</v>
      </c>
      <c r="C18" s="34" t="s">
        <v>26</v>
      </c>
      <c r="D18" s="38">
        <v>473.72601143929631</v>
      </c>
      <c r="E18" s="34"/>
      <c r="F18" s="35"/>
      <c r="G18" s="36"/>
      <c r="H18" s="19"/>
      <c r="I18" s="23"/>
      <c r="J18" s="59"/>
      <c r="K18" s="38">
        <v>473.72601143929631</v>
      </c>
      <c r="L18" s="62"/>
      <c r="X18">
        <v>473.72601143929631</v>
      </c>
      <c r="AA18" s="59">
        <v>3.5861999999999998</v>
      </c>
      <c r="AB18" s="38">
        <v>493.38939599999992</v>
      </c>
      <c r="AC18" s="62"/>
      <c r="AD18" t="str">
        <f t="shared" si="0"/>
        <v>NÃO</v>
      </c>
      <c r="AE18" s="33">
        <v>165</v>
      </c>
      <c r="AF18" s="33" t="s">
        <v>161</v>
      </c>
      <c r="AG18" s="34" t="s">
        <v>169</v>
      </c>
      <c r="AH18" s="33">
        <v>1504208</v>
      </c>
      <c r="AI18" s="34" t="s">
        <v>187</v>
      </c>
      <c r="AJ18" s="35">
        <v>36039</v>
      </c>
      <c r="AK18" s="36">
        <v>137.57999999999998</v>
      </c>
      <c r="AL18" s="19">
        <v>1503</v>
      </c>
      <c r="AM18" s="19" t="s">
        <v>26</v>
      </c>
      <c r="AN18" s="37">
        <v>3.7374779864492678</v>
      </c>
      <c r="AO18" s="38">
        <v>514.20222137569021</v>
      </c>
    </row>
    <row r="19" spans="1:41" x14ac:dyDescent="0.25">
      <c r="A19" s="33">
        <v>123</v>
      </c>
      <c r="B19" s="33">
        <v>1503</v>
      </c>
      <c r="C19" s="34" t="s">
        <v>26</v>
      </c>
      <c r="D19" s="38">
        <v>477.35529263881722</v>
      </c>
      <c r="E19" s="34"/>
      <c r="F19" s="35"/>
      <c r="G19" s="36"/>
      <c r="H19" s="19"/>
      <c r="I19" s="23"/>
      <c r="J19" s="59"/>
      <c r="K19" s="38">
        <v>477.35529263881722</v>
      </c>
      <c r="L19" s="62"/>
      <c r="X19">
        <v>477.35529263881722</v>
      </c>
      <c r="AA19" s="59">
        <v>3.5811000000000002</v>
      </c>
      <c r="AB19" s="38">
        <v>546.7997671779716</v>
      </c>
      <c r="AC19" s="62"/>
      <c r="AD19" t="str">
        <f t="shared" si="0"/>
        <v>NÃO</v>
      </c>
      <c r="AE19" s="33">
        <v>208</v>
      </c>
      <c r="AF19" s="33" t="s">
        <v>161</v>
      </c>
      <c r="AG19" s="34" t="s">
        <v>188</v>
      </c>
      <c r="AH19" s="33">
        <v>1507508</v>
      </c>
      <c r="AI19" s="34" t="s">
        <v>189</v>
      </c>
      <c r="AJ19" s="35">
        <v>35947</v>
      </c>
      <c r="AK19" s="36">
        <v>152.69044907374035</v>
      </c>
      <c r="AL19" s="19">
        <v>1503</v>
      </c>
      <c r="AM19" s="19" t="s">
        <v>26</v>
      </c>
      <c r="AN19" s="37">
        <v>3.7321975582618458</v>
      </c>
      <c r="AO19" s="38">
        <v>569.87092120291845</v>
      </c>
    </row>
    <row r="20" spans="1:41" x14ac:dyDescent="0.25">
      <c r="A20" s="33">
        <v>211</v>
      </c>
      <c r="B20" s="33">
        <v>1503</v>
      </c>
      <c r="C20" s="34" t="s">
        <v>26</v>
      </c>
      <c r="D20" s="38">
        <v>486.51433433167665</v>
      </c>
      <c r="E20" s="34"/>
      <c r="F20" s="35"/>
      <c r="G20" s="36"/>
      <c r="H20" s="19"/>
      <c r="I20" s="23"/>
      <c r="J20" s="59"/>
      <c r="K20" s="38">
        <v>486.51433433167665</v>
      </c>
      <c r="L20" s="62"/>
      <c r="X20">
        <v>486.51433433167665</v>
      </c>
      <c r="AA20" s="59">
        <v>3.6785000000000001</v>
      </c>
      <c r="AB20" s="38">
        <v>585.36508991527785</v>
      </c>
      <c r="AC20" s="62"/>
      <c r="AD20" t="str">
        <f t="shared" si="0"/>
        <v>NÃO</v>
      </c>
      <c r="AE20" s="33">
        <v>209</v>
      </c>
      <c r="AF20" s="33" t="s">
        <v>161</v>
      </c>
      <c r="AG20" s="34" t="s">
        <v>188</v>
      </c>
      <c r="AH20" s="33">
        <v>1507508</v>
      </c>
      <c r="AI20" s="34" t="s">
        <v>190</v>
      </c>
      <c r="AJ20" s="35">
        <v>35765</v>
      </c>
      <c r="AK20" s="36">
        <v>159.1314638888889</v>
      </c>
      <c r="AL20" s="19">
        <v>1503</v>
      </c>
      <c r="AM20" s="19" t="s">
        <v>26</v>
      </c>
      <c r="AN20" s="37">
        <v>3.8336992161971364</v>
      </c>
      <c r="AO20" s="38">
        <v>610.06216838313628</v>
      </c>
    </row>
    <row r="21" spans="1:41" x14ac:dyDescent="0.25">
      <c r="A21" s="33">
        <v>511</v>
      </c>
      <c r="B21" s="33">
        <v>1503</v>
      </c>
      <c r="C21" s="34" t="s">
        <v>26</v>
      </c>
      <c r="D21" s="38">
        <v>492.80608775879085</v>
      </c>
      <c r="E21" s="34"/>
      <c r="F21" s="35"/>
      <c r="G21" s="36"/>
      <c r="H21" s="19"/>
      <c r="I21" s="23"/>
      <c r="J21" s="59"/>
      <c r="K21" s="38">
        <v>492.80608775879085</v>
      </c>
      <c r="L21" s="62"/>
      <c r="X21">
        <v>492.80608775879085</v>
      </c>
      <c r="AA21" s="59">
        <v>3.569</v>
      </c>
      <c r="AB21" s="38">
        <v>378.73265132144616</v>
      </c>
      <c r="AC21" s="62"/>
      <c r="AD21" t="str">
        <f t="shared" si="0"/>
        <v>NÃO</v>
      </c>
      <c r="AE21" s="33">
        <v>211</v>
      </c>
      <c r="AF21" s="33" t="s">
        <v>161</v>
      </c>
      <c r="AG21" s="34" t="s">
        <v>191</v>
      </c>
      <c r="AH21" s="33">
        <v>1501253</v>
      </c>
      <c r="AI21" s="34" t="s">
        <v>192</v>
      </c>
      <c r="AJ21" s="35">
        <v>35977</v>
      </c>
      <c r="AK21" s="36">
        <v>106.11730213545704</v>
      </c>
      <c r="AL21" s="19">
        <v>1503</v>
      </c>
      <c r="AM21" s="19" t="s">
        <v>26</v>
      </c>
      <c r="AN21" s="37">
        <v>3.7195514121022804</v>
      </c>
      <c r="AO21" s="38">
        <v>394.70876100642357</v>
      </c>
    </row>
    <row r="22" spans="1:41" x14ac:dyDescent="0.25">
      <c r="A22" s="33">
        <v>1336</v>
      </c>
      <c r="B22" s="33">
        <v>1503</v>
      </c>
      <c r="C22" s="34" t="s">
        <v>26</v>
      </c>
      <c r="D22" s="38">
        <v>504.30254588585785</v>
      </c>
      <c r="E22" s="34"/>
      <c r="F22" s="35"/>
      <c r="G22" s="36"/>
      <c r="H22" s="19"/>
      <c r="I22" s="23"/>
      <c r="J22" s="59"/>
      <c r="K22" s="38">
        <v>504.30254588585785</v>
      </c>
      <c r="L22" s="62"/>
      <c r="X22">
        <v>504.30254588585785</v>
      </c>
      <c r="AA22" s="59">
        <v>3.5729000000000002</v>
      </c>
      <c r="AB22" s="38">
        <v>456.14867444485304</v>
      </c>
      <c r="AC22" s="62"/>
      <c r="AD22" t="str">
        <f t="shared" si="0"/>
        <v>NÃO</v>
      </c>
      <c r="AE22" s="33">
        <v>216</v>
      </c>
      <c r="AF22" s="33" t="s">
        <v>161</v>
      </c>
      <c r="AG22" s="34" t="s">
        <v>193</v>
      </c>
      <c r="AH22" s="33">
        <v>1505551</v>
      </c>
      <c r="AI22" s="34" t="s">
        <v>194</v>
      </c>
      <c r="AJ22" s="35">
        <v>36008</v>
      </c>
      <c r="AK22" s="36">
        <v>127.66902920452658</v>
      </c>
      <c r="AL22" s="19">
        <v>1503</v>
      </c>
      <c r="AM22" s="19" t="s">
        <v>26</v>
      </c>
      <c r="AN22" s="37">
        <v>3.7236488948465785</v>
      </c>
      <c r="AO22" s="38">
        <v>475.39463950357094</v>
      </c>
    </row>
    <row r="23" spans="1:41" x14ac:dyDescent="0.25">
      <c r="A23" s="33">
        <v>136</v>
      </c>
      <c r="B23" s="33">
        <v>1503</v>
      </c>
      <c r="C23" s="34" t="s">
        <v>26</v>
      </c>
      <c r="D23" s="38">
        <v>509.05049189054404</v>
      </c>
      <c r="E23" s="34"/>
      <c r="F23" s="35"/>
      <c r="G23" s="36"/>
      <c r="H23" s="19"/>
      <c r="I23" s="23"/>
      <c r="J23" s="59"/>
      <c r="K23" s="38">
        <v>509.05049189054404</v>
      </c>
      <c r="L23" s="62"/>
      <c r="X23">
        <v>509.05049189054404</v>
      </c>
      <c r="AA23" s="59">
        <v>3.5957999999999997</v>
      </c>
      <c r="AB23" s="38">
        <v>716.7582767292738</v>
      </c>
      <c r="AC23" s="62"/>
      <c r="AD23" t="str">
        <f t="shared" si="0"/>
        <v>NÃO</v>
      </c>
      <c r="AE23" s="33">
        <v>228</v>
      </c>
      <c r="AF23" s="33" t="s">
        <v>161</v>
      </c>
      <c r="AG23" s="34" t="s">
        <v>167</v>
      </c>
      <c r="AH23" s="33">
        <v>1506583</v>
      </c>
      <c r="AI23" s="34" t="s">
        <v>195</v>
      </c>
      <c r="AJ23" s="35">
        <v>35916</v>
      </c>
      <c r="AK23" s="36">
        <v>199.3320754016558</v>
      </c>
      <c r="AL23" s="19">
        <v>1503</v>
      </c>
      <c r="AM23" s="19" t="s">
        <v>26</v>
      </c>
      <c r="AN23" s="37">
        <v>3.7474983403623869</v>
      </c>
      <c r="AO23" s="38">
        <v>746.99662174869525</v>
      </c>
    </row>
    <row r="24" spans="1:41" x14ac:dyDescent="0.25">
      <c r="A24" s="33">
        <v>658</v>
      </c>
      <c r="B24" s="33">
        <v>1503</v>
      </c>
      <c r="C24" s="34" t="s">
        <v>26</v>
      </c>
      <c r="D24" s="38">
        <v>513.20195599526687</v>
      </c>
      <c r="E24" s="34"/>
      <c r="F24" s="35"/>
      <c r="G24" s="36"/>
      <c r="H24" s="19"/>
      <c r="I24" s="23"/>
      <c r="J24" s="59"/>
      <c r="K24" s="38">
        <v>513.20195599526687</v>
      </c>
      <c r="L24" s="62"/>
      <c r="X24">
        <v>513.20195599526687</v>
      </c>
      <c r="AA24" s="59">
        <v>3.5811000000000002</v>
      </c>
      <c r="AB24" s="38">
        <v>296.837379</v>
      </c>
      <c r="AC24" s="62"/>
      <c r="AD24" t="str">
        <f t="shared" si="0"/>
        <v>NÃO</v>
      </c>
      <c r="AE24" s="33">
        <v>231</v>
      </c>
      <c r="AF24" s="33" t="s">
        <v>161</v>
      </c>
      <c r="AG24" s="34" t="s">
        <v>178</v>
      </c>
      <c r="AH24" s="33">
        <v>1503044</v>
      </c>
      <c r="AI24" s="34" t="s">
        <v>196</v>
      </c>
      <c r="AJ24" s="35">
        <v>35947</v>
      </c>
      <c r="AK24" s="36">
        <v>82.89</v>
      </c>
      <c r="AL24" s="19">
        <v>1503</v>
      </c>
      <c r="AM24" s="19" t="s">
        <v>26</v>
      </c>
      <c r="AN24" s="37">
        <v>3.7321975582618458</v>
      </c>
      <c r="AO24" s="38">
        <v>309.36185560432443</v>
      </c>
    </row>
    <row r="25" spans="1:41" x14ac:dyDescent="0.25">
      <c r="A25" s="33">
        <v>855</v>
      </c>
      <c r="B25" s="33">
        <v>1503</v>
      </c>
      <c r="C25" s="34" t="s">
        <v>26</v>
      </c>
      <c r="D25" s="38">
        <v>526.86859279796681</v>
      </c>
      <c r="E25" s="34"/>
      <c r="F25" s="35"/>
      <c r="G25" s="36"/>
      <c r="H25" s="19"/>
      <c r="I25" s="23"/>
      <c r="J25" s="59"/>
      <c r="K25" s="38">
        <v>526.86859279796681</v>
      </c>
      <c r="L25" s="62"/>
      <c r="X25">
        <v>526.86859279796681</v>
      </c>
      <c r="AA25" s="59">
        <v>3.5811000000000002</v>
      </c>
      <c r="AB25" s="38">
        <v>332.2544576676226</v>
      </c>
      <c r="AC25" s="62"/>
      <c r="AD25" t="str">
        <f t="shared" si="0"/>
        <v>NÃO</v>
      </c>
      <c r="AE25" s="33">
        <v>234</v>
      </c>
      <c r="AF25" s="33" t="s">
        <v>161</v>
      </c>
      <c r="AG25" s="34" t="s">
        <v>178</v>
      </c>
      <c r="AH25" s="33">
        <v>1503044</v>
      </c>
      <c r="AI25" s="34" t="s">
        <v>197</v>
      </c>
      <c r="AJ25" s="35">
        <v>35947</v>
      </c>
      <c r="AK25" s="36">
        <v>92.779999907185669</v>
      </c>
      <c r="AL25" s="19">
        <v>1503</v>
      </c>
      <c r="AM25" s="19" t="s">
        <v>26</v>
      </c>
      <c r="AN25" s="37">
        <v>3.7321975582618458</v>
      </c>
      <c r="AO25" s="38">
        <v>346.27328910913263</v>
      </c>
    </row>
    <row r="26" spans="1:41" x14ac:dyDescent="0.25">
      <c r="A26" s="33">
        <v>765</v>
      </c>
      <c r="B26" s="33">
        <v>1503</v>
      </c>
      <c r="C26" s="34" t="s">
        <v>26</v>
      </c>
      <c r="D26" s="38">
        <v>528.06873279989827</v>
      </c>
      <c r="E26" s="34"/>
      <c r="F26" s="35"/>
      <c r="G26" s="36"/>
      <c r="H26" s="19"/>
      <c r="I26" s="23"/>
      <c r="J26" s="59"/>
      <c r="K26" s="38">
        <v>528.06873279989827</v>
      </c>
      <c r="L26" s="62"/>
      <c r="X26">
        <v>528.06873279989827</v>
      </c>
      <c r="AA26" s="59">
        <v>3.569</v>
      </c>
      <c r="AB26" s="38">
        <v>828.71102167745312</v>
      </c>
      <c r="AC26" s="62"/>
      <c r="AD26" t="str">
        <f t="shared" si="0"/>
        <v>NÃO</v>
      </c>
      <c r="AE26" s="33">
        <v>261</v>
      </c>
      <c r="AF26" s="33" t="s">
        <v>161</v>
      </c>
      <c r="AG26" s="34" t="s">
        <v>169</v>
      </c>
      <c r="AH26" s="33">
        <v>1504208</v>
      </c>
      <c r="AI26" s="34" t="s">
        <v>198</v>
      </c>
      <c r="AJ26" s="35">
        <v>35977</v>
      </c>
      <c r="AK26" s="36">
        <v>232.19698001609783</v>
      </c>
      <c r="AL26" s="19">
        <v>1503</v>
      </c>
      <c r="AM26" s="19" t="s">
        <v>26</v>
      </c>
      <c r="AN26" s="37">
        <v>3.7195514121022804</v>
      </c>
      <c r="AO26" s="38">
        <v>863.66860490476165</v>
      </c>
    </row>
    <row r="27" spans="1:41" x14ac:dyDescent="0.25">
      <c r="A27" s="33">
        <v>1182</v>
      </c>
      <c r="B27" s="33">
        <v>1503</v>
      </c>
      <c r="C27" s="34" t="s">
        <v>26</v>
      </c>
      <c r="D27" s="38">
        <v>543.03695904412962</v>
      </c>
      <c r="E27" s="34"/>
      <c r="F27" s="35"/>
      <c r="G27" s="36"/>
      <c r="H27" s="19"/>
      <c r="I27" s="23"/>
      <c r="J27" s="59"/>
      <c r="K27" s="38">
        <v>543.03695904412962</v>
      </c>
      <c r="L27" s="62"/>
      <c r="X27">
        <v>543.03695904412962</v>
      </c>
      <c r="AA27" s="59">
        <v>3.5861999999999998</v>
      </c>
      <c r="AB27" s="38">
        <v>753.60518239965472</v>
      </c>
      <c r="AC27" s="62"/>
      <c r="AD27" t="str">
        <f t="shared" si="0"/>
        <v>NÃO</v>
      </c>
      <c r="AE27" s="33">
        <v>275</v>
      </c>
      <c r="AF27" s="33" t="s">
        <v>161</v>
      </c>
      <c r="AG27" s="34" t="s">
        <v>172</v>
      </c>
      <c r="AH27" s="33">
        <v>1505064</v>
      </c>
      <c r="AI27" s="34" t="s">
        <v>199</v>
      </c>
      <c r="AJ27" s="35">
        <v>36039</v>
      </c>
      <c r="AK27" s="36">
        <v>210.14031074665516</v>
      </c>
      <c r="AL27" s="19">
        <v>1503</v>
      </c>
      <c r="AM27" s="19" t="s">
        <v>26</v>
      </c>
      <c r="AN27" s="37">
        <v>3.7374779864492678</v>
      </c>
      <c r="AO27" s="38">
        <v>785.39478548123213</v>
      </c>
    </row>
    <row r="28" spans="1:41" x14ac:dyDescent="0.25">
      <c r="A28" s="33">
        <v>325</v>
      </c>
      <c r="B28" s="33">
        <v>1503</v>
      </c>
      <c r="C28" s="34" t="s">
        <v>26</v>
      </c>
      <c r="D28" s="38">
        <v>548.82806723653096</v>
      </c>
      <c r="E28" s="34"/>
      <c r="F28" s="35"/>
      <c r="G28" s="36"/>
      <c r="H28" s="19"/>
      <c r="I28" s="23"/>
      <c r="J28" s="59"/>
      <c r="K28" s="38">
        <v>548.82806723653096</v>
      </c>
      <c r="L28" s="62"/>
      <c r="X28">
        <v>548.82806723653096</v>
      </c>
      <c r="AA28" s="59">
        <v>3.6902999999999997</v>
      </c>
      <c r="AB28" s="38">
        <v>649.79714206320102</v>
      </c>
      <c r="AC28" s="62"/>
      <c r="AD28" t="str">
        <f t="shared" si="0"/>
        <v>NÃO</v>
      </c>
      <c r="AE28" s="33">
        <v>315</v>
      </c>
      <c r="AF28" s="33" t="s">
        <v>161</v>
      </c>
      <c r="AG28" s="34" t="s">
        <v>165</v>
      </c>
      <c r="AH28" s="33">
        <v>1507151</v>
      </c>
      <c r="AI28" s="34" t="s">
        <v>200</v>
      </c>
      <c r="AJ28" s="35">
        <v>35704</v>
      </c>
      <c r="AK28" s="36">
        <v>176.08247081895809</v>
      </c>
      <c r="AL28" s="19">
        <v>1503</v>
      </c>
      <c r="AM28" s="19" t="s">
        <v>26</v>
      </c>
      <c r="AN28" s="37">
        <v>3.8459712864969391</v>
      </c>
      <c r="AO28" s="38">
        <v>677.20812682514793</v>
      </c>
    </row>
    <row r="29" spans="1:41" x14ac:dyDescent="0.25">
      <c r="A29" s="33">
        <v>29</v>
      </c>
      <c r="B29" s="33">
        <v>1503</v>
      </c>
      <c r="C29" s="34" t="s">
        <v>26</v>
      </c>
      <c r="D29" s="38">
        <v>559.90445261583523</v>
      </c>
      <c r="E29" s="34"/>
      <c r="F29" s="35"/>
      <c r="G29" s="36"/>
      <c r="H29" s="19"/>
      <c r="I29" s="23"/>
      <c r="J29" s="59"/>
      <c r="K29" s="38">
        <v>559.90445261583523</v>
      </c>
      <c r="L29" s="62"/>
      <c r="X29" s="157">
        <v>559.90445261583523</v>
      </c>
      <c r="AA29" s="59">
        <v>3.5957999999999997</v>
      </c>
      <c r="AB29" s="38">
        <v>427.23961763833074</v>
      </c>
      <c r="AC29" s="62"/>
      <c r="AD29" t="str">
        <f t="shared" si="0"/>
        <v>NÃO</v>
      </c>
      <c r="AE29" s="33">
        <v>325</v>
      </c>
      <c r="AF29" s="33" t="s">
        <v>161</v>
      </c>
      <c r="AG29" s="34" t="s">
        <v>172</v>
      </c>
      <c r="AH29" s="33">
        <v>1505064</v>
      </c>
      <c r="AI29" s="34" t="s">
        <v>158</v>
      </c>
      <c r="AJ29" s="35">
        <v>35916</v>
      </c>
      <c r="AK29" s="36">
        <v>118.81629057187017</v>
      </c>
      <c r="AL29" s="19">
        <v>1503</v>
      </c>
      <c r="AM29" s="19" t="s">
        <v>26</v>
      </c>
      <c r="AN29" s="37">
        <v>3.7474983403623869</v>
      </c>
      <c r="AO29" s="38">
        <v>445.26385172609861</v>
      </c>
    </row>
    <row r="30" spans="1:41" x14ac:dyDescent="0.25">
      <c r="A30" s="33">
        <v>358</v>
      </c>
      <c r="B30" s="33">
        <v>1503</v>
      </c>
      <c r="C30" s="34" t="s">
        <v>26</v>
      </c>
      <c r="D30" s="38">
        <v>563.95498402200178</v>
      </c>
      <c r="E30" s="34"/>
      <c r="F30" s="35"/>
      <c r="G30" s="36"/>
      <c r="H30" s="19"/>
      <c r="I30" s="23"/>
      <c r="J30" s="59"/>
      <c r="K30" s="38">
        <v>563.95498402200178</v>
      </c>
      <c r="L30" s="62"/>
      <c r="X30">
        <v>563.95498402200178</v>
      </c>
      <c r="AA30" s="59">
        <v>3.569</v>
      </c>
      <c r="AB30" s="38">
        <v>511.88152108056534</v>
      </c>
      <c r="AC30" s="62"/>
      <c r="AD30" t="str">
        <f t="shared" si="0"/>
        <v>NÃO</v>
      </c>
      <c r="AE30" s="33">
        <v>351</v>
      </c>
      <c r="AF30" s="33" t="s">
        <v>161</v>
      </c>
      <c r="AG30" s="34" t="s">
        <v>172</v>
      </c>
      <c r="AH30" s="33">
        <v>1505064</v>
      </c>
      <c r="AI30" s="34" t="s">
        <v>201</v>
      </c>
      <c r="AJ30" s="35">
        <v>35977</v>
      </c>
      <c r="AK30" s="36">
        <v>143.42435446359355</v>
      </c>
      <c r="AL30" s="19">
        <v>1503</v>
      </c>
      <c r="AM30" s="19" t="s">
        <v>26</v>
      </c>
      <c r="AN30" s="37">
        <v>3.7195514121022804</v>
      </c>
      <c r="AO30" s="38">
        <v>533.47426017491739</v>
      </c>
    </row>
    <row r="31" spans="1:41" x14ac:dyDescent="0.25">
      <c r="A31" s="33">
        <v>216</v>
      </c>
      <c r="B31" s="33">
        <v>1503</v>
      </c>
      <c r="C31" s="34" t="s">
        <v>26</v>
      </c>
      <c r="D31" s="38">
        <v>585.96699498941018</v>
      </c>
      <c r="E31" s="34"/>
      <c r="F31" s="35"/>
      <c r="G31" s="36"/>
      <c r="H31" s="19"/>
      <c r="I31" s="23"/>
      <c r="J31" s="59"/>
      <c r="K31" s="38">
        <v>585.96699498941018</v>
      </c>
      <c r="L31" s="62"/>
      <c r="X31">
        <v>585.96699498941018</v>
      </c>
      <c r="AA31" s="59">
        <v>3.569</v>
      </c>
      <c r="AB31" s="38">
        <v>538.43654239681143</v>
      </c>
      <c r="AC31" s="62"/>
      <c r="AD31" t="str">
        <f t="shared" si="0"/>
        <v>NÃO</v>
      </c>
      <c r="AE31" s="33">
        <v>352</v>
      </c>
      <c r="AF31" s="33" t="s">
        <v>161</v>
      </c>
      <c r="AG31" s="34" t="s">
        <v>172</v>
      </c>
      <c r="AH31" s="33">
        <v>1505064</v>
      </c>
      <c r="AI31" s="34" t="s">
        <v>202</v>
      </c>
      <c r="AJ31" s="35">
        <v>35977</v>
      </c>
      <c r="AK31" s="36">
        <v>150.86481994867231</v>
      </c>
      <c r="AL31" s="19">
        <v>1503</v>
      </c>
      <c r="AM31" s="19" t="s">
        <v>26</v>
      </c>
      <c r="AN31" s="37">
        <v>3.7195514121022804</v>
      </c>
      <c r="AO31" s="38">
        <v>561.14945407664038</v>
      </c>
    </row>
    <row r="32" spans="1:41" x14ac:dyDescent="0.25">
      <c r="A32" s="33">
        <v>108</v>
      </c>
      <c r="B32" s="33">
        <v>1503</v>
      </c>
      <c r="C32" s="34" t="s">
        <v>26</v>
      </c>
      <c r="D32" s="38">
        <v>590.39892410978075</v>
      </c>
      <c r="E32" s="34"/>
      <c r="F32" s="35"/>
      <c r="G32" s="36"/>
      <c r="H32" s="19"/>
      <c r="I32" s="23"/>
      <c r="J32" s="59"/>
      <c r="K32" s="38">
        <v>590.39892410978075</v>
      </c>
      <c r="L32" s="62"/>
      <c r="X32">
        <v>590.39892410978075</v>
      </c>
      <c r="AA32" s="59">
        <v>3.569</v>
      </c>
      <c r="AB32" s="38">
        <v>633.70163017622508</v>
      </c>
      <c r="AC32" s="62"/>
      <c r="AD32" t="str">
        <f t="shared" si="0"/>
        <v>NÃO</v>
      </c>
      <c r="AE32" s="33">
        <v>355</v>
      </c>
      <c r="AF32" s="33" t="s">
        <v>161</v>
      </c>
      <c r="AG32" s="34" t="s">
        <v>172</v>
      </c>
      <c r="AH32" s="33">
        <v>1505064</v>
      </c>
      <c r="AI32" s="34" t="s">
        <v>203</v>
      </c>
      <c r="AJ32" s="35">
        <v>35977</v>
      </c>
      <c r="AK32" s="36">
        <v>177.5571953421757</v>
      </c>
      <c r="AL32" s="19">
        <v>1503</v>
      </c>
      <c r="AM32" s="19" t="s">
        <v>26</v>
      </c>
      <c r="AN32" s="37">
        <v>3.7195514121022804</v>
      </c>
      <c r="AO32" s="38">
        <v>660.43311666391003</v>
      </c>
    </row>
    <row r="33" spans="1:41" x14ac:dyDescent="0.25">
      <c r="A33" s="33">
        <v>33</v>
      </c>
      <c r="B33" s="33">
        <v>1503</v>
      </c>
      <c r="C33" s="34" t="s">
        <v>26</v>
      </c>
      <c r="D33" s="38">
        <v>603.88405661134038</v>
      </c>
      <c r="E33" s="34"/>
      <c r="F33" s="35"/>
      <c r="G33" s="36"/>
      <c r="H33" s="19"/>
      <c r="I33" s="23"/>
      <c r="J33" s="59"/>
      <c r="K33" s="38">
        <v>603.88405661134038</v>
      </c>
      <c r="L33" s="62"/>
      <c r="X33" s="157">
        <v>603.88405661134038</v>
      </c>
      <c r="AA33" s="59">
        <v>3.6176999999999997</v>
      </c>
      <c r="AB33" s="38">
        <v>439.0078138264991</v>
      </c>
      <c r="AC33" s="62"/>
      <c r="AD33" t="str">
        <f t="shared" si="0"/>
        <v>NÃO</v>
      </c>
      <c r="AE33" s="33">
        <v>358</v>
      </c>
      <c r="AF33" s="33" t="s">
        <v>161</v>
      </c>
      <c r="AG33" s="34" t="s">
        <v>169</v>
      </c>
      <c r="AH33" s="33">
        <v>1504208</v>
      </c>
      <c r="AI33" s="34" t="s">
        <v>204</v>
      </c>
      <c r="AJ33" s="35">
        <v>35855</v>
      </c>
      <c r="AK33" s="36">
        <v>121.34997756212486</v>
      </c>
      <c r="AL33" s="19">
        <v>1503</v>
      </c>
      <c r="AM33" s="19" t="s">
        <v>26</v>
      </c>
      <c r="AN33" s="37">
        <v>3.7703864360332311</v>
      </c>
      <c r="AO33" s="38">
        <v>457.53630941317255</v>
      </c>
    </row>
    <row r="34" spans="1:41" x14ac:dyDescent="0.25">
      <c r="A34" s="33">
        <v>757</v>
      </c>
      <c r="B34" s="33">
        <v>1503</v>
      </c>
      <c r="C34" s="34" t="s">
        <v>26</v>
      </c>
      <c r="D34" s="38">
        <v>631.70264423266042</v>
      </c>
      <c r="E34" s="34"/>
      <c r="F34" s="35"/>
      <c r="G34" s="36"/>
      <c r="H34" s="19"/>
      <c r="I34" s="23"/>
      <c r="J34" s="59"/>
      <c r="K34" s="38">
        <v>631.70264423266042</v>
      </c>
      <c r="L34" s="62"/>
      <c r="X34">
        <v>631.70264423266042</v>
      </c>
      <c r="AA34" s="59">
        <v>3.569</v>
      </c>
      <c r="AB34" s="38">
        <v>624.4728460674969</v>
      </c>
      <c r="AC34" s="62"/>
      <c r="AD34" t="str">
        <f t="shared" si="0"/>
        <v>NÃO</v>
      </c>
      <c r="AE34" s="33">
        <v>361</v>
      </c>
      <c r="AF34" s="33" t="s">
        <v>161</v>
      </c>
      <c r="AG34" s="34" t="s">
        <v>172</v>
      </c>
      <c r="AH34" s="33">
        <v>1505064</v>
      </c>
      <c r="AI34" s="34" t="s">
        <v>205</v>
      </c>
      <c r="AJ34" s="35">
        <v>35977</v>
      </c>
      <c r="AK34" s="36">
        <v>174.9713774355553</v>
      </c>
      <c r="AL34" s="19">
        <v>1503</v>
      </c>
      <c r="AM34" s="19" t="s">
        <v>26</v>
      </c>
      <c r="AN34" s="37">
        <v>3.7195514121022804</v>
      </c>
      <c r="AO34" s="38">
        <v>650.81503401790076</v>
      </c>
    </row>
    <row r="35" spans="1:41" x14ac:dyDescent="0.25">
      <c r="A35" s="33">
        <v>165</v>
      </c>
      <c r="B35" s="33">
        <v>1503</v>
      </c>
      <c r="C35" s="34" t="s">
        <v>26</v>
      </c>
      <c r="D35" s="38">
        <v>633.80085814814765</v>
      </c>
      <c r="E35" s="34"/>
      <c r="F35" s="35"/>
      <c r="G35" s="36"/>
      <c r="H35" s="19"/>
      <c r="I35" s="23"/>
      <c r="J35" s="59"/>
      <c r="K35" s="38">
        <v>633.80085814814765</v>
      </c>
      <c r="L35" s="62"/>
      <c r="X35">
        <v>633.80085814814765</v>
      </c>
      <c r="AA35" s="59">
        <v>3.5957999999999997</v>
      </c>
      <c r="AB35" s="38">
        <v>740.2403651279933</v>
      </c>
      <c r="AC35" s="62"/>
      <c r="AD35" t="str">
        <f t="shared" si="0"/>
        <v>NÃO</v>
      </c>
      <c r="AE35" s="33">
        <v>371</v>
      </c>
      <c r="AF35" s="33" t="s">
        <v>161</v>
      </c>
      <c r="AG35" s="34" t="s">
        <v>206</v>
      </c>
      <c r="AH35" s="33">
        <v>1505494</v>
      </c>
      <c r="AI35" s="34" t="s">
        <v>207</v>
      </c>
      <c r="AJ35" s="35">
        <v>35916</v>
      </c>
      <c r="AK35" s="36">
        <v>205.86249655931735</v>
      </c>
      <c r="AL35" s="19">
        <v>1503</v>
      </c>
      <c r="AM35" s="19" t="s">
        <v>26</v>
      </c>
      <c r="AN35" s="37">
        <v>3.7474983403623869</v>
      </c>
      <c r="AO35" s="38">
        <v>771.46936419889937</v>
      </c>
    </row>
    <row r="36" spans="1:41" x14ac:dyDescent="0.25">
      <c r="A36" s="33">
        <v>109</v>
      </c>
      <c r="B36" s="33">
        <v>1503</v>
      </c>
      <c r="C36" s="34" t="s">
        <v>26</v>
      </c>
      <c r="D36" s="38">
        <v>642.2129701088478</v>
      </c>
      <c r="E36" s="34"/>
      <c r="F36" s="35"/>
      <c r="G36" s="36"/>
      <c r="H36" s="19"/>
      <c r="I36" s="23"/>
      <c r="J36" s="59"/>
      <c r="K36" s="38">
        <v>642.2129701088478</v>
      </c>
      <c r="L36" s="62"/>
      <c r="X36">
        <v>642.2129701088478</v>
      </c>
      <c r="AA36" s="59">
        <v>3.5811000000000002</v>
      </c>
      <c r="AB36" s="38">
        <v>765.56794520839833</v>
      </c>
      <c r="AC36" s="62"/>
      <c r="AD36" t="str">
        <f t="shared" si="0"/>
        <v>NÃO</v>
      </c>
      <c r="AE36" s="33">
        <v>383</v>
      </c>
      <c r="AF36" s="33" t="s">
        <v>161</v>
      </c>
      <c r="AG36" s="34" t="s">
        <v>169</v>
      </c>
      <c r="AH36" s="33">
        <v>1504208</v>
      </c>
      <c r="AI36" s="34" t="s">
        <v>157</v>
      </c>
      <c r="AJ36" s="35">
        <v>35947</v>
      </c>
      <c r="AK36" s="36">
        <v>213.78010812554754</v>
      </c>
      <c r="AL36" s="19">
        <v>1503</v>
      </c>
      <c r="AM36" s="19" t="s">
        <v>26</v>
      </c>
      <c r="AN36" s="37">
        <v>3.7321975582618458</v>
      </c>
      <c r="AO36" s="38">
        <v>797.86959755112196</v>
      </c>
    </row>
    <row r="37" spans="1:41" x14ac:dyDescent="0.25">
      <c r="A37" s="33">
        <v>26</v>
      </c>
      <c r="B37" s="33">
        <v>1503</v>
      </c>
      <c r="C37" s="34" t="s">
        <v>26</v>
      </c>
      <c r="D37" s="38">
        <v>651.72006908569665</v>
      </c>
      <c r="E37" s="34"/>
      <c r="F37" s="35"/>
      <c r="G37" s="36"/>
      <c r="H37" s="19"/>
      <c r="I37" s="23"/>
      <c r="J37" s="59"/>
      <c r="K37" s="38">
        <v>651.72006908569665</v>
      </c>
      <c r="L37" s="62"/>
      <c r="X37" s="157">
        <v>651.72006908569665</v>
      </c>
      <c r="AA37" s="59">
        <v>3.5957999999999997</v>
      </c>
      <c r="AB37" s="38">
        <v>762.74966266913668</v>
      </c>
      <c r="AC37" s="62"/>
      <c r="AD37" t="str">
        <f t="shared" si="0"/>
        <v>NÃO</v>
      </c>
      <c r="AE37" s="33">
        <v>390</v>
      </c>
      <c r="AF37" s="33" t="s">
        <v>161</v>
      </c>
      <c r="AG37" s="34" t="s">
        <v>169</v>
      </c>
      <c r="AH37" s="33">
        <v>1504208</v>
      </c>
      <c r="AI37" s="34" t="s">
        <v>208</v>
      </c>
      <c r="AJ37" s="35">
        <v>35916</v>
      </c>
      <c r="AK37" s="36">
        <v>212.12238240979386</v>
      </c>
      <c r="AL37" s="19">
        <v>1503</v>
      </c>
      <c r="AM37" s="19" t="s">
        <v>26</v>
      </c>
      <c r="AN37" s="37">
        <v>3.7474983403623869</v>
      </c>
      <c r="AO37" s="38">
        <v>794.9282760344181</v>
      </c>
    </row>
    <row r="38" spans="1:41" x14ac:dyDescent="0.25">
      <c r="A38" s="33">
        <v>351</v>
      </c>
      <c r="B38" s="33">
        <v>1503</v>
      </c>
      <c r="C38" s="34" t="s">
        <v>26</v>
      </c>
      <c r="D38" s="38">
        <v>657.55539327352244</v>
      </c>
      <c r="E38" s="34"/>
      <c r="F38" s="35"/>
      <c r="G38" s="36"/>
      <c r="H38" s="19"/>
      <c r="I38" s="23"/>
      <c r="J38" s="59"/>
      <c r="K38" s="38">
        <v>657.55539327352244</v>
      </c>
      <c r="L38" s="62"/>
      <c r="X38">
        <v>657.55539327352244</v>
      </c>
      <c r="AA38" s="59">
        <v>3.569</v>
      </c>
      <c r="AB38" s="38">
        <v>642.49195324822028</v>
      </c>
      <c r="AC38" s="62"/>
      <c r="AD38" t="str">
        <f t="shared" si="0"/>
        <v>NÃO</v>
      </c>
      <c r="AE38" s="33">
        <v>435</v>
      </c>
      <c r="AF38" s="33" t="s">
        <v>161</v>
      </c>
      <c r="AG38" s="34" t="s">
        <v>176</v>
      </c>
      <c r="AH38" s="33">
        <v>1506161</v>
      </c>
      <c r="AI38" s="34" t="s">
        <v>209</v>
      </c>
      <c r="AJ38" s="35">
        <v>35977</v>
      </c>
      <c r="AK38" s="36">
        <v>180.02016061872243</v>
      </c>
      <c r="AL38" s="19">
        <v>1503</v>
      </c>
      <c r="AM38" s="19" t="s">
        <v>26</v>
      </c>
      <c r="AN38" s="37">
        <v>3.7195514121022804</v>
      </c>
      <c r="AO38" s="38">
        <v>669.59424263624828</v>
      </c>
    </row>
    <row r="39" spans="1:41" x14ac:dyDescent="0.25">
      <c r="A39" s="33">
        <v>656</v>
      </c>
      <c r="B39" s="33">
        <v>1503</v>
      </c>
      <c r="C39" s="34" t="s">
        <v>26</v>
      </c>
      <c r="D39" s="38">
        <v>669.52356816321515</v>
      </c>
      <c r="E39" s="34"/>
      <c r="F39" s="35"/>
      <c r="G39" s="36"/>
      <c r="H39" s="19"/>
      <c r="I39" s="23"/>
      <c r="J39" s="59"/>
      <c r="K39" s="38">
        <v>669.52356816321515</v>
      </c>
      <c r="L39" s="62"/>
      <c r="X39">
        <v>669.52356816321515</v>
      </c>
      <c r="AA39" s="59">
        <v>3.4120999999999997</v>
      </c>
      <c r="AB39" s="38">
        <v>220.36077230858359</v>
      </c>
      <c r="AC39" s="62"/>
      <c r="AD39" t="str">
        <f t="shared" si="0"/>
        <v>NÃO</v>
      </c>
      <c r="AE39" s="33">
        <v>501</v>
      </c>
      <c r="AF39" s="33" t="s">
        <v>161</v>
      </c>
      <c r="AG39" s="34" t="s">
        <v>210</v>
      </c>
      <c r="AH39" s="33">
        <v>1502954</v>
      </c>
      <c r="AI39" s="34" t="s">
        <v>211</v>
      </c>
      <c r="AJ39" s="35">
        <v>36404</v>
      </c>
      <c r="AK39" s="36">
        <v>64.582155361385546</v>
      </c>
      <c r="AL39" s="19">
        <v>1503</v>
      </c>
      <c r="AM39" s="19" t="s">
        <v>26</v>
      </c>
      <c r="AN39" s="37">
        <v>3.5560493692777744</v>
      </c>
      <c r="AO39" s="38">
        <v>229.65733283945431</v>
      </c>
    </row>
    <row r="40" spans="1:41" x14ac:dyDescent="0.25">
      <c r="A40" s="33">
        <v>59</v>
      </c>
      <c r="B40" s="33">
        <v>1503</v>
      </c>
      <c r="C40" s="34" t="s">
        <v>26</v>
      </c>
      <c r="D40" s="38">
        <v>669.54645452566297</v>
      </c>
      <c r="E40" s="34"/>
      <c r="F40" s="35"/>
      <c r="G40" s="36"/>
      <c r="H40" s="19"/>
      <c r="I40" s="23"/>
      <c r="J40" s="59"/>
      <c r="K40" s="38">
        <v>669.54645452566297</v>
      </c>
      <c r="L40" s="62"/>
      <c r="X40" s="157">
        <v>669.54645452566297</v>
      </c>
      <c r="AA40" s="59">
        <v>3.6055999999999999</v>
      </c>
      <c r="AB40" s="38">
        <v>185.65248898788985</v>
      </c>
      <c r="AC40" s="62"/>
      <c r="AD40" t="str">
        <f t="shared" si="0"/>
        <v>NÃO</v>
      </c>
      <c r="AE40" s="33">
        <v>502</v>
      </c>
      <c r="AF40" s="33" t="s">
        <v>161</v>
      </c>
      <c r="AG40" s="34" t="s">
        <v>210</v>
      </c>
      <c r="AH40" s="33">
        <v>1502954</v>
      </c>
      <c r="AI40" s="34" t="s">
        <v>212</v>
      </c>
      <c r="AJ40" s="35">
        <v>36130</v>
      </c>
      <c r="AK40" s="36">
        <v>51.490040211862066</v>
      </c>
      <c r="AL40" s="19">
        <v>1503</v>
      </c>
      <c r="AM40" s="19" t="s">
        <v>26</v>
      </c>
      <c r="AN40" s="37">
        <v>3.7577564887747346</v>
      </c>
      <c r="AO40" s="38">
        <v>193.4870327133967</v>
      </c>
    </row>
    <row r="41" spans="1:41" x14ac:dyDescent="0.25">
      <c r="A41" s="33">
        <v>848</v>
      </c>
      <c r="B41" s="33">
        <v>1503</v>
      </c>
      <c r="C41" s="34" t="s">
        <v>26</v>
      </c>
      <c r="D41" s="38">
        <v>670.32687416401495</v>
      </c>
      <c r="E41" s="34"/>
      <c r="F41" s="35"/>
      <c r="G41" s="36"/>
      <c r="H41" s="19"/>
      <c r="I41" s="23"/>
      <c r="J41" s="59"/>
      <c r="K41" s="38">
        <v>670.32687416401495</v>
      </c>
      <c r="L41" s="62"/>
      <c r="X41">
        <v>670.32687416401495</v>
      </c>
      <c r="AA41" s="59">
        <v>3.6016000000000004</v>
      </c>
      <c r="AB41" s="38">
        <v>631.90071999999998</v>
      </c>
      <c r="AC41" s="62"/>
      <c r="AD41" t="str">
        <f t="shared" si="0"/>
        <v>NÃO</v>
      </c>
      <c r="AE41" s="33">
        <v>503</v>
      </c>
      <c r="AF41" s="33" t="s">
        <v>161</v>
      </c>
      <c r="AG41" s="34" t="s">
        <v>210</v>
      </c>
      <c r="AH41" s="33">
        <v>1502954</v>
      </c>
      <c r="AI41" s="34" t="s">
        <v>213</v>
      </c>
      <c r="AJ41" s="35">
        <v>36100</v>
      </c>
      <c r="AK41" s="36">
        <v>175.45</v>
      </c>
      <c r="AL41" s="19">
        <v>1503</v>
      </c>
      <c r="AM41" s="19" t="s">
        <v>26</v>
      </c>
      <c r="AN41" s="37">
        <v>3.7536226392493024</v>
      </c>
      <c r="AO41" s="38">
        <v>658.57309205629008</v>
      </c>
    </row>
    <row r="42" spans="1:41" x14ac:dyDescent="0.25">
      <c r="A42" s="33">
        <v>88</v>
      </c>
      <c r="B42" s="33">
        <v>1503</v>
      </c>
      <c r="C42" s="34" t="s">
        <v>26</v>
      </c>
      <c r="D42" s="38">
        <v>677.72710711018431</v>
      </c>
      <c r="E42" s="34"/>
      <c r="F42" s="35"/>
      <c r="G42" s="36"/>
      <c r="H42" s="19"/>
      <c r="I42" s="23"/>
      <c r="J42" s="59"/>
      <c r="K42" s="38">
        <v>677.72710711018431</v>
      </c>
      <c r="L42" s="62"/>
      <c r="X42">
        <v>677.72710711018431</v>
      </c>
      <c r="AA42" s="59">
        <v>3.3691000000000004</v>
      </c>
      <c r="AB42" s="38">
        <v>217.97153203202814</v>
      </c>
      <c r="AC42" s="62"/>
      <c r="AD42" t="str">
        <f t="shared" si="0"/>
        <v>NÃO</v>
      </c>
      <c r="AE42" s="33">
        <v>504</v>
      </c>
      <c r="AF42" s="33" t="s">
        <v>161</v>
      </c>
      <c r="AG42" s="34" t="s">
        <v>214</v>
      </c>
      <c r="AH42" s="33">
        <v>1505536</v>
      </c>
      <c r="AI42" s="34" t="s">
        <v>215</v>
      </c>
      <c r="AJ42" s="35">
        <v>36465</v>
      </c>
      <c r="AK42" s="36">
        <v>64.697258030936482</v>
      </c>
      <c r="AL42" s="19">
        <v>1503</v>
      </c>
      <c r="AM42" s="19" t="s">
        <v>26</v>
      </c>
      <c r="AN42" s="37">
        <v>3.5113249551495413</v>
      </c>
      <c r="AO42" s="38">
        <v>227.17309665377635</v>
      </c>
    </row>
    <row r="43" spans="1:41" x14ac:dyDescent="0.25">
      <c r="A43" s="33">
        <v>99</v>
      </c>
      <c r="B43" s="33">
        <v>1503</v>
      </c>
      <c r="C43" s="34" t="s">
        <v>26</v>
      </c>
      <c r="D43" s="38">
        <v>685.43694701953325</v>
      </c>
      <c r="E43" s="34"/>
      <c r="F43" s="35"/>
      <c r="G43" s="36"/>
      <c r="H43" s="19"/>
      <c r="I43" s="23"/>
      <c r="J43" s="59"/>
      <c r="K43" s="38">
        <v>685.43694701953325</v>
      </c>
      <c r="L43" s="62"/>
      <c r="X43">
        <v>685.43694701953325</v>
      </c>
      <c r="AA43" s="59">
        <v>3.569</v>
      </c>
      <c r="AB43" s="38">
        <v>311.34647522610226</v>
      </c>
      <c r="AC43" s="62"/>
      <c r="AD43" t="str">
        <f t="shared" si="0"/>
        <v>NÃO</v>
      </c>
      <c r="AE43" s="33">
        <v>505</v>
      </c>
      <c r="AF43" s="33" t="s">
        <v>161</v>
      </c>
      <c r="AG43" s="34" t="s">
        <v>216</v>
      </c>
      <c r="AH43" s="33">
        <v>1501576</v>
      </c>
      <c r="AI43" s="34" t="s">
        <v>217</v>
      </c>
      <c r="AJ43" s="35">
        <v>35977</v>
      </c>
      <c r="AK43" s="36">
        <v>87.236333770272424</v>
      </c>
      <c r="AL43" s="19">
        <v>1503</v>
      </c>
      <c r="AM43" s="19" t="s">
        <v>26</v>
      </c>
      <c r="AN43" s="37">
        <v>3.7195514121022804</v>
      </c>
      <c r="AO43" s="38">
        <v>324.48002846184266</v>
      </c>
    </row>
    <row r="44" spans="1:41" x14ac:dyDescent="0.25">
      <c r="A44" s="33">
        <v>917</v>
      </c>
      <c r="B44" s="33">
        <v>1503</v>
      </c>
      <c r="C44" s="34" t="s">
        <v>26</v>
      </c>
      <c r="D44" s="38">
        <v>688.3114028042977</v>
      </c>
      <c r="E44" s="34"/>
      <c r="F44" s="35"/>
      <c r="G44" s="36"/>
      <c r="H44" s="19"/>
      <c r="I44" s="23"/>
      <c r="J44" s="59"/>
      <c r="K44" s="38">
        <v>688.3114028042977</v>
      </c>
      <c r="L44" s="62"/>
      <c r="X44">
        <v>688.3114028042977</v>
      </c>
      <c r="AA44" s="59">
        <v>3.4397000000000002</v>
      </c>
      <c r="AB44" s="38">
        <v>785.79917960564512</v>
      </c>
      <c r="AC44" s="62"/>
      <c r="AD44" t="str">
        <f t="shared" si="0"/>
        <v>NÃO</v>
      </c>
      <c r="AE44" s="33">
        <v>506</v>
      </c>
      <c r="AF44" s="33" t="s">
        <v>161</v>
      </c>
      <c r="AG44" s="34" t="s">
        <v>169</v>
      </c>
      <c r="AH44" s="33">
        <v>1504208</v>
      </c>
      <c r="AI44" s="34" t="s">
        <v>218</v>
      </c>
      <c r="AJ44" s="35">
        <v>36373</v>
      </c>
      <c r="AK44" s="36">
        <v>228.44991702928891</v>
      </c>
      <c r="AL44" s="19">
        <v>1503</v>
      </c>
      <c r="AM44" s="19" t="s">
        <v>26</v>
      </c>
      <c r="AN44" s="37">
        <v>3.5848523583556591</v>
      </c>
      <c r="AO44" s="38">
        <v>818.95922382860101</v>
      </c>
    </row>
    <row r="45" spans="1:41" x14ac:dyDescent="0.25">
      <c r="A45" s="33">
        <v>352</v>
      </c>
      <c r="B45" s="33">
        <v>1503</v>
      </c>
      <c r="C45" s="34" t="s">
        <v>26</v>
      </c>
      <c r="D45" s="38">
        <v>691.6675789373661</v>
      </c>
      <c r="E45" s="34"/>
      <c r="F45" s="35"/>
      <c r="G45" s="36"/>
      <c r="H45" s="19"/>
      <c r="I45" s="23"/>
      <c r="J45" s="59"/>
      <c r="K45" s="38">
        <v>691.6675789373661</v>
      </c>
      <c r="L45" s="62"/>
      <c r="X45">
        <v>691.6675789373661</v>
      </c>
      <c r="AA45" s="59">
        <v>3.2706</v>
      </c>
      <c r="AB45" s="38">
        <v>383.62265237313352</v>
      </c>
      <c r="AC45" s="62"/>
      <c r="AD45" t="str">
        <f t="shared" si="0"/>
        <v>NÃO</v>
      </c>
      <c r="AE45" s="33">
        <v>511</v>
      </c>
      <c r="AF45" s="33" t="s">
        <v>161</v>
      </c>
      <c r="AG45" s="34" t="s">
        <v>174</v>
      </c>
      <c r="AH45" s="33">
        <v>1503705</v>
      </c>
      <c r="AI45" s="34" t="s">
        <v>219</v>
      </c>
      <c r="AJ45" s="35">
        <v>36617</v>
      </c>
      <c r="AK45" s="36">
        <v>117.29427394763454</v>
      </c>
      <c r="AL45" s="19">
        <v>1503</v>
      </c>
      <c r="AM45" s="19" t="s">
        <v>26</v>
      </c>
      <c r="AN45" s="37">
        <v>3.4086340533742692</v>
      </c>
      <c r="AO45" s="38">
        <v>399.81325644371748</v>
      </c>
    </row>
    <row r="46" spans="1:41" x14ac:dyDescent="0.25">
      <c r="A46" s="33">
        <v>208</v>
      </c>
      <c r="B46" s="33">
        <v>1503</v>
      </c>
      <c r="C46" s="34" t="s">
        <v>26</v>
      </c>
      <c r="D46" s="38">
        <v>702.41757790500435</v>
      </c>
      <c r="E46" s="34"/>
      <c r="F46" s="35"/>
      <c r="G46" s="36"/>
      <c r="H46" s="19"/>
      <c r="I46" s="23"/>
      <c r="J46" s="59"/>
      <c r="K46" s="38">
        <v>702.41757790500435</v>
      </c>
      <c r="L46" s="62"/>
      <c r="X46">
        <v>702.41757790500435</v>
      </c>
      <c r="AA46" s="59">
        <v>3.5957999999999997</v>
      </c>
      <c r="AB46" s="38">
        <v>368.77581901333326</v>
      </c>
      <c r="AC46" s="62"/>
      <c r="AD46" t="str">
        <f t="shared" si="0"/>
        <v>NÃO</v>
      </c>
      <c r="AE46" s="33">
        <v>540</v>
      </c>
      <c r="AF46" s="33" t="s">
        <v>161</v>
      </c>
      <c r="AG46" s="34" t="s">
        <v>174</v>
      </c>
      <c r="AH46" s="33">
        <v>1503705</v>
      </c>
      <c r="AI46" s="34" t="s">
        <v>220</v>
      </c>
      <c r="AJ46" s="35">
        <v>35916</v>
      </c>
      <c r="AK46" s="36">
        <v>102.55737777777777</v>
      </c>
      <c r="AL46" s="19">
        <v>1503</v>
      </c>
      <c r="AM46" s="19" t="s">
        <v>26</v>
      </c>
      <c r="AN46" s="37">
        <v>3.7474983403623869</v>
      </c>
      <c r="AO46" s="38">
        <v>384.33360301414052</v>
      </c>
    </row>
    <row r="47" spans="1:41" x14ac:dyDescent="0.25">
      <c r="A47" s="33">
        <v>145</v>
      </c>
      <c r="B47" s="33">
        <v>1503</v>
      </c>
      <c r="C47" s="34" t="s">
        <v>26</v>
      </c>
      <c r="D47" s="38">
        <v>713.80898590611218</v>
      </c>
      <c r="E47" s="34"/>
      <c r="F47" s="35"/>
      <c r="G47" s="36"/>
      <c r="H47" s="19"/>
      <c r="I47" s="23"/>
      <c r="J47" s="59"/>
      <c r="K47" s="38">
        <v>713.80898590611218</v>
      </c>
      <c r="L47" s="62"/>
      <c r="X47">
        <v>713.80898590611218</v>
      </c>
      <c r="AA47" s="59">
        <v>3.5729000000000002</v>
      </c>
      <c r="AB47" s="38">
        <v>653.30476499999997</v>
      </c>
      <c r="AC47" s="62"/>
      <c r="AD47" t="str">
        <f t="shared" si="0"/>
        <v>NÃO</v>
      </c>
      <c r="AE47" s="33">
        <v>643</v>
      </c>
      <c r="AF47" s="33" t="s">
        <v>161</v>
      </c>
      <c r="AG47" s="34" t="s">
        <v>180</v>
      </c>
      <c r="AH47" s="33">
        <v>1502707</v>
      </c>
      <c r="AI47" s="34" t="s">
        <v>221</v>
      </c>
      <c r="AJ47" s="35">
        <v>36008</v>
      </c>
      <c r="AK47" s="36">
        <v>182.85</v>
      </c>
      <c r="AL47" s="19">
        <v>1503</v>
      </c>
      <c r="AM47" s="19" t="s">
        <v>26</v>
      </c>
      <c r="AN47" s="37">
        <v>3.7236488948465785</v>
      </c>
      <c r="AO47" s="38">
        <v>680.86920042269685</v>
      </c>
    </row>
    <row r="48" spans="1:41" x14ac:dyDescent="0.25">
      <c r="A48" s="33">
        <v>902</v>
      </c>
      <c r="B48" s="33">
        <v>1503</v>
      </c>
      <c r="C48" s="34" t="s">
        <v>26</v>
      </c>
      <c r="D48" s="38">
        <v>719.56706025979236</v>
      </c>
      <c r="E48" s="34"/>
      <c r="F48" s="35"/>
      <c r="G48" s="36"/>
      <c r="H48" s="19"/>
      <c r="I48" s="23"/>
      <c r="J48" s="59"/>
      <c r="K48" s="38">
        <v>719.56706025979236</v>
      </c>
      <c r="L48" s="62"/>
      <c r="X48">
        <v>719.56706025979236</v>
      </c>
      <c r="AA48" s="59">
        <v>3.4397000000000002</v>
      </c>
      <c r="AB48" s="38">
        <v>779.8612873099961</v>
      </c>
      <c r="AC48" s="62"/>
      <c r="AD48" t="str">
        <f t="shared" si="0"/>
        <v>NÃO</v>
      </c>
      <c r="AE48" s="33">
        <v>655</v>
      </c>
      <c r="AF48" s="33" t="s">
        <v>161</v>
      </c>
      <c r="AG48" s="34" t="s">
        <v>222</v>
      </c>
      <c r="AH48" s="33">
        <v>1508407</v>
      </c>
      <c r="AI48" s="34" t="s">
        <v>223</v>
      </c>
      <c r="AJ48" s="35">
        <v>36373</v>
      </c>
      <c r="AK48" s="36">
        <v>226.72363500014421</v>
      </c>
      <c r="AL48" s="19">
        <v>1503</v>
      </c>
      <c r="AM48" s="19" t="s">
        <v>26</v>
      </c>
      <c r="AN48" s="37">
        <v>3.5848523583556591</v>
      </c>
      <c r="AO48" s="38">
        <v>812.77075762523464</v>
      </c>
    </row>
    <row r="49" spans="1:41" x14ac:dyDescent="0.25">
      <c r="A49" s="33">
        <v>1139</v>
      </c>
      <c r="B49" s="33">
        <v>1503</v>
      </c>
      <c r="C49" s="34" t="s">
        <v>26</v>
      </c>
      <c r="D49" s="38">
        <v>720.40730392401485</v>
      </c>
      <c r="E49" s="34"/>
      <c r="F49" s="35"/>
      <c r="G49" s="36"/>
      <c r="H49" s="19"/>
      <c r="I49" s="23"/>
      <c r="J49" s="59"/>
      <c r="K49" s="38">
        <v>720.40730392401485</v>
      </c>
      <c r="L49" s="62"/>
      <c r="X49">
        <v>720.40730392401485</v>
      </c>
      <c r="AA49" s="59">
        <v>3.5811000000000002</v>
      </c>
      <c r="AB49" s="38">
        <v>521.19329400000004</v>
      </c>
      <c r="AC49" s="62"/>
      <c r="AD49" t="str">
        <f t="shared" si="0"/>
        <v>NÃO</v>
      </c>
      <c r="AE49" s="33">
        <v>656</v>
      </c>
      <c r="AF49" s="33" t="s">
        <v>161</v>
      </c>
      <c r="AG49" s="34" t="s">
        <v>224</v>
      </c>
      <c r="AH49" s="33">
        <v>1506138</v>
      </c>
      <c r="AI49" s="34" t="s">
        <v>225</v>
      </c>
      <c r="AJ49" s="35">
        <v>35947</v>
      </c>
      <c r="AK49" s="36">
        <v>145.54</v>
      </c>
      <c r="AL49" s="19">
        <v>1503</v>
      </c>
      <c r="AM49" s="19" t="s">
        <v>26</v>
      </c>
      <c r="AN49" s="37">
        <v>3.7321975582618458</v>
      </c>
      <c r="AO49" s="38">
        <v>543.184032629429</v>
      </c>
    </row>
    <row r="50" spans="1:41" x14ac:dyDescent="0.25">
      <c r="A50" s="33">
        <v>3178</v>
      </c>
      <c r="B50" s="33">
        <v>1503</v>
      </c>
      <c r="C50" s="34" t="s">
        <v>26</v>
      </c>
      <c r="D50" s="38">
        <v>749.38896069547172</v>
      </c>
      <c r="E50" s="34"/>
      <c r="F50" s="35"/>
      <c r="G50" s="36"/>
      <c r="H50" s="19"/>
      <c r="I50" s="23"/>
      <c r="J50" s="59"/>
      <c r="K50" s="38">
        <v>749.38896069547172</v>
      </c>
      <c r="L50" s="62"/>
      <c r="X50">
        <v>749.38896069547172</v>
      </c>
      <c r="AA50" s="59">
        <v>3.7929000000000004</v>
      </c>
      <c r="AB50" s="38">
        <v>399.50744644002566</v>
      </c>
      <c r="AC50" s="62"/>
      <c r="AD50" t="str">
        <f t="shared" si="0"/>
        <v>NÃO</v>
      </c>
      <c r="AE50" s="33">
        <v>658</v>
      </c>
      <c r="AF50" s="33" t="s">
        <v>161</v>
      </c>
      <c r="AG50" s="34" t="s">
        <v>174</v>
      </c>
      <c r="AH50" s="33">
        <v>1503705</v>
      </c>
      <c r="AI50" s="34" t="s">
        <v>226</v>
      </c>
      <c r="AJ50" s="35">
        <v>35490</v>
      </c>
      <c r="AK50" s="36">
        <v>105.33033996151379</v>
      </c>
      <c r="AL50" s="19">
        <v>1503</v>
      </c>
      <c r="AM50" s="19" t="s">
        <v>26</v>
      </c>
      <c r="AN50" s="37">
        <v>3.9529010458567981</v>
      </c>
      <c r="AO50" s="38">
        <v>416.36041099431992</v>
      </c>
    </row>
    <row r="51" spans="1:41" x14ac:dyDescent="0.25">
      <c r="A51" s="33">
        <v>1386</v>
      </c>
      <c r="B51" s="33">
        <v>1503</v>
      </c>
      <c r="C51" s="34" t="s">
        <v>26</v>
      </c>
      <c r="D51" s="38">
        <v>750.92851675008353</v>
      </c>
      <c r="E51" s="34"/>
      <c r="F51" s="35"/>
      <c r="G51" s="36"/>
      <c r="H51" s="19"/>
      <c r="I51" s="23"/>
      <c r="J51" s="59"/>
      <c r="K51" s="38">
        <v>750.92851675008353</v>
      </c>
      <c r="L51" s="62"/>
      <c r="X51">
        <v>750.92851675008353</v>
      </c>
      <c r="AA51" s="59">
        <v>3.569</v>
      </c>
      <c r="AB51" s="38">
        <v>604.19601</v>
      </c>
      <c r="AC51" s="62"/>
      <c r="AD51" t="str">
        <f t="shared" si="0"/>
        <v>NÃO</v>
      </c>
      <c r="AE51" s="33">
        <v>690</v>
      </c>
      <c r="AF51" s="33" t="s">
        <v>161</v>
      </c>
      <c r="AG51" s="34" t="s">
        <v>180</v>
      </c>
      <c r="AH51" s="33">
        <v>1502707</v>
      </c>
      <c r="AI51" s="34" t="s">
        <v>227</v>
      </c>
      <c r="AJ51" s="35">
        <v>35977</v>
      </c>
      <c r="AK51" s="36">
        <v>169.29</v>
      </c>
      <c r="AL51" s="19">
        <v>1503</v>
      </c>
      <c r="AM51" s="19" t="s">
        <v>26</v>
      </c>
      <c r="AN51" s="37">
        <v>3.7195514121022804</v>
      </c>
      <c r="AO51" s="38">
        <v>629.68285855479496</v>
      </c>
    </row>
    <row r="52" spans="1:41" x14ac:dyDescent="0.25">
      <c r="A52" s="33">
        <v>209</v>
      </c>
      <c r="B52" s="33">
        <v>1503</v>
      </c>
      <c r="C52" s="34" t="s">
        <v>26</v>
      </c>
      <c r="D52" s="38">
        <v>751.95693400641426</v>
      </c>
      <c r="E52" s="34"/>
      <c r="F52" s="35"/>
      <c r="G52" s="36"/>
      <c r="H52" s="19"/>
      <c r="I52" s="23"/>
      <c r="J52" s="59"/>
      <c r="K52" s="38">
        <v>751.95693400641426</v>
      </c>
      <c r="L52" s="62"/>
      <c r="X52">
        <v>751.95693400641426</v>
      </c>
      <c r="AA52" s="59">
        <v>3.6176999999999997</v>
      </c>
      <c r="AB52" s="38">
        <v>595.30979887176238</v>
      </c>
      <c r="AC52" s="62"/>
      <c r="AD52" t="str">
        <f t="shared" si="0"/>
        <v>NÃO</v>
      </c>
      <c r="AE52" s="33">
        <v>699</v>
      </c>
      <c r="AF52" s="33" t="s">
        <v>161</v>
      </c>
      <c r="AG52" s="34" t="s">
        <v>169</v>
      </c>
      <c r="AH52" s="33">
        <v>1504208</v>
      </c>
      <c r="AI52" s="34" t="s">
        <v>228</v>
      </c>
      <c r="AJ52" s="35">
        <v>35855</v>
      </c>
      <c r="AK52" s="36">
        <v>164.55477205731887</v>
      </c>
      <c r="AL52" s="19">
        <v>1503</v>
      </c>
      <c r="AM52" s="19" t="s">
        <v>26</v>
      </c>
      <c r="AN52" s="37">
        <v>3.7703864360332311</v>
      </c>
      <c r="AO52" s="38">
        <v>620.43508054945517</v>
      </c>
    </row>
    <row r="53" spans="1:41" x14ac:dyDescent="0.25">
      <c r="A53" s="33">
        <v>860</v>
      </c>
      <c r="B53" s="33">
        <v>1503</v>
      </c>
      <c r="C53" s="34" t="s">
        <v>26</v>
      </c>
      <c r="D53" s="38">
        <v>752.48424219592903</v>
      </c>
      <c r="E53" s="34"/>
      <c r="F53" s="35"/>
      <c r="G53" s="36"/>
      <c r="H53" s="19"/>
      <c r="I53" s="23"/>
      <c r="J53" s="59"/>
      <c r="K53" s="38">
        <v>752.48424219592903</v>
      </c>
      <c r="L53" s="62"/>
      <c r="X53">
        <v>752.48424219592903</v>
      </c>
      <c r="AA53" s="59">
        <v>3.6016000000000004</v>
      </c>
      <c r="AB53" s="38">
        <v>643.89404386593208</v>
      </c>
      <c r="AC53" s="62"/>
      <c r="AD53" t="str">
        <f t="shared" si="0"/>
        <v>NÃO</v>
      </c>
      <c r="AE53" s="33">
        <v>742</v>
      </c>
      <c r="AF53" s="33" t="s">
        <v>161</v>
      </c>
      <c r="AG53" s="34" t="s">
        <v>180</v>
      </c>
      <c r="AH53" s="33">
        <v>1502707</v>
      </c>
      <c r="AI53" s="34" t="s">
        <v>181</v>
      </c>
      <c r="AJ53" s="35">
        <v>36100</v>
      </c>
      <c r="AK53" s="36">
        <v>178.77999885215795</v>
      </c>
      <c r="AL53" s="19">
        <v>1503</v>
      </c>
      <c r="AM53" s="19" t="s">
        <v>26</v>
      </c>
      <c r="AN53" s="37">
        <v>3.7536226392493024</v>
      </c>
      <c r="AO53" s="38">
        <v>671.07265113642438</v>
      </c>
    </row>
    <row r="54" spans="1:41" x14ac:dyDescent="0.25">
      <c r="A54" s="33">
        <v>699</v>
      </c>
      <c r="B54" s="33">
        <v>1503</v>
      </c>
      <c r="C54" s="34" t="s">
        <v>26</v>
      </c>
      <c r="D54" s="38">
        <v>764.74248871467557</v>
      </c>
      <c r="E54" s="34"/>
      <c r="F54" s="35"/>
      <c r="G54" s="36"/>
      <c r="H54" s="19"/>
      <c r="I54" s="23"/>
      <c r="J54" s="59"/>
      <c r="K54" s="38">
        <v>764.74248871467557</v>
      </c>
      <c r="L54" s="62"/>
      <c r="X54">
        <v>764.74248871467557</v>
      </c>
      <c r="AA54" s="59">
        <v>3.569</v>
      </c>
      <c r="AB54" s="38">
        <v>491.75615272601544</v>
      </c>
      <c r="AC54" s="62"/>
      <c r="AD54" t="str">
        <f t="shared" si="0"/>
        <v>NÃO</v>
      </c>
      <c r="AE54" s="33">
        <v>757</v>
      </c>
      <c r="AF54" s="33" t="s">
        <v>161</v>
      </c>
      <c r="AG54" s="34" t="s">
        <v>169</v>
      </c>
      <c r="AH54" s="33">
        <v>1504208</v>
      </c>
      <c r="AI54" s="34" t="s">
        <v>229</v>
      </c>
      <c r="AJ54" s="35">
        <v>35977</v>
      </c>
      <c r="AK54" s="36">
        <v>137.78541684674011</v>
      </c>
      <c r="AL54" s="19">
        <v>1503</v>
      </c>
      <c r="AM54" s="19" t="s">
        <v>26</v>
      </c>
      <c r="AN54" s="37">
        <v>3.7195514121022804</v>
      </c>
      <c r="AO54" s="38">
        <v>512.49994179939347</v>
      </c>
    </row>
    <row r="55" spans="1:41" x14ac:dyDescent="0.25">
      <c r="A55" s="33">
        <v>1110</v>
      </c>
      <c r="B55" s="33">
        <v>1503</v>
      </c>
      <c r="C55" s="34" t="s">
        <v>26</v>
      </c>
      <c r="D55" s="38">
        <v>768.16736496978365</v>
      </c>
      <c r="E55" s="34"/>
      <c r="F55" s="35"/>
      <c r="G55" s="36"/>
      <c r="H55" s="19"/>
      <c r="I55" s="23"/>
      <c r="J55" s="59"/>
      <c r="K55" s="38">
        <v>768.16736496978365</v>
      </c>
      <c r="L55" s="62"/>
      <c r="X55">
        <v>768.16736496978365</v>
      </c>
      <c r="AA55" s="59">
        <v>3.6055999999999999</v>
      </c>
      <c r="AB55" s="38">
        <v>248.389216574062</v>
      </c>
      <c r="AC55" s="62"/>
      <c r="AD55" t="str">
        <f t="shared" si="0"/>
        <v>NÃO</v>
      </c>
      <c r="AE55" s="33">
        <v>760</v>
      </c>
      <c r="AF55" s="33" t="s">
        <v>161</v>
      </c>
      <c r="AG55" s="34" t="s">
        <v>180</v>
      </c>
      <c r="AH55" s="33">
        <v>1502707</v>
      </c>
      <c r="AI55" s="34" t="s">
        <v>230</v>
      </c>
      <c r="AJ55" s="35">
        <v>36130</v>
      </c>
      <c r="AK55" s="36">
        <v>68.889842626487138</v>
      </c>
      <c r="AL55" s="19">
        <v>1503</v>
      </c>
      <c r="AM55" s="19" t="s">
        <v>26</v>
      </c>
      <c r="AN55" s="37">
        <v>3.7577564887747346</v>
      </c>
      <c r="AO55" s="38">
        <v>258.87125314035234</v>
      </c>
    </row>
    <row r="56" spans="1:41" x14ac:dyDescent="0.25">
      <c r="A56" s="33">
        <v>933</v>
      </c>
      <c r="B56" s="33">
        <v>1503</v>
      </c>
      <c r="C56" s="34" t="s">
        <v>26</v>
      </c>
      <c r="D56" s="38">
        <v>771.32186852447023</v>
      </c>
      <c r="E56" s="34"/>
      <c r="F56" s="35"/>
      <c r="G56" s="36"/>
      <c r="H56" s="19"/>
      <c r="I56" s="23"/>
      <c r="J56" s="59"/>
      <c r="K56" s="38">
        <v>771.32186852447023</v>
      </c>
      <c r="L56" s="62"/>
      <c r="X56">
        <v>771.32186852447023</v>
      </c>
      <c r="AA56" s="59">
        <v>3.6055999999999999</v>
      </c>
      <c r="AB56" s="38">
        <v>411.074456</v>
      </c>
      <c r="AC56" s="62"/>
      <c r="AD56" t="str">
        <f t="shared" si="0"/>
        <v>NÃO</v>
      </c>
      <c r="AE56" s="33">
        <v>765</v>
      </c>
      <c r="AF56" s="33" t="s">
        <v>161</v>
      </c>
      <c r="AG56" s="34" t="s">
        <v>169</v>
      </c>
      <c r="AH56" s="33">
        <v>1504208</v>
      </c>
      <c r="AI56" s="34" t="s">
        <v>231</v>
      </c>
      <c r="AJ56" s="35">
        <v>36130</v>
      </c>
      <c r="AK56" s="36">
        <v>114.01</v>
      </c>
      <c r="AL56" s="19">
        <v>1503</v>
      </c>
      <c r="AM56" s="19" t="s">
        <v>26</v>
      </c>
      <c r="AN56" s="37">
        <v>3.7577564887747346</v>
      </c>
      <c r="AO56" s="38">
        <v>428.42181728520751</v>
      </c>
    </row>
    <row r="57" spans="1:41" x14ac:dyDescent="0.25">
      <c r="A57" s="33">
        <v>945</v>
      </c>
      <c r="B57" s="33">
        <v>1503</v>
      </c>
      <c r="C57" s="34" t="s">
        <v>26</v>
      </c>
      <c r="D57" s="38">
        <v>775.19936391475778</v>
      </c>
      <c r="E57" s="34"/>
      <c r="F57" s="35"/>
      <c r="G57" s="36"/>
      <c r="H57" s="19"/>
      <c r="I57" s="23"/>
      <c r="J57" s="59"/>
      <c r="K57" s="38">
        <v>775.19936391475778</v>
      </c>
      <c r="L57" s="62"/>
      <c r="X57">
        <v>775.19936391475778</v>
      </c>
      <c r="AA57" s="59">
        <v>3.6055999999999999</v>
      </c>
      <c r="AB57" s="38">
        <v>332.54483557762063</v>
      </c>
      <c r="AC57" s="62"/>
      <c r="AD57" t="str">
        <f t="shared" si="0"/>
        <v>NÃO</v>
      </c>
      <c r="AE57" s="33">
        <v>776</v>
      </c>
      <c r="AF57" s="33" t="s">
        <v>161</v>
      </c>
      <c r="AG57" s="34" t="s">
        <v>162</v>
      </c>
      <c r="AH57" s="33">
        <v>1507458</v>
      </c>
      <c r="AI57" s="34" t="s">
        <v>232</v>
      </c>
      <c r="AJ57" s="35">
        <v>36130</v>
      </c>
      <c r="AK57" s="36">
        <v>92.230096399384465</v>
      </c>
      <c r="AL57" s="19">
        <v>1503</v>
      </c>
      <c r="AM57" s="19" t="s">
        <v>26</v>
      </c>
      <c r="AN57" s="37">
        <v>3.7577564887747346</v>
      </c>
      <c r="AO57" s="38">
        <v>346.57824320510628</v>
      </c>
    </row>
    <row r="58" spans="1:41" x14ac:dyDescent="0.25">
      <c r="A58" s="33">
        <v>690</v>
      </c>
      <c r="B58" s="33">
        <v>1503</v>
      </c>
      <c r="C58" s="34" t="s">
        <v>26</v>
      </c>
      <c r="D58" s="38">
        <v>776.14121355889495</v>
      </c>
      <c r="E58" s="34"/>
      <c r="F58" s="35"/>
      <c r="G58" s="36"/>
      <c r="H58" s="19"/>
      <c r="I58" s="23"/>
      <c r="J58" s="59"/>
      <c r="K58" s="38">
        <v>776.14121355889495</v>
      </c>
      <c r="L58" s="62"/>
      <c r="X58">
        <v>776.14121355889495</v>
      </c>
      <c r="AA58" s="59">
        <v>3.6019999999999999</v>
      </c>
      <c r="AB58" s="38">
        <v>361.61557231148737</v>
      </c>
      <c r="AC58" s="62"/>
      <c r="AD58" t="str">
        <f t="shared" si="0"/>
        <v>NÃO</v>
      </c>
      <c r="AE58" s="33">
        <v>799</v>
      </c>
      <c r="AF58" s="33" t="s">
        <v>161</v>
      </c>
      <c r="AG58" s="34" t="s">
        <v>169</v>
      </c>
      <c r="AH58" s="33">
        <v>1504208</v>
      </c>
      <c r="AI58" s="34" t="s">
        <v>159</v>
      </c>
      <c r="AJ58" s="35">
        <v>36069</v>
      </c>
      <c r="AK58" s="36">
        <v>100.39299619974663</v>
      </c>
      <c r="AL58" s="19">
        <v>1503</v>
      </c>
      <c r="AM58" s="19" t="s">
        <v>26</v>
      </c>
      <c r="AN58" s="37">
        <v>3.7539966077349756</v>
      </c>
      <c r="AO58" s="38">
        <v>376.87496717419913</v>
      </c>
    </row>
    <row r="59" spans="1:41" x14ac:dyDescent="0.25">
      <c r="A59" s="33">
        <v>1102</v>
      </c>
      <c r="B59" s="33">
        <v>1503</v>
      </c>
      <c r="C59" s="34" t="s">
        <v>26</v>
      </c>
      <c r="D59" s="38">
        <v>781.07588497655252</v>
      </c>
      <c r="E59" s="34"/>
      <c r="F59" s="35"/>
      <c r="G59" s="36"/>
      <c r="H59" s="19"/>
      <c r="I59" s="23"/>
      <c r="J59" s="59"/>
      <c r="K59" s="38">
        <v>781.07588497655252</v>
      </c>
      <c r="L59" s="62"/>
      <c r="X59">
        <v>781.07588497655252</v>
      </c>
      <c r="AA59" s="59">
        <v>3.5729000000000002</v>
      </c>
      <c r="AB59" s="38">
        <v>298.65852738859138</v>
      </c>
      <c r="AC59" s="62"/>
      <c r="AD59" t="str">
        <f t="shared" si="0"/>
        <v>NÃO</v>
      </c>
      <c r="AE59" s="33">
        <v>835</v>
      </c>
      <c r="AF59" s="33" t="s">
        <v>161</v>
      </c>
      <c r="AG59" s="34" t="s">
        <v>180</v>
      </c>
      <c r="AH59" s="33">
        <v>1502707</v>
      </c>
      <c r="AI59" s="34" t="s">
        <v>233</v>
      </c>
      <c r="AJ59" s="35">
        <v>36008</v>
      </c>
      <c r="AK59" s="36">
        <v>83.589948609978265</v>
      </c>
      <c r="AL59" s="19">
        <v>1503</v>
      </c>
      <c r="AM59" s="19" t="s">
        <v>26</v>
      </c>
      <c r="AN59" s="37">
        <v>3.7236488948465785</v>
      </c>
      <c r="AO59" s="38">
        <v>311.25961976182788</v>
      </c>
    </row>
    <row r="60" spans="1:41" x14ac:dyDescent="0.25">
      <c r="A60" s="33">
        <v>39</v>
      </c>
      <c r="B60" s="33">
        <v>1503</v>
      </c>
      <c r="C60" s="34" t="s">
        <v>26</v>
      </c>
      <c r="D60" s="38">
        <v>784.82062907639317</v>
      </c>
      <c r="E60" s="34"/>
      <c r="F60" s="35"/>
      <c r="G60" s="36"/>
      <c r="H60" s="19"/>
      <c r="I60" s="23"/>
      <c r="J60" s="59"/>
      <c r="K60" s="38">
        <v>784.82062907639317</v>
      </c>
      <c r="L60" s="62"/>
      <c r="X60" s="157">
        <v>784.82062907639317</v>
      </c>
      <c r="AA60" s="59">
        <v>3.5811000000000002</v>
      </c>
      <c r="AB60" s="38">
        <v>521.81863076267064</v>
      </c>
      <c r="AC60" s="62"/>
      <c r="AD60" t="str">
        <f t="shared" si="0"/>
        <v>NÃO</v>
      </c>
      <c r="AE60" s="33">
        <v>848</v>
      </c>
      <c r="AF60" s="33" t="s">
        <v>161</v>
      </c>
      <c r="AG60" s="34" t="s">
        <v>167</v>
      </c>
      <c r="AH60" s="33">
        <v>1506583</v>
      </c>
      <c r="AI60" s="34" t="s">
        <v>234</v>
      </c>
      <c r="AJ60" s="35">
        <v>35947</v>
      </c>
      <c r="AK60" s="36">
        <v>145.71462141874579</v>
      </c>
      <c r="AL60" s="19">
        <v>1503</v>
      </c>
      <c r="AM60" s="19" t="s">
        <v>26</v>
      </c>
      <c r="AN60" s="37">
        <v>3.7321975582618458</v>
      </c>
      <c r="AO60" s="38">
        <v>543.83575426209234</v>
      </c>
    </row>
    <row r="61" spans="1:41" x14ac:dyDescent="0.25">
      <c r="A61" s="33">
        <v>361</v>
      </c>
      <c r="B61" s="33">
        <v>1503</v>
      </c>
      <c r="C61" s="34" t="s">
        <v>26</v>
      </c>
      <c r="D61" s="38">
        <v>802.18853577236302</v>
      </c>
      <c r="E61" s="34"/>
      <c r="F61" s="35"/>
      <c r="G61" s="36"/>
      <c r="H61" s="19"/>
      <c r="I61" s="23"/>
      <c r="J61" s="59"/>
      <c r="K61" s="38">
        <v>802.18853577236302</v>
      </c>
      <c r="L61" s="62"/>
      <c r="X61">
        <v>802.18853577236302</v>
      </c>
      <c r="AA61" s="59">
        <v>3.5811000000000002</v>
      </c>
      <c r="AB61" s="38">
        <v>410.14295902810613</v>
      </c>
      <c r="AC61" s="62"/>
      <c r="AD61" t="str">
        <f t="shared" si="0"/>
        <v>NÃO</v>
      </c>
      <c r="AE61" s="33">
        <v>855</v>
      </c>
      <c r="AF61" s="33" t="s">
        <v>161</v>
      </c>
      <c r="AG61" s="34" t="s">
        <v>169</v>
      </c>
      <c r="AH61" s="33">
        <v>1504208</v>
      </c>
      <c r="AI61" s="34" t="s">
        <v>190</v>
      </c>
      <c r="AJ61" s="35">
        <v>35947</v>
      </c>
      <c r="AK61" s="36">
        <v>114.52988160847397</v>
      </c>
      <c r="AL61" s="19">
        <v>1503</v>
      </c>
      <c r="AM61" s="19" t="s">
        <v>26</v>
      </c>
      <c r="AN61" s="37">
        <v>3.7321975582618458</v>
      </c>
      <c r="AO61" s="38">
        <v>427.44814448716483</v>
      </c>
    </row>
    <row r="62" spans="1:41" x14ac:dyDescent="0.25">
      <c r="A62" s="33">
        <v>503</v>
      </c>
      <c r="B62" s="33">
        <v>1503</v>
      </c>
      <c r="C62" s="34" t="s">
        <v>26</v>
      </c>
      <c r="D62" s="38">
        <v>811.75104569139683</v>
      </c>
      <c r="E62" s="34"/>
      <c r="F62" s="35"/>
      <c r="G62" s="36"/>
      <c r="H62" s="19"/>
      <c r="I62" s="23"/>
      <c r="J62" s="59"/>
      <c r="K62" s="38">
        <v>811.75104569139683</v>
      </c>
      <c r="L62" s="62"/>
      <c r="X62">
        <v>811.75104569139683</v>
      </c>
      <c r="AA62" s="59">
        <v>3.569</v>
      </c>
      <c r="AB62" s="38">
        <v>585.77996990769827</v>
      </c>
      <c r="AC62" s="62"/>
      <c r="AD62" t="str">
        <f t="shared" si="0"/>
        <v>NÃO</v>
      </c>
      <c r="AE62" s="33">
        <v>860</v>
      </c>
      <c r="AF62" s="33" t="s">
        <v>161</v>
      </c>
      <c r="AG62" s="34" t="s">
        <v>167</v>
      </c>
      <c r="AH62" s="33">
        <v>1506583</v>
      </c>
      <c r="AI62" s="34" t="s">
        <v>235</v>
      </c>
      <c r="AJ62" s="35">
        <v>35977</v>
      </c>
      <c r="AK62" s="36">
        <v>164.12999997413795</v>
      </c>
      <c r="AL62" s="19">
        <v>1503</v>
      </c>
      <c r="AM62" s="19" t="s">
        <v>26</v>
      </c>
      <c r="AN62" s="37">
        <v>3.7195514121022804</v>
      </c>
      <c r="AO62" s="38">
        <v>610.48997317215208</v>
      </c>
    </row>
    <row r="63" spans="1:41" x14ac:dyDescent="0.25">
      <c r="A63" s="33">
        <v>1002</v>
      </c>
      <c r="B63" s="33">
        <v>1503</v>
      </c>
      <c r="C63" s="34" t="s">
        <v>26</v>
      </c>
      <c r="D63" s="38">
        <v>812.38258421056673</v>
      </c>
      <c r="E63" s="34"/>
      <c r="F63" s="35"/>
      <c r="G63" s="36"/>
      <c r="H63" s="19"/>
      <c r="I63" s="23"/>
      <c r="J63" s="59"/>
      <c r="K63" s="38">
        <v>812.38258421056673</v>
      </c>
      <c r="L63" s="62"/>
      <c r="X63">
        <v>812.38258421056673</v>
      </c>
      <c r="AA63" s="59">
        <v>3.569</v>
      </c>
      <c r="AB63" s="38">
        <v>709.90976938684787</v>
      </c>
      <c r="AC63" s="62"/>
      <c r="AD63" t="str">
        <f t="shared" si="0"/>
        <v>NÃO</v>
      </c>
      <c r="AE63" s="33">
        <v>882</v>
      </c>
      <c r="AF63" s="33" t="s">
        <v>161</v>
      </c>
      <c r="AG63" s="34" t="s">
        <v>210</v>
      </c>
      <c r="AH63" s="33">
        <v>1502954</v>
      </c>
      <c r="AI63" s="34" t="s">
        <v>236</v>
      </c>
      <c r="AJ63" s="35">
        <v>35977</v>
      </c>
      <c r="AK63" s="36">
        <v>198.90999422438998</v>
      </c>
      <c r="AL63" s="19">
        <v>1503</v>
      </c>
      <c r="AM63" s="19" t="s">
        <v>26</v>
      </c>
      <c r="AN63" s="37">
        <v>3.7195514121022804</v>
      </c>
      <c r="AO63" s="38">
        <v>739.85594989858612</v>
      </c>
    </row>
    <row r="64" spans="1:41" x14ac:dyDescent="0.25">
      <c r="A64" s="33">
        <v>355</v>
      </c>
      <c r="B64" s="33">
        <v>1503</v>
      </c>
      <c r="C64" s="34" t="s">
        <v>26</v>
      </c>
      <c r="D64" s="38">
        <v>814.04369465999184</v>
      </c>
      <c r="E64" s="34"/>
      <c r="F64" s="35"/>
      <c r="G64" s="36"/>
      <c r="H64" s="19"/>
      <c r="I64" s="23"/>
      <c r="J64" s="59"/>
      <c r="K64" s="38">
        <v>814.04369465999184</v>
      </c>
      <c r="L64" s="62"/>
      <c r="X64">
        <v>814.04369465999184</v>
      </c>
      <c r="AA64" s="59">
        <v>3.6019999999999999</v>
      </c>
      <c r="AB64" s="38">
        <v>652.35609992674824</v>
      </c>
      <c r="AC64" s="62"/>
      <c r="AD64" t="str">
        <f t="shared" si="0"/>
        <v>NÃO</v>
      </c>
      <c r="AE64" s="33">
        <v>890</v>
      </c>
      <c r="AF64" s="33" t="s">
        <v>161</v>
      </c>
      <c r="AG64" s="34" t="s">
        <v>176</v>
      </c>
      <c r="AH64" s="33">
        <v>1506161</v>
      </c>
      <c r="AI64" s="34" t="s">
        <v>237</v>
      </c>
      <c r="AJ64" s="35">
        <v>36069</v>
      </c>
      <c r="AK64" s="36">
        <v>181.10941141775353</v>
      </c>
      <c r="AL64" s="19">
        <v>1503</v>
      </c>
      <c r="AM64" s="19" t="s">
        <v>26</v>
      </c>
      <c r="AN64" s="37">
        <v>3.7539966077349756</v>
      </c>
      <c r="AO64" s="38">
        <v>679.88411609112484</v>
      </c>
    </row>
    <row r="65" spans="1:41" x14ac:dyDescent="0.25">
      <c r="A65" s="33">
        <v>435</v>
      </c>
      <c r="B65" s="33">
        <v>1503</v>
      </c>
      <c r="C65" s="34" t="s">
        <v>26</v>
      </c>
      <c r="D65" s="38">
        <v>825.33561301720374</v>
      </c>
      <c r="E65" s="34"/>
      <c r="F65" s="35"/>
      <c r="G65" s="36"/>
      <c r="H65" s="19"/>
      <c r="I65" s="23"/>
      <c r="J65" s="59"/>
      <c r="K65" s="38">
        <v>825.33561301720374</v>
      </c>
      <c r="L65" s="62"/>
      <c r="X65">
        <v>825.33561301720374</v>
      </c>
      <c r="AA65" s="59">
        <v>3.569</v>
      </c>
      <c r="AB65" s="38">
        <v>560.15521291913171</v>
      </c>
      <c r="AC65" s="62"/>
      <c r="AD65" t="str">
        <f t="shared" si="0"/>
        <v>NÃO</v>
      </c>
      <c r="AE65" s="33">
        <v>902</v>
      </c>
      <c r="AF65" s="33" t="s">
        <v>161</v>
      </c>
      <c r="AG65" s="34" t="s">
        <v>180</v>
      </c>
      <c r="AH65" s="33">
        <v>1502707</v>
      </c>
      <c r="AI65" s="34" t="s">
        <v>238</v>
      </c>
      <c r="AJ65" s="35">
        <v>35977</v>
      </c>
      <c r="AK65" s="36">
        <v>156.95018574366259</v>
      </c>
      <c r="AL65" s="19">
        <v>1503</v>
      </c>
      <c r="AM65" s="19" t="s">
        <v>26</v>
      </c>
      <c r="AN65" s="37">
        <v>3.7195514121022804</v>
      </c>
      <c r="AO65" s="38">
        <v>583.78428501255542</v>
      </c>
    </row>
    <row r="66" spans="1:41" x14ac:dyDescent="0.25">
      <c r="A66" s="33">
        <v>742</v>
      </c>
      <c r="B66" s="33">
        <v>1503</v>
      </c>
      <c r="C66" s="34" t="s">
        <v>26</v>
      </c>
      <c r="D66" s="38">
        <v>827.15788553403218</v>
      </c>
      <c r="E66" s="34"/>
      <c r="F66" s="35"/>
      <c r="G66" s="36"/>
      <c r="H66" s="19"/>
      <c r="I66" s="23"/>
      <c r="J66" s="59"/>
      <c r="K66" s="38">
        <v>827.15788553403218</v>
      </c>
      <c r="L66" s="62"/>
      <c r="X66">
        <v>827.15788553403218</v>
      </c>
      <c r="AA66" s="59">
        <v>3.6016000000000004</v>
      </c>
      <c r="AB66" s="38">
        <v>797.40497993870736</v>
      </c>
      <c r="AC66" s="62"/>
      <c r="AD66" t="str">
        <f t="shared" ref="AD66:AD129" si="1">IF(AE66=A66,"","NÃO")</f>
        <v>NÃO</v>
      </c>
      <c r="AE66" s="33">
        <v>912</v>
      </c>
      <c r="AF66" s="33" t="s">
        <v>161</v>
      </c>
      <c r="AG66" s="34" t="s">
        <v>239</v>
      </c>
      <c r="AH66" s="33">
        <v>1502772</v>
      </c>
      <c r="AI66" s="34" t="s">
        <v>240</v>
      </c>
      <c r="AJ66" s="35">
        <v>36100</v>
      </c>
      <c r="AK66" s="36">
        <v>221.40298199097825</v>
      </c>
      <c r="AL66" s="19">
        <v>1503</v>
      </c>
      <c r="AM66" s="19" t="s">
        <v>26</v>
      </c>
      <c r="AN66" s="37">
        <v>3.7536226392493024</v>
      </c>
      <c r="AO66" s="38">
        <v>831.06324559864152</v>
      </c>
    </row>
    <row r="67" spans="1:41" x14ac:dyDescent="0.25">
      <c r="A67" s="33">
        <v>315</v>
      </c>
      <c r="B67" s="33">
        <v>1503</v>
      </c>
      <c r="C67" s="34" t="s">
        <v>26</v>
      </c>
      <c r="D67" s="38">
        <v>834.72041559517515</v>
      </c>
      <c r="E67" s="34"/>
      <c r="F67" s="35"/>
      <c r="G67" s="36"/>
      <c r="H67" s="19"/>
      <c r="I67" s="23"/>
      <c r="J67" s="59"/>
      <c r="K67" s="38">
        <v>834.72041559517515</v>
      </c>
      <c r="L67" s="62"/>
      <c r="X67">
        <v>834.72041559517515</v>
      </c>
      <c r="AA67" s="59">
        <v>3.6902999999999997</v>
      </c>
      <c r="AB67" s="38">
        <v>656.21125371662606</v>
      </c>
      <c r="AC67" s="62"/>
      <c r="AD67" t="str">
        <f t="shared" si="1"/>
        <v>NÃO</v>
      </c>
      <c r="AE67" s="33">
        <v>913</v>
      </c>
      <c r="AF67" s="33" t="s">
        <v>161</v>
      </c>
      <c r="AG67" s="34" t="s">
        <v>222</v>
      </c>
      <c r="AH67" s="33">
        <v>1508407</v>
      </c>
      <c r="AI67" s="34" t="s">
        <v>241</v>
      </c>
      <c r="AJ67" s="35">
        <v>35704</v>
      </c>
      <c r="AK67" s="36">
        <v>177.82057115048264</v>
      </c>
      <c r="AL67" s="19">
        <v>1503</v>
      </c>
      <c r="AM67" s="19" t="s">
        <v>26</v>
      </c>
      <c r="AN67" s="37">
        <v>3.8459712864969391</v>
      </c>
      <c r="AO67" s="38">
        <v>683.89281079324223</v>
      </c>
    </row>
    <row r="68" spans="1:41" x14ac:dyDescent="0.25">
      <c r="A68" s="33">
        <v>890</v>
      </c>
      <c r="B68" s="33">
        <v>1503</v>
      </c>
      <c r="C68" s="34" t="s">
        <v>26</v>
      </c>
      <c r="D68" s="38">
        <v>838.01881498488183</v>
      </c>
      <c r="E68" s="34"/>
      <c r="F68" s="35"/>
      <c r="G68" s="36"/>
      <c r="H68" s="19"/>
      <c r="I68" s="23"/>
      <c r="J68" s="59"/>
      <c r="K68" s="38">
        <v>838.01881498488183</v>
      </c>
      <c r="L68" s="62"/>
      <c r="X68">
        <v>838.01881498488183</v>
      </c>
      <c r="AA68" s="59">
        <v>3.569</v>
      </c>
      <c r="AB68" s="38">
        <v>535.82388867731754</v>
      </c>
      <c r="AC68" s="62"/>
      <c r="AD68" t="str">
        <f t="shared" si="1"/>
        <v>NÃO</v>
      </c>
      <c r="AE68" s="33">
        <v>917</v>
      </c>
      <c r="AF68" s="33" t="s">
        <v>161</v>
      </c>
      <c r="AG68" s="34" t="s">
        <v>169</v>
      </c>
      <c r="AH68" s="33">
        <v>1504208</v>
      </c>
      <c r="AI68" s="34" t="s">
        <v>242</v>
      </c>
      <c r="AJ68" s="35">
        <v>35977</v>
      </c>
      <c r="AK68" s="36">
        <v>150.13277911945013</v>
      </c>
      <c r="AL68" s="19">
        <v>1503</v>
      </c>
      <c r="AM68" s="19" t="s">
        <v>26</v>
      </c>
      <c r="AN68" s="37">
        <v>3.7195514121022804</v>
      </c>
      <c r="AO68" s="38">
        <v>558.42659057659046</v>
      </c>
    </row>
    <row r="69" spans="1:41" x14ac:dyDescent="0.25">
      <c r="A69" s="33">
        <v>643</v>
      </c>
      <c r="B69" s="33">
        <v>1503</v>
      </c>
      <c r="C69" s="34" t="s">
        <v>26</v>
      </c>
      <c r="D69" s="38">
        <v>839.23302073651848</v>
      </c>
      <c r="E69" s="34"/>
      <c r="F69" s="35"/>
      <c r="G69" s="36"/>
      <c r="H69" s="19"/>
      <c r="I69" s="23"/>
      <c r="J69" s="59"/>
      <c r="K69" s="38">
        <v>839.23302073651848</v>
      </c>
      <c r="L69" s="62"/>
      <c r="X69">
        <v>839.23302073651848</v>
      </c>
      <c r="AA69" s="59">
        <v>3.5766000000000004</v>
      </c>
      <c r="AB69" s="38">
        <v>600.43439762563889</v>
      </c>
      <c r="AC69" s="62"/>
      <c r="AD69" t="str">
        <f t="shared" si="1"/>
        <v>NÃO</v>
      </c>
      <c r="AE69" s="33">
        <v>933</v>
      </c>
      <c r="AF69" s="33" t="s">
        <v>161</v>
      </c>
      <c r="AG69" s="34" t="s">
        <v>169</v>
      </c>
      <c r="AH69" s="33">
        <v>1504208</v>
      </c>
      <c r="AI69" s="34" t="s">
        <v>243</v>
      </c>
      <c r="AJ69" s="35">
        <v>36192</v>
      </c>
      <c r="AK69" s="36">
        <v>167.87854320461858</v>
      </c>
      <c r="AL69" s="19">
        <v>1503</v>
      </c>
      <c r="AM69" s="19" t="s">
        <v>26</v>
      </c>
      <c r="AN69" s="37">
        <v>3.7275336986933221</v>
      </c>
      <c r="AO69" s="38">
        <v>625.77292708275854</v>
      </c>
    </row>
    <row r="70" spans="1:41" x14ac:dyDescent="0.25">
      <c r="A70" s="33">
        <v>3177</v>
      </c>
      <c r="B70" s="33">
        <v>1503</v>
      </c>
      <c r="C70" s="34" t="s">
        <v>26</v>
      </c>
      <c r="D70" s="38">
        <v>841.20476408641207</v>
      </c>
      <c r="E70" s="34"/>
      <c r="F70" s="35"/>
      <c r="G70" s="36"/>
      <c r="H70" s="19"/>
      <c r="I70" s="23"/>
      <c r="J70" s="59"/>
      <c r="K70" s="38">
        <v>841.20476408641207</v>
      </c>
      <c r="L70" s="62"/>
      <c r="X70">
        <v>841.20476408641207</v>
      </c>
      <c r="AA70" s="59">
        <v>3.3961000000000001</v>
      </c>
      <c r="AB70" s="38">
        <v>603.45303480565769</v>
      </c>
      <c r="AC70" s="62"/>
      <c r="AD70" t="str">
        <f t="shared" si="1"/>
        <v>NÃO</v>
      </c>
      <c r="AE70" s="33">
        <v>945</v>
      </c>
      <c r="AF70" s="33" t="s">
        <v>161</v>
      </c>
      <c r="AG70" s="34" t="s">
        <v>214</v>
      </c>
      <c r="AH70" s="33">
        <v>1505536</v>
      </c>
      <c r="AI70" s="34" t="s">
        <v>244</v>
      </c>
      <c r="AJ70" s="35">
        <v>36434</v>
      </c>
      <c r="AK70" s="36">
        <v>177.69000759861538</v>
      </c>
      <c r="AL70" s="19">
        <v>1503</v>
      </c>
      <c r="AM70" s="19" t="s">
        <v>26</v>
      </c>
      <c r="AN70" s="37">
        <v>3.5394153281575602</v>
      </c>
      <c r="AO70" s="38">
        <v>628.91873655497261</v>
      </c>
    </row>
    <row r="71" spans="1:41" x14ac:dyDescent="0.25">
      <c r="A71" s="33">
        <v>913</v>
      </c>
      <c r="B71" s="33">
        <v>1503</v>
      </c>
      <c r="C71" s="34" t="s">
        <v>26</v>
      </c>
      <c r="D71" s="38">
        <v>842.95989465477999</v>
      </c>
      <c r="E71" s="34"/>
      <c r="F71" s="35"/>
      <c r="G71" s="36"/>
      <c r="H71" s="19"/>
      <c r="I71" s="23"/>
      <c r="J71" s="59"/>
      <c r="K71" s="38">
        <v>842.95989465477999</v>
      </c>
      <c r="L71" s="62"/>
      <c r="X71">
        <v>842.95989465477999</v>
      </c>
      <c r="AA71" s="59">
        <v>3.569</v>
      </c>
      <c r="AB71" s="38">
        <v>361.94121622132633</v>
      </c>
      <c r="AC71" s="62"/>
      <c r="AD71" t="str">
        <f t="shared" si="1"/>
        <v>NÃO</v>
      </c>
      <c r="AE71" s="33">
        <v>978</v>
      </c>
      <c r="AF71" s="33" t="s">
        <v>161</v>
      </c>
      <c r="AG71" s="34" t="s">
        <v>245</v>
      </c>
      <c r="AH71" s="33">
        <v>1504976</v>
      </c>
      <c r="AI71" s="34" t="s">
        <v>246</v>
      </c>
      <c r="AJ71" s="35">
        <v>35977</v>
      </c>
      <c r="AK71" s="36">
        <v>101.41250104268039</v>
      </c>
      <c r="AL71" s="19">
        <v>1503</v>
      </c>
      <c r="AM71" s="19" t="s">
        <v>26</v>
      </c>
      <c r="AN71" s="37">
        <v>3.7195514121022804</v>
      </c>
      <c r="AO71" s="38">
        <v>377.20901145812581</v>
      </c>
    </row>
    <row r="72" spans="1:41" x14ac:dyDescent="0.25">
      <c r="A72" s="33">
        <v>103</v>
      </c>
      <c r="B72" s="33">
        <v>1503</v>
      </c>
      <c r="C72" s="34" t="s">
        <v>26</v>
      </c>
      <c r="D72" s="38">
        <v>855.38717446592239</v>
      </c>
      <c r="E72" s="34"/>
      <c r="F72" s="35"/>
      <c r="G72" s="36"/>
      <c r="H72" s="19"/>
      <c r="I72" s="23"/>
      <c r="J72" s="59"/>
      <c r="K72" s="38">
        <v>855.38717446592239</v>
      </c>
      <c r="L72" s="62"/>
      <c r="X72">
        <v>855.38717446592239</v>
      </c>
      <c r="AA72" s="59">
        <v>2.1178061658999998</v>
      </c>
      <c r="AB72" s="38">
        <v>789.94206394319883</v>
      </c>
      <c r="AC72" s="62"/>
      <c r="AD72" t="str">
        <f t="shared" si="1"/>
        <v>NÃO</v>
      </c>
      <c r="AE72" s="33">
        <v>999</v>
      </c>
      <c r="AF72" s="33" t="s">
        <v>161</v>
      </c>
      <c r="AG72" s="34" t="s">
        <v>224</v>
      </c>
      <c r="AH72" s="33">
        <v>1506138</v>
      </c>
      <c r="AI72" s="34" t="s">
        <v>247</v>
      </c>
      <c r="AJ72" s="35">
        <v>38534</v>
      </c>
      <c r="AK72" s="36">
        <v>373.00017190548635</v>
      </c>
      <c r="AL72" s="19">
        <v>1503</v>
      </c>
      <c r="AM72" s="19" t="s">
        <v>26</v>
      </c>
      <c r="AN72" s="37">
        <v>2.207117137</v>
      </c>
      <c r="AO72" s="38">
        <v>823.25507151654483</v>
      </c>
    </row>
    <row r="73" spans="1:41" x14ac:dyDescent="0.25">
      <c r="A73" s="33">
        <v>1193</v>
      </c>
      <c r="B73" s="33">
        <v>1503</v>
      </c>
      <c r="C73" s="34" t="s">
        <v>26</v>
      </c>
      <c r="D73" s="38">
        <v>879.5510528035478</v>
      </c>
      <c r="E73" s="34"/>
      <c r="F73" s="35"/>
      <c r="G73" s="36"/>
      <c r="H73" s="19"/>
      <c r="I73" s="23"/>
      <c r="J73" s="59"/>
      <c r="K73" s="38">
        <v>879.5510528035478</v>
      </c>
      <c r="L73" s="62"/>
      <c r="X73">
        <v>879.5510528035478</v>
      </c>
      <c r="AA73" s="59">
        <v>2.8242619605999999</v>
      </c>
      <c r="AB73" s="38">
        <v>632.43467604269074</v>
      </c>
      <c r="AC73" s="62"/>
      <c r="AD73" t="str">
        <f t="shared" si="1"/>
        <v>NÃO</v>
      </c>
      <c r="AE73" s="33">
        <v>1002</v>
      </c>
      <c r="AF73" s="33" t="s">
        <v>161</v>
      </c>
      <c r="AG73" s="34" t="s">
        <v>245</v>
      </c>
      <c r="AH73" s="33">
        <v>1504976</v>
      </c>
      <c r="AI73" s="34" t="s">
        <v>248</v>
      </c>
      <c r="AJ73" s="35">
        <v>37408</v>
      </c>
      <c r="AK73" s="36">
        <v>223.92918393035089</v>
      </c>
      <c r="AL73" s="19">
        <v>1503</v>
      </c>
      <c r="AM73" s="19" t="s">
        <v>26</v>
      </c>
      <c r="AN73" s="37">
        <v>2.9433652017999998</v>
      </c>
      <c r="AO73" s="38">
        <v>659.10536764806648</v>
      </c>
    </row>
    <row r="74" spans="1:41" x14ac:dyDescent="0.25">
      <c r="A74" s="33">
        <v>43</v>
      </c>
      <c r="B74" s="33">
        <v>1503</v>
      </c>
      <c r="C74" s="34" t="s">
        <v>26</v>
      </c>
      <c r="D74" s="38">
        <v>889.29258065224144</v>
      </c>
      <c r="E74" s="34"/>
      <c r="F74" s="35"/>
      <c r="G74" s="36"/>
      <c r="H74" s="19"/>
      <c r="I74" s="23"/>
      <c r="J74" s="59"/>
      <c r="K74" s="38">
        <v>889.29258065224144</v>
      </c>
      <c r="L74" s="62"/>
      <c r="X74" s="157">
        <v>889.29258065224144</v>
      </c>
      <c r="AA74" s="59">
        <v>2.8242619605999999</v>
      </c>
      <c r="AB74" s="38">
        <v>772.09275969571422</v>
      </c>
      <c r="AC74" s="62"/>
      <c r="AD74" t="str">
        <f t="shared" si="1"/>
        <v>NÃO</v>
      </c>
      <c r="AE74" s="33">
        <v>1003</v>
      </c>
      <c r="AF74" s="33" t="s">
        <v>161</v>
      </c>
      <c r="AG74" s="34" t="s">
        <v>185</v>
      </c>
      <c r="AH74" s="33">
        <v>1501758</v>
      </c>
      <c r="AI74" s="34" t="s">
        <v>249</v>
      </c>
      <c r="AJ74" s="35">
        <v>37408</v>
      </c>
      <c r="AK74" s="36">
        <v>273.37859251968507</v>
      </c>
      <c r="AL74" s="19">
        <v>1503</v>
      </c>
      <c r="AM74" s="19" t="s">
        <v>26</v>
      </c>
      <c r="AN74" s="37">
        <v>2.9433652017999998</v>
      </c>
      <c r="AO74" s="38">
        <v>804.65303613950277</v>
      </c>
    </row>
    <row r="75" spans="1:41" x14ac:dyDescent="0.25">
      <c r="A75" s="33">
        <v>1100</v>
      </c>
      <c r="B75" s="33">
        <v>1503</v>
      </c>
      <c r="C75" s="34" t="s">
        <v>26</v>
      </c>
      <c r="D75" s="38">
        <v>903.72487988796604</v>
      </c>
      <c r="E75" s="34"/>
      <c r="F75" s="35"/>
      <c r="G75" s="36"/>
      <c r="H75" s="19"/>
      <c r="I75" s="23"/>
      <c r="J75" s="59"/>
      <c r="K75" s="38">
        <v>903.72487988796604</v>
      </c>
      <c r="L75" s="62"/>
      <c r="X75">
        <v>903.72487988796604</v>
      </c>
      <c r="AA75" s="59">
        <v>3.3691000000000004</v>
      </c>
      <c r="AB75" s="38">
        <v>703.49374928855059</v>
      </c>
      <c r="AC75" s="62"/>
      <c r="AD75" t="str">
        <f t="shared" si="1"/>
        <v/>
      </c>
      <c r="AE75" s="33">
        <v>1100</v>
      </c>
      <c r="AF75" s="33" t="s">
        <v>161</v>
      </c>
      <c r="AG75" s="34" t="s">
        <v>250</v>
      </c>
      <c r="AH75" s="33">
        <v>1500347</v>
      </c>
      <c r="AI75" s="34" t="s">
        <v>251</v>
      </c>
      <c r="AJ75" s="35">
        <v>36465</v>
      </c>
      <c r="AK75" s="36">
        <v>208.80761903432682</v>
      </c>
      <c r="AL75" s="19">
        <v>1503</v>
      </c>
      <c r="AM75" s="19" t="s">
        <v>26</v>
      </c>
      <c r="AN75" s="37">
        <v>3.5113249551495413</v>
      </c>
      <c r="AO75" s="38">
        <v>733.19140354059016</v>
      </c>
    </row>
    <row r="76" spans="1:41" x14ac:dyDescent="0.25">
      <c r="A76" s="33">
        <v>882</v>
      </c>
      <c r="B76" s="33">
        <v>1503</v>
      </c>
      <c r="C76" s="34" t="s">
        <v>26</v>
      </c>
      <c r="D76" s="38">
        <v>911.93953751734205</v>
      </c>
      <c r="E76" s="34"/>
      <c r="F76" s="35"/>
      <c r="G76" s="36"/>
      <c r="H76" s="19"/>
      <c r="I76" s="23"/>
      <c r="J76" s="59"/>
      <c r="K76" s="38">
        <v>911.93953751734205</v>
      </c>
      <c r="L76" s="62"/>
      <c r="X76">
        <v>911.93953751734205</v>
      </c>
      <c r="AA76" s="59">
        <v>3.6016000000000004</v>
      </c>
      <c r="AB76" s="38">
        <v>608.02190118638691</v>
      </c>
      <c r="AC76" s="62"/>
      <c r="AD76" t="str">
        <f t="shared" si="1"/>
        <v>NÃO</v>
      </c>
      <c r="AE76" s="33">
        <v>1102</v>
      </c>
      <c r="AF76" s="33" t="s">
        <v>161</v>
      </c>
      <c r="AG76" s="34" t="s">
        <v>169</v>
      </c>
      <c r="AH76" s="33">
        <v>1504208</v>
      </c>
      <c r="AI76" s="34" t="s">
        <v>252</v>
      </c>
      <c r="AJ76" s="35">
        <v>36100</v>
      </c>
      <c r="AK76" s="36">
        <v>168.81994146667782</v>
      </c>
      <c r="AL76" s="19">
        <v>1503</v>
      </c>
      <c r="AM76" s="19" t="s">
        <v>26</v>
      </c>
      <c r="AN76" s="37">
        <v>3.7536226392493024</v>
      </c>
      <c r="AO76" s="38">
        <v>633.68635424606396</v>
      </c>
    </row>
    <row r="77" spans="1:41" x14ac:dyDescent="0.25">
      <c r="A77" s="33">
        <v>3190</v>
      </c>
      <c r="B77" s="33">
        <v>1503</v>
      </c>
      <c r="C77" s="34" t="s">
        <v>26</v>
      </c>
      <c r="D77" s="38">
        <v>914.53394609318207</v>
      </c>
      <c r="E77" s="34"/>
      <c r="F77" s="35"/>
      <c r="G77" s="36"/>
      <c r="H77" s="19"/>
      <c r="I77" s="23"/>
      <c r="J77" s="59"/>
      <c r="K77" s="38">
        <v>914.53394609318207</v>
      </c>
      <c r="L77" s="62"/>
      <c r="X77">
        <v>914.53394609318207</v>
      </c>
      <c r="AA77" s="59">
        <v>3.6016000000000004</v>
      </c>
      <c r="AB77" s="38">
        <v>597.97337321748955</v>
      </c>
      <c r="AC77" s="62"/>
      <c r="AD77" t="str">
        <f t="shared" si="1"/>
        <v>NÃO</v>
      </c>
      <c r="AE77" s="33">
        <v>1110</v>
      </c>
      <c r="AF77" s="33" t="s">
        <v>161</v>
      </c>
      <c r="AG77" s="34" t="s">
        <v>188</v>
      </c>
      <c r="AH77" s="33">
        <v>1507508</v>
      </c>
      <c r="AI77" s="34" t="s">
        <v>253</v>
      </c>
      <c r="AJ77" s="35">
        <v>36100</v>
      </c>
      <c r="AK77" s="36">
        <v>166.02992370543356</v>
      </c>
      <c r="AL77" s="19">
        <v>1503</v>
      </c>
      <c r="AM77" s="19" t="s">
        <v>26</v>
      </c>
      <c r="AN77" s="37">
        <v>3.7536226392493024</v>
      </c>
      <c r="AO77" s="38">
        <v>623.21368041354981</v>
      </c>
    </row>
    <row r="78" spans="1:41" x14ac:dyDescent="0.25">
      <c r="A78" s="33">
        <v>228</v>
      </c>
      <c r="B78" s="33">
        <v>1503</v>
      </c>
      <c r="C78" s="34" t="s">
        <v>26</v>
      </c>
      <c r="D78" s="38">
        <v>920.74106298381184</v>
      </c>
      <c r="E78" s="34"/>
      <c r="F78" s="35"/>
      <c r="G78" s="36"/>
      <c r="H78" s="19"/>
      <c r="I78" s="23"/>
      <c r="J78" s="59"/>
      <c r="K78" s="38">
        <v>920.74106298381184</v>
      </c>
      <c r="L78" s="62"/>
      <c r="X78">
        <v>920.74106298381184</v>
      </c>
      <c r="AA78" s="59">
        <v>3.6055999999999999</v>
      </c>
      <c r="AB78" s="38">
        <v>259.20616031335453</v>
      </c>
      <c r="AC78" s="62"/>
      <c r="AD78" t="str">
        <f t="shared" si="1"/>
        <v>NÃO</v>
      </c>
      <c r="AE78" s="33">
        <v>1137</v>
      </c>
      <c r="AF78" s="33" t="s">
        <v>161</v>
      </c>
      <c r="AG78" s="34" t="s">
        <v>174</v>
      </c>
      <c r="AH78" s="33">
        <v>1503705</v>
      </c>
      <c r="AI78" s="34" t="s">
        <v>254</v>
      </c>
      <c r="AJ78" s="35">
        <v>36130</v>
      </c>
      <c r="AK78" s="36">
        <v>71.889882492055278</v>
      </c>
      <c r="AL78" s="19">
        <v>1503</v>
      </c>
      <c r="AM78" s="19" t="s">
        <v>26</v>
      </c>
      <c r="AN78" s="37">
        <v>3.7577564887747346</v>
      </c>
      <c r="AO78" s="38">
        <v>270.14467241177391</v>
      </c>
    </row>
    <row r="79" spans="1:41" x14ac:dyDescent="0.25">
      <c r="A79" s="33">
        <v>1393</v>
      </c>
      <c r="B79" s="33">
        <v>1503</v>
      </c>
      <c r="C79" s="34" t="s">
        <v>26</v>
      </c>
      <c r="D79" s="38">
        <v>923.01595256866483</v>
      </c>
      <c r="E79" s="34"/>
      <c r="F79" s="35"/>
      <c r="G79" s="36"/>
      <c r="H79" s="19"/>
      <c r="I79" s="23"/>
      <c r="J79" s="59"/>
      <c r="K79" s="38">
        <v>923.01595256866483</v>
      </c>
      <c r="L79" s="62"/>
      <c r="X79">
        <v>923.01595256866483</v>
      </c>
      <c r="AA79" s="59">
        <v>3.6055999999999999</v>
      </c>
      <c r="AB79" s="38">
        <v>259.20685683032701</v>
      </c>
      <c r="AC79" s="62"/>
      <c r="AD79" t="str">
        <f t="shared" si="1"/>
        <v>NÃO</v>
      </c>
      <c r="AE79" s="33">
        <v>1138</v>
      </c>
      <c r="AF79" s="33" t="s">
        <v>161</v>
      </c>
      <c r="AG79" s="34" t="s">
        <v>174</v>
      </c>
      <c r="AH79" s="33">
        <v>1503705</v>
      </c>
      <c r="AI79" s="34" t="s">
        <v>255</v>
      </c>
      <c r="AJ79" s="35">
        <v>36130</v>
      </c>
      <c r="AK79" s="36">
        <v>71.890075668495399</v>
      </c>
      <c r="AL79" s="19">
        <v>1503</v>
      </c>
      <c r="AM79" s="19" t="s">
        <v>26</v>
      </c>
      <c r="AN79" s="37">
        <v>3.7577564887747346</v>
      </c>
      <c r="AO79" s="38">
        <v>270.14539832179526</v>
      </c>
    </row>
    <row r="80" spans="1:41" x14ac:dyDescent="0.25">
      <c r="A80" s="33">
        <v>371</v>
      </c>
      <c r="B80" s="33">
        <v>1503</v>
      </c>
      <c r="C80" s="34" t="s">
        <v>26</v>
      </c>
      <c r="D80" s="38">
        <v>950.90593688241233</v>
      </c>
      <c r="E80" s="34"/>
      <c r="F80" s="35"/>
      <c r="G80" s="36"/>
      <c r="H80" s="19"/>
      <c r="I80" s="23"/>
      <c r="J80" s="59"/>
      <c r="K80" s="38">
        <v>950.90593688241233</v>
      </c>
      <c r="L80" s="62"/>
      <c r="X80">
        <v>950.90593688241233</v>
      </c>
      <c r="AA80" s="59">
        <v>3.569</v>
      </c>
      <c r="AB80" s="38">
        <v>560.80931021545121</v>
      </c>
      <c r="AC80" s="62"/>
      <c r="AD80" t="str">
        <f t="shared" si="1"/>
        <v>NÃO</v>
      </c>
      <c r="AE80" s="33">
        <v>1139</v>
      </c>
      <c r="AF80" s="33" t="s">
        <v>161</v>
      </c>
      <c r="AG80" s="34" t="s">
        <v>224</v>
      </c>
      <c r="AH80" s="33">
        <v>1506138</v>
      </c>
      <c r="AI80" s="34" t="s">
        <v>256</v>
      </c>
      <c r="AJ80" s="35">
        <v>35977</v>
      </c>
      <c r="AK80" s="36">
        <v>157.13345761150217</v>
      </c>
      <c r="AL80" s="19">
        <v>1503</v>
      </c>
      <c r="AM80" s="19" t="s">
        <v>26</v>
      </c>
      <c r="AN80" s="37">
        <v>3.7195514121022804</v>
      </c>
      <c r="AO80" s="38">
        <v>584.46597414737664</v>
      </c>
    </row>
    <row r="81" spans="1:41" x14ac:dyDescent="0.25">
      <c r="A81" s="33">
        <v>1190</v>
      </c>
      <c r="B81" s="33">
        <v>1503</v>
      </c>
      <c r="C81" s="34" t="s">
        <v>26</v>
      </c>
      <c r="D81" s="38">
        <v>955.1932507514332</v>
      </c>
      <c r="E81" s="34"/>
      <c r="F81" s="35"/>
      <c r="G81" s="36"/>
      <c r="H81" s="19"/>
      <c r="I81" s="23"/>
      <c r="J81" s="59"/>
      <c r="K81" s="38">
        <v>955.1932507514332</v>
      </c>
      <c r="L81" s="62"/>
      <c r="X81">
        <v>955.1932507514332</v>
      </c>
      <c r="AA81" s="59">
        <v>3.569</v>
      </c>
      <c r="AB81" s="38">
        <v>298.30134914549546</v>
      </c>
      <c r="AC81" s="62"/>
      <c r="AD81" t="str">
        <f t="shared" si="1"/>
        <v>NÃO</v>
      </c>
      <c r="AE81" s="33">
        <v>1158</v>
      </c>
      <c r="AF81" s="33" t="s">
        <v>161</v>
      </c>
      <c r="AG81" s="34" t="s">
        <v>178</v>
      </c>
      <c r="AH81" s="33">
        <v>1503044</v>
      </c>
      <c r="AI81" s="34" t="s">
        <v>257</v>
      </c>
      <c r="AJ81" s="35">
        <v>35977</v>
      </c>
      <c r="AK81" s="36">
        <v>83.581212985568911</v>
      </c>
      <c r="AL81" s="19">
        <v>1503</v>
      </c>
      <c r="AM81" s="19" t="s">
        <v>26</v>
      </c>
      <c r="AN81" s="37">
        <v>3.7195514121022804</v>
      </c>
      <c r="AO81" s="38">
        <v>310.88461878569427</v>
      </c>
    </row>
    <row r="82" spans="1:41" x14ac:dyDescent="0.25">
      <c r="A82" s="33">
        <v>3197</v>
      </c>
      <c r="B82" s="33">
        <v>1503</v>
      </c>
      <c r="C82" s="34" t="s">
        <v>26</v>
      </c>
      <c r="D82" s="38">
        <v>960.58263502194643</v>
      </c>
      <c r="E82" s="34"/>
      <c r="F82" s="35"/>
      <c r="G82" s="36"/>
      <c r="H82" s="19"/>
      <c r="I82" s="23"/>
      <c r="J82" s="59"/>
      <c r="K82" s="38">
        <v>960.58263502194643</v>
      </c>
      <c r="L82" s="62"/>
      <c r="X82">
        <v>960.58263502194643</v>
      </c>
      <c r="AA82" s="59">
        <v>3.5811000000000002</v>
      </c>
      <c r="AB82" s="38">
        <v>422.72928826750001</v>
      </c>
      <c r="AC82" s="62"/>
      <c r="AD82" t="str">
        <f t="shared" si="1"/>
        <v>NÃO</v>
      </c>
      <c r="AE82" s="33">
        <v>1182</v>
      </c>
      <c r="AF82" s="33" t="s">
        <v>161</v>
      </c>
      <c r="AG82" s="34" t="s">
        <v>174</v>
      </c>
      <c r="AH82" s="33">
        <v>1503705</v>
      </c>
      <c r="AI82" s="34" t="s">
        <v>258</v>
      </c>
      <c r="AJ82" s="35">
        <v>35947</v>
      </c>
      <c r="AK82" s="36">
        <v>118.04453611111111</v>
      </c>
      <c r="AL82" s="19">
        <v>1503</v>
      </c>
      <c r="AM82" s="19" t="s">
        <v>26</v>
      </c>
      <c r="AN82" s="37">
        <v>3.7321975582618458</v>
      </c>
      <c r="AO82" s="38">
        <v>440.56552944004119</v>
      </c>
    </row>
    <row r="83" spans="1:41" x14ac:dyDescent="0.25">
      <c r="A83" s="33">
        <v>3203</v>
      </c>
      <c r="B83" s="33">
        <v>1503</v>
      </c>
      <c r="C83" s="34" t="s">
        <v>26</v>
      </c>
      <c r="D83" s="38">
        <v>962.69090921199654</v>
      </c>
      <c r="E83" s="34"/>
      <c r="F83" s="35"/>
      <c r="G83" s="36"/>
      <c r="H83" s="19"/>
      <c r="I83" s="23"/>
      <c r="J83" s="59"/>
      <c r="K83" s="38">
        <v>962.69090921199654</v>
      </c>
      <c r="L83" s="62"/>
      <c r="X83">
        <v>962.69090921199654</v>
      </c>
      <c r="AA83" s="59">
        <v>3.5729000000000002</v>
      </c>
      <c r="AB83" s="38">
        <v>743.57453388106057</v>
      </c>
      <c r="AC83" s="62"/>
      <c r="AD83" t="str">
        <f t="shared" si="1"/>
        <v>NÃO</v>
      </c>
      <c r="AE83" s="33">
        <v>1190</v>
      </c>
      <c r="AF83" s="33" t="s">
        <v>161</v>
      </c>
      <c r="AG83" s="34" t="s">
        <v>169</v>
      </c>
      <c r="AH83" s="33">
        <v>1504208</v>
      </c>
      <c r="AI83" s="34" t="s">
        <v>259</v>
      </c>
      <c r="AJ83" s="35">
        <v>36008</v>
      </c>
      <c r="AK83" s="36">
        <v>208.11512605476238</v>
      </c>
      <c r="AL83" s="19">
        <v>1503</v>
      </c>
      <c r="AM83" s="19" t="s">
        <v>26</v>
      </c>
      <c r="AN83" s="37">
        <v>3.7236488948465785</v>
      </c>
      <c r="AO83" s="38">
        <v>774.94765913467234</v>
      </c>
    </row>
    <row r="84" spans="1:41" x14ac:dyDescent="0.25">
      <c r="A84" s="33">
        <v>275</v>
      </c>
      <c r="B84" s="33">
        <v>1503</v>
      </c>
      <c r="C84" s="34" t="s">
        <v>26</v>
      </c>
      <c r="D84" s="38">
        <v>968.07028116549259</v>
      </c>
      <c r="E84" s="34"/>
      <c r="F84" s="35"/>
      <c r="G84" s="36"/>
      <c r="H84" s="19"/>
      <c r="I84" s="23"/>
      <c r="J84" s="59"/>
      <c r="K84" s="38">
        <v>968.07028116549259</v>
      </c>
      <c r="L84" s="62"/>
      <c r="X84">
        <v>968.07028116549259</v>
      </c>
      <c r="AA84" s="59">
        <v>3.5957999999999997</v>
      </c>
      <c r="AB84" s="38">
        <v>684.69358242793328</v>
      </c>
      <c r="AC84" s="62"/>
      <c r="AD84" t="str">
        <f t="shared" si="1"/>
        <v>NÃO</v>
      </c>
      <c r="AE84" s="33">
        <v>1193</v>
      </c>
      <c r="AF84" s="33" t="s">
        <v>161</v>
      </c>
      <c r="AG84" s="34" t="s">
        <v>214</v>
      </c>
      <c r="AH84" s="33">
        <v>1505536</v>
      </c>
      <c r="AI84" s="34" t="s">
        <v>260</v>
      </c>
      <c r="AJ84" s="35">
        <v>35916</v>
      </c>
      <c r="AK84" s="36">
        <v>190.41481240000371</v>
      </c>
      <c r="AL84" s="19">
        <v>1503</v>
      </c>
      <c r="AM84" s="19" t="s">
        <v>26</v>
      </c>
      <c r="AN84" s="37">
        <v>3.7474983403623869</v>
      </c>
      <c r="AO84" s="38">
        <v>713.57919344942911</v>
      </c>
    </row>
    <row r="85" spans="1:41" x14ac:dyDescent="0.25">
      <c r="A85" s="33">
        <v>390</v>
      </c>
      <c r="B85" s="33">
        <v>1503</v>
      </c>
      <c r="C85" s="34" t="s">
        <v>26</v>
      </c>
      <c r="D85" s="38">
        <v>979.82117262914846</v>
      </c>
      <c r="E85" s="34"/>
      <c r="F85" s="35"/>
      <c r="G85" s="36"/>
      <c r="H85" s="19"/>
      <c r="I85" s="23"/>
      <c r="J85" s="59"/>
      <c r="K85" s="38">
        <v>979.82117262914846</v>
      </c>
      <c r="L85" s="62"/>
      <c r="X85">
        <v>979.82117262914846</v>
      </c>
      <c r="AA85" s="59">
        <v>3.5811000000000002</v>
      </c>
      <c r="AB85" s="38">
        <v>392.57632973834615</v>
      </c>
      <c r="AC85" s="62"/>
      <c r="AD85" t="str">
        <f t="shared" si="1"/>
        <v>NÃO</v>
      </c>
      <c r="AE85" s="33">
        <v>1336</v>
      </c>
      <c r="AF85" s="33" t="s">
        <v>161</v>
      </c>
      <c r="AG85" s="34" t="s">
        <v>169</v>
      </c>
      <c r="AH85" s="33">
        <v>1504208</v>
      </c>
      <c r="AI85" s="34" t="s">
        <v>261</v>
      </c>
      <c r="AJ85" s="35">
        <v>35947</v>
      </c>
      <c r="AK85" s="36">
        <v>109.62450915594262</v>
      </c>
      <c r="AL85" s="19">
        <v>1503</v>
      </c>
      <c r="AM85" s="19" t="s">
        <v>26</v>
      </c>
      <c r="AN85" s="37">
        <v>3.7321975582618458</v>
      </c>
      <c r="AO85" s="38">
        <v>409.14032539746239</v>
      </c>
    </row>
    <row r="86" spans="1:41" x14ac:dyDescent="0.25">
      <c r="A86" s="33">
        <v>383</v>
      </c>
      <c r="B86" s="33">
        <v>1503</v>
      </c>
      <c r="C86" s="34" t="s">
        <v>26</v>
      </c>
      <c r="D86" s="38">
        <v>983.44661807430634</v>
      </c>
      <c r="E86" s="34"/>
      <c r="F86" s="35"/>
      <c r="G86" s="36"/>
      <c r="H86" s="19"/>
      <c r="I86" s="23"/>
      <c r="J86" s="59"/>
      <c r="K86" s="38">
        <v>983.44661807430634</v>
      </c>
      <c r="L86" s="62"/>
      <c r="X86">
        <v>983.44661807430634</v>
      </c>
      <c r="AA86" s="59">
        <v>2.2244446455000002</v>
      </c>
      <c r="AB86" s="38">
        <v>1861.83728655247</v>
      </c>
      <c r="AC86" s="62"/>
      <c r="AD86" t="str">
        <f t="shared" si="1"/>
        <v>NÃO</v>
      </c>
      <c r="AE86" s="33">
        <v>1377</v>
      </c>
      <c r="AF86" s="33" t="s">
        <v>161</v>
      </c>
      <c r="AG86" s="34" t="s">
        <v>180</v>
      </c>
      <c r="AH86" s="33">
        <v>1502707</v>
      </c>
      <c r="AI86" s="34" t="s">
        <v>262</v>
      </c>
      <c r="AJ86" s="35">
        <v>38292</v>
      </c>
      <c r="AK86" s="36">
        <v>836.98971350845864</v>
      </c>
      <c r="AL86" s="19">
        <v>1503</v>
      </c>
      <c r="AM86" s="19" t="s">
        <v>26</v>
      </c>
      <c r="AN86" s="37">
        <v>2.3182527167</v>
      </c>
      <c r="AO86" s="38">
        <v>1940.3536771909389</v>
      </c>
    </row>
    <row r="87" spans="1:41" x14ac:dyDescent="0.25">
      <c r="A87" s="33">
        <v>1003</v>
      </c>
      <c r="B87" s="33">
        <v>1503</v>
      </c>
      <c r="C87" s="34" t="s">
        <v>26</v>
      </c>
      <c r="D87" s="38">
        <v>991.77786280892144</v>
      </c>
      <c r="E87" s="34"/>
      <c r="F87" s="35"/>
      <c r="G87" s="36"/>
      <c r="H87" s="19"/>
      <c r="I87" s="23"/>
      <c r="J87" s="59"/>
      <c r="K87" s="38">
        <v>991.77786280892144</v>
      </c>
      <c r="L87" s="62"/>
      <c r="X87">
        <v>991.77786280892144</v>
      </c>
      <c r="AA87" s="59">
        <v>1.8585692283999999</v>
      </c>
      <c r="AB87" s="38">
        <v>1960.363065039468</v>
      </c>
      <c r="AC87" s="62"/>
      <c r="AD87" t="str">
        <f t="shared" si="1"/>
        <v>NÃO</v>
      </c>
      <c r="AE87" s="33">
        <v>1379</v>
      </c>
      <c r="AF87" s="33" t="s">
        <v>161</v>
      </c>
      <c r="AG87" s="34" t="s">
        <v>180</v>
      </c>
      <c r="AH87" s="33">
        <v>1502707</v>
      </c>
      <c r="AI87" s="34" t="s">
        <v>263</v>
      </c>
      <c r="AJ87" s="35">
        <v>39630</v>
      </c>
      <c r="AK87" s="36">
        <v>1054.77</v>
      </c>
      <c r="AL87" s="19">
        <v>1503</v>
      </c>
      <c r="AM87" s="19" t="s">
        <v>26</v>
      </c>
      <c r="AN87" s="37">
        <v>1.9369478003</v>
      </c>
      <c r="AO87" s="38">
        <v>2043.0344313224309</v>
      </c>
    </row>
    <row r="88" spans="1:41" x14ac:dyDescent="0.25">
      <c r="A88" s="33">
        <v>655</v>
      </c>
      <c r="B88" s="33">
        <v>1503</v>
      </c>
      <c r="C88" s="34" t="s">
        <v>26</v>
      </c>
      <c r="D88" s="38">
        <v>1001.8136488839132</v>
      </c>
      <c r="E88" s="34"/>
      <c r="F88" s="35"/>
      <c r="G88" s="36"/>
      <c r="H88" s="19"/>
      <c r="I88" s="23"/>
      <c r="J88" s="59"/>
      <c r="K88" s="38">
        <v>1001.8136488839132</v>
      </c>
      <c r="L88" s="62"/>
      <c r="X88">
        <v>1001.8136488839132</v>
      </c>
      <c r="AA88" s="59">
        <v>2.0313102447000002</v>
      </c>
      <c r="AB88" s="38">
        <v>1064.8739786890685</v>
      </c>
      <c r="AC88" s="62"/>
      <c r="AD88" t="str">
        <f t="shared" si="1"/>
        <v>NÃO</v>
      </c>
      <c r="AE88" s="33">
        <v>1380</v>
      </c>
      <c r="AF88" s="33" t="s">
        <v>161</v>
      </c>
      <c r="AG88" s="34" t="s">
        <v>180</v>
      </c>
      <c r="AH88" s="33">
        <v>1502707</v>
      </c>
      <c r="AI88" s="34" t="s">
        <v>264</v>
      </c>
      <c r="AJ88" s="35">
        <v>38991</v>
      </c>
      <c r="AK88" s="36">
        <v>524.23010294340213</v>
      </c>
      <c r="AL88" s="19">
        <v>1503</v>
      </c>
      <c r="AM88" s="19" t="s">
        <v>26</v>
      </c>
      <c r="AN88" s="37">
        <v>2.1169735569000001</v>
      </c>
      <c r="AO88" s="38">
        <v>1109.7812656621472</v>
      </c>
    </row>
    <row r="89" spans="1:41" x14ac:dyDescent="0.25">
      <c r="A89" s="33">
        <v>506</v>
      </c>
      <c r="B89" s="33">
        <v>1503</v>
      </c>
      <c r="C89" s="34" t="s">
        <v>26</v>
      </c>
      <c r="D89" s="38">
        <v>1009.4414945587546</v>
      </c>
      <c r="E89" s="34"/>
      <c r="F89" s="35"/>
      <c r="G89" s="36"/>
      <c r="H89" s="19"/>
      <c r="I89" s="23"/>
      <c r="J89" s="59"/>
      <c r="K89" s="38">
        <v>1009.4414945587546</v>
      </c>
      <c r="L89" s="62"/>
      <c r="X89">
        <v>1009.4414945587546</v>
      </c>
      <c r="AA89" s="59">
        <v>2.0492339528999999</v>
      </c>
      <c r="AB89" s="38">
        <v>1324.9527836535121</v>
      </c>
      <c r="AC89" s="62"/>
      <c r="AD89" t="str">
        <f t="shared" si="1"/>
        <v>NÃO</v>
      </c>
      <c r="AE89" s="33">
        <v>1381</v>
      </c>
      <c r="AF89" s="33" t="s">
        <v>161</v>
      </c>
      <c r="AG89" s="34" t="s">
        <v>167</v>
      </c>
      <c r="AH89" s="33">
        <v>1506583</v>
      </c>
      <c r="AI89" s="34" t="s">
        <v>265</v>
      </c>
      <c r="AJ89" s="35">
        <v>38777</v>
      </c>
      <c r="AK89" s="36">
        <v>646.56003858343661</v>
      </c>
      <c r="AL89" s="19">
        <v>1503</v>
      </c>
      <c r="AM89" s="19" t="s">
        <v>26</v>
      </c>
      <c r="AN89" s="37">
        <v>2.135653134</v>
      </c>
      <c r="AO89" s="38">
        <v>1380.8279727198774</v>
      </c>
    </row>
    <row r="90" spans="1:41" x14ac:dyDescent="0.25">
      <c r="A90" s="33">
        <v>1383</v>
      </c>
      <c r="B90" s="33">
        <v>1503</v>
      </c>
      <c r="C90" s="34" t="s">
        <v>26</v>
      </c>
      <c r="D90" s="38">
        <v>1010.7671738469177</v>
      </c>
      <c r="E90" s="34"/>
      <c r="F90" s="35"/>
      <c r="G90" s="36"/>
      <c r="H90" s="19"/>
      <c r="I90" s="23"/>
      <c r="J90" s="59"/>
      <c r="K90" s="38">
        <v>1010.7671738469177</v>
      </c>
      <c r="L90" s="62"/>
      <c r="X90">
        <v>1010.7671738469177</v>
      </c>
      <c r="AA90" s="59">
        <v>2.0313102447000002</v>
      </c>
      <c r="AB90" s="38">
        <v>820.62725291138497</v>
      </c>
      <c r="AC90" s="62"/>
      <c r="AD90" t="str">
        <f t="shared" si="1"/>
        <v>NÃO</v>
      </c>
      <c r="AE90" s="33">
        <v>1382</v>
      </c>
      <c r="AF90" s="33" t="s">
        <v>161</v>
      </c>
      <c r="AG90" s="34" t="s">
        <v>224</v>
      </c>
      <c r="AH90" s="33">
        <v>1506138</v>
      </c>
      <c r="AI90" s="34" t="s">
        <v>266</v>
      </c>
      <c r="AJ90" s="35">
        <v>38991</v>
      </c>
      <c r="AK90" s="36">
        <v>403.98912724067003</v>
      </c>
      <c r="AL90" s="19">
        <v>1503</v>
      </c>
      <c r="AM90" s="19" t="s">
        <v>26</v>
      </c>
      <c r="AN90" s="37">
        <v>2.1169735569000001</v>
      </c>
      <c r="AO90" s="38">
        <v>855.23429964360798</v>
      </c>
    </row>
    <row r="91" spans="1:41" x14ac:dyDescent="0.25">
      <c r="A91" s="33">
        <v>999</v>
      </c>
      <c r="B91" s="33">
        <v>1503</v>
      </c>
      <c r="C91" s="34" t="s">
        <v>26</v>
      </c>
      <c r="D91" s="38">
        <v>1014.7131956342855</v>
      </c>
      <c r="E91" s="34"/>
      <c r="F91" s="35"/>
      <c r="G91" s="36"/>
      <c r="H91" s="19"/>
      <c r="I91" s="23"/>
      <c r="J91" s="59"/>
      <c r="K91" s="38">
        <v>1014.7131956342855</v>
      </c>
      <c r="L91" s="62"/>
      <c r="X91">
        <v>1014.7131956342855</v>
      </c>
      <c r="AA91" s="59">
        <v>1.8357189564</v>
      </c>
      <c r="AB91" s="38">
        <v>786.86477492679444</v>
      </c>
      <c r="AC91" s="62"/>
      <c r="AD91" t="str">
        <f t="shared" si="1"/>
        <v>NÃO</v>
      </c>
      <c r="AE91" s="33">
        <v>1383</v>
      </c>
      <c r="AF91" s="33" t="s">
        <v>161</v>
      </c>
      <c r="AG91" s="34" t="s">
        <v>180</v>
      </c>
      <c r="AH91" s="33">
        <v>1502707</v>
      </c>
      <c r="AI91" s="34" t="s">
        <v>267</v>
      </c>
      <c r="AJ91" s="35">
        <v>39722</v>
      </c>
      <c r="AK91" s="36">
        <v>428.64119923340701</v>
      </c>
      <c r="AL91" s="19">
        <v>1503</v>
      </c>
      <c r="AM91" s="19" t="s">
        <v>26</v>
      </c>
      <c r="AN91" s="37">
        <v>1.913133899</v>
      </c>
      <c r="AO91" s="38">
        <v>820.04800876144373</v>
      </c>
    </row>
    <row r="92" spans="1:41" x14ac:dyDescent="0.25">
      <c r="A92" s="33">
        <v>3212</v>
      </c>
      <c r="B92" s="33">
        <v>1503</v>
      </c>
      <c r="C92" s="34" t="s">
        <v>26</v>
      </c>
      <c r="D92" s="38">
        <v>1019.4543588299957</v>
      </c>
      <c r="E92" s="34"/>
      <c r="F92" s="35"/>
      <c r="G92" s="36"/>
      <c r="H92" s="19"/>
      <c r="I92" s="23"/>
      <c r="J92" s="59"/>
      <c r="K92" s="38">
        <v>1019.4543588299957</v>
      </c>
      <c r="L92" s="62"/>
      <c r="X92">
        <v>1019.4543588299957</v>
      </c>
      <c r="AA92" s="59">
        <v>2.7487625109999998</v>
      </c>
      <c r="AB92" s="38">
        <v>842.51567222274525</v>
      </c>
      <c r="AC92" s="62"/>
      <c r="AD92" t="str">
        <f t="shared" si="1"/>
        <v>NÃO</v>
      </c>
      <c r="AE92" s="33">
        <v>1385</v>
      </c>
      <c r="AF92" s="33" t="s">
        <v>161</v>
      </c>
      <c r="AG92" s="34" t="s">
        <v>268</v>
      </c>
      <c r="AH92" s="33">
        <v>1508100</v>
      </c>
      <c r="AI92" s="34" t="s">
        <v>269</v>
      </c>
      <c r="AJ92" s="35">
        <v>37530</v>
      </c>
      <c r="AK92" s="36">
        <v>306.5072623957746</v>
      </c>
      <c r="AL92" s="19">
        <v>1503</v>
      </c>
      <c r="AM92" s="19" t="s">
        <v>26</v>
      </c>
      <c r="AN92" s="37">
        <v>2.8646818303999999</v>
      </c>
      <c r="AO92" s="38">
        <v>878.04578547082065</v>
      </c>
    </row>
    <row r="93" spans="1:41" x14ac:dyDescent="0.25">
      <c r="A93" s="33">
        <v>912</v>
      </c>
      <c r="B93" s="33">
        <v>1503</v>
      </c>
      <c r="C93" s="34" t="s">
        <v>26</v>
      </c>
      <c r="D93" s="38">
        <v>1024.3607988051872</v>
      </c>
      <c r="E93" s="34"/>
      <c r="F93" s="35"/>
      <c r="G93" s="36"/>
      <c r="H93" s="19"/>
      <c r="I93" s="23"/>
      <c r="J93" s="59"/>
      <c r="K93" s="38">
        <v>1024.3607988051872</v>
      </c>
      <c r="L93" s="62"/>
      <c r="X93">
        <v>1024.3607988051872</v>
      </c>
      <c r="AA93" s="59">
        <v>2.8242619605999999</v>
      </c>
      <c r="AB93" s="38">
        <v>584.59307529783462</v>
      </c>
      <c r="AC93" s="62"/>
      <c r="AD93" t="str">
        <f t="shared" si="1"/>
        <v>NÃO</v>
      </c>
      <c r="AE93" s="33">
        <v>1386</v>
      </c>
      <c r="AF93" s="33" t="s">
        <v>161</v>
      </c>
      <c r="AG93" s="34" t="s">
        <v>172</v>
      </c>
      <c r="AH93" s="33">
        <v>1505064</v>
      </c>
      <c r="AI93" s="34" t="s">
        <v>270</v>
      </c>
      <c r="AJ93" s="35">
        <v>37408</v>
      </c>
      <c r="AK93" s="36">
        <v>206.98967852601069</v>
      </c>
      <c r="AL93" s="19">
        <v>1503</v>
      </c>
      <c r="AM93" s="19" t="s">
        <v>26</v>
      </c>
      <c r="AN93" s="37">
        <v>2.9433652017999998</v>
      </c>
      <c r="AO93" s="38">
        <v>609.24621690522861</v>
      </c>
    </row>
    <row r="94" spans="1:41" x14ac:dyDescent="0.25">
      <c r="A94" s="33">
        <v>3217</v>
      </c>
      <c r="B94" s="33">
        <v>1503</v>
      </c>
      <c r="C94" s="34" t="s">
        <v>26</v>
      </c>
      <c r="D94" s="38">
        <v>1041.918797797148</v>
      </c>
      <c r="E94" s="34"/>
      <c r="F94" s="35"/>
      <c r="G94" s="36"/>
      <c r="H94" s="19"/>
      <c r="I94" s="23"/>
      <c r="J94" s="59"/>
      <c r="K94" s="38">
        <v>1041.918797797148</v>
      </c>
      <c r="L94" s="62"/>
      <c r="X94">
        <v>1041.918797797148</v>
      </c>
      <c r="AA94" s="59">
        <v>2.8242619605999999</v>
      </c>
      <c r="AB94" s="38">
        <v>874.39126991781882</v>
      </c>
      <c r="AC94" s="62"/>
      <c r="AD94" t="str">
        <f t="shared" si="1"/>
        <v>NÃO</v>
      </c>
      <c r="AE94" s="33">
        <v>1387</v>
      </c>
      <c r="AF94" s="33" t="s">
        <v>161</v>
      </c>
      <c r="AG94" s="34" t="s">
        <v>268</v>
      </c>
      <c r="AH94" s="33">
        <v>1508100</v>
      </c>
      <c r="AI94" s="34" t="s">
        <v>271</v>
      </c>
      <c r="AJ94" s="35">
        <v>37408</v>
      </c>
      <c r="AK94" s="36">
        <v>309.59991747084922</v>
      </c>
      <c r="AL94" s="19">
        <v>1503</v>
      </c>
      <c r="AM94" s="19" t="s">
        <v>26</v>
      </c>
      <c r="AN94" s="37">
        <v>2.9433652017999998</v>
      </c>
      <c r="AO94" s="38">
        <v>911.26562356384943</v>
      </c>
    </row>
    <row r="95" spans="1:41" x14ac:dyDescent="0.25">
      <c r="A95" s="33">
        <v>1382</v>
      </c>
      <c r="B95" s="33">
        <v>1503</v>
      </c>
      <c r="C95" s="34" t="s">
        <v>26</v>
      </c>
      <c r="D95" s="38">
        <v>1054.1322328810077</v>
      </c>
      <c r="E95" s="34"/>
      <c r="F95" s="35"/>
      <c r="G95" s="36"/>
      <c r="H95" s="19"/>
      <c r="I95" s="23"/>
      <c r="J95" s="59"/>
      <c r="K95" s="38">
        <v>1054.1322328810077</v>
      </c>
      <c r="L95" s="62"/>
      <c r="X95">
        <v>1054.1322328810077</v>
      </c>
      <c r="AA95" s="59">
        <v>2.2105183796999999</v>
      </c>
      <c r="AB95" s="38">
        <v>1264.3280845312715</v>
      </c>
      <c r="AC95" s="62"/>
      <c r="AD95" t="str">
        <f t="shared" si="1"/>
        <v>NÃO</v>
      </c>
      <c r="AE95" s="33">
        <v>1389</v>
      </c>
      <c r="AF95" s="33" t="s">
        <v>161</v>
      </c>
      <c r="AG95" s="34" t="s">
        <v>172</v>
      </c>
      <c r="AH95" s="33">
        <v>1505064</v>
      </c>
      <c r="AI95" s="34" t="s">
        <v>272</v>
      </c>
      <c r="AJ95" s="35">
        <v>38322</v>
      </c>
      <c r="AK95" s="36">
        <v>571.95999641625224</v>
      </c>
      <c r="AL95" s="19">
        <v>1503</v>
      </c>
      <c r="AM95" s="19" t="s">
        <v>26</v>
      </c>
      <c r="AN95" s="37">
        <v>2.3037391600000001</v>
      </c>
      <c r="AO95" s="38">
        <v>1317.64664169758</v>
      </c>
    </row>
    <row r="96" spans="1:41" x14ac:dyDescent="0.25">
      <c r="A96" s="33">
        <v>261</v>
      </c>
      <c r="B96" s="33">
        <v>1503</v>
      </c>
      <c r="C96" s="34" t="s">
        <v>26</v>
      </c>
      <c r="D96" s="38">
        <v>1064.5498603249137</v>
      </c>
      <c r="E96" s="34"/>
      <c r="F96" s="35"/>
      <c r="G96" s="36"/>
      <c r="H96" s="19"/>
      <c r="I96" s="23"/>
      <c r="J96" s="59"/>
      <c r="K96" s="38">
        <v>1064.5498603249137</v>
      </c>
      <c r="L96" s="62"/>
      <c r="X96">
        <v>1064.5498603249137</v>
      </c>
      <c r="AA96" s="59">
        <v>2.2315628684000002</v>
      </c>
      <c r="AB96" s="38">
        <v>1629.2315790032173</v>
      </c>
      <c r="AC96" s="62"/>
      <c r="AD96" t="str">
        <f t="shared" si="1"/>
        <v>NÃO</v>
      </c>
      <c r="AE96" s="33">
        <v>1390</v>
      </c>
      <c r="AF96" s="33" t="s">
        <v>161</v>
      </c>
      <c r="AG96" s="34" t="s">
        <v>162</v>
      </c>
      <c r="AH96" s="33">
        <v>1507458</v>
      </c>
      <c r="AI96" s="34" t="s">
        <v>273</v>
      </c>
      <c r="AJ96" s="35">
        <v>38261</v>
      </c>
      <c r="AK96" s="36">
        <v>730.08544911457227</v>
      </c>
      <c r="AL96" s="19">
        <v>1503</v>
      </c>
      <c r="AM96" s="19" t="s">
        <v>26</v>
      </c>
      <c r="AN96" s="37">
        <v>2.3256711254</v>
      </c>
      <c r="AO96" s="38">
        <v>1697.9386480804517</v>
      </c>
    </row>
    <row r="97" spans="1:41" x14ac:dyDescent="0.25">
      <c r="A97" s="33">
        <v>3216</v>
      </c>
      <c r="B97" s="33">
        <v>1503</v>
      </c>
      <c r="C97" s="34" t="s">
        <v>26</v>
      </c>
      <c r="D97" s="38">
        <v>1071.709447598764</v>
      </c>
      <c r="E97" s="34"/>
      <c r="F97" s="35"/>
      <c r="G97" s="36"/>
      <c r="H97" s="19"/>
      <c r="I97" s="23"/>
      <c r="J97" s="59"/>
      <c r="K97" s="38">
        <v>1071.709447598764</v>
      </c>
      <c r="L97" s="62"/>
      <c r="X97">
        <v>1071.709447598764</v>
      </c>
      <c r="AA97" s="59">
        <v>2.2315628684000002</v>
      </c>
      <c r="AB97" s="38">
        <v>2396.3677934512339</v>
      </c>
      <c r="AC97" s="62"/>
      <c r="AD97" t="str">
        <f t="shared" si="1"/>
        <v>NÃO</v>
      </c>
      <c r="AE97" s="33">
        <v>1391</v>
      </c>
      <c r="AF97" s="33" t="s">
        <v>161</v>
      </c>
      <c r="AG97" s="34" t="s">
        <v>162</v>
      </c>
      <c r="AH97" s="33">
        <v>1507458</v>
      </c>
      <c r="AI97" s="34" t="s">
        <v>141</v>
      </c>
      <c r="AJ97" s="35">
        <v>38261</v>
      </c>
      <c r="AK97" s="36">
        <v>1073.8517957010984</v>
      </c>
      <c r="AL97" s="19">
        <v>1503</v>
      </c>
      <c r="AM97" s="19" t="s">
        <v>26</v>
      </c>
      <c r="AN97" s="37">
        <v>2.3256711254</v>
      </c>
      <c r="AO97" s="38">
        <v>2497.4261142209843</v>
      </c>
    </row>
    <row r="98" spans="1:41" x14ac:dyDescent="0.25">
      <c r="A98" s="33">
        <v>1385</v>
      </c>
      <c r="B98" s="33">
        <v>1503</v>
      </c>
      <c r="C98" s="34" t="s">
        <v>26</v>
      </c>
      <c r="D98" s="38">
        <v>1082.2391406692182</v>
      </c>
      <c r="E98" s="34"/>
      <c r="F98" s="35"/>
      <c r="G98" s="36"/>
      <c r="H98" s="19"/>
      <c r="I98" s="23"/>
      <c r="J98" s="59"/>
      <c r="K98" s="38">
        <v>1082.2391406692182</v>
      </c>
      <c r="L98" s="62"/>
      <c r="X98">
        <v>1082.2391406692182</v>
      </c>
      <c r="AA98" s="59">
        <v>2.7658048385999998</v>
      </c>
      <c r="AB98" s="38">
        <v>1119.4564768916593</v>
      </c>
      <c r="AC98" s="62"/>
      <c r="AD98" t="str">
        <f t="shared" si="1"/>
        <v>NÃO</v>
      </c>
      <c r="AE98" s="33">
        <v>1392</v>
      </c>
      <c r="AF98" s="33" t="s">
        <v>161</v>
      </c>
      <c r="AG98" s="34" t="s">
        <v>165</v>
      </c>
      <c r="AH98" s="33">
        <v>1507151</v>
      </c>
      <c r="AI98" s="34" t="s">
        <v>274</v>
      </c>
      <c r="AJ98" s="35">
        <v>37500</v>
      </c>
      <c r="AK98" s="36">
        <v>404.74890392422191</v>
      </c>
      <c r="AL98" s="19">
        <v>1503</v>
      </c>
      <c r="AM98" s="19" t="s">
        <v>26</v>
      </c>
      <c r="AN98" s="37">
        <v>2.8824428577000001</v>
      </c>
      <c r="AO98" s="38">
        <v>1166.6655872782769</v>
      </c>
    </row>
    <row r="99" spans="1:41" x14ac:dyDescent="0.25">
      <c r="A99" s="33">
        <v>1387</v>
      </c>
      <c r="B99" s="33">
        <v>1503</v>
      </c>
      <c r="C99" s="34" t="s">
        <v>26</v>
      </c>
      <c r="D99" s="38">
        <v>1123.1835735380316</v>
      </c>
      <c r="E99" s="34"/>
      <c r="F99" s="35"/>
      <c r="G99" s="36"/>
      <c r="H99" s="19"/>
      <c r="I99" s="23"/>
      <c r="J99" s="59"/>
      <c r="K99" s="38">
        <v>1123.1835735380316</v>
      </c>
      <c r="L99" s="62"/>
      <c r="X99">
        <v>1123.1835735380316</v>
      </c>
      <c r="AA99" s="59">
        <v>2.793462887</v>
      </c>
      <c r="AB99" s="38">
        <v>718.5616946630031</v>
      </c>
      <c r="AC99" s="62"/>
      <c r="AD99" t="str">
        <f t="shared" si="1"/>
        <v>NÃO</v>
      </c>
      <c r="AE99" s="33">
        <v>1393</v>
      </c>
      <c r="AF99" s="33" t="s">
        <v>161</v>
      </c>
      <c r="AG99" s="34" t="s">
        <v>185</v>
      </c>
      <c r="AH99" s="33">
        <v>1501758</v>
      </c>
      <c r="AI99" s="34" t="s">
        <v>275</v>
      </c>
      <c r="AJ99" s="35">
        <v>37469</v>
      </c>
      <c r="AK99" s="36">
        <v>257.22972659024379</v>
      </c>
      <c r="AL99" s="19">
        <v>1503</v>
      </c>
      <c r="AM99" s="19" t="s">
        <v>26</v>
      </c>
      <c r="AN99" s="37">
        <v>2.9112672863000002</v>
      </c>
      <c r="AO99" s="38">
        <v>748.86448808607008</v>
      </c>
    </row>
    <row r="100" spans="1:41" x14ac:dyDescent="0.25">
      <c r="A100" s="33">
        <v>3206</v>
      </c>
      <c r="B100" s="33">
        <v>1503</v>
      </c>
      <c r="C100" s="34" t="s">
        <v>26</v>
      </c>
      <c r="D100" s="38">
        <v>1183.6650873224412</v>
      </c>
      <c r="E100" s="34"/>
      <c r="F100" s="35"/>
      <c r="G100" s="36"/>
      <c r="H100" s="19"/>
      <c r="I100" s="23"/>
      <c r="J100" s="59"/>
      <c r="K100" s="38">
        <v>1183.6650873224412</v>
      </c>
      <c r="L100" s="62"/>
      <c r="X100">
        <v>1183.6650873224412</v>
      </c>
      <c r="AA100" s="59">
        <v>2.8149725511999999</v>
      </c>
      <c r="AB100" s="38">
        <v>984.78961278157567</v>
      </c>
      <c r="AC100" s="62"/>
      <c r="AD100" t="str">
        <f t="shared" si="1"/>
        <v>NÃO</v>
      </c>
      <c r="AE100" s="33">
        <v>2097</v>
      </c>
      <c r="AF100" s="33" t="s">
        <v>161</v>
      </c>
      <c r="AG100" s="34" t="s">
        <v>172</v>
      </c>
      <c r="AH100" s="33">
        <v>1505064</v>
      </c>
      <c r="AI100" s="34" t="s">
        <v>276</v>
      </c>
      <c r="AJ100" s="35">
        <v>37438</v>
      </c>
      <c r="AK100" s="36">
        <v>349.83986339823025</v>
      </c>
      <c r="AL100" s="19">
        <v>1503</v>
      </c>
      <c r="AM100" s="19" t="s">
        <v>26</v>
      </c>
      <c r="AN100" s="37">
        <v>2.9336840444000001</v>
      </c>
      <c r="AO100" s="38">
        <v>1026.3196253464637</v>
      </c>
    </row>
    <row r="101" spans="1:41" x14ac:dyDescent="0.25">
      <c r="A101" s="33">
        <v>3207</v>
      </c>
      <c r="B101" s="33">
        <v>1503</v>
      </c>
      <c r="C101" s="34" t="s">
        <v>26</v>
      </c>
      <c r="D101" s="38">
        <v>1192.8524237188717</v>
      </c>
      <c r="E101" s="34"/>
      <c r="F101" s="35"/>
      <c r="G101" s="36"/>
      <c r="H101" s="19"/>
      <c r="I101" s="23"/>
      <c r="J101" s="59"/>
      <c r="K101" s="38">
        <v>1192.8524237188717</v>
      </c>
      <c r="L101" s="62"/>
      <c r="X101">
        <v>1192.8524237188717</v>
      </c>
      <c r="AA101" s="59">
        <v>2.0598899694999999</v>
      </c>
      <c r="AB101" s="38">
        <v>2271.6464112766389</v>
      </c>
      <c r="AC101" s="62"/>
      <c r="AD101" t="str">
        <f t="shared" si="1"/>
        <v>NÃO</v>
      </c>
      <c r="AE101" s="33">
        <v>3173</v>
      </c>
      <c r="AF101" s="33" t="s">
        <v>161</v>
      </c>
      <c r="AG101" s="34" t="s">
        <v>174</v>
      </c>
      <c r="AH101" s="33">
        <v>1503705</v>
      </c>
      <c r="AI101" s="34" t="s">
        <v>277</v>
      </c>
      <c r="AJ101" s="35">
        <v>38749</v>
      </c>
      <c r="AK101" s="36">
        <v>1102.7998800479809</v>
      </c>
      <c r="AL101" s="19">
        <v>1503</v>
      </c>
      <c r="AM101" s="19" t="s">
        <v>26</v>
      </c>
      <c r="AN101" s="37">
        <v>2.1467585303000001</v>
      </c>
      <c r="AO101" s="38">
        <v>2367.4450497068196</v>
      </c>
    </row>
    <row r="102" spans="1:41" x14ac:dyDescent="0.25">
      <c r="A102" s="33">
        <v>2097</v>
      </c>
      <c r="B102" s="33">
        <v>1503</v>
      </c>
      <c r="C102" s="34" t="s">
        <v>26</v>
      </c>
      <c r="D102" s="38">
        <v>1264.993902831606</v>
      </c>
      <c r="E102" s="34"/>
      <c r="F102" s="35"/>
      <c r="G102" s="36"/>
      <c r="H102" s="19"/>
      <c r="I102" s="23"/>
      <c r="J102" s="59"/>
      <c r="K102" s="38">
        <v>1264.993902831606</v>
      </c>
      <c r="L102" s="62"/>
      <c r="X102">
        <v>1264.993902831606</v>
      </c>
      <c r="AA102" s="59">
        <v>2.0598899694999999</v>
      </c>
      <c r="AB102" s="38">
        <v>2195.9196830813817</v>
      </c>
      <c r="AC102" s="62"/>
      <c r="AD102" t="str">
        <f t="shared" si="1"/>
        <v>NÃO</v>
      </c>
      <c r="AE102" s="33">
        <v>3174</v>
      </c>
      <c r="AF102" s="33" t="s">
        <v>161</v>
      </c>
      <c r="AG102" s="34" t="s">
        <v>174</v>
      </c>
      <c r="AH102" s="33">
        <v>1503705</v>
      </c>
      <c r="AI102" s="34" t="s">
        <v>269</v>
      </c>
      <c r="AJ102" s="35">
        <v>38749</v>
      </c>
      <c r="AK102" s="36">
        <v>1066.0373687893632</v>
      </c>
      <c r="AL102" s="19">
        <v>1503</v>
      </c>
      <c r="AM102" s="19" t="s">
        <v>26</v>
      </c>
      <c r="AN102" s="37">
        <v>2.1467585303000001</v>
      </c>
      <c r="AO102" s="38">
        <v>2288.5248150671323</v>
      </c>
    </row>
    <row r="103" spans="1:41" x14ac:dyDescent="0.25">
      <c r="A103" s="33">
        <v>3181</v>
      </c>
      <c r="B103" s="33">
        <v>1503</v>
      </c>
      <c r="C103" s="34" t="s">
        <v>26</v>
      </c>
      <c r="D103" s="38">
        <v>1327.9676600270166</v>
      </c>
      <c r="E103" s="34"/>
      <c r="F103" s="35"/>
      <c r="G103" s="36"/>
      <c r="H103" s="19"/>
      <c r="I103" s="23"/>
      <c r="J103" s="59"/>
      <c r="K103" s="38">
        <v>1327.9676600270166</v>
      </c>
      <c r="L103" s="62"/>
      <c r="X103">
        <v>1327.9676600270166</v>
      </c>
      <c r="AA103" s="59">
        <v>2.0598899694999999</v>
      </c>
      <c r="AB103" s="38">
        <v>2163.1543029145123</v>
      </c>
      <c r="AC103" s="62"/>
      <c r="AD103" t="str">
        <f t="shared" si="1"/>
        <v>NÃO</v>
      </c>
      <c r="AE103" s="33">
        <v>3175</v>
      </c>
      <c r="AF103" s="33" t="s">
        <v>161</v>
      </c>
      <c r="AG103" s="34" t="s">
        <v>174</v>
      </c>
      <c r="AH103" s="33">
        <v>1503705</v>
      </c>
      <c r="AI103" s="34" t="s">
        <v>278</v>
      </c>
      <c r="AJ103" s="35">
        <v>38749</v>
      </c>
      <c r="AK103" s="36">
        <v>1050.1309948315238</v>
      </c>
      <c r="AL103" s="19">
        <v>1503</v>
      </c>
      <c r="AM103" s="19" t="s">
        <v>26</v>
      </c>
      <c r="AN103" s="37">
        <v>2.1467585303000001</v>
      </c>
      <c r="AO103" s="38">
        <v>2254.3776710869993</v>
      </c>
    </row>
    <row r="104" spans="1:41" x14ac:dyDescent="0.25">
      <c r="A104" s="33">
        <v>1380</v>
      </c>
      <c r="B104" s="33">
        <v>1503</v>
      </c>
      <c r="C104" s="34" t="s">
        <v>26</v>
      </c>
      <c r="D104" s="38">
        <v>1367.8780236824584</v>
      </c>
      <c r="E104" s="34"/>
      <c r="F104" s="35"/>
      <c r="G104" s="36"/>
      <c r="H104" s="19"/>
      <c r="I104" s="23"/>
      <c r="J104" s="59"/>
      <c r="K104" s="38">
        <v>1367.8780236824584</v>
      </c>
      <c r="L104" s="62"/>
      <c r="X104">
        <v>1367.8780236824584</v>
      </c>
      <c r="AA104" s="59">
        <v>2.0598899694999999</v>
      </c>
      <c r="AB104" s="38">
        <v>2162.4754962179604</v>
      </c>
      <c r="AC104" s="62"/>
      <c r="AD104" t="str">
        <f t="shared" si="1"/>
        <v>NÃO</v>
      </c>
      <c r="AE104" s="33">
        <v>3176</v>
      </c>
      <c r="AF104" s="33" t="s">
        <v>161</v>
      </c>
      <c r="AG104" s="34" t="s">
        <v>174</v>
      </c>
      <c r="AH104" s="33">
        <v>1503705</v>
      </c>
      <c r="AI104" s="34" t="s">
        <v>279</v>
      </c>
      <c r="AJ104" s="35">
        <v>38749</v>
      </c>
      <c r="AK104" s="36">
        <v>1049.8014594162335</v>
      </c>
      <c r="AL104" s="19">
        <v>1503</v>
      </c>
      <c r="AM104" s="19" t="s">
        <v>26</v>
      </c>
      <c r="AN104" s="37">
        <v>2.1467585303000001</v>
      </c>
      <c r="AO104" s="38">
        <v>2253.6702381231885</v>
      </c>
    </row>
    <row r="105" spans="1:41" x14ac:dyDescent="0.25">
      <c r="A105" s="33">
        <v>3183</v>
      </c>
      <c r="B105" s="33">
        <v>1503</v>
      </c>
      <c r="C105" s="34" t="s">
        <v>26</v>
      </c>
      <c r="D105" s="38">
        <v>1385.8435898835196</v>
      </c>
      <c r="E105" s="34"/>
      <c r="F105" s="35"/>
      <c r="G105" s="36"/>
      <c r="H105" s="19"/>
      <c r="I105" s="23"/>
      <c r="J105" s="59"/>
      <c r="K105" s="38">
        <v>1385.8435898835196</v>
      </c>
      <c r="L105" s="62"/>
      <c r="X105">
        <v>1385.8435898835196</v>
      </c>
      <c r="AA105" s="59">
        <v>1.9832374089</v>
      </c>
      <c r="AB105" s="38">
        <v>654.86531637553412</v>
      </c>
      <c r="AC105" s="62"/>
      <c r="AD105" t="str">
        <f t="shared" si="1"/>
        <v>NÃO</v>
      </c>
      <c r="AE105" s="33">
        <v>3177</v>
      </c>
      <c r="AF105" s="33" t="s">
        <v>161</v>
      </c>
      <c r="AG105" s="34" t="s">
        <v>268</v>
      </c>
      <c r="AH105" s="33">
        <v>1508100</v>
      </c>
      <c r="AI105" s="34" t="s">
        <v>280</v>
      </c>
      <c r="AJ105" s="35">
        <v>39173</v>
      </c>
      <c r="AK105" s="36">
        <v>330.20016334744025</v>
      </c>
      <c r="AL105" s="19">
        <v>1503</v>
      </c>
      <c r="AM105" s="19" t="s">
        <v>26</v>
      </c>
      <c r="AN105" s="37">
        <v>2.0668734195999998</v>
      </c>
      <c r="AO105" s="38">
        <v>682.48194077040239</v>
      </c>
    </row>
    <row r="106" spans="1:41" x14ac:dyDescent="0.25">
      <c r="A106" s="33">
        <v>3211</v>
      </c>
      <c r="B106" s="33">
        <v>1503</v>
      </c>
      <c r="C106" s="34" t="s">
        <v>26</v>
      </c>
      <c r="D106" s="38">
        <v>1400.4800200255354</v>
      </c>
      <c r="E106" s="34"/>
      <c r="F106" s="35"/>
      <c r="G106" s="36"/>
      <c r="H106" s="19"/>
      <c r="I106" s="23"/>
      <c r="J106" s="59"/>
      <c r="K106" s="38">
        <v>1400.4800200255354</v>
      </c>
      <c r="L106" s="62"/>
      <c r="X106">
        <v>1400.4800200255354</v>
      </c>
      <c r="AA106" s="59">
        <v>1.8213038826000001</v>
      </c>
      <c r="AB106" s="38">
        <v>583.38629427351418</v>
      </c>
      <c r="AC106" s="62"/>
      <c r="AD106" t="str">
        <f t="shared" si="1"/>
        <v>NÃO</v>
      </c>
      <c r="AE106" s="33">
        <v>3178</v>
      </c>
      <c r="AF106" s="33" t="s">
        <v>161</v>
      </c>
      <c r="AG106" s="34" t="s">
        <v>210</v>
      </c>
      <c r="AH106" s="33">
        <v>1502954</v>
      </c>
      <c r="AI106" s="34" t="s">
        <v>281</v>
      </c>
      <c r="AJ106" s="35">
        <v>39783</v>
      </c>
      <c r="AK106" s="36">
        <v>320.3124420075917</v>
      </c>
      <c r="AL106" s="19">
        <v>1503</v>
      </c>
      <c r="AM106" s="19" t="s">
        <v>26</v>
      </c>
      <c r="AN106" s="37">
        <v>1.8981109205</v>
      </c>
      <c r="AO106" s="38">
        <v>607.98854414663276</v>
      </c>
    </row>
    <row r="107" spans="1:41" x14ac:dyDescent="0.25">
      <c r="A107" s="33">
        <v>3193</v>
      </c>
      <c r="B107" s="33">
        <v>1503</v>
      </c>
      <c r="C107" s="34" t="s">
        <v>26</v>
      </c>
      <c r="D107" s="38">
        <v>1410.7088191622022</v>
      </c>
      <c r="E107" s="34"/>
      <c r="F107" s="35"/>
      <c r="G107" s="36"/>
      <c r="H107" s="19"/>
      <c r="I107" s="23"/>
      <c r="J107" s="59"/>
      <c r="K107" s="38">
        <v>1410.7088191622022</v>
      </c>
      <c r="L107" s="62"/>
      <c r="X107">
        <v>1410.7088191622022</v>
      </c>
      <c r="AA107" s="59">
        <v>1.6589888203000001</v>
      </c>
      <c r="AB107" s="38">
        <v>4265.9615061283612</v>
      </c>
      <c r="AC107" s="62"/>
      <c r="AD107" t="str">
        <f t="shared" si="1"/>
        <v>NÃO</v>
      </c>
      <c r="AE107" s="33">
        <v>3180</v>
      </c>
      <c r="AF107" s="33" t="s">
        <v>161</v>
      </c>
      <c r="AG107" s="34" t="s">
        <v>167</v>
      </c>
      <c r="AH107" s="33">
        <v>1506583</v>
      </c>
      <c r="AI107" s="34" t="s">
        <v>282</v>
      </c>
      <c r="AJ107" s="35">
        <v>40513</v>
      </c>
      <c r="AK107" s="36">
        <v>2571.4226967225336</v>
      </c>
      <c r="AL107" s="19">
        <v>1503</v>
      </c>
      <c r="AM107" s="19" t="s">
        <v>26</v>
      </c>
      <c r="AN107" s="37">
        <v>1.7289507956000001</v>
      </c>
      <c r="AO107" s="38">
        <v>4445.8633173223225</v>
      </c>
    </row>
    <row r="108" spans="1:41" x14ac:dyDescent="0.25">
      <c r="A108" s="33">
        <v>91</v>
      </c>
      <c r="B108" s="33">
        <v>1503</v>
      </c>
      <c r="C108" s="34" t="s">
        <v>26</v>
      </c>
      <c r="D108" s="38">
        <v>1421.5673181745328</v>
      </c>
      <c r="E108" s="34"/>
      <c r="F108" s="35"/>
      <c r="G108" s="36"/>
      <c r="H108" s="19"/>
      <c r="I108" s="23"/>
      <c r="J108" s="59"/>
      <c r="K108" s="38">
        <v>1421.5673181745328</v>
      </c>
      <c r="L108" s="62"/>
      <c r="X108">
        <v>1421.5673181745328</v>
      </c>
      <c r="AA108" s="59">
        <v>2.0416797379</v>
      </c>
      <c r="AB108" s="38">
        <v>1033.8051584017753</v>
      </c>
      <c r="AC108" s="62"/>
      <c r="AD108" t="str">
        <f t="shared" si="1"/>
        <v>NÃO</v>
      </c>
      <c r="AE108" s="33">
        <v>3181</v>
      </c>
      <c r="AF108" s="33" t="s">
        <v>161</v>
      </c>
      <c r="AG108" s="34" t="s">
        <v>174</v>
      </c>
      <c r="AH108" s="33">
        <v>1503705</v>
      </c>
      <c r="AI108" s="34" t="s">
        <v>283</v>
      </c>
      <c r="AJ108" s="35">
        <v>38808</v>
      </c>
      <c r="AK108" s="36">
        <v>506.35030519777354</v>
      </c>
      <c r="AL108" s="19">
        <v>1503</v>
      </c>
      <c r="AM108" s="19" t="s">
        <v>26</v>
      </c>
      <c r="AN108" s="37">
        <v>2.1277803466999998</v>
      </c>
      <c r="AO108" s="38">
        <v>1077.4022279453693</v>
      </c>
    </row>
    <row r="109" spans="1:41" x14ac:dyDescent="0.25">
      <c r="A109" s="33">
        <v>3185</v>
      </c>
      <c r="B109" s="33">
        <v>1503</v>
      </c>
      <c r="C109" s="34" t="s">
        <v>26</v>
      </c>
      <c r="D109" s="38">
        <v>1421.5673181745328</v>
      </c>
      <c r="E109" s="34"/>
      <c r="F109" s="35"/>
      <c r="G109" s="36"/>
      <c r="H109" s="19"/>
      <c r="I109" s="23"/>
      <c r="J109" s="59"/>
      <c r="K109" s="38">
        <v>1421.5673181745328</v>
      </c>
      <c r="L109" s="62"/>
      <c r="X109">
        <v>1421.5673181745328</v>
      </c>
      <c r="AA109" s="59">
        <v>1.8969242193</v>
      </c>
      <c r="AB109" s="38">
        <v>1078.8563782196397</v>
      </c>
      <c r="AC109" s="62"/>
      <c r="AD109" t="str">
        <f t="shared" si="1"/>
        <v>NÃO</v>
      </c>
      <c r="AE109" s="33">
        <v>3183</v>
      </c>
      <c r="AF109" s="33" t="s">
        <v>161</v>
      </c>
      <c r="AG109" s="34" t="s">
        <v>165</v>
      </c>
      <c r="AH109" s="33">
        <v>1507151</v>
      </c>
      <c r="AI109" s="34" t="s">
        <v>284</v>
      </c>
      <c r="AJ109" s="35">
        <v>39539</v>
      </c>
      <c r="AK109" s="36">
        <v>568.73984065518323</v>
      </c>
      <c r="AL109" s="19">
        <v>1503</v>
      </c>
      <c r="AM109" s="19" t="s">
        <v>26</v>
      </c>
      <c r="AN109" s="37">
        <v>1.9769202770000001</v>
      </c>
      <c r="AO109" s="38">
        <v>1124.3533233289807</v>
      </c>
    </row>
    <row r="110" spans="1:41" x14ac:dyDescent="0.25">
      <c r="A110" s="33">
        <v>1392</v>
      </c>
      <c r="B110" s="33">
        <v>1503</v>
      </c>
      <c r="C110" s="34" t="s">
        <v>26</v>
      </c>
      <c r="D110" s="38">
        <v>1437.9786228209139</v>
      </c>
      <c r="E110" s="34"/>
      <c r="F110" s="35"/>
      <c r="G110" s="36"/>
      <c r="H110" s="19"/>
      <c r="I110" s="23"/>
      <c r="J110" s="59"/>
      <c r="K110" s="38">
        <v>1437.9786228209139</v>
      </c>
      <c r="L110" s="62"/>
      <c r="X110">
        <v>1437.9786228209139</v>
      </c>
      <c r="AA110" s="59">
        <v>2.0598899694999999</v>
      </c>
      <c r="AB110" s="38">
        <v>1127.1063667082299</v>
      </c>
      <c r="AC110" s="62"/>
      <c r="AD110" t="str">
        <f t="shared" si="1"/>
        <v>NÃO</v>
      </c>
      <c r="AE110" s="33">
        <v>3184</v>
      </c>
      <c r="AF110" s="33" t="s">
        <v>161</v>
      </c>
      <c r="AG110" s="34" t="s">
        <v>169</v>
      </c>
      <c r="AH110" s="33">
        <v>1504208</v>
      </c>
      <c r="AI110" s="34" t="s">
        <v>285</v>
      </c>
      <c r="AJ110" s="35">
        <v>38749</v>
      </c>
      <c r="AK110" s="36">
        <v>547.16823878792616</v>
      </c>
      <c r="AL110" s="19">
        <v>1503</v>
      </c>
      <c r="AM110" s="19" t="s">
        <v>26</v>
      </c>
      <c r="AN110" s="37">
        <v>2.1467585303000001</v>
      </c>
      <c r="AO110" s="38">
        <v>1174.6380841272078</v>
      </c>
    </row>
    <row r="111" spans="1:41" x14ac:dyDescent="0.25">
      <c r="A111" s="33">
        <v>3184</v>
      </c>
      <c r="B111" s="33">
        <v>1503</v>
      </c>
      <c r="C111" s="34" t="s">
        <v>26</v>
      </c>
      <c r="D111" s="38">
        <v>1447.8164820394352</v>
      </c>
      <c r="E111" s="34"/>
      <c r="F111" s="35"/>
      <c r="G111" s="36"/>
      <c r="H111" s="19"/>
      <c r="I111" s="23"/>
      <c r="J111" s="59"/>
      <c r="K111" s="38">
        <v>1447.8164820394352</v>
      </c>
      <c r="L111" s="62"/>
      <c r="X111">
        <v>1447.8164820394352</v>
      </c>
      <c r="AA111" s="59">
        <v>2.4035756133000001</v>
      </c>
      <c r="AB111" s="38">
        <v>1106.678319631719</v>
      </c>
      <c r="AC111" s="62"/>
      <c r="AD111" t="str">
        <f t="shared" si="1"/>
        <v>NÃO</v>
      </c>
      <c r="AE111" s="33">
        <v>3185</v>
      </c>
      <c r="AF111" s="33" t="s">
        <v>161</v>
      </c>
      <c r="AG111" s="34" t="s">
        <v>165</v>
      </c>
      <c r="AH111" s="33">
        <v>1507151</v>
      </c>
      <c r="AI111" s="34" t="s">
        <v>286</v>
      </c>
      <c r="AJ111" s="35">
        <v>37803</v>
      </c>
      <c r="AK111" s="36">
        <v>460.43</v>
      </c>
      <c r="AL111" s="19">
        <v>1503</v>
      </c>
      <c r="AM111" s="19" t="s">
        <v>26</v>
      </c>
      <c r="AN111" s="37">
        <v>2.5049378983000001</v>
      </c>
      <c r="AO111" s="38">
        <v>1153.3485565142691</v>
      </c>
    </row>
    <row r="112" spans="1:41" x14ac:dyDescent="0.25">
      <c r="A112" s="33">
        <v>3195</v>
      </c>
      <c r="B112" s="33">
        <v>1503</v>
      </c>
      <c r="C112" s="34" t="s">
        <v>26</v>
      </c>
      <c r="D112" s="38">
        <v>1490.7718478257761</v>
      </c>
      <c r="E112" s="34"/>
      <c r="F112" s="35"/>
      <c r="G112" s="36"/>
      <c r="H112" s="19"/>
      <c r="I112" s="23"/>
      <c r="J112" s="59"/>
      <c r="K112" s="38">
        <v>1490.7718478257761</v>
      </c>
      <c r="L112" s="62"/>
      <c r="X112">
        <v>1490.7718478257761</v>
      </c>
      <c r="AA112" s="59">
        <v>1.7955030004999999</v>
      </c>
      <c r="AB112" s="38">
        <v>3274.0277618132268</v>
      </c>
      <c r="AC112" s="62"/>
      <c r="AD112" t="str">
        <f t="shared" si="1"/>
        <v>NÃO</v>
      </c>
      <c r="AE112" s="33">
        <v>3186</v>
      </c>
      <c r="AF112" s="33" t="s">
        <v>161</v>
      </c>
      <c r="AG112" s="34" t="s">
        <v>167</v>
      </c>
      <c r="AH112" s="33">
        <v>1506583</v>
      </c>
      <c r="AI112" s="34" t="s">
        <v>287</v>
      </c>
      <c r="AJ112" s="35">
        <v>39904</v>
      </c>
      <c r="AK112" s="36">
        <v>1823.4599223178668</v>
      </c>
      <c r="AL112" s="19">
        <v>1503</v>
      </c>
      <c r="AM112" s="19" t="s">
        <v>26</v>
      </c>
      <c r="AN112" s="37">
        <v>1.8712219776000001</v>
      </c>
      <c r="AO112" s="38">
        <v>3412.0982819139813</v>
      </c>
    </row>
    <row r="113" spans="1:41" x14ac:dyDescent="0.25">
      <c r="A113" s="33">
        <v>3215</v>
      </c>
      <c r="B113" s="33">
        <v>1503</v>
      </c>
      <c r="C113" s="34" t="s">
        <v>26</v>
      </c>
      <c r="D113" s="38">
        <v>1604.0660657491264</v>
      </c>
      <c r="E113" s="34"/>
      <c r="F113" s="35"/>
      <c r="G113" s="36"/>
      <c r="H113" s="19"/>
      <c r="I113" s="23"/>
      <c r="J113" s="59"/>
      <c r="K113" s="38">
        <v>1604.0660657491264</v>
      </c>
      <c r="L113" s="62"/>
      <c r="X113">
        <v>1604.0660657491264</v>
      </c>
      <c r="AA113" s="59">
        <v>1.4184683806</v>
      </c>
      <c r="AB113" s="38">
        <v>1287.5517058544046</v>
      </c>
      <c r="AC113" s="62"/>
      <c r="AD113" t="str">
        <f t="shared" si="1"/>
        <v>NÃO</v>
      </c>
      <c r="AE113" s="33">
        <v>3187</v>
      </c>
      <c r="AF113" s="33" t="s">
        <v>161</v>
      </c>
      <c r="AG113" s="34" t="s">
        <v>180</v>
      </c>
      <c r="AH113" s="33">
        <v>1502707</v>
      </c>
      <c r="AI113" s="34" t="s">
        <v>288</v>
      </c>
      <c r="AJ113" s="35">
        <v>41426</v>
      </c>
      <c r="AK113" s="36">
        <v>907.70560941921121</v>
      </c>
      <c r="AL113" s="19">
        <v>1503</v>
      </c>
      <c r="AM113" s="19" t="s">
        <v>26</v>
      </c>
      <c r="AN113" s="37">
        <v>1.4782872586</v>
      </c>
      <c r="AO113" s="38">
        <v>1341.849636964168</v>
      </c>
    </row>
    <row r="114" spans="1:41" x14ac:dyDescent="0.25">
      <c r="A114" s="33">
        <v>1389</v>
      </c>
      <c r="B114" s="33">
        <v>1503</v>
      </c>
      <c r="C114" s="34" t="s">
        <v>26</v>
      </c>
      <c r="D114" s="38">
        <v>1624.0795438670139</v>
      </c>
      <c r="E114" s="34"/>
      <c r="F114" s="35"/>
      <c r="G114" s="36"/>
      <c r="H114" s="19"/>
      <c r="I114" s="23"/>
      <c r="J114" s="59"/>
      <c r="K114" s="38">
        <v>1624.0795438670139</v>
      </c>
      <c r="L114" s="62"/>
      <c r="X114">
        <v>1624.0795438670139</v>
      </c>
      <c r="AA114" s="59">
        <v>2.8149725511999999</v>
      </c>
      <c r="AB114" s="38">
        <v>711.95879176391634</v>
      </c>
      <c r="AC114" s="62"/>
      <c r="AD114" t="str">
        <f t="shared" si="1"/>
        <v>NÃO</v>
      </c>
      <c r="AE114" s="33">
        <v>3190</v>
      </c>
      <c r="AF114" s="33" t="s">
        <v>161</v>
      </c>
      <c r="AG114" s="34" t="s">
        <v>169</v>
      </c>
      <c r="AH114" s="33">
        <v>1504208</v>
      </c>
      <c r="AI114" s="34" t="s">
        <v>289</v>
      </c>
      <c r="AJ114" s="35">
        <v>37438</v>
      </c>
      <c r="AK114" s="36">
        <v>252.91855562158645</v>
      </c>
      <c r="AL114" s="19">
        <v>1503</v>
      </c>
      <c r="AM114" s="19" t="s">
        <v>26</v>
      </c>
      <c r="AN114" s="37">
        <v>2.9336840444000001</v>
      </c>
      <c r="AO114" s="38">
        <v>741.98313115974213</v>
      </c>
    </row>
    <row r="115" spans="1:41" x14ac:dyDescent="0.25">
      <c r="A115" s="33">
        <v>3187</v>
      </c>
      <c r="B115" s="33">
        <v>1503</v>
      </c>
      <c r="C115" s="34" t="s">
        <v>26</v>
      </c>
      <c r="D115" s="38">
        <v>1653.93677515125</v>
      </c>
      <c r="E115" s="34"/>
      <c r="F115" s="35"/>
      <c r="G115" s="36"/>
      <c r="H115" s="19"/>
      <c r="I115" s="23"/>
      <c r="J115" s="59"/>
      <c r="K115" s="38">
        <v>1653.93677515125</v>
      </c>
      <c r="L115" s="62"/>
      <c r="X115">
        <v>1653.93677515125</v>
      </c>
      <c r="AA115" s="59">
        <v>2.1379464177999998</v>
      </c>
      <c r="AB115" s="38">
        <v>1098.2203078641501</v>
      </c>
      <c r="AC115" s="62"/>
      <c r="AD115" t="str">
        <f t="shared" si="1"/>
        <v>NÃO</v>
      </c>
      <c r="AE115" s="33">
        <v>3193</v>
      </c>
      <c r="AF115" s="33" t="s">
        <v>161</v>
      </c>
      <c r="AG115" s="34" t="s">
        <v>188</v>
      </c>
      <c r="AH115" s="33">
        <v>1507508</v>
      </c>
      <c r="AI115" s="34" t="s">
        <v>290</v>
      </c>
      <c r="AJ115" s="35">
        <v>38473</v>
      </c>
      <c r="AK115" s="36">
        <v>513.67999624342599</v>
      </c>
      <c r="AL115" s="19">
        <v>1503</v>
      </c>
      <c r="AM115" s="19" t="s">
        <v>26</v>
      </c>
      <c r="AN115" s="37">
        <v>2.2281067327000001</v>
      </c>
      <c r="AO115" s="38">
        <v>1144.5338580832881</v>
      </c>
    </row>
    <row r="116" spans="1:41" x14ac:dyDescent="0.25">
      <c r="A116" s="33">
        <v>3205</v>
      </c>
      <c r="B116" s="33">
        <v>1503</v>
      </c>
      <c r="C116" s="34" t="s">
        <v>26</v>
      </c>
      <c r="D116" s="38">
        <v>1681.9054060069632</v>
      </c>
      <c r="E116" s="34"/>
      <c r="F116" s="35"/>
      <c r="G116" s="36"/>
      <c r="H116" s="19"/>
      <c r="I116" s="23"/>
      <c r="J116" s="59"/>
      <c r="K116" s="38">
        <v>1681.9054060069632</v>
      </c>
      <c r="L116" s="62"/>
      <c r="X116">
        <v>1681.9054060069632</v>
      </c>
      <c r="AA116" s="59">
        <v>2.6687346319</v>
      </c>
      <c r="AB116" s="38">
        <v>1160.5551093285992</v>
      </c>
      <c r="AC116" s="62"/>
      <c r="AD116" t="str">
        <f t="shared" si="1"/>
        <v>NÃO</v>
      </c>
      <c r="AE116" s="33">
        <v>3195</v>
      </c>
      <c r="AF116" s="33" t="s">
        <v>161</v>
      </c>
      <c r="AG116" s="34" t="s">
        <v>268</v>
      </c>
      <c r="AH116" s="33">
        <v>1508100</v>
      </c>
      <c r="AI116" s="34" t="s">
        <v>291</v>
      </c>
      <c r="AJ116" s="35">
        <v>37591</v>
      </c>
      <c r="AK116" s="36">
        <v>434.87092926221158</v>
      </c>
      <c r="AL116" s="19">
        <v>1503</v>
      </c>
      <c r="AM116" s="19" t="s">
        <v>26</v>
      </c>
      <c r="AN116" s="37">
        <v>2.7812790590000001</v>
      </c>
      <c r="AO116" s="38">
        <v>1209.4974089248594</v>
      </c>
    </row>
    <row r="117" spans="1:41" x14ac:dyDescent="0.25">
      <c r="A117" s="33">
        <v>1381</v>
      </c>
      <c r="B117" s="33">
        <v>1503</v>
      </c>
      <c r="C117" s="34" t="s">
        <v>26</v>
      </c>
      <c r="D117" s="38">
        <v>1701.9589215981566</v>
      </c>
      <c r="E117" s="34"/>
      <c r="F117" s="35"/>
      <c r="G117" s="36"/>
      <c r="H117" s="19"/>
      <c r="I117" s="23"/>
      <c r="J117" s="59"/>
      <c r="K117" s="38">
        <v>1701.9589215981566</v>
      </c>
      <c r="L117" s="62"/>
      <c r="X117">
        <v>1701.9589215981566</v>
      </c>
      <c r="AA117" s="59">
        <v>2.793462887</v>
      </c>
      <c r="AB117" s="38">
        <v>747.80710361977708</v>
      </c>
      <c r="AC117" s="62"/>
      <c r="AD117" t="str">
        <f t="shared" si="1"/>
        <v>NÃO</v>
      </c>
      <c r="AE117" s="33">
        <v>3197</v>
      </c>
      <c r="AF117" s="33" t="s">
        <v>161</v>
      </c>
      <c r="AG117" s="34" t="s">
        <v>169</v>
      </c>
      <c r="AH117" s="33">
        <v>1504208</v>
      </c>
      <c r="AI117" s="34" t="s">
        <v>292</v>
      </c>
      <c r="AJ117" s="35">
        <v>37469</v>
      </c>
      <c r="AK117" s="36">
        <v>267.69895784184695</v>
      </c>
      <c r="AL117" s="19">
        <v>1503</v>
      </c>
      <c r="AM117" s="19" t="s">
        <v>26</v>
      </c>
      <c r="AN117" s="37">
        <v>2.9112672863000002</v>
      </c>
      <c r="AO117" s="38">
        <v>779.3432185415719</v>
      </c>
    </row>
    <row r="118" spans="1:41" x14ac:dyDescent="0.25">
      <c r="A118" s="33">
        <v>3768</v>
      </c>
      <c r="B118" s="33">
        <v>1503</v>
      </c>
      <c r="C118" s="34" t="s">
        <v>26</v>
      </c>
      <c r="D118" s="38">
        <v>1758.6464157161399</v>
      </c>
      <c r="E118" s="34"/>
      <c r="F118" s="35"/>
      <c r="G118" s="36"/>
      <c r="H118" s="19"/>
      <c r="I118" s="23"/>
      <c r="J118" s="59"/>
      <c r="K118" s="38">
        <v>1758.6464157161399</v>
      </c>
      <c r="L118" s="62"/>
      <c r="X118">
        <v>1758.6464157161399</v>
      </c>
      <c r="AA118" s="59">
        <v>1.7605443816999999</v>
      </c>
      <c r="AB118" s="38">
        <v>1454.5843601968122</v>
      </c>
      <c r="AC118" s="62"/>
      <c r="AD118" t="str">
        <f t="shared" si="1"/>
        <v>NÃO</v>
      </c>
      <c r="AE118" s="33">
        <v>3198</v>
      </c>
      <c r="AF118" s="33" t="s">
        <v>161</v>
      </c>
      <c r="AG118" s="34" t="s">
        <v>180</v>
      </c>
      <c r="AH118" s="33">
        <v>1502707</v>
      </c>
      <c r="AI118" s="34" t="s">
        <v>293</v>
      </c>
      <c r="AJ118" s="35">
        <v>40087</v>
      </c>
      <c r="AK118" s="36">
        <v>826.21283241507967</v>
      </c>
      <c r="AL118" s="19">
        <v>1503</v>
      </c>
      <c r="AM118" s="19" t="s">
        <v>26</v>
      </c>
      <c r="AN118" s="37">
        <v>1.8347891030000001</v>
      </c>
      <c r="AO118" s="38">
        <v>1515.9263016739535</v>
      </c>
    </row>
    <row r="119" spans="1:41" x14ac:dyDescent="0.25">
      <c r="A119" s="33">
        <v>3210</v>
      </c>
      <c r="B119" s="33">
        <v>1503</v>
      </c>
      <c r="C119" s="34" t="s">
        <v>26</v>
      </c>
      <c r="D119" s="38">
        <v>1761.247455723329</v>
      </c>
      <c r="E119" s="34"/>
      <c r="F119" s="35"/>
      <c r="G119" s="36"/>
      <c r="H119" s="19"/>
      <c r="I119" s="23"/>
      <c r="J119" s="59"/>
      <c r="K119" s="38">
        <v>1761.247455723329</v>
      </c>
      <c r="L119" s="62"/>
      <c r="X119">
        <v>1761.247455723329</v>
      </c>
      <c r="AA119" s="59">
        <v>2.2244446455000002</v>
      </c>
      <c r="AB119" s="38">
        <v>2012.0949774627597</v>
      </c>
      <c r="AC119" s="62"/>
      <c r="AD119" t="str">
        <f t="shared" si="1"/>
        <v>NÃO</v>
      </c>
      <c r="AE119" s="33">
        <v>3199</v>
      </c>
      <c r="AF119" s="33" t="s">
        <v>161</v>
      </c>
      <c r="AG119" s="34" t="s">
        <v>162</v>
      </c>
      <c r="AH119" s="33">
        <v>1507458</v>
      </c>
      <c r="AI119" s="34" t="s">
        <v>294</v>
      </c>
      <c r="AJ119" s="35">
        <v>38292</v>
      </c>
      <c r="AK119" s="36">
        <v>904.5381199002552</v>
      </c>
      <c r="AL119" s="19">
        <v>1503</v>
      </c>
      <c r="AM119" s="19" t="s">
        <v>26</v>
      </c>
      <c r="AN119" s="37">
        <v>2.3182527167</v>
      </c>
      <c r="AO119" s="38">
        <v>2096.9479538174769</v>
      </c>
    </row>
    <row r="120" spans="1:41" x14ac:dyDescent="0.25">
      <c r="A120" s="33">
        <v>3198</v>
      </c>
      <c r="B120" s="33">
        <v>1503</v>
      </c>
      <c r="C120" s="34" t="s">
        <v>26</v>
      </c>
      <c r="D120" s="38">
        <v>1868.4895882308567</v>
      </c>
      <c r="E120" s="34"/>
      <c r="F120" s="35"/>
      <c r="G120" s="36"/>
      <c r="H120" s="19"/>
      <c r="I120" s="23"/>
      <c r="J120" s="59"/>
      <c r="K120" s="38">
        <v>1868.4895882308567</v>
      </c>
      <c r="L120" s="62"/>
      <c r="X120">
        <v>1868.4895882308567</v>
      </c>
      <c r="AA120" s="59">
        <v>2.1379464177999998</v>
      </c>
      <c r="AB120" s="38">
        <v>1654.1336598711298</v>
      </c>
      <c r="AC120" s="62"/>
      <c r="AD120" t="str">
        <f t="shared" si="1"/>
        <v>NÃO</v>
      </c>
      <c r="AE120" s="33">
        <v>3200</v>
      </c>
      <c r="AF120" s="33" t="s">
        <v>161</v>
      </c>
      <c r="AG120" s="34" t="s">
        <v>174</v>
      </c>
      <c r="AH120" s="33">
        <v>1503705</v>
      </c>
      <c r="AI120" s="34" t="s">
        <v>295</v>
      </c>
      <c r="AJ120" s="35">
        <v>38473</v>
      </c>
      <c r="AK120" s="36">
        <v>773.70211250349041</v>
      </c>
      <c r="AL120" s="19">
        <v>1503</v>
      </c>
      <c r="AM120" s="19" t="s">
        <v>26</v>
      </c>
      <c r="AN120" s="37">
        <v>2.2281067327000001</v>
      </c>
      <c r="AO120" s="38">
        <v>1723.8908859732398</v>
      </c>
    </row>
    <row r="121" spans="1:41" x14ac:dyDescent="0.25">
      <c r="A121" s="33">
        <v>3209</v>
      </c>
      <c r="B121" s="33">
        <v>1503</v>
      </c>
      <c r="C121" s="34" t="s">
        <v>26</v>
      </c>
      <c r="D121" s="38">
        <v>1883.0210680641196</v>
      </c>
      <c r="E121" s="34"/>
      <c r="F121" s="35"/>
      <c r="G121" s="36"/>
      <c r="H121" s="19"/>
      <c r="I121" s="23"/>
      <c r="J121" s="59"/>
      <c r="K121" s="38">
        <v>1883.0210680641196</v>
      </c>
      <c r="L121" s="62"/>
      <c r="X121">
        <v>1883.0210680641196</v>
      </c>
      <c r="AA121" s="59">
        <v>1.7178936511</v>
      </c>
      <c r="AB121" s="38">
        <v>3692.2960925260741</v>
      </c>
      <c r="AC121" s="62"/>
      <c r="AD121" t="str">
        <f t="shared" si="1"/>
        <v>NÃO</v>
      </c>
      <c r="AE121" s="33">
        <v>3201</v>
      </c>
      <c r="AF121" s="33" t="s">
        <v>161</v>
      </c>
      <c r="AG121" s="34" t="s">
        <v>176</v>
      </c>
      <c r="AH121" s="33">
        <v>1506161</v>
      </c>
      <c r="AI121" s="34" t="s">
        <v>296</v>
      </c>
      <c r="AJ121" s="35">
        <v>40238</v>
      </c>
      <c r="AK121" s="36">
        <v>2149.3158730529253</v>
      </c>
      <c r="AL121" s="19">
        <v>1503</v>
      </c>
      <c r="AM121" s="19" t="s">
        <v>26</v>
      </c>
      <c r="AN121" s="37">
        <v>1.7903397289</v>
      </c>
      <c r="AO121" s="38">
        <v>3848.0055974820411</v>
      </c>
    </row>
    <row r="122" spans="1:41" x14ac:dyDescent="0.25">
      <c r="A122" s="33">
        <v>3764</v>
      </c>
      <c r="B122" s="33">
        <v>1503</v>
      </c>
      <c r="C122" s="34" t="s">
        <v>26</v>
      </c>
      <c r="D122" s="38">
        <v>2006.8867559595649</v>
      </c>
      <c r="E122" s="34"/>
      <c r="F122" s="35"/>
      <c r="G122" s="36"/>
      <c r="H122" s="19"/>
      <c r="I122" s="23"/>
      <c r="J122" s="59"/>
      <c r="K122" s="38">
        <v>2006.8867559595649</v>
      </c>
      <c r="L122" s="62"/>
      <c r="X122">
        <v>2006.8867559595649</v>
      </c>
      <c r="AA122" s="59">
        <v>2.0357800816</v>
      </c>
      <c r="AB122" s="38">
        <v>4176.52001028822</v>
      </c>
      <c r="AC122" s="62"/>
      <c r="AD122" t="str">
        <f t="shared" si="1"/>
        <v>NÃO</v>
      </c>
      <c r="AE122" s="33">
        <v>3202</v>
      </c>
      <c r="AF122" s="33" t="s">
        <v>161</v>
      </c>
      <c r="AG122" s="34" t="s">
        <v>214</v>
      </c>
      <c r="AH122" s="33">
        <v>1505536</v>
      </c>
      <c r="AI122" s="34" t="s">
        <v>297</v>
      </c>
      <c r="AJ122" s="35">
        <v>38899</v>
      </c>
      <c r="AK122" s="36">
        <v>2051.5575567502988</v>
      </c>
      <c r="AL122" s="19">
        <v>1503</v>
      </c>
      <c r="AM122" s="19" t="s">
        <v>26</v>
      </c>
      <c r="AN122" s="37">
        <v>2.1216318933</v>
      </c>
      <c r="AO122" s="38">
        <v>4352.6499433420586</v>
      </c>
    </row>
    <row r="123" spans="1:41" x14ac:dyDescent="0.25">
      <c r="A123" s="33">
        <v>3213</v>
      </c>
      <c r="B123" s="33">
        <v>1503</v>
      </c>
      <c r="C123" s="34" t="s">
        <v>26</v>
      </c>
      <c r="D123" s="38">
        <v>2051.3249568065908</v>
      </c>
      <c r="E123" s="34"/>
      <c r="F123" s="35"/>
      <c r="G123" s="36"/>
      <c r="H123" s="19"/>
      <c r="I123" s="23"/>
      <c r="J123" s="59"/>
      <c r="K123" s="38">
        <v>2051.3249568065908</v>
      </c>
      <c r="L123" s="62"/>
      <c r="X123">
        <v>2051.3249568065908</v>
      </c>
      <c r="AA123" s="59">
        <v>2.3204841784000001</v>
      </c>
      <c r="AB123" s="38">
        <v>749.44536788227242</v>
      </c>
      <c r="AC123" s="62"/>
      <c r="AD123" t="str">
        <f t="shared" si="1"/>
        <v>NÃO</v>
      </c>
      <c r="AE123" s="33">
        <v>3203</v>
      </c>
      <c r="AF123" s="33" t="s">
        <v>161</v>
      </c>
      <c r="AG123" s="34" t="s">
        <v>180</v>
      </c>
      <c r="AH123" s="33">
        <v>1502707</v>
      </c>
      <c r="AI123" s="34" t="s">
        <v>298</v>
      </c>
      <c r="AJ123" s="35">
        <v>38047</v>
      </c>
      <c r="AK123" s="36">
        <v>322.96939356812311</v>
      </c>
      <c r="AL123" s="19">
        <v>1503</v>
      </c>
      <c r="AM123" s="19" t="s">
        <v>26</v>
      </c>
      <c r="AN123" s="37">
        <v>2.4183423765000001</v>
      </c>
      <c r="AO123" s="38">
        <v>781.05057077829872</v>
      </c>
    </row>
    <row r="124" spans="1:41" x14ac:dyDescent="0.25">
      <c r="A124" s="33">
        <v>1390</v>
      </c>
      <c r="B124" s="33">
        <v>1503</v>
      </c>
      <c r="C124" s="34" t="s">
        <v>26</v>
      </c>
      <c r="D124" s="38">
        <v>2092.8123757611397</v>
      </c>
      <c r="E124" s="34"/>
      <c r="F124" s="35"/>
      <c r="G124" s="36"/>
      <c r="H124" s="19"/>
      <c r="I124" s="23"/>
      <c r="J124" s="59"/>
      <c r="K124" s="38">
        <v>2092.8123757611397</v>
      </c>
      <c r="L124" s="62"/>
      <c r="X124">
        <v>2092.8123757611397</v>
      </c>
      <c r="AA124" s="59">
        <v>1.9832374089</v>
      </c>
      <c r="AB124" s="38">
        <v>1309.338181191433</v>
      </c>
      <c r="AC124" s="62"/>
      <c r="AD124" t="str">
        <f t="shared" si="1"/>
        <v>NÃO</v>
      </c>
      <c r="AE124" s="33">
        <v>3205</v>
      </c>
      <c r="AF124" s="33" t="s">
        <v>161</v>
      </c>
      <c r="AG124" s="34" t="s">
        <v>169</v>
      </c>
      <c r="AH124" s="33">
        <v>1504208</v>
      </c>
      <c r="AI124" s="34" t="s">
        <v>299</v>
      </c>
      <c r="AJ124" s="35">
        <v>39173</v>
      </c>
      <c r="AK124" s="36">
        <v>660.20244238820385</v>
      </c>
      <c r="AL124" s="19">
        <v>1503</v>
      </c>
      <c r="AM124" s="19" t="s">
        <v>26</v>
      </c>
      <c r="AN124" s="37">
        <v>2.0668734195999998</v>
      </c>
      <c r="AO124" s="38">
        <v>1364.5548797271788</v>
      </c>
    </row>
    <row r="125" spans="1:41" x14ac:dyDescent="0.25">
      <c r="A125" s="33">
        <v>3600</v>
      </c>
      <c r="B125" s="33">
        <v>1503</v>
      </c>
      <c r="C125" s="34" t="s">
        <v>26</v>
      </c>
      <c r="D125" s="38">
        <v>2103.494808277012</v>
      </c>
      <c r="E125" s="34"/>
      <c r="F125" s="35"/>
      <c r="G125" s="36"/>
      <c r="H125" s="19"/>
      <c r="I125" s="23"/>
      <c r="J125" s="59"/>
      <c r="K125" s="38">
        <v>2103.494808277012</v>
      </c>
      <c r="L125" s="62"/>
      <c r="X125">
        <v>2103.494808277012</v>
      </c>
      <c r="AA125" s="59">
        <v>2.7242443122000002</v>
      </c>
      <c r="AB125" s="38">
        <v>921.47490407679561</v>
      </c>
      <c r="AC125" s="62"/>
      <c r="AD125" t="str">
        <f t="shared" si="1"/>
        <v>NÃO</v>
      </c>
      <c r="AE125" s="33">
        <v>3206</v>
      </c>
      <c r="AF125" s="33" t="s">
        <v>161</v>
      </c>
      <c r="AG125" s="34" t="s">
        <v>165</v>
      </c>
      <c r="AH125" s="33">
        <v>1507151</v>
      </c>
      <c r="AI125" s="34" t="s">
        <v>300</v>
      </c>
      <c r="AJ125" s="35">
        <v>37561</v>
      </c>
      <c r="AK125" s="36">
        <v>338.24973037482317</v>
      </c>
      <c r="AL125" s="19">
        <v>1503</v>
      </c>
      <c r="AM125" s="19" t="s">
        <v>26</v>
      </c>
      <c r="AN125" s="37">
        <v>2.8391296634000001</v>
      </c>
      <c r="AO125" s="38">
        <v>960.33484314421253</v>
      </c>
    </row>
    <row r="126" spans="1:41" x14ac:dyDescent="0.25">
      <c r="A126" s="33">
        <v>3200</v>
      </c>
      <c r="B126" s="33">
        <v>1503</v>
      </c>
      <c r="C126" s="34" t="s">
        <v>26</v>
      </c>
      <c r="D126" s="38">
        <v>2124.8022144040588</v>
      </c>
      <c r="E126" s="34"/>
      <c r="F126" s="35"/>
      <c r="G126" s="36"/>
      <c r="H126" s="19"/>
      <c r="I126" s="23"/>
      <c r="J126" s="59"/>
      <c r="K126" s="38">
        <v>2124.8022144040588</v>
      </c>
      <c r="L126" s="62"/>
      <c r="X126">
        <v>2124.8022144040588</v>
      </c>
      <c r="AA126" s="59">
        <v>2.9558925901999999</v>
      </c>
      <c r="AB126" s="38">
        <v>928.63006834870771</v>
      </c>
      <c r="AC126" s="62"/>
      <c r="AD126" t="str">
        <f t="shared" si="1"/>
        <v>NÃO</v>
      </c>
      <c r="AE126" s="33">
        <v>3207</v>
      </c>
      <c r="AF126" s="33" t="s">
        <v>161</v>
      </c>
      <c r="AG126" s="34" t="s">
        <v>169</v>
      </c>
      <c r="AH126" s="33">
        <v>1504208</v>
      </c>
      <c r="AI126" s="34" t="s">
        <v>301</v>
      </c>
      <c r="AJ126" s="35">
        <v>37165</v>
      </c>
      <c r="AK126" s="36">
        <v>314.1623181530677</v>
      </c>
      <c r="AL126" s="19">
        <v>1503</v>
      </c>
      <c r="AM126" s="19" t="s">
        <v>26</v>
      </c>
      <c r="AN126" s="37">
        <v>3.0805468868000001</v>
      </c>
      <c r="AO126" s="38">
        <v>967.7917511363039</v>
      </c>
    </row>
    <row r="127" spans="1:41" x14ac:dyDescent="0.25">
      <c r="A127" s="33">
        <v>3602</v>
      </c>
      <c r="B127" s="33">
        <v>1503</v>
      </c>
      <c r="C127" s="34" t="s">
        <v>26</v>
      </c>
      <c r="D127" s="38">
        <v>2156.5241940758774</v>
      </c>
      <c r="E127" s="34"/>
      <c r="F127" s="35"/>
      <c r="G127" s="36"/>
      <c r="H127" s="19"/>
      <c r="I127" s="23"/>
      <c r="J127" s="59"/>
      <c r="K127" s="38">
        <v>2156.5241940758774</v>
      </c>
      <c r="L127" s="62"/>
      <c r="X127">
        <v>2156.5241940758774</v>
      </c>
      <c r="AA127" s="59">
        <v>2.4035756133000001</v>
      </c>
      <c r="AB127" s="38">
        <v>1465.9162213382247</v>
      </c>
      <c r="AC127" s="62"/>
      <c r="AD127" t="str">
        <f t="shared" si="1"/>
        <v>NÃO</v>
      </c>
      <c r="AE127" s="33">
        <v>3209</v>
      </c>
      <c r="AF127" s="33" t="s">
        <v>161</v>
      </c>
      <c r="AG127" s="34" t="s">
        <v>169</v>
      </c>
      <c r="AH127" s="33">
        <v>1504208</v>
      </c>
      <c r="AI127" s="34" t="s">
        <v>302</v>
      </c>
      <c r="AJ127" s="35">
        <v>37803</v>
      </c>
      <c r="AK127" s="36">
        <v>609.88978804190322</v>
      </c>
      <c r="AL127" s="19">
        <v>1503</v>
      </c>
      <c r="AM127" s="19" t="s">
        <v>26</v>
      </c>
      <c r="AN127" s="37">
        <v>2.5049378983000001</v>
      </c>
      <c r="AO127" s="38">
        <v>1527.7360438523176</v>
      </c>
    </row>
    <row r="128" spans="1:41" x14ac:dyDescent="0.25">
      <c r="A128" s="33">
        <v>3769</v>
      </c>
      <c r="B128" s="33">
        <v>1503</v>
      </c>
      <c r="C128" s="34" t="s">
        <v>26</v>
      </c>
      <c r="D128" s="38">
        <v>2231.9081971658829</v>
      </c>
      <c r="E128" s="34"/>
      <c r="F128" s="35"/>
      <c r="G128" s="36"/>
      <c r="H128" s="19"/>
      <c r="I128" s="23"/>
      <c r="J128" s="59"/>
      <c r="K128" s="38">
        <v>2231.9081971658829</v>
      </c>
      <c r="L128" s="62"/>
      <c r="X128">
        <v>2231.9081971658829</v>
      </c>
      <c r="AA128" s="59">
        <v>2.2812332402000002</v>
      </c>
      <c r="AB128" s="38">
        <v>1371.1121997089294</v>
      </c>
      <c r="AC128" s="62"/>
      <c r="AD128" t="str">
        <f t="shared" si="1"/>
        <v>NÃO</v>
      </c>
      <c r="AE128" s="33">
        <v>3210</v>
      </c>
      <c r="AF128" s="33" t="s">
        <v>161</v>
      </c>
      <c r="AG128" s="34" t="s">
        <v>174</v>
      </c>
      <c r="AH128" s="33">
        <v>1503705</v>
      </c>
      <c r="AI128" s="34" t="s">
        <v>303</v>
      </c>
      <c r="AJ128" s="35">
        <v>38169</v>
      </c>
      <c r="AK128" s="36">
        <v>601.03990050080165</v>
      </c>
      <c r="AL128" s="19">
        <v>1503</v>
      </c>
      <c r="AM128" s="19" t="s">
        <v>26</v>
      </c>
      <c r="AN128" s="37">
        <v>2.3774361691000001</v>
      </c>
      <c r="AO128" s="38">
        <v>1428.9339985228712</v>
      </c>
    </row>
    <row r="129" spans="1:41" x14ac:dyDescent="0.25">
      <c r="A129" s="33">
        <v>1377</v>
      </c>
      <c r="B129" s="33">
        <v>1503</v>
      </c>
      <c r="C129" s="34" t="s">
        <v>26</v>
      </c>
      <c r="D129" s="38">
        <v>2391.6036249993435</v>
      </c>
      <c r="E129" s="34"/>
      <c r="F129" s="35"/>
      <c r="G129" s="36"/>
      <c r="H129" s="19"/>
      <c r="I129" s="23"/>
      <c r="J129" s="59"/>
      <c r="K129" s="38">
        <v>2391.6036249993435</v>
      </c>
      <c r="L129" s="62"/>
      <c r="X129">
        <v>2391.6036249993435</v>
      </c>
      <c r="AA129" s="59">
        <v>1.8213038826000001</v>
      </c>
      <c r="AB129" s="38">
        <v>1090.2493790788649</v>
      </c>
      <c r="AC129" s="62"/>
      <c r="AD129" t="str">
        <f t="shared" si="1"/>
        <v>NÃO</v>
      </c>
      <c r="AE129" s="33">
        <v>3211</v>
      </c>
      <c r="AF129" s="33" t="s">
        <v>161</v>
      </c>
      <c r="AG129" s="34" t="s">
        <v>188</v>
      </c>
      <c r="AH129" s="33">
        <v>1507508</v>
      </c>
      <c r="AI129" s="34" t="s">
        <v>304</v>
      </c>
      <c r="AJ129" s="35">
        <v>39783</v>
      </c>
      <c r="AK129" s="36">
        <v>598.60926531517669</v>
      </c>
      <c r="AL129" s="19">
        <v>1503</v>
      </c>
      <c r="AM129" s="19" t="s">
        <v>26</v>
      </c>
      <c r="AN129" s="37">
        <v>1.8981109205</v>
      </c>
      <c r="AO129" s="38">
        <v>1136.2267836072187</v>
      </c>
    </row>
    <row r="130" spans="1:41" x14ac:dyDescent="0.25">
      <c r="A130" s="33">
        <v>1379</v>
      </c>
      <c r="B130" s="33">
        <v>1503</v>
      </c>
      <c r="C130" s="34" t="s">
        <v>26</v>
      </c>
      <c r="D130" s="38">
        <v>2518.1833423843118</v>
      </c>
      <c r="E130" s="34"/>
      <c r="F130" s="35"/>
      <c r="G130" s="36"/>
      <c r="H130" s="19"/>
      <c r="I130" s="23"/>
      <c r="J130" s="59"/>
      <c r="K130" s="38">
        <v>2518.1833423843118</v>
      </c>
      <c r="L130" s="62"/>
      <c r="X130">
        <v>2518.1833423843118</v>
      </c>
      <c r="AA130" s="59">
        <v>2.2244446455000002</v>
      </c>
      <c r="AB130" s="38">
        <v>793.63407772416656</v>
      </c>
      <c r="AC130" s="62"/>
      <c r="AD130" t="str">
        <f t="shared" ref="AD130:AD151" si="2">IF(AE130=A130,"","NÃO")</f>
        <v>NÃO</v>
      </c>
      <c r="AE130" s="33">
        <v>3212</v>
      </c>
      <c r="AF130" s="33" t="s">
        <v>161</v>
      </c>
      <c r="AG130" s="34" t="s">
        <v>167</v>
      </c>
      <c r="AH130" s="33">
        <v>1506583</v>
      </c>
      <c r="AI130" s="34" t="s">
        <v>305</v>
      </c>
      <c r="AJ130" s="35">
        <v>38292</v>
      </c>
      <c r="AK130" s="36">
        <v>356.77852417216576</v>
      </c>
      <c r="AL130" s="19">
        <v>1503</v>
      </c>
      <c r="AM130" s="19" t="s">
        <v>26</v>
      </c>
      <c r="AN130" s="37">
        <v>2.3182527167</v>
      </c>
      <c r="AO130" s="38">
        <v>827.10278292233988</v>
      </c>
    </row>
    <row r="131" spans="1:41" x14ac:dyDescent="0.25">
      <c r="A131" s="33">
        <v>3199</v>
      </c>
      <c r="B131" s="33">
        <v>1503</v>
      </c>
      <c r="C131" s="34" t="s">
        <v>26</v>
      </c>
      <c r="D131" s="38">
        <v>2584.6155712422369</v>
      </c>
      <c r="E131" s="34"/>
      <c r="F131" s="35"/>
      <c r="G131" s="36"/>
      <c r="H131" s="19"/>
      <c r="I131" s="23"/>
      <c r="J131" s="59"/>
      <c r="K131" s="38">
        <v>2584.6155712422369</v>
      </c>
      <c r="L131" s="62"/>
      <c r="X131">
        <v>2584.6155712422369</v>
      </c>
      <c r="AA131" s="59">
        <v>2.3204841784000001</v>
      </c>
      <c r="AB131" s="38">
        <v>1596.9362255206017</v>
      </c>
      <c r="AC131" s="62"/>
      <c r="AD131" t="str">
        <f t="shared" si="2"/>
        <v>NÃO</v>
      </c>
      <c r="AE131" s="33">
        <v>3213</v>
      </c>
      <c r="AF131" s="33" t="s">
        <v>161</v>
      </c>
      <c r="AG131" s="34" t="s">
        <v>167</v>
      </c>
      <c r="AH131" s="33">
        <v>1506583</v>
      </c>
      <c r="AI131" s="34" t="s">
        <v>306</v>
      </c>
      <c r="AJ131" s="35">
        <v>38047</v>
      </c>
      <c r="AK131" s="36">
        <v>688.19095617437358</v>
      </c>
      <c r="AL131" s="19">
        <v>1503</v>
      </c>
      <c r="AM131" s="19" t="s">
        <v>26</v>
      </c>
      <c r="AN131" s="37">
        <v>2.4183423765000001</v>
      </c>
      <c r="AO131" s="38">
        <v>1664.2813524405419</v>
      </c>
    </row>
    <row r="132" spans="1:41" x14ac:dyDescent="0.25">
      <c r="A132" s="33">
        <v>3176</v>
      </c>
      <c r="B132" s="33">
        <v>1503</v>
      </c>
      <c r="C132" s="34" t="s">
        <v>26</v>
      </c>
      <c r="D132" s="38">
        <v>2777.7925472771694</v>
      </c>
      <c r="E132" s="34"/>
      <c r="F132" s="35"/>
      <c r="G132" s="36"/>
      <c r="H132" s="19"/>
      <c r="I132" s="23"/>
      <c r="J132" s="59"/>
      <c r="K132" s="38">
        <v>2777.7925472771694</v>
      </c>
      <c r="L132" s="62"/>
      <c r="X132">
        <v>2777.7925472771694</v>
      </c>
      <c r="AA132" s="59">
        <v>2.3112392215000002</v>
      </c>
      <c r="AB132" s="38">
        <v>1248.7491109003938</v>
      </c>
      <c r="AC132" s="62"/>
      <c r="AD132" t="str">
        <f t="shared" si="2"/>
        <v>NÃO</v>
      </c>
      <c r="AE132" s="33">
        <v>3215</v>
      </c>
      <c r="AF132" s="33" t="s">
        <v>161</v>
      </c>
      <c r="AG132" s="34" t="s">
        <v>169</v>
      </c>
      <c r="AH132" s="33">
        <v>1504208</v>
      </c>
      <c r="AI132" s="34" t="s">
        <v>307</v>
      </c>
      <c r="AJ132" s="35">
        <v>38078</v>
      </c>
      <c r="AK132" s="36">
        <v>540.29418473175292</v>
      </c>
      <c r="AL132" s="19">
        <v>1503</v>
      </c>
      <c r="AM132" s="19" t="s">
        <v>26</v>
      </c>
      <c r="AN132" s="37">
        <v>2.4087075463000001</v>
      </c>
      <c r="AO132" s="38">
        <v>1301.4106799853796</v>
      </c>
    </row>
    <row r="133" spans="1:41" x14ac:dyDescent="0.25">
      <c r="A133" s="33">
        <v>3175</v>
      </c>
      <c r="B133" s="33">
        <v>1503</v>
      </c>
      <c r="C133" s="34" t="s">
        <v>26</v>
      </c>
      <c r="D133" s="38">
        <v>2778.6645036003838</v>
      </c>
      <c r="E133" s="34"/>
      <c r="F133" s="35"/>
      <c r="G133" s="36"/>
      <c r="H133" s="19"/>
      <c r="I133" s="23"/>
      <c r="J133" s="59"/>
      <c r="K133" s="38">
        <v>2778.6645036003838</v>
      </c>
      <c r="L133" s="62"/>
      <c r="X133">
        <v>2778.6645036003838</v>
      </c>
      <c r="AA133" s="59">
        <v>3.6055999999999999</v>
      </c>
      <c r="AB133" s="38">
        <v>834.27090224760843</v>
      </c>
      <c r="AC133" s="62"/>
      <c r="AD133" t="str">
        <f t="shared" si="2"/>
        <v>NÃO</v>
      </c>
      <c r="AE133" s="33">
        <v>3216</v>
      </c>
      <c r="AF133" s="33" t="s">
        <v>161</v>
      </c>
      <c r="AG133" s="34" t="s">
        <v>214</v>
      </c>
      <c r="AH133" s="33">
        <v>1505536</v>
      </c>
      <c r="AI133" s="34" t="s">
        <v>308</v>
      </c>
      <c r="AJ133" s="35">
        <v>36130</v>
      </c>
      <c r="AK133" s="36">
        <v>231.38198975138909</v>
      </c>
      <c r="AL133" s="19">
        <v>1503</v>
      </c>
      <c r="AM133" s="19" t="s">
        <v>26</v>
      </c>
      <c r="AN133" s="37">
        <v>3.7577564887747346</v>
      </c>
      <c r="AO133" s="38">
        <v>869.47717337389145</v>
      </c>
    </row>
    <row r="134" spans="1:41" x14ac:dyDescent="0.25">
      <c r="A134" s="33">
        <v>3174</v>
      </c>
      <c r="B134" s="33">
        <v>1503</v>
      </c>
      <c r="C134" s="34" t="s">
        <v>26</v>
      </c>
      <c r="D134" s="38">
        <v>2820.7530400926648</v>
      </c>
      <c r="E134" s="34"/>
      <c r="F134" s="35"/>
      <c r="G134" s="36"/>
      <c r="H134" s="19"/>
      <c r="I134" s="23"/>
      <c r="J134" s="59"/>
      <c r="K134" s="38">
        <v>2820.7530400926648</v>
      </c>
      <c r="L134" s="62"/>
      <c r="X134">
        <v>2820.7530400926648</v>
      </c>
      <c r="AA134" s="59">
        <v>2.1178061658999998</v>
      </c>
      <c r="AB134" s="38">
        <v>811.12129923432519</v>
      </c>
      <c r="AC134" s="62"/>
      <c r="AD134" t="str">
        <f t="shared" si="2"/>
        <v>NÃO</v>
      </c>
      <c r="AE134" s="33">
        <v>3217</v>
      </c>
      <c r="AF134" s="33" t="s">
        <v>161</v>
      </c>
      <c r="AG134" s="34" t="s">
        <v>224</v>
      </c>
      <c r="AH134" s="33">
        <v>1506138</v>
      </c>
      <c r="AI134" s="34" t="s">
        <v>309</v>
      </c>
      <c r="AJ134" s="35">
        <v>38534</v>
      </c>
      <c r="AK134" s="36">
        <v>383.0007260790199</v>
      </c>
      <c r="AL134" s="19">
        <v>1503</v>
      </c>
      <c r="AM134" s="19" t="s">
        <v>26</v>
      </c>
      <c r="AN134" s="37">
        <v>2.207117137</v>
      </c>
      <c r="AO134" s="38">
        <v>845.32746601244764</v>
      </c>
    </row>
    <row r="135" spans="1:41" x14ac:dyDescent="0.25">
      <c r="A135" s="33">
        <v>3173</v>
      </c>
      <c r="B135" s="33">
        <v>1503</v>
      </c>
      <c r="C135" s="34" t="s">
        <v>26</v>
      </c>
      <c r="D135" s="38">
        <v>2918.0272712126771</v>
      </c>
      <c r="E135" s="34"/>
      <c r="F135" s="35"/>
      <c r="G135" s="36"/>
      <c r="H135" s="19"/>
      <c r="I135" s="23"/>
      <c r="J135" s="59"/>
      <c r="K135" s="38">
        <v>2918.0272712126771</v>
      </c>
      <c r="L135" s="62"/>
      <c r="X135">
        <v>2918.0272712126771</v>
      </c>
      <c r="AA135" s="59">
        <v>1.6880051412999999</v>
      </c>
      <c r="AB135" s="38">
        <v>2465.2344295402218</v>
      </c>
      <c r="AC135" s="62"/>
      <c r="AD135" t="str">
        <f t="shared" si="2"/>
        <v>NÃO</v>
      </c>
      <c r="AE135" s="33">
        <v>3376</v>
      </c>
      <c r="AF135" s="33" t="s">
        <v>161</v>
      </c>
      <c r="AG135" s="34" t="s">
        <v>169</v>
      </c>
      <c r="AH135" s="33">
        <v>1504208</v>
      </c>
      <c r="AI135" s="34" t="s">
        <v>310</v>
      </c>
      <c r="AJ135" s="35">
        <v>40391</v>
      </c>
      <c r="AK135" s="36">
        <v>1460.4424887246769</v>
      </c>
      <c r="AL135" s="19">
        <v>1503</v>
      </c>
      <c r="AM135" s="19" t="s">
        <v>26</v>
      </c>
      <c r="AN135" s="37">
        <v>1.7591907770999999</v>
      </c>
      <c r="AO135" s="38">
        <v>2569.1969566494222</v>
      </c>
    </row>
    <row r="136" spans="1:41" x14ac:dyDescent="0.25">
      <c r="A136" s="33">
        <v>1391</v>
      </c>
      <c r="B136" s="33">
        <v>1503</v>
      </c>
      <c r="C136" s="34" t="s">
        <v>26</v>
      </c>
      <c r="D136" s="38">
        <v>3078.2291723552785</v>
      </c>
      <c r="E136" s="34"/>
      <c r="F136" s="35"/>
      <c r="G136" s="36"/>
      <c r="H136" s="19"/>
      <c r="I136" s="23"/>
      <c r="J136" s="59"/>
      <c r="K136" s="38">
        <v>3078.2291723552785</v>
      </c>
      <c r="L136" s="62"/>
      <c r="X136">
        <v>3078.2291723552785</v>
      </c>
      <c r="AA136" s="59">
        <v>1.3124537372</v>
      </c>
      <c r="AB136" s="38">
        <v>2580.8575316120409</v>
      </c>
      <c r="AC136" s="62"/>
      <c r="AD136" t="str">
        <f t="shared" si="2"/>
        <v>NÃO</v>
      </c>
      <c r="AE136" s="33">
        <v>3391</v>
      </c>
      <c r="AF136" s="33" t="s">
        <v>161</v>
      </c>
      <c r="AG136" s="34" t="s">
        <v>169</v>
      </c>
      <c r="AH136" s="33">
        <v>1504208</v>
      </c>
      <c r="AI136" s="34" t="s">
        <v>311</v>
      </c>
      <c r="AJ136" s="35">
        <v>41944</v>
      </c>
      <c r="AK136" s="36">
        <v>1966.4369558031542</v>
      </c>
      <c r="AL136" s="19">
        <v>1503</v>
      </c>
      <c r="AM136" s="19" t="s">
        <v>26</v>
      </c>
      <c r="AN136" s="37">
        <v>1.3678018233</v>
      </c>
      <c r="AO136" s="38">
        <v>2689.6960535520557</v>
      </c>
    </row>
    <row r="137" spans="1:41" x14ac:dyDescent="0.25">
      <c r="A137" s="33">
        <v>3601</v>
      </c>
      <c r="B137" s="33">
        <v>1503</v>
      </c>
      <c r="C137" s="34" t="s">
        <v>26</v>
      </c>
      <c r="D137" s="38">
        <v>3159.6437570677972</v>
      </c>
      <c r="E137" s="34"/>
      <c r="F137" s="35"/>
      <c r="G137" s="36"/>
      <c r="H137" s="19"/>
      <c r="I137" s="23"/>
      <c r="J137" s="59"/>
      <c r="K137" s="38">
        <v>3159.6437570677972</v>
      </c>
      <c r="L137" s="62"/>
      <c r="X137">
        <v>3159.6437570677972</v>
      </c>
      <c r="AA137" s="59">
        <v>1.6836303121</v>
      </c>
      <c r="AB137" s="38">
        <v>153.65953980541619</v>
      </c>
      <c r="AC137" s="62"/>
      <c r="AD137" t="str">
        <f t="shared" si="2"/>
        <v>NÃO</v>
      </c>
      <c r="AE137" s="33">
        <v>3461</v>
      </c>
      <c r="AF137" s="33" t="s">
        <v>161</v>
      </c>
      <c r="AG137" s="34" t="s">
        <v>180</v>
      </c>
      <c r="AH137" s="33">
        <v>1502707</v>
      </c>
      <c r="AI137" s="34" t="s">
        <v>312</v>
      </c>
      <c r="AJ137" s="35">
        <v>40452</v>
      </c>
      <c r="AK137" s="36">
        <v>91.266793369713042</v>
      </c>
      <c r="AL137" s="19">
        <v>1503</v>
      </c>
      <c r="AM137" s="19" t="s">
        <v>26</v>
      </c>
      <c r="AN137" s="37">
        <v>1.754631455</v>
      </c>
      <c r="AO137" s="38">
        <v>160.13958644348395</v>
      </c>
    </row>
    <row r="138" spans="1:41" x14ac:dyDescent="0.25">
      <c r="A138" s="33">
        <v>3376</v>
      </c>
      <c r="B138" s="33">
        <v>1503</v>
      </c>
      <c r="C138" s="34" t="s">
        <v>26</v>
      </c>
      <c r="D138" s="38">
        <v>3166.7270911259257</v>
      </c>
      <c r="E138" s="34"/>
      <c r="F138" s="35"/>
      <c r="G138" s="36"/>
      <c r="H138" s="19"/>
      <c r="I138" s="23"/>
      <c r="J138" s="59"/>
      <c r="K138" s="38">
        <v>3166.7270911259257</v>
      </c>
      <c r="L138" s="62"/>
      <c r="X138">
        <v>3166.7270911259257</v>
      </c>
      <c r="AA138" s="59">
        <v>1.3257501091999999</v>
      </c>
      <c r="AB138" s="38">
        <v>4163.0680376678893</v>
      </c>
      <c r="AC138" s="62"/>
      <c r="AD138" t="str">
        <f t="shared" si="2"/>
        <v>NÃO</v>
      </c>
      <c r="AE138" s="33">
        <v>3599</v>
      </c>
      <c r="AF138" s="33" t="s">
        <v>161</v>
      </c>
      <c r="AG138" s="34" t="s">
        <v>210</v>
      </c>
      <c r="AH138" s="33">
        <v>1502954</v>
      </c>
      <c r="AI138" s="34" t="s">
        <v>313</v>
      </c>
      <c r="AJ138" s="35">
        <v>41852</v>
      </c>
      <c r="AK138" s="36">
        <v>3140.1604335375223</v>
      </c>
      <c r="AL138" s="19">
        <v>1503</v>
      </c>
      <c r="AM138" s="19" t="s">
        <v>26</v>
      </c>
      <c r="AN138" s="37">
        <v>1.3816589226</v>
      </c>
      <c r="AO138" s="38">
        <v>4338.6306813926021</v>
      </c>
    </row>
    <row r="139" spans="1:41" x14ac:dyDescent="0.25">
      <c r="A139" s="33">
        <v>3391</v>
      </c>
      <c r="B139" s="33">
        <v>1503</v>
      </c>
      <c r="C139" s="34" t="s">
        <v>26</v>
      </c>
      <c r="D139" s="38">
        <v>3315.2720930189553</v>
      </c>
      <c r="E139" s="34"/>
      <c r="F139" s="35"/>
      <c r="G139" s="36"/>
      <c r="H139" s="19"/>
      <c r="I139" s="23"/>
      <c r="J139" s="59"/>
      <c r="K139" s="38">
        <v>3315.2720930189553</v>
      </c>
      <c r="L139" s="62"/>
      <c r="X139">
        <v>3315.2720930189553</v>
      </c>
      <c r="AA139" s="59">
        <v>1.6098248338000001</v>
      </c>
      <c r="AB139" s="38">
        <v>1637.527691113678</v>
      </c>
      <c r="AC139" s="62"/>
      <c r="AD139" t="str">
        <f t="shared" si="2"/>
        <v>NÃO</v>
      </c>
      <c r="AE139" s="33">
        <v>3600</v>
      </c>
      <c r="AF139" s="33" t="s">
        <v>161</v>
      </c>
      <c r="AG139" s="34" t="s">
        <v>169</v>
      </c>
      <c r="AH139" s="33">
        <v>1504208</v>
      </c>
      <c r="AI139" s="34" t="s">
        <v>314</v>
      </c>
      <c r="AJ139" s="35">
        <v>40634</v>
      </c>
      <c r="AK139" s="36">
        <v>1017.2086159512679</v>
      </c>
      <c r="AL139" s="19">
        <v>1503</v>
      </c>
      <c r="AM139" s="19" t="s">
        <v>26</v>
      </c>
      <c r="AN139" s="37">
        <v>1.6777134922000001</v>
      </c>
      <c r="AO139" s="38">
        <v>1706.5846193635305</v>
      </c>
    </row>
    <row r="140" spans="1:41" x14ac:dyDescent="0.25">
      <c r="A140" s="33">
        <v>3763</v>
      </c>
      <c r="B140" s="33">
        <v>1503</v>
      </c>
      <c r="C140" s="34" t="s">
        <v>26</v>
      </c>
      <c r="D140" s="38">
        <v>3795.3080834747925</v>
      </c>
      <c r="E140" s="34"/>
      <c r="F140" s="35"/>
      <c r="G140" s="36"/>
      <c r="H140" s="19"/>
      <c r="I140" s="23"/>
      <c r="J140" s="59"/>
      <c r="K140" s="38">
        <v>3795.3080834747925</v>
      </c>
      <c r="L140" s="62"/>
      <c r="X140">
        <v>3795.3080834747925</v>
      </c>
      <c r="AA140" s="59">
        <v>1.5024579095999999</v>
      </c>
      <c r="AB140" s="38">
        <v>2459.7130094489098</v>
      </c>
      <c r="AC140" s="62"/>
      <c r="AD140" t="str">
        <f t="shared" si="2"/>
        <v>NÃO</v>
      </c>
      <c r="AE140" s="33">
        <v>3601</v>
      </c>
      <c r="AF140" s="33" t="s">
        <v>161</v>
      </c>
      <c r="AG140" s="34" t="s">
        <v>180</v>
      </c>
      <c r="AH140" s="33">
        <v>1502707</v>
      </c>
      <c r="AI140" s="34" t="s">
        <v>315</v>
      </c>
      <c r="AJ140" s="35">
        <v>41122</v>
      </c>
      <c r="AK140" s="36">
        <v>1637.1260677137773</v>
      </c>
      <c r="AL140" s="19">
        <v>1503</v>
      </c>
      <c r="AM140" s="19" t="s">
        <v>26</v>
      </c>
      <c r="AN140" s="37">
        <v>1.5658187483999999</v>
      </c>
      <c r="AO140" s="38">
        <v>2563.4426903206004</v>
      </c>
    </row>
    <row r="141" spans="1:41" x14ac:dyDescent="0.25">
      <c r="A141" s="33">
        <v>3767</v>
      </c>
      <c r="B141" s="33">
        <v>1503</v>
      </c>
      <c r="C141" s="34" t="s">
        <v>26</v>
      </c>
      <c r="D141" s="38">
        <v>4010.3777009033092</v>
      </c>
      <c r="E141" s="34"/>
      <c r="F141" s="35"/>
      <c r="G141" s="36"/>
      <c r="H141" s="19"/>
      <c r="I141" s="23"/>
      <c r="J141" s="59"/>
      <c r="K141" s="38">
        <v>4010.3777009033092</v>
      </c>
      <c r="L141" s="62"/>
      <c r="X141">
        <v>4010.3777009033092</v>
      </c>
      <c r="AA141" s="59">
        <v>1.4719042985999999</v>
      </c>
      <c r="AB141" s="38">
        <v>1678.8056133470936</v>
      </c>
      <c r="AC141" s="62"/>
      <c r="AD141" t="str">
        <f t="shared" si="2"/>
        <v>NÃO</v>
      </c>
      <c r="AE141" s="33">
        <v>3602</v>
      </c>
      <c r="AF141" s="33" t="s">
        <v>161</v>
      </c>
      <c r="AG141" s="34" t="s">
        <v>180</v>
      </c>
      <c r="AH141" s="33">
        <v>1502707</v>
      </c>
      <c r="AI141" s="34" t="s">
        <v>316</v>
      </c>
      <c r="AJ141" s="35">
        <v>41244</v>
      </c>
      <c r="AK141" s="36">
        <v>1140.5670972928658</v>
      </c>
      <c r="AL141" s="19">
        <v>1503</v>
      </c>
      <c r="AM141" s="19" t="s">
        <v>26</v>
      </c>
      <c r="AN141" s="37">
        <v>1.5339766471</v>
      </c>
      <c r="AO141" s="38">
        <v>1749.6032916978897</v>
      </c>
    </row>
    <row r="142" spans="1:41" x14ac:dyDescent="0.25">
      <c r="A142" s="33">
        <v>3774</v>
      </c>
      <c r="B142" s="33">
        <v>1503</v>
      </c>
      <c r="C142" s="34" t="s">
        <v>26</v>
      </c>
      <c r="D142" s="38">
        <v>4201.0439126722276</v>
      </c>
      <c r="E142" s="34"/>
      <c r="F142" s="35"/>
      <c r="G142" s="36"/>
      <c r="H142" s="19"/>
      <c r="I142" s="23"/>
      <c r="J142" s="59"/>
      <c r="K142" s="38">
        <v>4201.0439126722276</v>
      </c>
      <c r="L142" s="62"/>
      <c r="X142">
        <v>4201.0439126722276</v>
      </c>
      <c r="AA142" s="59">
        <v>1.3257501091999999</v>
      </c>
      <c r="AB142" s="38">
        <v>6932.0073111876036</v>
      </c>
      <c r="AC142" s="62"/>
      <c r="AD142" t="str">
        <f t="shared" si="2"/>
        <v>NÃO</v>
      </c>
      <c r="AE142" s="33">
        <v>3658</v>
      </c>
      <c r="AF142" s="33" t="s">
        <v>161</v>
      </c>
      <c r="AG142" s="34" t="s">
        <v>210</v>
      </c>
      <c r="AH142" s="33">
        <v>1502954</v>
      </c>
      <c r="AI142" s="34" t="s">
        <v>317</v>
      </c>
      <c r="AJ142" s="35">
        <v>41852</v>
      </c>
      <c r="AK142" s="36">
        <v>5228.7435340062684</v>
      </c>
      <c r="AL142" s="19">
        <v>1503</v>
      </c>
      <c r="AM142" s="19" t="s">
        <v>26</v>
      </c>
      <c r="AN142" s="37">
        <v>1.3816589226</v>
      </c>
      <c r="AO142" s="38">
        <v>7224.3401577468176</v>
      </c>
    </row>
    <row r="143" spans="1:41" x14ac:dyDescent="0.25">
      <c r="A143" s="33">
        <v>3186</v>
      </c>
      <c r="B143" s="33">
        <v>1503</v>
      </c>
      <c r="C143" s="34" t="s">
        <v>26</v>
      </c>
      <c r="D143" s="38">
        <v>4205.6562828695669</v>
      </c>
      <c r="E143" s="34"/>
      <c r="F143" s="35"/>
      <c r="G143" s="36"/>
      <c r="H143" s="19"/>
      <c r="I143" s="23"/>
      <c r="J143" s="59"/>
      <c r="K143" s="38">
        <v>4205.6562828695669</v>
      </c>
      <c r="L143" s="62"/>
      <c r="X143">
        <v>4205.6562828695669</v>
      </c>
      <c r="AA143" s="59">
        <v>1.5281685970000001</v>
      </c>
      <c r="AB143" s="38">
        <v>2954.564965108219</v>
      </c>
      <c r="AC143" s="62"/>
      <c r="AD143" t="str">
        <f t="shared" si="2"/>
        <v>NÃO</v>
      </c>
      <c r="AE143" s="33">
        <v>3763</v>
      </c>
      <c r="AF143" s="33" t="s">
        <v>161</v>
      </c>
      <c r="AG143" s="34" t="s">
        <v>188</v>
      </c>
      <c r="AH143" s="33">
        <v>1507508</v>
      </c>
      <c r="AI143" s="34" t="s">
        <v>318</v>
      </c>
      <c r="AJ143" s="35">
        <v>40969</v>
      </c>
      <c r="AK143" s="36">
        <v>1933.402486419644</v>
      </c>
      <c r="AL143" s="19">
        <v>1503</v>
      </c>
      <c r="AM143" s="19" t="s">
        <v>26</v>
      </c>
      <c r="AN143" s="37">
        <v>1.5926136929000001</v>
      </c>
      <c r="AO143" s="38">
        <v>3079.1632737588316</v>
      </c>
    </row>
    <row r="144" spans="1:41" x14ac:dyDescent="0.25">
      <c r="A144" s="33">
        <v>3201</v>
      </c>
      <c r="B144" s="33">
        <v>1503</v>
      </c>
      <c r="C144" s="34" t="s">
        <v>26</v>
      </c>
      <c r="D144" s="38">
        <v>4742.9497859302001</v>
      </c>
      <c r="E144" s="34"/>
      <c r="F144" s="35"/>
      <c r="G144" s="36"/>
      <c r="H144" s="19"/>
      <c r="I144" s="23"/>
      <c r="J144" s="59"/>
      <c r="K144" s="38">
        <v>4742.9497859302001</v>
      </c>
      <c r="L144" s="62"/>
      <c r="X144">
        <v>4742.9497859302001</v>
      </c>
      <c r="AA144" s="59">
        <v>1.4249933351999999</v>
      </c>
      <c r="AB144" s="38">
        <v>1562.3152220617881</v>
      </c>
      <c r="AC144" s="62"/>
      <c r="AD144" t="str">
        <f t="shared" si="2"/>
        <v>NÃO</v>
      </c>
      <c r="AE144" s="33">
        <v>3764</v>
      </c>
      <c r="AF144" s="33" t="s">
        <v>161</v>
      </c>
      <c r="AG144" s="34" t="s">
        <v>224</v>
      </c>
      <c r="AH144" s="33">
        <v>1506138</v>
      </c>
      <c r="AI144" s="34" t="s">
        <v>319</v>
      </c>
      <c r="AJ144" s="35">
        <v>41395</v>
      </c>
      <c r="AK144" s="36">
        <v>1096.3666871063049</v>
      </c>
      <c r="AL144" s="19">
        <v>1503</v>
      </c>
      <c r="AM144" s="19" t="s">
        <v>26</v>
      </c>
      <c r="AN144" s="37">
        <v>1.48508738</v>
      </c>
      <c r="AO144" s="38">
        <v>1628.200330873982</v>
      </c>
    </row>
    <row r="145" spans="1:41" x14ac:dyDescent="0.25">
      <c r="A145" s="33">
        <v>3773</v>
      </c>
      <c r="B145" s="33">
        <v>1503</v>
      </c>
      <c r="C145" s="34" t="s">
        <v>26</v>
      </c>
      <c r="D145" s="38">
        <v>5244.6026921666389</v>
      </c>
      <c r="E145" s="34"/>
      <c r="F145" s="35"/>
      <c r="G145" s="36"/>
      <c r="H145" s="19"/>
      <c r="I145" s="23"/>
      <c r="J145" s="59"/>
      <c r="K145" s="38">
        <v>5244.6026921666389</v>
      </c>
      <c r="L145" s="62"/>
      <c r="X145">
        <v>5244.6026921666389</v>
      </c>
      <c r="AA145" s="59">
        <v>1.3623244994999999</v>
      </c>
      <c r="AB145" s="38">
        <v>5758.3023295177809</v>
      </c>
      <c r="AC145" s="62"/>
      <c r="AD145" t="str">
        <f t="shared" si="2"/>
        <v>NÃO</v>
      </c>
      <c r="AE145" s="33">
        <v>3765</v>
      </c>
      <c r="AF145" s="33" t="s">
        <v>161</v>
      </c>
      <c r="AG145" s="34" t="s">
        <v>210</v>
      </c>
      <c r="AH145" s="33">
        <v>1502954</v>
      </c>
      <c r="AI145" s="34" t="s">
        <v>320</v>
      </c>
      <c r="AJ145" s="35">
        <v>41699</v>
      </c>
      <c r="AK145" s="36">
        <v>4226.8213862638395</v>
      </c>
      <c r="AL145" s="19">
        <v>1503</v>
      </c>
      <c r="AM145" s="19" t="s">
        <v>26</v>
      </c>
      <c r="AN145" s="37">
        <v>1.4197757082</v>
      </c>
      <c r="AO145" s="38">
        <v>6001.1383271176483</v>
      </c>
    </row>
    <row r="146" spans="1:41" x14ac:dyDescent="0.25">
      <c r="A146" s="33">
        <v>3599</v>
      </c>
      <c r="B146" s="33">
        <v>1503</v>
      </c>
      <c r="C146" s="34" t="s">
        <v>26</v>
      </c>
      <c r="D146" s="38">
        <v>5347.7177686434261</v>
      </c>
      <c r="E146" s="34"/>
      <c r="F146" s="35"/>
      <c r="G146" s="36"/>
      <c r="H146" s="19"/>
      <c r="I146" s="23"/>
      <c r="J146" s="59"/>
      <c r="K146" s="38">
        <v>5347.7177686434261</v>
      </c>
      <c r="L146" s="62"/>
      <c r="X146">
        <v>5347.7177686434261</v>
      </c>
      <c r="AA146" s="59">
        <v>1.3623244994999999</v>
      </c>
      <c r="AB146" s="38">
        <v>8772.5556684261337</v>
      </c>
      <c r="AC146" s="62"/>
      <c r="AD146" t="str">
        <f t="shared" si="2"/>
        <v>NÃO</v>
      </c>
      <c r="AE146" s="33">
        <v>3766</v>
      </c>
      <c r="AF146" s="33" t="s">
        <v>161</v>
      </c>
      <c r="AG146" s="34" t="s">
        <v>169</v>
      </c>
      <c r="AH146" s="33">
        <v>1504208</v>
      </c>
      <c r="AI146" s="34" t="s">
        <v>321</v>
      </c>
      <c r="AJ146" s="35">
        <v>41699</v>
      </c>
      <c r="AK146" s="36">
        <v>6439.4024123076661</v>
      </c>
      <c r="AL146" s="19">
        <v>1503</v>
      </c>
      <c r="AM146" s="19" t="s">
        <v>26</v>
      </c>
      <c r="AN146" s="37">
        <v>1.4197757082</v>
      </c>
      <c r="AO146" s="38">
        <v>9142.5071203189054</v>
      </c>
    </row>
    <row r="147" spans="1:41" x14ac:dyDescent="0.25">
      <c r="A147" s="33">
        <v>3202</v>
      </c>
      <c r="B147" s="33">
        <v>1503</v>
      </c>
      <c r="C147" s="34" t="s">
        <v>26</v>
      </c>
      <c r="D147" s="38">
        <v>5364.9236747528948</v>
      </c>
      <c r="E147" s="34"/>
      <c r="F147" s="35"/>
      <c r="G147" s="36"/>
      <c r="H147" s="19"/>
      <c r="I147" s="23"/>
      <c r="J147" s="59"/>
      <c r="K147" s="38">
        <v>5364.9236747528948</v>
      </c>
      <c r="L147" s="62"/>
      <c r="X147">
        <v>5364.9236747528948</v>
      </c>
      <c r="AA147" s="59">
        <v>1.3124537372</v>
      </c>
      <c r="AB147" s="38">
        <v>3121.9800980377963</v>
      </c>
      <c r="AC147" s="62"/>
      <c r="AD147" t="str">
        <f t="shared" si="2"/>
        <v>NÃO</v>
      </c>
      <c r="AE147" s="33">
        <v>3767</v>
      </c>
      <c r="AF147" s="33" t="s">
        <v>161</v>
      </c>
      <c r="AG147" s="34" t="s">
        <v>322</v>
      </c>
      <c r="AH147" s="33">
        <v>1503804</v>
      </c>
      <c r="AI147" s="34" t="s">
        <v>159</v>
      </c>
      <c r="AJ147" s="35">
        <v>41944</v>
      </c>
      <c r="AK147" s="36">
        <v>2378.7353485679846</v>
      </c>
      <c r="AL147" s="19">
        <v>1503</v>
      </c>
      <c r="AM147" s="19" t="s">
        <v>26</v>
      </c>
      <c r="AN147" s="37">
        <v>1.3678018233</v>
      </c>
      <c r="AO147" s="38">
        <v>3253.6385469194502</v>
      </c>
    </row>
    <row r="148" spans="1:41" x14ac:dyDescent="0.25">
      <c r="A148" s="33">
        <v>3180</v>
      </c>
      <c r="B148" s="33">
        <v>1503</v>
      </c>
      <c r="C148" s="34" t="s">
        <v>26</v>
      </c>
      <c r="D148" s="38">
        <v>5479.8607954921063</v>
      </c>
      <c r="E148" s="34"/>
      <c r="F148" s="35"/>
      <c r="G148" s="36"/>
      <c r="H148" s="19"/>
      <c r="I148" s="23"/>
      <c r="J148" s="59"/>
      <c r="K148" s="38">
        <v>5479.8607954921063</v>
      </c>
      <c r="L148" s="62"/>
      <c r="X148">
        <v>5479.8607954921063</v>
      </c>
      <c r="AA148" s="59">
        <v>1.3280038843999999</v>
      </c>
      <c r="AB148" s="38">
        <v>1369.0634499189639</v>
      </c>
      <c r="AC148" s="62"/>
      <c r="AD148" t="str">
        <f t="shared" si="2"/>
        <v>NÃO</v>
      </c>
      <c r="AE148" s="33">
        <v>3768</v>
      </c>
      <c r="AF148" s="33" t="s">
        <v>161</v>
      </c>
      <c r="AG148" s="34" t="s">
        <v>174</v>
      </c>
      <c r="AH148" s="33">
        <v>1503705</v>
      </c>
      <c r="AI148" s="34" t="s">
        <v>323</v>
      </c>
      <c r="AJ148" s="35">
        <v>41821</v>
      </c>
      <c r="AK148" s="36">
        <v>1030.9182570934383</v>
      </c>
      <c r="AL148" s="19">
        <v>1503</v>
      </c>
      <c r="AM148" s="19" t="s">
        <v>26</v>
      </c>
      <c r="AN148" s="37">
        <v>1.3840077427999999</v>
      </c>
      <c r="AO148" s="38">
        <v>1426.7988500111996</v>
      </c>
    </row>
    <row r="149" spans="1:41" x14ac:dyDescent="0.25">
      <c r="A149" s="33">
        <v>3765</v>
      </c>
      <c r="B149" s="33">
        <v>1503</v>
      </c>
      <c r="C149" s="34" t="s">
        <v>26</v>
      </c>
      <c r="D149" s="38">
        <v>7396.8900372456346</v>
      </c>
      <c r="E149" s="34"/>
      <c r="F149" s="35"/>
      <c r="G149" s="36"/>
      <c r="H149" s="19"/>
      <c r="I149" s="23"/>
      <c r="J149" s="59"/>
      <c r="K149" s="38">
        <v>7396.8900372456346</v>
      </c>
      <c r="L149" s="62"/>
      <c r="X149">
        <v>7396.8900372456346</v>
      </c>
      <c r="AA149" s="59">
        <v>1.3623244994999999</v>
      </c>
      <c r="AB149" s="38">
        <v>1737.487255629909</v>
      </c>
      <c r="AC149" s="62"/>
      <c r="AD149" t="str">
        <f t="shared" si="2"/>
        <v>NÃO</v>
      </c>
      <c r="AE149" s="33">
        <v>3769</v>
      </c>
      <c r="AF149" s="33" t="s">
        <v>161</v>
      </c>
      <c r="AG149" s="34" t="s">
        <v>324</v>
      </c>
      <c r="AH149" s="33">
        <v>1506187</v>
      </c>
      <c r="AI149" s="34" t="s">
        <v>325</v>
      </c>
      <c r="AJ149" s="35">
        <v>41699</v>
      </c>
      <c r="AK149" s="36">
        <v>1275.384283456402</v>
      </c>
      <c r="AL149" s="19">
        <v>1503</v>
      </c>
      <c r="AM149" s="19" t="s">
        <v>26</v>
      </c>
      <c r="AN149" s="37">
        <v>1.4197757082</v>
      </c>
      <c r="AO149" s="38">
        <v>1810.7596242714628</v>
      </c>
    </row>
    <row r="150" spans="1:41" x14ac:dyDescent="0.25">
      <c r="A150" s="33">
        <v>3658</v>
      </c>
      <c r="B150" s="33">
        <v>1503</v>
      </c>
      <c r="C150" s="34" t="s">
        <v>26</v>
      </c>
      <c r="D150" s="38">
        <v>8904.5911176533591</v>
      </c>
      <c r="E150" s="34"/>
      <c r="F150" s="35"/>
      <c r="G150" s="36"/>
      <c r="H150" s="19"/>
      <c r="I150" s="23"/>
      <c r="J150" s="59"/>
      <c r="K150" s="38">
        <v>8904.5911176533591</v>
      </c>
      <c r="L150" s="62"/>
      <c r="X150">
        <v>8904.5911176533591</v>
      </c>
      <c r="AA150" s="59">
        <v>1.3718607709999999</v>
      </c>
      <c r="AB150" s="38">
        <v>4082.7980982385334</v>
      </c>
      <c r="AC150" s="62"/>
      <c r="AD150" t="str">
        <f t="shared" si="2"/>
        <v>NÃO</v>
      </c>
      <c r="AE150" s="33">
        <v>3773</v>
      </c>
      <c r="AF150" s="33" t="s">
        <v>161</v>
      </c>
      <c r="AG150" s="34" t="s">
        <v>180</v>
      </c>
      <c r="AH150" s="33">
        <v>1502707</v>
      </c>
      <c r="AI150" s="34" t="s">
        <v>326</v>
      </c>
      <c r="AJ150" s="35">
        <v>41671</v>
      </c>
      <c r="AK150" s="36">
        <v>2976.1023746326905</v>
      </c>
      <c r="AL150" s="19">
        <v>1503</v>
      </c>
      <c r="AM150" s="19" t="s">
        <v>26</v>
      </c>
      <c r="AN150" s="37">
        <v>1.4297141381</v>
      </c>
      <c r="AO150" s="38">
        <v>4254.9756414453404</v>
      </c>
    </row>
    <row r="151" spans="1:41" x14ac:dyDescent="0.25">
      <c r="A151" s="33">
        <v>3766</v>
      </c>
      <c r="B151" s="33">
        <v>1503</v>
      </c>
      <c r="C151" s="34" t="s">
        <v>26</v>
      </c>
      <c r="D151" s="38">
        <v>11268.88202662295</v>
      </c>
      <c r="E151" s="34"/>
      <c r="F151" s="35"/>
      <c r="G151" s="36"/>
      <c r="H151" s="19"/>
      <c r="I151" s="23"/>
      <c r="J151" s="59"/>
      <c r="K151" s="38">
        <v>11268.88202662295</v>
      </c>
      <c r="L151" s="62"/>
      <c r="X151">
        <v>11268.88202662295</v>
      </c>
      <c r="AA151" s="59">
        <v>1.2857935572000001</v>
      </c>
      <c r="AB151" s="38">
        <v>3270.4082803916181</v>
      </c>
      <c r="AC151" s="62"/>
      <c r="AD151" t="str">
        <f t="shared" si="2"/>
        <v>NÃO</v>
      </c>
      <c r="AE151" s="33">
        <v>3774</v>
      </c>
      <c r="AF151" s="33" t="s">
        <v>161</v>
      </c>
      <c r="AG151" s="34" t="s">
        <v>169</v>
      </c>
      <c r="AH151" s="33">
        <v>1504208</v>
      </c>
      <c r="AI151" s="34" t="s">
        <v>327</v>
      </c>
      <c r="AJ151" s="35">
        <v>42036</v>
      </c>
      <c r="AK151" s="36">
        <v>2543.4940640964178</v>
      </c>
      <c r="AL151" s="19">
        <v>1503</v>
      </c>
      <c r="AM151" s="19" t="s">
        <v>26</v>
      </c>
      <c r="AN151" s="37">
        <v>1.3400173446000001</v>
      </c>
      <c r="AO151" s="38">
        <v>3408.3261617763442</v>
      </c>
    </row>
    <row r="152" spans="1:41" ht="15.75" thickBot="1" x14ac:dyDescent="0.3">
      <c r="A152" s="33">
        <v>3811</v>
      </c>
      <c r="B152" s="33">
        <v>1503</v>
      </c>
      <c r="C152" s="34" t="s">
        <v>26</v>
      </c>
      <c r="D152" s="81">
        <v>11268.88202662295</v>
      </c>
      <c r="E152" s="34"/>
      <c r="F152" s="35"/>
      <c r="G152" s="36"/>
      <c r="H152" s="19"/>
      <c r="I152" s="23"/>
      <c r="J152" s="80"/>
      <c r="K152" s="81">
        <v>11268.88202662295</v>
      </c>
      <c r="L152" s="85"/>
      <c r="X152">
        <v>11268.88202662295</v>
      </c>
      <c r="AA152" s="80">
        <v>1.3623244994999999</v>
      </c>
      <c r="AB152" s="81">
        <v>8772.5556684261337</v>
      </c>
      <c r="AC152" s="85"/>
      <c r="AD152" t="str">
        <f>IF(AE152=A152,"","NÃO")</f>
        <v/>
      </c>
      <c r="AE152" s="33">
        <v>3811</v>
      </c>
      <c r="AF152" s="33" t="s">
        <v>161</v>
      </c>
      <c r="AG152" s="34" t="s">
        <v>169</v>
      </c>
      <c r="AH152" s="33">
        <v>1504208</v>
      </c>
      <c r="AI152" s="34" t="s">
        <v>321</v>
      </c>
      <c r="AJ152" s="35">
        <v>41699</v>
      </c>
      <c r="AK152" s="36">
        <v>6439.4024123076661</v>
      </c>
      <c r="AL152" s="19">
        <v>1503</v>
      </c>
      <c r="AM152" s="19" t="s">
        <v>26</v>
      </c>
      <c r="AN152" s="37">
        <v>1.4197757082</v>
      </c>
      <c r="AO152" s="38">
        <v>9142.5071203189054</v>
      </c>
    </row>
  </sheetData>
  <sortState ref="X2:X152">
    <sortCondition ref="X2:X152"/>
  </sortState>
  <mergeCells count="1">
    <mergeCell ref="N1:V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abSelected="1" topLeftCell="A52" workbookViewId="0">
      <selection activeCell="A60" sqref="A60:E117"/>
    </sheetView>
  </sheetViews>
  <sheetFormatPr defaultRowHeight="15" x14ac:dyDescent="0.25"/>
  <cols>
    <col min="2" max="2" width="69.5703125" bestFit="1" customWidth="1"/>
  </cols>
  <sheetData>
    <row r="1" spans="1:15" x14ac:dyDescent="0.25">
      <c r="A1" s="192" t="s">
        <v>346</v>
      </c>
      <c r="B1" s="193"/>
      <c r="C1" s="193"/>
      <c r="D1" s="193"/>
      <c r="E1" s="194"/>
    </row>
    <row r="2" spans="1:15" x14ac:dyDescent="0.25">
      <c r="A2" s="113" t="s">
        <v>108</v>
      </c>
      <c r="B2" s="114" t="s">
        <v>109</v>
      </c>
      <c r="C2" s="115" t="s">
        <v>1</v>
      </c>
      <c r="D2" s="115" t="s">
        <v>3</v>
      </c>
      <c r="E2" s="116" t="s">
        <v>6</v>
      </c>
    </row>
    <row r="3" spans="1:15" x14ac:dyDescent="0.25">
      <c r="A3" s="117">
        <v>2802</v>
      </c>
      <c r="B3" s="118" t="s">
        <v>10</v>
      </c>
      <c r="C3" s="119">
        <v>3502</v>
      </c>
      <c r="D3" s="119">
        <v>4669</v>
      </c>
      <c r="E3" s="120">
        <v>5836</v>
      </c>
      <c r="H3">
        <f>VLOOKUP(B3,$I$3:$J$109,2,0)</f>
        <v>4669.2700189999996</v>
      </c>
      <c r="I3" t="s">
        <v>10</v>
      </c>
      <c r="J3">
        <v>4669.2700189999996</v>
      </c>
      <c r="K3">
        <v>4669.2700189999996</v>
      </c>
      <c r="L3">
        <f>ROUND(K3,0)</f>
        <v>4669</v>
      </c>
      <c r="M3">
        <v>3502</v>
      </c>
      <c r="N3">
        <v>4669</v>
      </c>
      <c r="O3">
        <v>5836</v>
      </c>
    </row>
    <row r="4" spans="1:15" x14ac:dyDescent="0.25">
      <c r="A4" s="117">
        <v>2701</v>
      </c>
      <c r="B4" s="118" t="s">
        <v>11</v>
      </c>
      <c r="C4" s="119">
        <v>1595</v>
      </c>
      <c r="D4" s="119">
        <v>2126</v>
      </c>
      <c r="E4" s="120">
        <v>2658</v>
      </c>
      <c r="H4">
        <f t="shared" ref="H4:H67" si="0">VLOOKUP(B4,$I$3:$J$109,2,0)</f>
        <v>2126.0570080000002</v>
      </c>
      <c r="I4" t="s">
        <v>11</v>
      </c>
      <c r="J4">
        <v>2126.0570080000002</v>
      </c>
      <c r="K4">
        <v>2126.0570080000002</v>
      </c>
      <c r="L4">
        <f t="shared" ref="L4:L67" si="1">ROUND(K4,0)</f>
        <v>2126</v>
      </c>
      <c r="M4">
        <v>1595</v>
      </c>
      <c r="N4">
        <v>2126</v>
      </c>
      <c r="O4">
        <v>2658</v>
      </c>
    </row>
    <row r="5" spans="1:15" x14ac:dyDescent="0.25">
      <c r="A5" s="117">
        <v>2901</v>
      </c>
      <c r="B5" s="118" t="s">
        <v>12</v>
      </c>
      <c r="C5" s="119">
        <v>622</v>
      </c>
      <c r="D5" s="119">
        <v>829</v>
      </c>
      <c r="E5" s="120">
        <v>1036</v>
      </c>
      <c r="H5">
        <f t="shared" si="0"/>
        <v>828.67599099999995</v>
      </c>
      <c r="I5" t="s">
        <v>12</v>
      </c>
      <c r="J5">
        <v>828.67599099999995</v>
      </c>
      <c r="K5">
        <v>828.67599099999995</v>
      </c>
      <c r="L5">
        <f t="shared" si="1"/>
        <v>829</v>
      </c>
      <c r="M5">
        <v>622</v>
      </c>
      <c r="N5">
        <v>829</v>
      </c>
      <c r="O5">
        <v>1036</v>
      </c>
    </row>
    <row r="6" spans="1:15" x14ac:dyDescent="0.25">
      <c r="A6" s="117">
        <v>1401</v>
      </c>
      <c r="B6" s="118" t="s">
        <v>110</v>
      </c>
      <c r="C6" s="119">
        <v>910</v>
      </c>
      <c r="D6" s="119">
        <v>1213</v>
      </c>
      <c r="E6" s="120">
        <v>1516</v>
      </c>
      <c r="H6">
        <f t="shared" si="0"/>
        <v>1213</v>
      </c>
      <c r="I6" t="s">
        <v>110</v>
      </c>
      <c r="J6">
        <v>1213</v>
      </c>
      <c r="K6">
        <v>1213</v>
      </c>
      <c r="L6">
        <f t="shared" si="1"/>
        <v>1213</v>
      </c>
      <c r="M6">
        <v>910</v>
      </c>
      <c r="N6">
        <v>1213</v>
      </c>
      <c r="O6">
        <v>1516</v>
      </c>
    </row>
    <row r="7" spans="1:15" x14ac:dyDescent="0.25">
      <c r="A7" s="117">
        <v>2503</v>
      </c>
      <c r="B7" s="118" t="s">
        <v>13</v>
      </c>
      <c r="C7" s="119">
        <v>615</v>
      </c>
      <c r="D7" s="119">
        <v>820</v>
      </c>
      <c r="E7" s="120">
        <v>1025</v>
      </c>
      <c r="H7">
        <f t="shared" si="0"/>
        <v>819.52714100000003</v>
      </c>
      <c r="I7" t="s">
        <v>13</v>
      </c>
      <c r="J7">
        <v>819.52714100000003</v>
      </c>
      <c r="K7">
        <v>819.52714100000003</v>
      </c>
      <c r="L7">
        <f t="shared" si="1"/>
        <v>820</v>
      </c>
      <c r="M7">
        <v>615</v>
      </c>
      <c r="N7">
        <v>820</v>
      </c>
      <c r="O7">
        <v>1025</v>
      </c>
    </row>
    <row r="8" spans="1:15" x14ac:dyDescent="0.25">
      <c r="A8" s="117">
        <v>5002</v>
      </c>
      <c r="B8" s="118" t="s">
        <v>14</v>
      </c>
      <c r="C8" s="119">
        <v>6452</v>
      </c>
      <c r="D8" s="119">
        <v>8602</v>
      </c>
      <c r="E8" s="120">
        <v>10753</v>
      </c>
      <c r="H8">
        <f t="shared" si="0"/>
        <v>8601.9858260000001</v>
      </c>
      <c r="I8" t="s">
        <v>14</v>
      </c>
      <c r="J8">
        <v>8601.9858260000001</v>
      </c>
      <c r="K8">
        <v>8601.9858260000001</v>
      </c>
      <c r="L8">
        <f t="shared" si="1"/>
        <v>8602</v>
      </c>
      <c r="M8">
        <v>6452</v>
      </c>
      <c r="N8">
        <v>8602</v>
      </c>
      <c r="O8">
        <v>10753</v>
      </c>
    </row>
    <row r="9" spans="1:15" x14ac:dyDescent="0.25">
      <c r="A9" s="117">
        <v>3301</v>
      </c>
      <c r="B9" s="118" t="s">
        <v>15</v>
      </c>
      <c r="C9" s="119">
        <v>4124</v>
      </c>
      <c r="D9" s="119">
        <v>5499</v>
      </c>
      <c r="E9" s="120">
        <v>6874</v>
      </c>
      <c r="H9">
        <f t="shared" si="0"/>
        <v>5499.2468529999996</v>
      </c>
      <c r="I9" t="s">
        <v>15</v>
      </c>
      <c r="J9">
        <v>5499.2468529999996</v>
      </c>
      <c r="K9">
        <v>5499.2468529999996</v>
      </c>
      <c r="L9">
        <f t="shared" si="1"/>
        <v>5499</v>
      </c>
      <c r="M9">
        <v>4124</v>
      </c>
      <c r="N9">
        <v>5499</v>
      </c>
      <c r="O9">
        <v>6874</v>
      </c>
    </row>
    <row r="10" spans="1:15" x14ac:dyDescent="0.25">
      <c r="A10" s="117">
        <v>2603</v>
      </c>
      <c r="B10" s="118" t="s">
        <v>16</v>
      </c>
      <c r="C10" s="119">
        <v>1516</v>
      </c>
      <c r="D10" s="119">
        <v>2021</v>
      </c>
      <c r="E10" s="120">
        <v>2526</v>
      </c>
      <c r="H10">
        <f t="shared" si="0"/>
        <v>2020.7489169999999</v>
      </c>
      <c r="I10" t="s">
        <v>16</v>
      </c>
      <c r="J10">
        <v>2020.7489169999999</v>
      </c>
      <c r="K10">
        <v>2020.7489169999999</v>
      </c>
      <c r="L10">
        <f t="shared" si="1"/>
        <v>2021</v>
      </c>
      <c r="M10">
        <v>1516</v>
      </c>
      <c r="N10">
        <v>2021</v>
      </c>
      <c r="O10">
        <v>2526</v>
      </c>
    </row>
    <row r="11" spans="1:15" x14ac:dyDescent="0.25">
      <c r="A11" s="117">
        <v>4104</v>
      </c>
      <c r="B11" s="118" t="s">
        <v>17</v>
      </c>
      <c r="C11" s="119">
        <v>6120</v>
      </c>
      <c r="D11" s="119">
        <v>8160</v>
      </c>
      <c r="E11" s="120">
        <v>10200</v>
      </c>
      <c r="H11">
        <f t="shared" si="0"/>
        <v>8159.6430427420919</v>
      </c>
      <c r="I11" t="s">
        <v>17</v>
      </c>
      <c r="J11">
        <v>8159.6430427420919</v>
      </c>
      <c r="K11">
        <v>8159.6430427420919</v>
      </c>
      <c r="L11">
        <f t="shared" si="1"/>
        <v>8160</v>
      </c>
      <c r="M11">
        <v>6120</v>
      </c>
      <c r="N11">
        <v>8160</v>
      </c>
      <c r="O11">
        <v>10200</v>
      </c>
    </row>
    <row r="12" spans="1:15" x14ac:dyDescent="0.25">
      <c r="A12" s="117">
        <v>4202</v>
      </c>
      <c r="B12" s="118" t="s">
        <v>18</v>
      </c>
      <c r="C12" s="119">
        <v>5918</v>
      </c>
      <c r="D12" s="119">
        <v>7890</v>
      </c>
      <c r="E12" s="120">
        <v>9863</v>
      </c>
      <c r="H12">
        <f t="shared" si="0"/>
        <v>7889.9758410326813</v>
      </c>
      <c r="I12" t="s">
        <v>18</v>
      </c>
      <c r="J12">
        <v>7889.9758410326813</v>
      </c>
      <c r="K12">
        <v>7889.9758410326813</v>
      </c>
      <c r="L12">
        <f t="shared" si="1"/>
        <v>7890</v>
      </c>
      <c r="M12">
        <v>5918</v>
      </c>
      <c r="N12">
        <v>7890</v>
      </c>
      <c r="O12">
        <v>9863</v>
      </c>
    </row>
    <row r="13" spans="1:15" x14ac:dyDescent="0.25">
      <c r="A13" s="117">
        <v>4304</v>
      </c>
      <c r="B13" s="118" t="s">
        <v>111</v>
      </c>
      <c r="C13" s="119">
        <v>6297</v>
      </c>
      <c r="D13" s="119">
        <v>8396</v>
      </c>
      <c r="E13" s="120">
        <v>10495</v>
      </c>
      <c r="H13">
        <f t="shared" si="0"/>
        <v>8395.7325955000015</v>
      </c>
      <c r="I13" t="s">
        <v>111</v>
      </c>
      <c r="J13">
        <v>8395.7325955000015</v>
      </c>
      <c r="K13">
        <v>8395.7325955000015</v>
      </c>
      <c r="L13">
        <f t="shared" si="1"/>
        <v>8396</v>
      </c>
      <c r="M13">
        <v>6297</v>
      </c>
      <c r="N13">
        <v>8396</v>
      </c>
      <c r="O13">
        <v>10495</v>
      </c>
    </row>
    <row r="14" spans="1:15" x14ac:dyDescent="0.25">
      <c r="A14" s="117">
        <v>5103</v>
      </c>
      <c r="B14" s="118" t="s">
        <v>19</v>
      </c>
      <c r="C14" s="119">
        <v>2153</v>
      </c>
      <c r="D14" s="119">
        <v>2871</v>
      </c>
      <c r="E14" s="120">
        <v>3589</v>
      </c>
      <c r="H14">
        <f t="shared" si="0"/>
        <v>2871.0252959999998</v>
      </c>
      <c r="I14" t="s">
        <v>19</v>
      </c>
      <c r="J14">
        <v>2871.0252959999998</v>
      </c>
      <c r="K14">
        <v>2871.0252959999998</v>
      </c>
      <c r="L14">
        <f t="shared" si="1"/>
        <v>2871</v>
      </c>
      <c r="M14">
        <v>2153</v>
      </c>
      <c r="N14">
        <v>2871</v>
      </c>
      <c r="O14">
        <v>3589</v>
      </c>
    </row>
    <row r="15" spans="1:15" x14ac:dyDescent="0.25">
      <c r="A15" s="117">
        <v>5004</v>
      </c>
      <c r="B15" s="118" t="s">
        <v>20</v>
      </c>
      <c r="C15" s="119">
        <v>3609</v>
      </c>
      <c r="D15" s="119">
        <v>4812</v>
      </c>
      <c r="E15" s="120">
        <v>6015</v>
      </c>
      <c r="H15">
        <f t="shared" si="0"/>
        <v>4812.4376130000001</v>
      </c>
      <c r="I15" t="s">
        <v>20</v>
      </c>
      <c r="J15">
        <v>4812.4376130000001</v>
      </c>
      <c r="K15">
        <v>4812.4376130000001</v>
      </c>
      <c r="L15">
        <f t="shared" si="1"/>
        <v>4812</v>
      </c>
      <c r="M15">
        <v>3609</v>
      </c>
      <c r="N15">
        <v>4812</v>
      </c>
      <c r="O15">
        <v>6015</v>
      </c>
    </row>
    <row r="16" spans="1:15" x14ac:dyDescent="0.25">
      <c r="A16" s="117">
        <v>4204</v>
      </c>
      <c r="B16" s="118" t="s">
        <v>21</v>
      </c>
      <c r="C16" s="119">
        <v>4855</v>
      </c>
      <c r="D16" s="119">
        <v>6473</v>
      </c>
      <c r="E16" s="120">
        <v>8091</v>
      </c>
      <c r="H16">
        <f t="shared" si="0"/>
        <v>6472.9060740000004</v>
      </c>
      <c r="I16" t="s">
        <v>21</v>
      </c>
      <c r="J16">
        <v>6472.9060740000004</v>
      </c>
      <c r="K16">
        <v>6472.9060740000004</v>
      </c>
      <c r="L16">
        <f t="shared" si="1"/>
        <v>6473</v>
      </c>
      <c r="M16">
        <v>4855</v>
      </c>
      <c r="N16">
        <v>6473</v>
      </c>
      <c r="O16">
        <v>8091</v>
      </c>
    </row>
    <row r="17" spans="1:15" x14ac:dyDescent="0.25">
      <c r="A17" s="117">
        <v>2907</v>
      </c>
      <c r="B17" s="118" t="s">
        <v>22</v>
      </c>
      <c r="C17" s="119">
        <v>1396</v>
      </c>
      <c r="D17" s="119">
        <v>1861</v>
      </c>
      <c r="E17" s="120">
        <v>2326</v>
      </c>
      <c r="H17">
        <f t="shared" si="0"/>
        <v>1860.82545</v>
      </c>
      <c r="I17" t="s">
        <v>22</v>
      </c>
      <c r="J17">
        <v>1860.82545</v>
      </c>
      <c r="K17">
        <v>1860.82545</v>
      </c>
      <c r="L17">
        <f t="shared" si="1"/>
        <v>1861</v>
      </c>
      <c r="M17">
        <v>1396</v>
      </c>
      <c r="N17">
        <v>1861</v>
      </c>
      <c r="O17">
        <v>2326</v>
      </c>
    </row>
    <row r="18" spans="1:15" x14ac:dyDescent="0.25">
      <c r="A18" s="117">
        <v>2303</v>
      </c>
      <c r="B18" s="118" t="s">
        <v>23</v>
      </c>
      <c r="C18" s="119">
        <v>281</v>
      </c>
      <c r="D18" s="119">
        <v>375</v>
      </c>
      <c r="E18" s="120">
        <v>469</v>
      </c>
      <c r="H18">
        <f t="shared" si="0"/>
        <v>374.70382799999999</v>
      </c>
      <c r="I18" t="s">
        <v>23</v>
      </c>
      <c r="J18">
        <v>374.70382799999999</v>
      </c>
      <c r="K18">
        <v>374.70382799999999</v>
      </c>
      <c r="L18">
        <f t="shared" si="1"/>
        <v>375</v>
      </c>
      <c r="M18">
        <v>281</v>
      </c>
      <c r="N18">
        <v>375</v>
      </c>
      <c r="O18">
        <v>469</v>
      </c>
    </row>
    <row r="19" spans="1:15" x14ac:dyDescent="0.25">
      <c r="A19" s="117">
        <v>3104</v>
      </c>
      <c r="B19" s="118" t="s">
        <v>24</v>
      </c>
      <c r="C19" s="119">
        <v>3854</v>
      </c>
      <c r="D19" s="119">
        <v>5139</v>
      </c>
      <c r="E19" s="120">
        <v>6424</v>
      </c>
      <c r="H19">
        <f t="shared" si="0"/>
        <v>5138.9974199999997</v>
      </c>
      <c r="I19" t="s">
        <v>24</v>
      </c>
      <c r="J19">
        <v>5138.9974199999997</v>
      </c>
      <c r="K19">
        <v>5138.9974199999997</v>
      </c>
      <c r="L19">
        <f t="shared" si="1"/>
        <v>5139</v>
      </c>
      <c r="M19">
        <v>3854</v>
      </c>
      <c r="N19">
        <v>5139</v>
      </c>
      <c r="O19">
        <v>6424</v>
      </c>
    </row>
    <row r="20" spans="1:15" x14ac:dyDescent="0.25">
      <c r="A20" s="117">
        <v>1601</v>
      </c>
      <c r="B20" s="118" t="s">
        <v>112</v>
      </c>
      <c r="C20" s="119">
        <v>643</v>
      </c>
      <c r="D20" s="119">
        <v>857</v>
      </c>
      <c r="E20" s="120">
        <v>1071</v>
      </c>
      <c r="H20">
        <f t="shared" si="0"/>
        <v>856.70404884813934</v>
      </c>
      <c r="I20" t="s">
        <v>112</v>
      </c>
      <c r="J20">
        <v>856.70404884813934</v>
      </c>
      <c r="K20">
        <v>856.70404884813934</v>
      </c>
      <c r="L20">
        <f t="shared" si="1"/>
        <v>857</v>
      </c>
      <c r="M20">
        <v>643</v>
      </c>
      <c r="N20">
        <v>857</v>
      </c>
      <c r="O20">
        <v>1071</v>
      </c>
    </row>
    <row r="21" spans="1:15" x14ac:dyDescent="0.25">
      <c r="A21" s="117">
        <v>2702</v>
      </c>
      <c r="B21" s="118" t="s">
        <v>25</v>
      </c>
      <c r="C21" s="119">
        <v>6927</v>
      </c>
      <c r="D21" s="119">
        <v>9236</v>
      </c>
      <c r="E21" s="120">
        <v>11545</v>
      </c>
      <c r="H21">
        <f t="shared" si="0"/>
        <v>9236.3963430000003</v>
      </c>
      <c r="I21" t="s">
        <v>25</v>
      </c>
      <c r="J21">
        <v>9236.3963430000003</v>
      </c>
      <c r="K21">
        <v>9236.3963430000003</v>
      </c>
      <c r="L21">
        <f t="shared" si="1"/>
        <v>9236</v>
      </c>
      <c r="M21">
        <v>6927</v>
      </c>
      <c r="N21">
        <v>9236</v>
      </c>
      <c r="O21">
        <v>11545</v>
      </c>
    </row>
    <row r="22" spans="1:15" x14ac:dyDescent="0.25">
      <c r="A22" s="117">
        <v>1503</v>
      </c>
      <c r="B22" s="118" t="s">
        <v>26</v>
      </c>
      <c r="C22" s="119">
        <v>1147</v>
      </c>
      <c r="D22" s="119">
        <v>1529</v>
      </c>
      <c r="E22" s="120">
        <v>1911</v>
      </c>
      <c r="H22">
        <f t="shared" si="0"/>
        <v>1529.0313967926206</v>
      </c>
      <c r="I22" t="s">
        <v>26</v>
      </c>
      <c r="J22">
        <v>1529.0313967926206</v>
      </c>
      <c r="K22">
        <v>1529.0313967926206</v>
      </c>
      <c r="L22">
        <f t="shared" si="1"/>
        <v>1529</v>
      </c>
      <c r="M22">
        <v>1147</v>
      </c>
      <c r="N22">
        <v>1529</v>
      </c>
      <c r="O22">
        <v>1911</v>
      </c>
    </row>
    <row r="23" spans="1:15" x14ac:dyDescent="0.25">
      <c r="A23" s="117">
        <v>3101</v>
      </c>
      <c r="B23" s="118" t="s">
        <v>27</v>
      </c>
      <c r="C23" s="119">
        <v>926</v>
      </c>
      <c r="D23" s="119">
        <v>1235</v>
      </c>
      <c r="E23" s="120">
        <v>1544</v>
      </c>
      <c r="H23">
        <f t="shared" si="0"/>
        <v>1234.6723959999999</v>
      </c>
      <c r="I23" t="s">
        <v>27</v>
      </c>
      <c r="J23">
        <v>1234.6723959999999</v>
      </c>
      <c r="K23">
        <v>1234.6723959999999</v>
      </c>
      <c r="L23">
        <f t="shared" si="1"/>
        <v>1235</v>
      </c>
      <c r="M23">
        <v>926</v>
      </c>
      <c r="N23">
        <v>1235</v>
      </c>
      <c r="O23">
        <v>1544</v>
      </c>
    </row>
    <row r="24" spans="1:15" x14ac:dyDescent="0.25">
      <c r="A24" s="117">
        <v>2401</v>
      </c>
      <c r="B24" s="118" t="s">
        <v>28</v>
      </c>
      <c r="C24" s="119">
        <v>382</v>
      </c>
      <c r="D24" s="119">
        <v>509</v>
      </c>
      <c r="E24" s="120">
        <v>636</v>
      </c>
      <c r="H24">
        <f t="shared" si="0"/>
        <v>509.30964699999998</v>
      </c>
      <c r="I24" t="s">
        <v>28</v>
      </c>
      <c r="J24">
        <v>509.30964699999998</v>
      </c>
      <c r="K24">
        <v>509.30964699999998</v>
      </c>
      <c r="L24">
        <f t="shared" si="1"/>
        <v>509</v>
      </c>
      <c r="M24">
        <v>382</v>
      </c>
      <c r="N24">
        <v>509</v>
      </c>
      <c r="O24">
        <v>636</v>
      </c>
    </row>
    <row r="25" spans="1:15" x14ac:dyDescent="0.25">
      <c r="A25" s="117">
        <v>2403</v>
      </c>
      <c r="B25" s="118" t="s">
        <v>29</v>
      </c>
      <c r="C25" s="119">
        <v>884</v>
      </c>
      <c r="D25" s="119">
        <v>1178</v>
      </c>
      <c r="E25" s="120">
        <v>1473</v>
      </c>
      <c r="H25">
        <f t="shared" si="0"/>
        <v>1178.1311490000001</v>
      </c>
      <c r="I25" t="s">
        <v>29</v>
      </c>
      <c r="J25">
        <v>1178.1311490000001</v>
      </c>
      <c r="K25">
        <v>1178.1311490000001</v>
      </c>
      <c r="L25">
        <f t="shared" si="1"/>
        <v>1178</v>
      </c>
      <c r="M25">
        <v>884</v>
      </c>
      <c r="N25">
        <v>1178</v>
      </c>
      <c r="O25">
        <v>1473</v>
      </c>
    </row>
    <row r="26" spans="1:15" x14ac:dyDescent="0.25">
      <c r="A26" s="117">
        <v>1702</v>
      </c>
      <c r="B26" s="118" t="s">
        <v>30</v>
      </c>
      <c r="C26" s="119">
        <v>1165</v>
      </c>
      <c r="D26" s="119">
        <v>1553</v>
      </c>
      <c r="E26" s="120">
        <v>1941</v>
      </c>
      <c r="H26">
        <f t="shared" si="0"/>
        <v>1552.989241</v>
      </c>
      <c r="I26" t="s">
        <v>30</v>
      </c>
      <c r="J26">
        <v>1552.989241</v>
      </c>
      <c r="K26">
        <v>1552.989241</v>
      </c>
      <c r="L26">
        <f t="shared" si="1"/>
        <v>1553</v>
      </c>
      <c r="M26">
        <v>1165</v>
      </c>
      <c r="N26">
        <v>1553</v>
      </c>
      <c r="O26">
        <v>1941</v>
      </c>
    </row>
    <row r="27" spans="1:15" x14ac:dyDescent="0.25">
      <c r="A27" s="117">
        <v>4302</v>
      </c>
      <c r="B27" s="118" t="s">
        <v>31</v>
      </c>
      <c r="C27" s="119">
        <v>5636</v>
      </c>
      <c r="D27" s="119">
        <v>7515</v>
      </c>
      <c r="E27" s="120">
        <v>9394</v>
      </c>
      <c r="H27">
        <f t="shared" si="0"/>
        <v>7515.0383309999997</v>
      </c>
      <c r="I27" t="s">
        <v>31</v>
      </c>
      <c r="J27">
        <v>7515.0383309999997</v>
      </c>
      <c r="K27">
        <v>7515.0383309999997</v>
      </c>
      <c r="L27">
        <f t="shared" si="1"/>
        <v>7515</v>
      </c>
      <c r="M27">
        <v>5636</v>
      </c>
      <c r="N27">
        <v>7515</v>
      </c>
      <c r="O27">
        <v>9394</v>
      </c>
    </row>
    <row r="28" spans="1:15" x14ac:dyDescent="0.25">
      <c r="A28" s="117">
        <v>4305</v>
      </c>
      <c r="B28" s="118" t="s">
        <v>32</v>
      </c>
      <c r="C28" s="119">
        <v>2354</v>
      </c>
      <c r="D28" s="119">
        <v>3139</v>
      </c>
      <c r="E28" s="120">
        <v>3924</v>
      </c>
      <c r="H28">
        <f t="shared" si="0"/>
        <v>3138.552079</v>
      </c>
      <c r="I28" t="s">
        <v>32</v>
      </c>
      <c r="J28">
        <v>3138.552079</v>
      </c>
      <c r="K28">
        <v>3138.552079</v>
      </c>
      <c r="L28">
        <f t="shared" si="1"/>
        <v>3139</v>
      </c>
      <c r="M28">
        <v>2354</v>
      </c>
      <c r="N28">
        <v>3139</v>
      </c>
      <c r="O28">
        <v>3924</v>
      </c>
    </row>
    <row r="29" spans="1:15" x14ac:dyDescent="0.25">
      <c r="A29" s="117">
        <v>2904</v>
      </c>
      <c r="B29" s="118" t="s">
        <v>33</v>
      </c>
      <c r="C29" s="119">
        <v>267</v>
      </c>
      <c r="D29" s="119">
        <v>356</v>
      </c>
      <c r="E29" s="120">
        <v>445</v>
      </c>
      <c r="H29">
        <f t="shared" si="0"/>
        <v>356.49104799999998</v>
      </c>
      <c r="I29" t="s">
        <v>33</v>
      </c>
      <c r="J29">
        <v>356.49104799999998</v>
      </c>
      <c r="K29">
        <v>356.49104799999998</v>
      </c>
      <c r="L29">
        <f t="shared" si="1"/>
        <v>356</v>
      </c>
      <c r="M29">
        <v>267</v>
      </c>
      <c r="N29">
        <v>356</v>
      </c>
      <c r="O29">
        <v>445</v>
      </c>
    </row>
    <row r="30" spans="1:15" x14ac:dyDescent="0.25">
      <c r="A30" s="117">
        <v>4103</v>
      </c>
      <c r="B30" s="118" t="s">
        <v>34</v>
      </c>
      <c r="C30" s="119">
        <v>3961</v>
      </c>
      <c r="D30" s="119">
        <v>5281</v>
      </c>
      <c r="E30" s="120">
        <v>6601</v>
      </c>
      <c r="H30">
        <f t="shared" si="0"/>
        <v>5280.5497509999996</v>
      </c>
      <c r="I30" t="s">
        <v>34</v>
      </c>
      <c r="J30">
        <v>5280.5497509999996</v>
      </c>
      <c r="K30">
        <v>5280.5497509999996</v>
      </c>
      <c r="L30">
        <f t="shared" si="1"/>
        <v>5281</v>
      </c>
      <c r="M30">
        <v>3961</v>
      </c>
      <c r="N30">
        <v>5281</v>
      </c>
      <c r="O30">
        <v>6601</v>
      </c>
    </row>
    <row r="31" spans="1:15" x14ac:dyDescent="0.25">
      <c r="A31" s="117">
        <v>1101</v>
      </c>
      <c r="B31" s="118" t="s">
        <v>35</v>
      </c>
      <c r="C31" s="119">
        <v>2329</v>
      </c>
      <c r="D31" s="119">
        <v>3105</v>
      </c>
      <c r="E31" s="120">
        <v>3881</v>
      </c>
      <c r="H31">
        <f t="shared" si="0"/>
        <v>3104.5843839999998</v>
      </c>
      <c r="I31" t="s">
        <v>35</v>
      </c>
      <c r="J31">
        <v>3104.5843839999998</v>
      </c>
      <c r="K31">
        <v>3104.5843839999998</v>
      </c>
      <c r="L31">
        <f t="shared" si="1"/>
        <v>3105</v>
      </c>
      <c r="M31">
        <v>2329</v>
      </c>
      <c r="N31">
        <v>3105</v>
      </c>
      <c r="O31">
        <v>3881</v>
      </c>
    </row>
    <row r="32" spans="1:15" x14ac:dyDescent="0.25">
      <c r="A32" s="117">
        <v>3506</v>
      </c>
      <c r="B32" s="118" t="s">
        <v>36</v>
      </c>
      <c r="C32" s="119">
        <v>3074</v>
      </c>
      <c r="D32" s="119">
        <v>4098</v>
      </c>
      <c r="E32" s="120">
        <v>5123</v>
      </c>
      <c r="H32">
        <f t="shared" si="0"/>
        <v>4097.642511</v>
      </c>
      <c r="I32" t="s">
        <v>36</v>
      </c>
      <c r="J32">
        <v>4097.642511</v>
      </c>
      <c r="K32">
        <v>4097.642511</v>
      </c>
      <c r="L32">
        <f t="shared" si="1"/>
        <v>4098</v>
      </c>
      <c r="M32">
        <v>3074</v>
      </c>
      <c r="N32">
        <v>4098</v>
      </c>
      <c r="O32">
        <v>5123</v>
      </c>
    </row>
    <row r="33" spans="1:15" x14ac:dyDescent="0.25">
      <c r="A33" s="117">
        <v>3502</v>
      </c>
      <c r="B33" s="118" t="s">
        <v>37</v>
      </c>
      <c r="C33" s="119">
        <v>19616</v>
      </c>
      <c r="D33" s="119">
        <v>26154</v>
      </c>
      <c r="E33" s="120">
        <v>32693</v>
      </c>
      <c r="H33">
        <f t="shared" si="0"/>
        <v>26154.067612999999</v>
      </c>
      <c r="I33" t="s">
        <v>37</v>
      </c>
      <c r="J33">
        <v>26154.067612999999</v>
      </c>
      <c r="K33">
        <v>26154.067612999999</v>
      </c>
      <c r="L33">
        <f t="shared" si="1"/>
        <v>26154</v>
      </c>
      <c r="M33">
        <v>19616</v>
      </c>
      <c r="N33">
        <v>26154</v>
      </c>
      <c r="O33">
        <v>32693</v>
      </c>
    </row>
    <row r="34" spans="1:15" x14ac:dyDescent="0.25">
      <c r="A34" s="117">
        <v>1201</v>
      </c>
      <c r="B34" s="118" t="s">
        <v>38</v>
      </c>
      <c r="C34" s="119">
        <v>932</v>
      </c>
      <c r="D34" s="119">
        <v>1242</v>
      </c>
      <c r="E34" s="120">
        <v>1553</v>
      </c>
      <c r="H34">
        <f t="shared" si="0"/>
        <v>1241.7998130000001</v>
      </c>
      <c r="I34" t="s">
        <v>38</v>
      </c>
      <c r="J34">
        <v>1241.7998130000001</v>
      </c>
      <c r="K34">
        <v>1241.7998130000001</v>
      </c>
      <c r="L34">
        <f t="shared" si="1"/>
        <v>1242</v>
      </c>
      <c r="M34">
        <v>932</v>
      </c>
      <c r="N34">
        <v>1242</v>
      </c>
      <c r="O34">
        <v>1553</v>
      </c>
    </row>
    <row r="35" spans="1:15" x14ac:dyDescent="0.25">
      <c r="A35" s="117">
        <v>4307</v>
      </c>
      <c r="B35" s="118" t="s">
        <v>39</v>
      </c>
      <c r="C35" s="119">
        <v>4229</v>
      </c>
      <c r="D35" s="119">
        <v>5639</v>
      </c>
      <c r="E35" s="120">
        <v>7049</v>
      </c>
      <c r="H35">
        <f t="shared" si="0"/>
        <v>5639.0512120000003</v>
      </c>
      <c r="I35" t="s">
        <v>39</v>
      </c>
      <c r="J35">
        <v>5639.0512120000003</v>
      </c>
      <c r="K35">
        <v>5639.0512120000003</v>
      </c>
      <c r="L35">
        <f t="shared" si="1"/>
        <v>5639</v>
      </c>
      <c r="M35">
        <v>4229</v>
      </c>
      <c r="N35">
        <v>5639</v>
      </c>
      <c r="O35">
        <v>7049</v>
      </c>
    </row>
    <row r="36" spans="1:15" x14ac:dyDescent="0.25">
      <c r="A36" s="117">
        <v>1504</v>
      </c>
      <c r="B36" s="118" t="s">
        <v>40</v>
      </c>
      <c r="C36" s="119">
        <v>787</v>
      </c>
      <c r="D36" s="119">
        <v>1049</v>
      </c>
      <c r="E36" s="120">
        <v>1311</v>
      </c>
      <c r="H36">
        <f t="shared" si="0"/>
        <v>1048.5702249999999</v>
      </c>
      <c r="I36" t="s">
        <v>40</v>
      </c>
      <c r="J36">
        <v>1048.5702249999999</v>
      </c>
      <c r="K36">
        <v>1048.5702249999999</v>
      </c>
      <c r="L36">
        <f t="shared" si="1"/>
        <v>1049</v>
      </c>
      <c r="M36">
        <v>787</v>
      </c>
      <c r="N36">
        <v>1049</v>
      </c>
      <c r="O36">
        <v>1311</v>
      </c>
    </row>
    <row r="37" spans="1:15" x14ac:dyDescent="0.25">
      <c r="A37" s="117">
        <v>3501</v>
      </c>
      <c r="B37" s="118" t="s">
        <v>41</v>
      </c>
      <c r="C37" s="119">
        <v>12143</v>
      </c>
      <c r="D37" s="119">
        <v>16190</v>
      </c>
      <c r="E37" s="120">
        <v>20238</v>
      </c>
      <c r="H37">
        <f t="shared" si="0"/>
        <v>16190.101486</v>
      </c>
      <c r="I37" t="s">
        <v>41</v>
      </c>
      <c r="J37">
        <v>16190.101486</v>
      </c>
      <c r="K37">
        <v>16190.101486</v>
      </c>
      <c r="L37">
        <f t="shared" si="1"/>
        <v>16190</v>
      </c>
      <c r="M37">
        <v>12143</v>
      </c>
      <c r="N37">
        <v>16190</v>
      </c>
      <c r="O37">
        <v>20238</v>
      </c>
    </row>
    <row r="38" spans="1:15" x14ac:dyDescent="0.25">
      <c r="A38" s="117">
        <v>3504</v>
      </c>
      <c r="B38" s="118" t="s">
        <v>42</v>
      </c>
      <c r="C38" s="119">
        <v>5761</v>
      </c>
      <c r="D38" s="119">
        <v>7681</v>
      </c>
      <c r="E38" s="120">
        <v>9601</v>
      </c>
      <c r="H38">
        <f t="shared" si="0"/>
        <v>7680.6841729999996</v>
      </c>
      <c r="I38" t="s">
        <v>42</v>
      </c>
      <c r="J38">
        <v>7680.6841729999996</v>
      </c>
      <c r="K38">
        <v>7680.6841729999996</v>
      </c>
      <c r="L38">
        <f t="shared" si="1"/>
        <v>7681</v>
      </c>
      <c r="M38">
        <v>5761</v>
      </c>
      <c r="N38">
        <v>7681</v>
      </c>
      <c r="O38">
        <v>9601</v>
      </c>
    </row>
    <row r="39" spans="1:15" x14ac:dyDescent="0.25">
      <c r="A39" s="117">
        <v>2102</v>
      </c>
      <c r="B39" s="118" t="s">
        <v>43</v>
      </c>
      <c r="C39" s="119">
        <v>287</v>
      </c>
      <c r="D39" s="119">
        <v>382</v>
      </c>
      <c r="E39" s="120">
        <v>478</v>
      </c>
      <c r="H39">
        <f t="shared" si="0"/>
        <v>382.26631300000003</v>
      </c>
      <c r="I39" t="s">
        <v>43</v>
      </c>
      <c r="J39">
        <v>382.26631300000003</v>
      </c>
      <c r="K39">
        <v>382.26631300000003</v>
      </c>
      <c r="L39">
        <f t="shared" si="1"/>
        <v>382</v>
      </c>
      <c r="M39">
        <v>287</v>
      </c>
      <c r="N39">
        <v>382</v>
      </c>
      <c r="O39">
        <v>478</v>
      </c>
    </row>
    <row r="40" spans="1:15" x14ac:dyDescent="0.25">
      <c r="A40" s="117">
        <v>2301</v>
      </c>
      <c r="B40" s="118" t="s">
        <v>44</v>
      </c>
      <c r="C40" s="119">
        <v>150</v>
      </c>
      <c r="D40" s="119">
        <v>200</v>
      </c>
      <c r="E40" s="120">
        <v>250</v>
      </c>
      <c r="H40">
        <f t="shared" si="0"/>
        <v>200.063884</v>
      </c>
      <c r="I40" t="s">
        <v>44</v>
      </c>
      <c r="J40">
        <v>200.063884</v>
      </c>
      <c r="K40">
        <v>200.063884</v>
      </c>
      <c r="L40">
        <f t="shared" si="1"/>
        <v>200</v>
      </c>
      <c r="M40">
        <v>150</v>
      </c>
      <c r="N40">
        <v>200</v>
      </c>
      <c r="O40">
        <v>250</v>
      </c>
    </row>
    <row r="41" spans="1:15" x14ac:dyDescent="0.25">
      <c r="A41" s="117">
        <v>3102</v>
      </c>
      <c r="B41" s="118" t="s">
        <v>45</v>
      </c>
      <c r="C41" s="119">
        <v>1630</v>
      </c>
      <c r="D41" s="119">
        <v>2173</v>
      </c>
      <c r="E41" s="120">
        <v>2716</v>
      </c>
      <c r="H41">
        <f t="shared" si="0"/>
        <v>2173.0481300000001</v>
      </c>
      <c r="I41" t="s">
        <v>45</v>
      </c>
      <c r="J41">
        <v>2173.0481300000001</v>
      </c>
      <c r="K41">
        <v>2173.0481300000001</v>
      </c>
      <c r="L41">
        <f t="shared" si="1"/>
        <v>2173</v>
      </c>
      <c r="M41">
        <v>1630</v>
      </c>
      <c r="N41">
        <v>2173</v>
      </c>
      <c r="O41">
        <v>2716</v>
      </c>
    </row>
    <row r="42" spans="1:15" x14ac:dyDescent="0.25">
      <c r="A42" s="117">
        <v>2202</v>
      </c>
      <c r="B42" s="118" t="s">
        <v>46</v>
      </c>
      <c r="C42" s="119">
        <v>198</v>
      </c>
      <c r="D42" s="119">
        <v>264</v>
      </c>
      <c r="E42" s="120">
        <v>330</v>
      </c>
      <c r="H42">
        <f t="shared" si="0"/>
        <v>264.35065800000001</v>
      </c>
      <c r="I42" t="s">
        <v>46</v>
      </c>
      <c r="J42">
        <v>264.35065800000001</v>
      </c>
      <c r="K42">
        <v>264.35065800000001</v>
      </c>
      <c r="L42">
        <f t="shared" si="1"/>
        <v>264</v>
      </c>
      <c r="M42">
        <v>198</v>
      </c>
      <c r="N42">
        <v>264</v>
      </c>
      <c r="O42">
        <v>330</v>
      </c>
    </row>
    <row r="43" spans="1:15" x14ac:dyDescent="0.25">
      <c r="A43" s="117">
        <v>3106</v>
      </c>
      <c r="B43" s="118" t="s">
        <v>47</v>
      </c>
      <c r="C43" s="119">
        <v>5451</v>
      </c>
      <c r="D43" s="119">
        <v>7268</v>
      </c>
      <c r="E43" s="120">
        <v>9085</v>
      </c>
      <c r="H43">
        <f t="shared" si="0"/>
        <v>7268.4622230000004</v>
      </c>
      <c r="I43" t="s">
        <v>47</v>
      </c>
      <c r="J43">
        <v>7268.4622230000004</v>
      </c>
      <c r="K43">
        <v>7268.4622230000004</v>
      </c>
      <c r="L43">
        <f t="shared" si="1"/>
        <v>7268</v>
      </c>
      <c r="M43">
        <v>5451</v>
      </c>
      <c r="N43">
        <v>7268</v>
      </c>
      <c r="O43">
        <v>9085</v>
      </c>
    </row>
    <row r="44" spans="1:15" x14ac:dyDescent="0.25">
      <c r="A44" s="117">
        <v>3201</v>
      </c>
      <c r="B44" s="118" t="s">
        <v>48</v>
      </c>
      <c r="C44" s="119">
        <v>4225</v>
      </c>
      <c r="D44" s="119">
        <v>5633</v>
      </c>
      <c r="E44" s="120">
        <v>7041</v>
      </c>
      <c r="H44">
        <f t="shared" si="0"/>
        <v>5633.4263460000002</v>
      </c>
      <c r="I44" t="s">
        <v>48</v>
      </c>
      <c r="J44">
        <v>5633.4263460000002</v>
      </c>
      <c r="K44">
        <v>5633.4263460000002</v>
      </c>
      <c r="L44">
        <f t="shared" si="1"/>
        <v>5633</v>
      </c>
      <c r="M44">
        <v>4225</v>
      </c>
      <c r="N44">
        <v>5633</v>
      </c>
      <c r="O44">
        <v>7041</v>
      </c>
    </row>
    <row r="45" spans="1:15" x14ac:dyDescent="0.25">
      <c r="A45" s="117">
        <v>2909</v>
      </c>
      <c r="B45" s="118" t="s">
        <v>49</v>
      </c>
      <c r="C45" s="119">
        <v>655</v>
      </c>
      <c r="D45" s="119">
        <v>873</v>
      </c>
      <c r="E45" s="120">
        <v>1091</v>
      </c>
      <c r="H45">
        <f t="shared" si="0"/>
        <v>873.301605</v>
      </c>
      <c r="I45" t="s">
        <v>49</v>
      </c>
      <c r="J45">
        <v>873.301605</v>
      </c>
      <c r="K45">
        <v>873.301605</v>
      </c>
      <c r="L45">
        <f t="shared" si="1"/>
        <v>873</v>
      </c>
      <c r="M45">
        <v>655</v>
      </c>
      <c r="N45">
        <v>873</v>
      </c>
      <c r="O45">
        <v>1091</v>
      </c>
    </row>
    <row r="46" spans="1:15" x14ac:dyDescent="0.25">
      <c r="A46" s="117">
        <v>3503</v>
      </c>
      <c r="B46" s="118" t="s">
        <v>50</v>
      </c>
      <c r="C46" s="119">
        <v>10685</v>
      </c>
      <c r="D46" s="119">
        <v>14247</v>
      </c>
      <c r="E46" s="120">
        <v>17809</v>
      </c>
      <c r="H46">
        <f t="shared" si="0"/>
        <v>14247.016444000001</v>
      </c>
      <c r="I46" t="s">
        <v>50</v>
      </c>
      <c r="J46">
        <v>14247.016444000001</v>
      </c>
      <c r="K46">
        <v>14247.016444000001</v>
      </c>
      <c r="L46">
        <f t="shared" si="1"/>
        <v>14247</v>
      </c>
      <c r="M46">
        <v>10685</v>
      </c>
      <c r="N46">
        <v>14247</v>
      </c>
      <c r="O46">
        <v>17809</v>
      </c>
    </row>
    <row r="47" spans="1:15" x14ac:dyDescent="0.25">
      <c r="A47" s="117">
        <v>1502</v>
      </c>
      <c r="B47" s="118" t="s">
        <v>51</v>
      </c>
      <c r="C47" s="119">
        <v>626</v>
      </c>
      <c r="D47" s="119">
        <v>835</v>
      </c>
      <c r="E47" s="120">
        <v>1044</v>
      </c>
      <c r="H47">
        <f t="shared" si="0"/>
        <v>834.88279699999998</v>
      </c>
      <c r="I47" t="s">
        <v>51</v>
      </c>
      <c r="J47">
        <v>834.88279699999998</v>
      </c>
      <c r="K47">
        <v>834.88279699999998</v>
      </c>
      <c r="L47">
        <f t="shared" si="1"/>
        <v>835</v>
      </c>
      <c r="M47">
        <v>626</v>
      </c>
      <c r="N47">
        <v>835</v>
      </c>
      <c r="O47">
        <v>1044</v>
      </c>
    </row>
    <row r="48" spans="1:15" x14ac:dyDescent="0.25">
      <c r="A48" s="117">
        <v>3108</v>
      </c>
      <c r="B48" s="118" t="s">
        <v>52</v>
      </c>
      <c r="C48" s="119">
        <v>5313</v>
      </c>
      <c r="D48" s="119">
        <v>7084</v>
      </c>
      <c r="E48" s="120">
        <v>8855</v>
      </c>
      <c r="H48">
        <f t="shared" si="0"/>
        <v>7084.1638059999996</v>
      </c>
      <c r="I48" t="s">
        <v>52</v>
      </c>
      <c r="J48">
        <v>7084.1638059999996</v>
      </c>
      <c r="K48">
        <v>7084.1638059999996</v>
      </c>
      <c r="L48">
        <f t="shared" si="1"/>
        <v>7084</v>
      </c>
      <c r="M48">
        <v>5313</v>
      </c>
      <c r="N48">
        <v>7084</v>
      </c>
      <c r="O48">
        <v>8855</v>
      </c>
    </row>
    <row r="49" spans="1:15" x14ac:dyDescent="0.25">
      <c r="A49" s="117">
        <v>4102</v>
      </c>
      <c r="B49" s="118" t="s">
        <v>53</v>
      </c>
      <c r="C49" s="119">
        <v>937</v>
      </c>
      <c r="D49" s="119">
        <v>1249</v>
      </c>
      <c r="E49" s="120">
        <v>1561</v>
      </c>
      <c r="H49">
        <f t="shared" si="0"/>
        <v>1249.128371</v>
      </c>
      <c r="I49" t="s">
        <v>53</v>
      </c>
      <c r="J49">
        <v>1249.128371</v>
      </c>
      <c r="K49">
        <v>1249.128371</v>
      </c>
      <c r="L49">
        <f t="shared" si="1"/>
        <v>1249</v>
      </c>
      <c r="M49">
        <v>937</v>
      </c>
      <c r="N49">
        <v>1249</v>
      </c>
      <c r="O49">
        <v>1561</v>
      </c>
    </row>
    <row r="50" spans="1:15" x14ac:dyDescent="0.25">
      <c r="A50" s="117">
        <v>2302</v>
      </c>
      <c r="B50" s="118" t="s">
        <v>54</v>
      </c>
      <c r="C50" s="119">
        <v>200</v>
      </c>
      <c r="D50" s="119">
        <v>267</v>
      </c>
      <c r="E50" s="120">
        <v>334</v>
      </c>
      <c r="H50">
        <f t="shared" si="0"/>
        <v>267.13791800000001</v>
      </c>
      <c r="I50" t="s">
        <v>54</v>
      </c>
      <c r="J50">
        <v>267.13791800000001</v>
      </c>
      <c r="K50">
        <v>267.13791800000001</v>
      </c>
      <c r="L50">
        <f t="shared" si="1"/>
        <v>267</v>
      </c>
      <c r="M50">
        <v>200</v>
      </c>
      <c r="N50">
        <v>267</v>
      </c>
      <c r="O50">
        <v>334</v>
      </c>
    </row>
    <row r="51" spans="1:15" x14ac:dyDescent="0.25">
      <c r="A51" s="117">
        <v>4303</v>
      </c>
      <c r="B51" s="118" t="s">
        <v>55</v>
      </c>
      <c r="C51" s="119">
        <v>7739</v>
      </c>
      <c r="D51" s="119">
        <v>10319</v>
      </c>
      <c r="E51" s="120">
        <v>12899</v>
      </c>
      <c r="H51">
        <f t="shared" si="0"/>
        <v>10318.559117000001</v>
      </c>
      <c r="I51" t="s">
        <v>55</v>
      </c>
      <c r="J51">
        <v>10318.559117000001</v>
      </c>
      <c r="K51">
        <v>10318.559117000001</v>
      </c>
      <c r="L51">
        <f t="shared" si="1"/>
        <v>10319</v>
      </c>
      <c r="M51">
        <v>7739</v>
      </c>
      <c r="N51">
        <v>10319</v>
      </c>
      <c r="O51">
        <v>12899</v>
      </c>
    </row>
    <row r="52" spans="1:15" x14ac:dyDescent="0.25">
      <c r="A52" s="117">
        <v>2604</v>
      </c>
      <c r="B52" s="118" t="s">
        <v>56</v>
      </c>
      <c r="C52" s="119">
        <v>1860</v>
      </c>
      <c r="D52" s="119">
        <v>2480</v>
      </c>
      <c r="E52" s="120">
        <v>3100</v>
      </c>
      <c r="H52">
        <f t="shared" si="0"/>
        <v>2479.7081830000002</v>
      </c>
      <c r="I52" t="s">
        <v>56</v>
      </c>
      <c r="J52">
        <v>2479.7081830000002</v>
      </c>
      <c r="K52">
        <v>2479.7081830000002</v>
      </c>
      <c r="L52">
        <f t="shared" si="1"/>
        <v>2480</v>
      </c>
      <c r="M52">
        <v>1860</v>
      </c>
      <c r="N52">
        <v>2480</v>
      </c>
      <c r="O52">
        <v>3100</v>
      </c>
    </row>
    <row r="53" spans="1:15" x14ac:dyDescent="0.25">
      <c r="A53" s="117">
        <v>2906</v>
      </c>
      <c r="B53" s="118" t="s">
        <v>57</v>
      </c>
      <c r="C53" s="119">
        <v>686</v>
      </c>
      <c r="D53" s="119">
        <v>915</v>
      </c>
      <c r="E53" s="120">
        <v>1144</v>
      </c>
      <c r="H53">
        <f t="shared" si="0"/>
        <v>915.15496099999996</v>
      </c>
      <c r="I53" t="s">
        <v>57</v>
      </c>
      <c r="J53">
        <v>915.15496099999996</v>
      </c>
      <c r="K53">
        <v>915.15496099999996</v>
      </c>
      <c r="L53">
        <f t="shared" si="1"/>
        <v>915</v>
      </c>
      <c r="M53">
        <v>686</v>
      </c>
      <c r="N53">
        <v>915</v>
      </c>
      <c r="O53">
        <v>1144</v>
      </c>
    </row>
    <row r="54" spans="1:15" x14ac:dyDescent="0.25">
      <c r="A54" s="117">
        <v>5204</v>
      </c>
      <c r="B54" s="118" t="s">
        <v>58</v>
      </c>
      <c r="C54" s="119">
        <v>2961</v>
      </c>
      <c r="D54" s="119">
        <v>3948</v>
      </c>
      <c r="E54" s="120">
        <v>4935</v>
      </c>
      <c r="H54">
        <f t="shared" si="0"/>
        <v>3948.474115</v>
      </c>
      <c r="I54" t="s">
        <v>58</v>
      </c>
      <c r="J54">
        <v>3948.474115</v>
      </c>
      <c r="K54">
        <v>3948.474115</v>
      </c>
      <c r="L54">
        <f t="shared" si="1"/>
        <v>3948</v>
      </c>
      <c r="M54">
        <v>2961</v>
      </c>
      <c r="N54">
        <v>3948</v>
      </c>
      <c r="O54">
        <v>4935</v>
      </c>
    </row>
    <row r="55" spans="1:15" ht="15.75" thickBot="1" x14ac:dyDescent="0.3">
      <c r="A55" s="121">
        <v>3302</v>
      </c>
      <c r="B55" s="122" t="s">
        <v>59</v>
      </c>
      <c r="C55" s="123">
        <v>3566</v>
      </c>
      <c r="D55" s="123">
        <v>4755</v>
      </c>
      <c r="E55" s="124">
        <v>5944</v>
      </c>
      <c r="H55">
        <f t="shared" si="0"/>
        <v>4754.8611730000002</v>
      </c>
      <c r="I55" t="s">
        <v>59</v>
      </c>
      <c r="J55">
        <v>4754.8611730000002</v>
      </c>
      <c r="K55">
        <v>4754.8611730000002</v>
      </c>
      <c r="L55">
        <f t="shared" si="1"/>
        <v>4755</v>
      </c>
      <c r="M55">
        <v>3566</v>
      </c>
      <c r="N55">
        <v>4755</v>
      </c>
      <c r="O55">
        <v>5944</v>
      </c>
    </row>
    <row r="56" spans="1:15" x14ac:dyDescent="0.25">
      <c r="A56" s="109"/>
      <c r="B56" s="110"/>
      <c r="C56" s="111"/>
      <c r="D56" s="111"/>
      <c r="E56" s="112"/>
      <c r="H56" t="e">
        <f t="shared" si="0"/>
        <v>#N/A</v>
      </c>
      <c r="I56" t="s">
        <v>60</v>
      </c>
      <c r="J56">
        <v>1096.1001289999999</v>
      </c>
      <c r="K56" t="e">
        <v>#N/A</v>
      </c>
      <c r="L56" t="e">
        <f t="shared" si="1"/>
        <v>#N/A</v>
      </c>
      <c r="M56" t="e">
        <v>#N/A</v>
      </c>
      <c r="N56" t="e">
        <v>#N/A</v>
      </c>
      <c r="O56" t="e">
        <v>#N/A</v>
      </c>
    </row>
    <row r="57" spans="1:15" x14ac:dyDescent="0.25">
      <c r="A57" s="6"/>
      <c r="B57" s="7"/>
      <c r="C57" s="8"/>
      <c r="D57" s="8"/>
      <c r="E57" s="107"/>
      <c r="H57" t="e">
        <f t="shared" si="0"/>
        <v>#N/A</v>
      </c>
      <c r="I57" t="s">
        <v>61</v>
      </c>
      <c r="J57">
        <v>4637.614681</v>
      </c>
      <c r="K57" t="e">
        <v>#N/A</v>
      </c>
      <c r="L57" t="e">
        <f t="shared" si="1"/>
        <v>#N/A</v>
      </c>
      <c r="M57" t="e">
        <v>#N/A</v>
      </c>
      <c r="N57" t="e">
        <v>#N/A</v>
      </c>
      <c r="O57" t="e">
        <v>#N/A</v>
      </c>
    </row>
    <row r="58" spans="1:15" x14ac:dyDescent="0.25">
      <c r="A58" s="6"/>
      <c r="B58" s="7"/>
      <c r="C58" s="8"/>
      <c r="D58" s="8"/>
      <c r="E58" s="107"/>
      <c r="H58" t="e">
        <f t="shared" si="0"/>
        <v>#N/A</v>
      </c>
      <c r="I58" t="s">
        <v>62</v>
      </c>
      <c r="J58">
        <v>9006.7654160000002</v>
      </c>
      <c r="K58" t="e">
        <v>#N/A</v>
      </c>
      <c r="L58" t="e">
        <f t="shared" si="1"/>
        <v>#N/A</v>
      </c>
      <c r="M58" t="e">
        <v>#N/A</v>
      </c>
      <c r="N58" t="e">
        <v>#N/A</v>
      </c>
      <c r="O58" t="e">
        <v>#N/A</v>
      </c>
    </row>
    <row r="59" spans="1:15" ht="15.75" thickBot="1" x14ac:dyDescent="0.3">
      <c r="A59" s="10"/>
      <c r="B59" s="11"/>
      <c r="C59" s="12"/>
      <c r="D59" s="12"/>
      <c r="E59" s="108"/>
      <c r="H59" t="e">
        <f t="shared" si="0"/>
        <v>#N/A</v>
      </c>
      <c r="I59" t="s">
        <v>63</v>
      </c>
      <c r="J59">
        <v>7369.750221076536</v>
      </c>
      <c r="K59" t="e">
        <v>#N/A</v>
      </c>
      <c r="L59" t="e">
        <f t="shared" si="1"/>
        <v>#N/A</v>
      </c>
      <c r="M59" t="e">
        <v>#N/A</v>
      </c>
      <c r="N59" t="e">
        <v>#N/A</v>
      </c>
      <c r="O59" t="e">
        <v>#N/A</v>
      </c>
    </row>
    <row r="60" spans="1:15" x14ac:dyDescent="0.25">
      <c r="A60" s="184" t="s">
        <v>346</v>
      </c>
      <c r="B60" s="185"/>
      <c r="C60" s="185"/>
      <c r="D60" s="185"/>
      <c r="E60" s="195"/>
      <c r="H60" t="e">
        <f t="shared" si="0"/>
        <v>#N/A</v>
      </c>
      <c r="I60" t="s">
        <v>64</v>
      </c>
      <c r="J60">
        <v>11081.267849</v>
      </c>
      <c r="K60" t="e">
        <v>#N/A</v>
      </c>
      <c r="L60" t="e">
        <f t="shared" si="1"/>
        <v>#N/A</v>
      </c>
      <c r="M60" t="e">
        <v>#N/A</v>
      </c>
      <c r="N60" t="e">
        <v>#N/A</v>
      </c>
      <c r="O60" t="e">
        <v>#N/A</v>
      </c>
    </row>
    <row r="61" spans="1:15" x14ac:dyDescent="0.25">
      <c r="A61" s="2" t="s">
        <v>108</v>
      </c>
      <c r="B61" s="158" t="s">
        <v>109</v>
      </c>
      <c r="C61" s="4"/>
      <c r="D61" s="4"/>
      <c r="E61" s="5"/>
      <c r="H61" t="e">
        <f t="shared" si="0"/>
        <v>#N/A</v>
      </c>
      <c r="I61" t="s">
        <v>65</v>
      </c>
      <c r="J61">
        <v>4293.7481120000002</v>
      </c>
      <c r="K61" t="e">
        <v>#N/A</v>
      </c>
      <c r="L61" t="e">
        <f t="shared" si="1"/>
        <v>#N/A</v>
      </c>
      <c r="M61" t="e">
        <v>#N/A</v>
      </c>
      <c r="N61" t="e">
        <v>#N/A</v>
      </c>
      <c r="O61" t="e">
        <v>#N/A</v>
      </c>
    </row>
    <row r="62" spans="1:15" x14ac:dyDescent="0.25">
      <c r="A62" s="6">
        <v>1701</v>
      </c>
      <c r="B62" s="7" t="s">
        <v>60</v>
      </c>
      <c r="C62" s="8">
        <v>822</v>
      </c>
      <c r="D62" s="8">
        <v>1096</v>
      </c>
      <c r="E62" s="107">
        <v>1370</v>
      </c>
      <c r="H62">
        <f t="shared" si="0"/>
        <v>1096.1001289999999</v>
      </c>
      <c r="I62" t="s">
        <v>66</v>
      </c>
      <c r="J62">
        <v>2902.5277150000002</v>
      </c>
      <c r="K62">
        <v>1096.1001289999999</v>
      </c>
      <c r="L62">
        <f t="shared" si="1"/>
        <v>1096</v>
      </c>
      <c r="M62">
        <v>822</v>
      </c>
      <c r="N62">
        <v>1096</v>
      </c>
      <c r="O62">
        <v>1370</v>
      </c>
    </row>
    <row r="63" spans="1:15" x14ac:dyDescent="0.25">
      <c r="A63" s="6">
        <v>3103</v>
      </c>
      <c r="B63" s="7" t="s">
        <v>61</v>
      </c>
      <c r="C63" s="8">
        <v>3479</v>
      </c>
      <c r="D63" s="8">
        <v>4638</v>
      </c>
      <c r="E63" s="107">
        <v>5798</v>
      </c>
      <c r="H63">
        <f t="shared" si="0"/>
        <v>4637.614681</v>
      </c>
      <c r="I63" t="s">
        <v>67</v>
      </c>
      <c r="J63">
        <v>2111.4469640000002</v>
      </c>
      <c r="K63">
        <v>4637.614681</v>
      </c>
      <c r="L63">
        <f t="shared" si="1"/>
        <v>4638</v>
      </c>
      <c r="M63">
        <v>3479</v>
      </c>
      <c r="N63">
        <v>4638</v>
      </c>
      <c r="O63">
        <v>5798</v>
      </c>
    </row>
    <row r="64" spans="1:15" x14ac:dyDescent="0.25">
      <c r="A64" s="6">
        <v>3505</v>
      </c>
      <c r="B64" s="7" t="s">
        <v>62</v>
      </c>
      <c r="C64" s="8">
        <v>6755</v>
      </c>
      <c r="D64" s="8">
        <v>9007</v>
      </c>
      <c r="E64" s="107">
        <v>11259</v>
      </c>
      <c r="H64">
        <f t="shared" si="0"/>
        <v>9006.7654160000002</v>
      </c>
      <c r="I64" t="s">
        <v>68</v>
      </c>
      <c r="J64">
        <v>3037.6798570000001</v>
      </c>
      <c r="K64">
        <v>9006.7654160000002</v>
      </c>
      <c r="L64">
        <f t="shared" si="1"/>
        <v>9007</v>
      </c>
      <c r="M64">
        <v>6755</v>
      </c>
      <c r="N64">
        <v>9007</v>
      </c>
      <c r="O64">
        <v>11259</v>
      </c>
    </row>
    <row r="65" spans="1:15" x14ac:dyDescent="0.25">
      <c r="A65" s="6">
        <v>4101</v>
      </c>
      <c r="B65" s="7" t="s">
        <v>63</v>
      </c>
      <c r="C65" s="8">
        <v>5528</v>
      </c>
      <c r="D65" s="8">
        <v>7370</v>
      </c>
      <c r="E65" s="107">
        <v>9213</v>
      </c>
      <c r="H65">
        <f t="shared" si="0"/>
        <v>7369.750221076536</v>
      </c>
      <c r="I65" t="s">
        <v>69</v>
      </c>
      <c r="J65">
        <v>274.65272499999998</v>
      </c>
      <c r="K65">
        <v>7369.750221076536</v>
      </c>
      <c r="L65">
        <f t="shared" si="1"/>
        <v>7370</v>
      </c>
      <c r="M65">
        <v>5528</v>
      </c>
      <c r="N65">
        <v>7370</v>
      </c>
      <c r="O65">
        <v>9213</v>
      </c>
    </row>
    <row r="66" spans="1:15" x14ac:dyDescent="0.25">
      <c r="A66" s="6">
        <v>3105</v>
      </c>
      <c r="B66" s="7" t="s">
        <v>64</v>
      </c>
      <c r="C66" s="8">
        <v>8311</v>
      </c>
      <c r="D66" s="8">
        <v>11081</v>
      </c>
      <c r="E66" s="107">
        <v>13851</v>
      </c>
      <c r="H66">
        <f t="shared" si="0"/>
        <v>11081.267849</v>
      </c>
      <c r="I66" t="s">
        <v>70</v>
      </c>
      <c r="J66">
        <v>4133.8929440000002</v>
      </c>
      <c r="K66">
        <v>11081.267849</v>
      </c>
      <c r="L66">
        <f t="shared" si="1"/>
        <v>11081</v>
      </c>
      <c r="M66">
        <v>8311</v>
      </c>
      <c r="N66">
        <v>11081</v>
      </c>
      <c r="O66">
        <v>13851</v>
      </c>
    </row>
    <row r="67" spans="1:15" x14ac:dyDescent="0.25">
      <c r="A67" s="6">
        <v>5106</v>
      </c>
      <c r="B67" s="7" t="s">
        <v>65</v>
      </c>
      <c r="C67" s="8">
        <v>3221</v>
      </c>
      <c r="D67" s="8">
        <v>4294</v>
      </c>
      <c r="E67" s="107">
        <v>5368</v>
      </c>
      <c r="H67">
        <f t="shared" si="0"/>
        <v>4293.7481120000002</v>
      </c>
      <c r="I67" t="s">
        <v>71</v>
      </c>
      <c r="J67">
        <v>10281.219099</v>
      </c>
      <c r="K67">
        <v>4293.7481120000002</v>
      </c>
      <c r="L67">
        <f t="shared" si="1"/>
        <v>4294</v>
      </c>
      <c r="M67">
        <v>3221</v>
      </c>
      <c r="N67">
        <v>4294</v>
      </c>
      <c r="O67">
        <v>5368</v>
      </c>
    </row>
    <row r="68" spans="1:15" x14ac:dyDescent="0.25">
      <c r="A68" s="6">
        <v>5203</v>
      </c>
      <c r="B68" s="7" t="s">
        <v>66</v>
      </c>
      <c r="C68" s="8">
        <v>2177</v>
      </c>
      <c r="D68" s="8">
        <v>2903</v>
      </c>
      <c r="E68" s="107">
        <v>3629</v>
      </c>
      <c r="H68">
        <f t="shared" ref="H68:H116" si="2">VLOOKUP(B68,$I$3:$J$109,2,0)</f>
        <v>2902.5277150000002</v>
      </c>
      <c r="I68" t="s">
        <v>72</v>
      </c>
      <c r="J68">
        <v>832.813132</v>
      </c>
      <c r="K68">
        <v>2902.5277150000002</v>
      </c>
      <c r="L68">
        <f t="shared" ref="L68:L116" si="3">ROUND(K68,0)</f>
        <v>2903</v>
      </c>
      <c r="M68">
        <v>2177</v>
      </c>
      <c r="N68">
        <v>2903</v>
      </c>
      <c r="O68">
        <v>3629</v>
      </c>
    </row>
    <row r="69" spans="1:15" x14ac:dyDescent="0.25">
      <c r="A69" s="6">
        <v>2801</v>
      </c>
      <c r="B69" s="7" t="s">
        <v>67</v>
      </c>
      <c r="C69" s="8">
        <v>1583</v>
      </c>
      <c r="D69" s="8">
        <v>2111</v>
      </c>
      <c r="E69" s="107">
        <v>2639</v>
      </c>
      <c r="H69">
        <f t="shared" si="2"/>
        <v>2111.4469640000002</v>
      </c>
      <c r="I69" t="s">
        <v>73</v>
      </c>
      <c r="J69">
        <v>2450.5702980000001</v>
      </c>
      <c r="K69">
        <v>2111.4469640000002</v>
      </c>
      <c r="L69">
        <f t="shared" si="3"/>
        <v>2111</v>
      </c>
      <c r="M69">
        <v>1583</v>
      </c>
      <c r="N69">
        <v>2111</v>
      </c>
      <c r="O69">
        <v>2639</v>
      </c>
    </row>
    <row r="70" spans="1:15" x14ac:dyDescent="0.25">
      <c r="A70" s="6">
        <v>5205</v>
      </c>
      <c r="B70" s="7" t="s">
        <v>68</v>
      </c>
      <c r="C70" s="8">
        <v>2279</v>
      </c>
      <c r="D70" s="8">
        <v>3038</v>
      </c>
      <c r="E70" s="107">
        <v>3798</v>
      </c>
      <c r="H70">
        <f t="shared" si="2"/>
        <v>3037.6798570000001</v>
      </c>
      <c r="I70" t="s">
        <v>74</v>
      </c>
      <c r="J70">
        <v>408.60749499999997</v>
      </c>
      <c r="K70">
        <v>3037.6798570000001</v>
      </c>
      <c r="L70">
        <f t="shared" si="3"/>
        <v>3038</v>
      </c>
      <c r="M70">
        <v>2279</v>
      </c>
      <c r="N70">
        <v>3038</v>
      </c>
      <c r="O70">
        <v>3798</v>
      </c>
    </row>
    <row r="71" spans="1:15" x14ac:dyDescent="0.25">
      <c r="A71" s="6">
        <v>2602</v>
      </c>
      <c r="B71" s="7" t="s">
        <v>69</v>
      </c>
      <c r="C71" s="8">
        <v>206</v>
      </c>
      <c r="D71" s="8">
        <v>275</v>
      </c>
      <c r="E71" s="107">
        <v>344</v>
      </c>
      <c r="H71">
        <f t="shared" si="2"/>
        <v>274.65272499999998</v>
      </c>
      <c r="I71" t="s">
        <v>75</v>
      </c>
      <c r="J71">
        <v>1807.7406000000001</v>
      </c>
      <c r="K71">
        <v>274.65272499999998</v>
      </c>
      <c r="L71">
        <f t="shared" si="3"/>
        <v>275</v>
      </c>
      <c r="M71">
        <v>206</v>
      </c>
      <c r="N71">
        <v>275</v>
      </c>
      <c r="O71">
        <v>344</v>
      </c>
    </row>
    <row r="72" spans="1:15" x14ac:dyDescent="0.25">
      <c r="A72" s="6">
        <v>5202</v>
      </c>
      <c r="B72" s="7" t="s">
        <v>70</v>
      </c>
      <c r="C72" s="8">
        <v>3101</v>
      </c>
      <c r="D72" s="8">
        <v>4134</v>
      </c>
      <c r="E72" s="107">
        <v>5168</v>
      </c>
      <c r="H72">
        <f t="shared" si="2"/>
        <v>4133.8929440000002</v>
      </c>
      <c r="I72" t="s">
        <v>76</v>
      </c>
      <c r="J72">
        <v>814.96543099999997</v>
      </c>
      <c r="K72">
        <v>4133.8929440000002</v>
      </c>
      <c r="L72">
        <f t="shared" si="3"/>
        <v>4134</v>
      </c>
      <c r="M72">
        <v>3101</v>
      </c>
      <c r="N72">
        <v>4134</v>
      </c>
      <c r="O72">
        <v>5168</v>
      </c>
    </row>
    <row r="73" spans="1:15" x14ac:dyDescent="0.25">
      <c r="A73" s="6">
        <v>4306</v>
      </c>
      <c r="B73" s="7" t="s">
        <v>71</v>
      </c>
      <c r="C73" s="8">
        <v>7711</v>
      </c>
      <c r="D73" s="8">
        <v>10281</v>
      </c>
      <c r="E73" s="107">
        <v>12851</v>
      </c>
      <c r="H73">
        <f t="shared" si="2"/>
        <v>10281.219099</v>
      </c>
      <c r="I73" t="s">
        <v>77</v>
      </c>
      <c r="J73">
        <v>1174.099334</v>
      </c>
      <c r="K73">
        <v>10281.219099</v>
      </c>
      <c r="L73">
        <f t="shared" si="3"/>
        <v>10281</v>
      </c>
      <c r="M73">
        <v>7711</v>
      </c>
      <c r="N73">
        <v>10281</v>
      </c>
      <c r="O73">
        <v>12851</v>
      </c>
    </row>
    <row r="74" spans="1:15" x14ac:dyDescent="0.25">
      <c r="A74" s="6">
        <v>2105</v>
      </c>
      <c r="B74" s="7" t="s">
        <v>72</v>
      </c>
      <c r="C74" s="8">
        <v>625</v>
      </c>
      <c r="D74" s="8">
        <v>833</v>
      </c>
      <c r="E74" s="107">
        <v>1041</v>
      </c>
      <c r="H74">
        <f t="shared" si="2"/>
        <v>832.813132</v>
      </c>
      <c r="I74" t="s">
        <v>78</v>
      </c>
      <c r="J74">
        <v>301.16483399999998</v>
      </c>
      <c r="K74">
        <v>832.813132</v>
      </c>
      <c r="L74">
        <f t="shared" si="3"/>
        <v>833</v>
      </c>
      <c r="M74">
        <v>625</v>
      </c>
      <c r="N74">
        <v>833</v>
      </c>
      <c r="O74">
        <v>1041</v>
      </c>
    </row>
    <row r="75" spans="1:15" x14ac:dyDescent="0.25">
      <c r="A75" s="6">
        <v>5101</v>
      </c>
      <c r="B75" s="7" t="s">
        <v>73</v>
      </c>
      <c r="C75" s="8">
        <v>1838</v>
      </c>
      <c r="D75" s="8">
        <v>2451</v>
      </c>
      <c r="E75" s="107">
        <v>3064</v>
      </c>
      <c r="H75">
        <f t="shared" si="2"/>
        <v>2450.5702980000001</v>
      </c>
      <c r="I75" t="s">
        <v>79</v>
      </c>
      <c r="J75">
        <v>176.38470000000001</v>
      </c>
      <c r="K75">
        <v>2450.5702980000001</v>
      </c>
      <c r="L75">
        <f t="shared" si="3"/>
        <v>2451</v>
      </c>
      <c r="M75">
        <v>1838</v>
      </c>
      <c r="N75">
        <v>2451</v>
      </c>
      <c r="O75">
        <v>3064</v>
      </c>
    </row>
    <row r="76" spans="1:15" x14ac:dyDescent="0.25">
      <c r="A76" s="6">
        <v>2902</v>
      </c>
      <c r="B76" s="7" t="s">
        <v>74</v>
      </c>
      <c r="C76" s="8">
        <v>307</v>
      </c>
      <c r="D76" s="8">
        <v>409</v>
      </c>
      <c r="E76" s="107">
        <v>511</v>
      </c>
      <c r="H76">
        <f t="shared" si="2"/>
        <v>408.60749499999997</v>
      </c>
      <c r="I76" t="s">
        <v>80</v>
      </c>
      <c r="J76">
        <v>662.024539</v>
      </c>
      <c r="K76">
        <v>408.60749499999997</v>
      </c>
      <c r="L76">
        <f t="shared" si="3"/>
        <v>409</v>
      </c>
      <c r="M76">
        <v>307</v>
      </c>
      <c r="N76">
        <v>409</v>
      </c>
      <c r="O76">
        <v>511</v>
      </c>
    </row>
    <row r="77" spans="1:15" x14ac:dyDescent="0.25">
      <c r="A77" s="6">
        <v>5104</v>
      </c>
      <c r="B77" s="7" t="s">
        <v>75</v>
      </c>
      <c r="C77" s="8">
        <v>1356</v>
      </c>
      <c r="D77" s="8">
        <v>1808</v>
      </c>
      <c r="E77" s="107">
        <v>2260</v>
      </c>
      <c r="H77">
        <f t="shared" si="2"/>
        <v>1807.7406000000001</v>
      </c>
      <c r="I77" t="s">
        <v>81</v>
      </c>
      <c r="J77">
        <v>224.495949</v>
      </c>
      <c r="K77">
        <v>1807.7406000000001</v>
      </c>
      <c r="L77">
        <f t="shared" si="3"/>
        <v>1808</v>
      </c>
      <c r="M77">
        <v>1356</v>
      </c>
      <c r="N77">
        <v>1808</v>
      </c>
      <c r="O77">
        <v>2260</v>
      </c>
    </row>
    <row r="78" spans="1:15" x14ac:dyDescent="0.25">
      <c r="A78" s="6">
        <v>2402</v>
      </c>
      <c r="B78" s="7" t="s">
        <v>76</v>
      </c>
      <c r="C78" s="8">
        <v>611</v>
      </c>
      <c r="D78" s="8">
        <v>815</v>
      </c>
      <c r="E78" s="107">
        <v>1019</v>
      </c>
      <c r="H78">
        <f t="shared" si="2"/>
        <v>814.96543099999997</v>
      </c>
      <c r="I78" t="s">
        <v>82</v>
      </c>
      <c r="J78">
        <v>8213.9201329999996</v>
      </c>
      <c r="K78">
        <v>814.96543099999997</v>
      </c>
      <c r="L78">
        <f t="shared" si="3"/>
        <v>815</v>
      </c>
      <c r="M78">
        <v>611</v>
      </c>
      <c r="N78">
        <v>815</v>
      </c>
      <c r="O78">
        <v>1019</v>
      </c>
    </row>
    <row r="79" spans="1:15" x14ac:dyDescent="0.25">
      <c r="A79" s="6">
        <v>2103</v>
      </c>
      <c r="B79" s="7" t="s">
        <v>77</v>
      </c>
      <c r="C79" s="8">
        <v>881</v>
      </c>
      <c r="D79" s="8">
        <v>1174</v>
      </c>
      <c r="E79" s="107">
        <v>1468</v>
      </c>
      <c r="H79">
        <f t="shared" si="2"/>
        <v>1174.099334</v>
      </c>
      <c r="I79" t="s">
        <v>83</v>
      </c>
      <c r="J79">
        <v>281.952674</v>
      </c>
      <c r="K79">
        <v>1174.099334</v>
      </c>
      <c r="L79">
        <f t="shared" si="3"/>
        <v>1174</v>
      </c>
      <c r="M79">
        <v>881</v>
      </c>
      <c r="N79">
        <v>1174</v>
      </c>
      <c r="O79">
        <v>1468</v>
      </c>
    </row>
    <row r="80" spans="1:15" x14ac:dyDescent="0.25">
      <c r="A80" s="6">
        <v>1202</v>
      </c>
      <c r="B80" s="7" t="s">
        <v>78</v>
      </c>
      <c r="C80" s="8">
        <v>226</v>
      </c>
      <c r="D80" s="8">
        <v>301</v>
      </c>
      <c r="E80" s="107">
        <v>376</v>
      </c>
      <c r="H80">
        <f t="shared" si="2"/>
        <v>301.16483399999998</v>
      </c>
      <c r="I80" t="s">
        <v>84</v>
      </c>
      <c r="J80">
        <v>384.70449300000001</v>
      </c>
      <c r="K80">
        <v>301.16483399999998</v>
      </c>
      <c r="L80">
        <f t="shared" si="3"/>
        <v>301</v>
      </c>
      <c r="M80">
        <v>226</v>
      </c>
      <c r="N80">
        <v>301</v>
      </c>
      <c r="O80">
        <v>376</v>
      </c>
    </row>
    <row r="81" spans="1:15" x14ac:dyDescent="0.25">
      <c r="A81" s="6">
        <v>2206</v>
      </c>
      <c r="B81" s="7" t="s">
        <v>79</v>
      </c>
      <c r="C81" s="8">
        <v>132</v>
      </c>
      <c r="D81" s="8">
        <v>176</v>
      </c>
      <c r="E81" s="107">
        <v>220</v>
      </c>
      <c r="H81">
        <f t="shared" si="2"/>
        <v>176.38470000000001</v>
      </c>
      <c r="I81" t="s">
        <v>85</v>
      </c>
      <c r="J81">
        <v>2477.0458490000001</v>
      </c>
      <c r="K81">
        <v>176.38470000000001</v>
      </c>
      <c r="L81">
        <f t="shared" si="3"/>
        <v>176</v>
      </c>
      <c r="M81">
        <v>132</v>
      </c>
      <c r="N81">
        <v>176</v>
      </c>
      <c r="O81">
        <v>220</v>
      </c>
    </row>
    <row r="82" spans="1:15" x14ac:dyDescent="0.25">
      <c r="A82" s="6">
        <v>2910</v>
      </c>
      <c r="B82" s="7" t="s">
        <v>80</v>
      </c>
      <c r="C82" s="8">
        <v>497</v>
      </c>
      <c r="D82" s="8">
        <v>662</v>
      </c>
      <c r="E82" s="107">
        <v>828</v>
      </c>
      <c r="H82">
        <f t="shared" si="2"/>
        <v>662.024539</v>
      </c>
      <c r="I82" t="s">
        <v>86</v>
      </c>
      <c r="J82">
        <v>1731.8360319999999</v>
      </c>
      <c r="K82">
        <v>662.024539</v>
      </c>
      <c r="L82">
        <f t="shared" si="3"/>
        <v>662</v>
      </c>
      <c r="M82">
        <v>497</v>
      </c>
      <c r="N82">
        <v>662</v>
      </c>
      <c r="O82">
        <v>828</v>
      </c>
    </row>
    <row r="83" spans="1:15" x14ac:dyDescent="0.25">
      <c r="A83" s="6">
        <v>2903</v>
      </c>
      <c r="B83" s="7" t="s">
        <v>81</v>
      </c>
      <c r="C83" s="8">
        <v>168</v>
      </c>
      <c r="D83" s="8">
        <v>224</v>
      </c>
      <c r="E83" s="107">
        <v>280</v>
      </c>
      <c r="H83">
        <f t="shared" si="2"/>
        <v>224.495949</v>
      </c>
      <c r="I83" t="s">
        <v>87</v>
      </c>
      <c r="J83">
        <v>174.19745700000001</v>
      </c>
      <c r="K83">
        <v>224.495949</v>
      </c>
      <c r="L83">
        <f t="shared" si="3"/>
        <v>224</v>
      </c>
      <c r="M83">
        <v>168</v>
      </c>
      <c r="N83">
        <v>224</v>
      </c>
      <c r="O83">
        <v>280</v>
      </c>
    </row>
    <row r="84" spans="1:15" x14ac:dyDescent="0.25">
      <c r="A84" s="6">
        <v>5206</v>
      </c>
      <c r="B84" s="7" t="s">
        <v>82</v>
      </c>
      <c r="C84" s="8">
        <v>6161</v>
      </c>
      <c r="D84" s="8">
        <v>8214</v>
      </c>
      <c r="E84" s="107">
        <v>10268</v>
      </c>
      <c r="H84">
        <f t="shared" si="2"/>
        <v>8213.9201329999996</v>
      </c>
      <c r="I84" t="s">
        <v>88</v>
      </c>
      <c r="J84">
        <v>5295.6618950000002</v>
      </c>
      <c r="K84">
        <v>8213.9201329999996</v>
      </c>
      <c r="L84">
        <f t="shared" si="3"/>
        <v>8214</v>
      </c>
      <c r="M84">
        <v>6161</v>
      </c>
      <c r="N84">
        <v>8214</v>
      </c>
      <c r="O84">
        <v>10268</v>
      </c>
    </row>
    <row r="85" spans="1:15" x14ac:dyDescent="0.25">
      <c r="A85" s="6">
        <v>2201</v>
      </c>
      <c r="B85" s="7" t="s">
        <v>83</v>
      </c>
      <c r="C85" s="8">
        <v>212</v>
      </c>
      <c r="D85" s="8">
        <v>282</v>
      </c>
      <c r="E85" s="107">
        <v>353</v>
      </c>
      <c r="H85">
        <f t="shared" si="2"/>
        <v>281.952674</v>
      </c>
      <c r="I85" t="s">
        <v>89</v>
      </c>
      <c r="J85">
        <v>2996.3336089999998</v>
      </c>
      <c r="K85">
        <v>281.952674</v>
      </c>
      <c r="L85">
        <f t="shared" si="3"/>
        <v>282</v>
      </c>
      <c r="M85">
        <v>212</v>
      </c>
      <c r="N85">
        <v>282</v>
      </c>
      <c r="O85">
        <v>353</v>
      </c>
    </row>
    <row r="86" spans="1:15" x14ac:dyDescent="0.25">
      <c r="A86" s="6">
        <v>2502</v>
      </c>
      <c r="B86" s="7" t="s">
        <v>84</v>
      </c>
      <c r="C86" s="8">
        <v>289</v>
      </c>
      <c r="D86" s="8">
        <v>385</v>
      </c>
      <c r="E86" s="107">
        <v>481</v>
      </c>
      <c r="H86">
        <f t="shared" si="2"/>
        <v>384.70449300000001</v>
      </c>
      <c r="I86" t="s">
        <v>90</v>
      </c>
      <c r="J86">
        <v>565.100638</v>
      </c>
      <c r="K86">
        <v>384.70449300000001</v>
      </c>
      <c r="L86">
        <f t="shared" si="3"/>
        <v>385</v>
      </c>
      <c r="M86">
        <v>289</v>
      </c>
      <c r="N86">
        <v>385</v>
      </c>
      <c r="O86">
        <v>481</v>
      </c>
    </row>
    <row r="87" spans="1:15" x14ac:dyDescent="0.25">
      <c r="A87" s="6">
        <v>3107</v>
      </c>
      <c r="B87" s="7" t="s">
        <v>85</v>
      </c>
      <c r="C87" s="8">
        <v>1858</v>
      </c>
      <c r="D87" s="8">
        <v>2477</v>
      </c>
      <c r="E87" s="107">
        <v>3096</v>
      </c>
      <c r="H87">
        <f t="shared" si="2"/>
        <v>2477.0458490000001</v>
      </c>
      <c r="I87" t="s">
        <v>91</v>
      </c>
      <c r="J87">
        <v>7282.1251499999998</v>
      </c>
      <c r="K87">
        <v>2477.0458490000001</v>
      </c>
      <c r="L87">
        <f t="shared" si="3"/>
        <v>2477</v>
      </c>
      <c r="M87">
        <v>1858</v>
      </c>
      <c r="N87">
        <v>2477</v>
      </c>
      <c r="O87">
        <v>3096</v>
      </c>
    </row>
    <row r="88" spans="1:15" x14ac:dyDescent="0.25">
      <c r="A88" s="6">
        <v>2905</v>
      </c>
      <c r="B88" s="7" t="s">
        <v>86</v>
      </c>
      <c r="C88" s="8">
        <v>1299</v>
      </c>
      <c r="D88" s="8">
        <v>1732</v>
      </c>
      <c r="E88" s="107">
        <v>2165</v>
      </c>
      <c r="H88">
        <f t="shared" si="2"/>
        <v>1731.8360319999999</v>
      </c>
      <c r="I88" t="s">
        <v>113</v>
      </c>
      <c r="J88">
        <v>7854.8857382582573</v>
      </c>
      <c r="K88">
        <v>1731.8360319999999</v>
      </c>
      <c r="L88">
        <f t="shared" si="3"/>
        <v>1732</v>
      </c>
      <c r="M88">
        <v>1299</v>
      </c>
      <c r="N88">
        <v>1732</v>
      </c>
      <c r="O88">
        <v>2165</v>
      </c>
    </row>
    <row r="89" spans="1:15" x14ac:dyDescent="0.25">
      <c r="A89" s="6">
        <v>2203</v>
      </c>
      <c r="B89" s="7" t="s">
        <v>87</v>
      </c>
      <c r="C89" s="8">
        <v>131</v>
      </c>
      <c r="D89" s="8">
        <v>174</v>
      </c>
      <c r="E89" s="107">
        <v>218</v>
      </c>
      <c r="H89">
        <f t="shared" si="2"/>
        <v>174.19745700000001</v>
      </c>
      <c r="I89" t="s">
        <v>92</v>
      </c>
      <c r="J89">
        <v>222.0703</v>
      </c>
      <c r="K89">
        <v>174.19745700000001</v>
      </c>
      <c r="L89">
        <f t="shared" si="3"/>
        <v>174</v>
      </c>
      <c r="M89">
        <v>131</v>
      </c>
      <c r="N89">
        <v>174</v>
      </c>
      <c r="O89">
        <v>218</v>
      </c>
    </row>
    <row r="90" spans="1:15" x14ac:dyDescent="0.25">
      <c r="A90" s="6">
        <v>5207</v>
      </c>
      <c r="B90" s="7" t="s">
        <v>88</v>
      </c>
      <c r="C90" s="8">
        <v>3972</v>
      </c>
      <c r="D90" s="8">
        <v>5296</v>
      </c>
      <c r="E90" s="107">
        <v>6620</v>
      </c>
      <c r="H90">
        <f t="shared" si="2"/>
        <v>5295.6618950000002</v>
      </c>
      <c r="I90" t="s">
        <v>93</v>
      </c>
      <c r="J90">
        <v>205.81587500000001</v>
      </c>
      <c r="K90">
        <v>5295.6618950000002</v>
      </c>
      <c r="L90">
        <f t="shared" si="3"/>
        <v>5296</v>
      </c>
      <c r="M90">
        <v>3972</v>
      </c>
      <c r="N90">
        <v>5296</v>
      </c>
      <c r="O90">
        <v>6620</v>
      </c>
    </row>
    <row r="91" spans="1:15" x14ac:dyDescent="0.25">
      <c r="A91" s="6">
        <v>5102</v>
      </c>
      <c r="B91" s="7" t="s">
        <v>89</v>
      </c>
      <c r="C91" s="8">
        <v>2247</v>
      </c>
      <c r="D91" s="8">
        <v>2996</v>
      </c>
      <c r="E91" s="107">
        <v>3745</v>
      </c>
      <c r="H91">
        <f t="shared" si="2"/>
        <v>2996.3336089999998</v>
      </c>
      <c r="I91" t="s">
        <v>94</v>
      </c>
      <c r="J91">
        <v>3185.2630359999998</v>
      </c>
      <c r="K91">
        <v>2996.3336089999998</v>
      </c>
      <c r="L91">
        <f t="shared" si="3"/>
        <v>2996</v>
      </c>
      <c r="M91">
        <v>2247</v>
      </c>
      <c r="N91">
        <v>2996</v>
      </c>
      <c r="O91">
        <v>3745</v>
      </c>
    </row>
    <row r="92" spans="1:15" x14ac:dyDescent="0.25">
      <c r="A92" s="6">
        <v>2101</v>
      </c>
      <c r="B92" s="7" t="s">
        <v>90</v>
      </c>
      <c r="C92" s="8">
        <v>424</v>
      </c>
      <c r="D92" s="8">
        <v>565</v>
      </c>
      <c r="E92" s="107">
        <v>706</v>
      </c>
      <c r="H92">
        <f t="shared" si="2"/>
        <v>565.100638</v>
      </c>
      <c r="I92" t="s">
        <v>114</v>
      </c>
      <c r="J92">
        <v>749.81274241328026</v>
      </c>
      <c r="K92">
        <v>565.100638</v>
      </c>
      <c r="L92">
        <f t="shared" si="3"/>
        <v>565</v>
      </c>
      <c r="M92">
        <v>424</v>
      </c>
      <c r="N92">
        <v>565</v>
      </c>
      <c r="O92">
        <v>706</v>
      </c>
    </row>
    <row r="93" spans="1:15" x14ac:dyDescent="0.25">
      <c r="A93" s="6">
        <v>4301</v>
      </c>
      <c r="B93" s="7" t="s">
        <v>91</v>
      </c>
      <c r="C93" s="8">
        <v>5462</v>
      </c>
      <c r="D93" s="8">
        <v>7282</v>
      </c>
      <c r="E93" s="107">
        <v>9103</v>
      </c>
      <c r="H93">
        <f t="shared" si="2"/>
        <v>7282.1251499999998</v>
      </c>
      <c r="I93" t="s">
        <v>95</v>
      </c>
      <c r="J93">
        <v>4701.7013790000001</v>
      </c>
      <c r="K93">
        <v>7282.1251499999998</v>
      </c>
      <c r="L93">
        <f t="shared" si="3"/>
        <v>7282</v>
      </c>
      <c r="M93">
        <v>5462</v>
      </c>
      <c r="N93">
        <v>7282</v>
      </c>
      <c r="O93">
        <v>9103</v>
      </c>
    </row>
    <row r="94" spans="1:15" x14ac:dyDescent="0.25">
      <c r="A94" s="6">
        <v>4201</v>
      </c>
      <c r="B94" s="7" t="s">
        <v>113</v>
      </c>
      <c r="C94" s="8">
        <v>5891</v>
      </c>
      <c r="D94" s="8">
        <v>7855</v>
      </c>
      <c r="E94" s="107">
        <v>9819</v>
      </c>
      <c r="H94">
        <f t="shared" si="2"/>
        <v>7854.8857382582573</v>
      </c>
      <c r="I94" t="s">
        <v>96</v>
      </c>
      <c r="J94">
        <v>1319.717488</v>
      </c>
      <c r="K94">
        <v>7854.8857382582573</v>
      </c>
      <c r="L94">
        <f t="shared" si="3"/>
        <v>7855</v>
      </c>
      <c r="M94">
        <v>5891</v>
      </c>
      <c r="N94">
        <v>7855</v>
      </c>
      <c r="O94">
        <v>9819</v>
      </c>
    </row>
    <row r="95" spans="1:15" x14ac:dyDescent="0.25">
      <c r="A95" s="6">
        <v>2204</v>
      </c>
      <c r="B95" s="7" t="s">
        <v>92</v>
      </c>
      <c r="C95" s="8">
        <v>167</v>
      </c>
      <c r="D95" s="8">
        <v>222</v>
      </c>
      <c r="E95" s="107">
        <v>278</v>
      </c>
      <c r="H95">
        <f t="shared" si="2"/>
        <v>222.0703</v>
      </c>
      <c r="I95" t="s">
        <v>97</v>
      </c>
      <c r="J95">
        <v>582.49315200000001</v>
      </c>
      <c r="K95">
        <v>222.0703</v>
      </c>
      <c r="L95">
        <f t="shared" si="3"/>
        <v>222</v>
      </c>
      <c r="M95">
        <v>167</v>
      </c>
      <c r="N95">
        <v>222</v>
      </c>
      <c r="O95">
        <v>278</v>
      </c>
    </row>
    <row r="96" spans="1:15" x14ac:dyDescent="0.25">
      <c r="A96" s="6">
        <v>2601</v>
      </c>
      <c r="B96" s="7" t="s">
        <v>93</v>
      </c>
      <c r="C96" s="8">
        <v>155</v>
      </c>
      <c r="D96" s="8">
        <v>206</v>
      </c>
      <c r="E96" s="107">
        <v>258</v>
      </c>
      <c r="H96">
        <f t="shared" si="2"/>
        <v>205.81587500000001</v>
      </c>
      <c r="I96" t="s">
        <v>98</v>
      </c>
      <c r="J96">
        <v>1128.7314375068338</v>
      </c>
      <c r="K96">
        <v>205.81587500000001</v>
      </c>
      <c r="L96">
        <f t="shared" si="3"/>
        <v>206</v>
      </c>
      <c r="M96">
        <v>155</v>
      </c>
      <c r="N96">
        <v>206</v>
      </c>
      <c r="O96">
        <v>258</v>
      </c>
    </row>
    <row r="97" spans="1:15" x14ac:dyDescent="0.25">
      <c r="A97" s="6">
        <v>5107</v>
      </c>
      <c r="B97" s="7" t="s">
        <v>94</v>
      </c>
      <c r="C97" s="8">
        <v>2389</v>
      </c>
      <c r="D97" s="8">
        <v>3185</v>
      </c>
      <c r="E97" s="107">
        <v>3981</v>
      </c>
      <c r="H97">
        <f t="shared" si="2"/>
        <v>3185.2630359999998</v>
      </c>
      <c r="I97" t="s">
        <v>99</v>
      </c>
      <c r="J97">
        <v>383.87884300000002</v>
      </c>
      <c r="K97">
        <v>3185.2630359999998</v>
      </c>
      <c r="L97">
        <f t="shared" si="3"/>
        <v>3185</v>
      </c>
      <c r="M97">
        <v>2389</v>
      </c>
      <c r="N97">
        <v>3185</v>
      </c>
      <c r="O97">
        <v>3981</v>
      </c>
    </row>
    <row r="98" spans="1:15" x14ac:dyDescent="0.25">
      <c r="A98" s="6">
        <v>1301</v>
      </c>
      <c r="B98" s="7" t="s">
        <v>114</v>
      </c>
      <c r="C98" s="8">
        <v>563</v>
      </c>
      <c r="D98" s="8">
        <v>750</v>
      </c>
      <c r="E98" s="107">
        <v>938</v>
      </c>
      <c r="H98">
        <f t="shared" si="2"/>
        <v>749.81274241328026</v>
      </c>
      <c r="I98" t="s">
        <v>100</v>
      </c>
      <c r="J98">
        <v>379.37602800000002</v>
      </c>
      <c r="K98">
        <v>749.81274241328026</v>
      </c>
      <c r="L98">
        <f t="shared" si="3"/>
        <v>750</v>
      </c>
      <c r="M98">
        <v>563</v>
      </c>
      <c r="N98">
        <v>750</v>
      </c>
      <c r="O98">
        <v>938</v>
      </c>
    </row>
    <row r="99" spans="1:15" x14ac:dyDescent="0.25">
      <c r="A99" s="6">
        <v>2908</v>
      </c>
      <c r="B99" s="7" t="s">
        <v>95</v>
      </c>
      <c r="C99" s="8">
        <v>3527</v>
      </c>
      <c r="D99" s="8">
        <v>4702</v>
      </c>
      <c r="E99" s="107">
        <v>5878</v>
      </c>
      <c r="H99">
        <f t="shared" si="2"/>
        <v>4701.7013790000001</v>
      </c>
      <c r="I99" t="s">
        <v>101</v>
      </c>
      <c r="J99">
        <v>2870.8086079999998</v>
      </c>
      <c r="K99">
        <v>4701.7013790000001</v>
      </c>
      <c r="L99">
        <f t="shared" si="3"/>
        <v>4702</v>
      </c>
      <c r="M99">
        <v>3527</v>
      </c>
      <c r="N99">
        <v>4702</v>
      </c>
      <c r="O99">
        <v>5878</v>
      </c>
    </row>
    <row r="100" spans="1:15" x14ac:dyDescent="0.25">
      <c r="A100" s="6">
        <v>5105</v>
      </c>
      <c r="B100" s="7" t="s">
        <v>96</v>
      </c>
      <c r="C100" s="8">
        <v>990</v>
      </c>
      <c r="D100" s="8">
        <v>1320</v>
      </c>
      <c r="E100" s="107">
        <v>1650</v>
      </c>
      <c r="H100">
        <f t="shared" si="2"/>
        <v>1319.717488</v>
      </c>
      <c r="I100" t="s">
        <v>102</v>
      </c>
      <c r="J100">
        <v>875.99498300000005</v>
      </c>
      <c r="K100">
        <v>1319.717488</v>
      </c>
      <c r="L100">
        <f t="shared" si="3"/>
        <v>1320</v>
      </c>
      <c r="M100">
        <v>990</v>
      </c>
      <c r="N100">
        <v>1320</v>
      </c>
      <c r="O100">
        <v>1650</v>
      </c>
    </row>
    <row r="101" spans="1:15" x14ac:dyDescent="0.25">
      <c r="A101" s="6">
        <v>2106</v>
      </c>
      <c r="B101" s="7" t="s">
        <v>97</v>
      </c>
      <c r="C101" s="8">
        <v>437</v>
      </c>
      <c r="D101" s="8">
        <v>582</v>
      </c>
      <c r="E101" s="107">
        <v>728</v>
      </c>
      <c r="H101">
        <f t="shared" si="2"/>
        <v>582.49315200000001</v>
      </c>
      <c r="I101" t="s">
        <v>103</v>
      </c>
      <c r="J101">
        <v>4515.448609</v>
      </c>
      <c r="K101">
        <v>582.49315200000001</v>
      </c>
      <c r="L101">
        <f t="shared" si="3"/>
        <v>582</v>
      </c>
      <c r="M101">
        <v>437</v>
      </c>
      <c r="N101">
        <v>582</v>
      </c>
      <c r="O101">
        <v>728</v>
      </c>
    </row>
    <row r="102" spans="1:15" x14ac:dyDescent="0.25">
      <c r="A102" s="6">
        <v>1501</v>
      </c>
      <c r="B102" s="7" t="s">
        <v>98</v>
      </c>
      <c r="C102" s="8">
        <v>847</v>
      </c>
      <c r="D102" s="8">
        <v>1129</v>
      </c>
      <c r="E102" s="107">
        <v>1411</v>
      </c>
      <c r="H102">
        <f t="shared" si="2"/>
        <v>1128.7314375068338</v>
      </c>
      <c r="I102" t="s">
        <v>104</v>
      </c>
      <c r="J102">
        <v>6139.9958120000001</v>
      </c>
      <c r="K102">
        <v>1128.7314375068338</v>
      </c>
      <c r="L102">
        <f t="shared" si="3"/>
        <v>1129</v>
      </c>
      <c r="M102">
        <v>847</v>
      </c>
      <c r="N102">
        <v>1129</v>
      </c>
      <c r="O102">
        <v>1411</v>
      </c>
    </row>
    <row r="103" spans="1:15" x14ac:dyDescent="0.25">
      <c r="A103" s="6">
        <v>2605</v>
      </c>
      <c r="B103" s="7" t="s">
        <v>99</v>
      </c>
      <c r="C103" s="8">
        <v>288</v>
      </c>
      <c r="D103" s="8">
        <v>384</v>
      </c>
      <c r="E103" s="107">
        <v>480</v>
      </c>
      <c r="H103">
        <f t="shared" si="2"/>
        <v>383.87884300000002</v>
      </c>
      <c r="I103" t="s">
        <v>105</v>
      </c>
      <c r="J103">
        <v>536.87597200000005</v>
      </c>
      <c r="K103">
        <v>383.87884300000002</v>
      </c>
      <c r="L103">
        <f t="shared" si="3"/>
        <v>384</v>
      </c>
      <c r="M103">
        <v>288</v>
      </c>
      <c r="N103">
        <v>384</v>
      </c>
      <c r="O103">
        <v>480</v>
      </c>
    </row>
    <row r="104" spans="1:15" x14ac:dyDescent="0.25">
      <c r="A104" s="6">
        <v>2205</v>
      </c>
      <c r="B104" s="7" t="s">
        <v>100</v>
      </c>
      <c r="C104" s="8">
        <v>284</v>
      </c>
      <c r="D104" s="8">
        <v>379</v>
      </c>
      <c r="E104" s="107">
        <v>474</v>
      </c>
      <c r="H104">
        <f t="shared" si="2"/>
        <v>379.37602800000002</v>
      </c>
      <c r="I104" t="s">
        <v>106</v>
      </c>
      <c r="J104">
        <v>751.62667699999997</v>
      </c>
      <c r="K104">
        <v>379.37602800000002</v>
      </c>
      <c r="L104">
        <f t="shared" si="3"/>
        <v>379</v>
      </c>
      <c r="M104">
        <v>284</v>
      </c>
      <c r="N104">
        <v>379</v>
      </c>
      <c r="O104">
        <v>474</v>
      </c>
    </row>
    <row r="105" spans="1:15" x14ac:dyDescent="0.25">
      <c r="A105" s="6">
        <v>5001</v>
      </c>
      <c r="B105" s="7" t="s">
        <v>101</v>
      </c>
      <c r="C105" s="8">
        <v>2153</v>
      </c>
      <c r="D105" s="8">
        <v>2871</v>
      </c>
      <c r="E105" s="107">
        <v>3589</v>
      </c>
      <c r="H105">
        <f t="shared" si="2"/>
        <v>2870.8086079999998</v>
      </c>
      <c r="I105" t="s">
        <v>107</v>
      </c>
      <c r="J105">
        <v>5928.56412</v>
      </c>
      <c r="K105">
        <v>2870.8086079999998</v>
      </c>
      <c r="L105">
        <f t="shared" si="3"/>
        <v>2871</v>
      </c>
      <c r="M105">
        <v>2153</v>
      </c>
      <c r="N105">
        <v>2871</v>
      </c>
      <c r="O105">
        <v>3589</v>
      </c>
    </row>
    <row r="106" spans="1:15" x14ac:dyDescent="0.25">
      <c r="A106" s="6">
        <v>1303</v>
      </c>
      <c r="B106" s="7" t="s">
        <v>102</v>
      </c>
      <c r="C106" s="8">
        <v>657</v>
      </c>
      <c r="D106" s="8">
        <v>876</v>
      </c>
      <c r="E106" s="107">
        <v>1095</v>
      </c>
      <c r="H106">
        <f t="shared" si="2"/>
        <v>875.99498300000005</v>
      </c>
      <c r="K106">
        <v>875.99498300000005</v>
      </c>
      <c r="L106">
        <f t="shared" si="3"/>
        <v>876</v>
      </c>
      <c r="M106">
        <v>657</v>
      </c>
      <c r="N106">
        <v>876</v>
      </c>
      <c r="O106">
        <v>1095</v>
      </c>
    </row>
    <row r="107" spans="1:15" x14ac:dyDescent="0.25">
      <c r="A107" s="6">
        <v>5201</v>
      </c>
      <c r="B107" s="7" t="s">
        <v>103</v>
      </c>
      <c r="C107" s="8">
        <v>3386</v>
      </c>
      <c r="D107" s="8">
        <v>4515</v>
      </c>
      <c r="E107" s="107">
        <v>5644</v>
      </c>
      <c r="H107">
        <f t="shared" si="2"/>
        <v>4515.448609</v>
      </c>
      <c r="I107" t="s">
        <v>118</v>
      </c>
      <c r="J107">
        <v>9471.1693454180913</v>
      </c>
      <c r="K107">
        <v>4515.448609</v>
      </c>
      <c r="L107">
        <f t="shared" si="3"/>
        <v>4515</v>
      </c>
      <c r="M107">
        <v>3386</v>
      </c>
      <c r="N107">
        <v>4515</v>
      </c>
      <c r="O107">
        <v>5644</v>
      </c>
    </row>
    <row r="108" spans="1:15" x14ac:dyDescent="0.25">
      <c r="A108" s="6">
        <v>5003</v>
      </c>
      <c r="B108" s="7" t="s">
        <v>104</v>
      </c>
      <c r="C108" s="8">
        <v>4605</v>
      </c>
      <c r="D108" s="8">
        <v>6140</v>
      </c>
      <c r="E108" s="107">
        <v>7675</v>
      </c>
      <c r="H108">
        <f t="shared" si="2"/>
        <v>6139.9958120000001</v>
      </c>
      <c r="I108" t="s">
        <v>119</v>
      </c>
      <c r="J108">
        <v>20438.424118441188</v>
      </c>
      <c r="K108">
        <v>6139.9958120000001</v>
      </c>
      <c r="L108">
        <f t="shared" si="3"/>
        <v>6140</v>
      </c>
      <c r="M108">
        <v>4605</v>
      </c>
      <c r="N108">
        <v>6140</v>
      </c>
      <c r="O108">
        <v>7675</v>
      </c>
    </row>
    <row r="109" spans="1:15" x14ac:dyDescent="0.25">
      <c r="A109" s="6">
        <v>2104</v>
      </c>
      <c r="B109" s="7" t="s">
        <v>105</v>
      </c>
      <c r="C109" s="8">
        <v>403</v>
      </c>
      <c r="D109" s="8">
        <v>537</v>
      </c>
      <c r="E109" s="107">
        <v>671</v>
      </c>
      <c r="H109">
        <f t="shared" si="2"/>
        <v>536.87597200000005</v>
      </c>
      <c r="I109" t="s">
        <v>120</v>
      </c>
      <c r="J109">
        <v>1072.2784102398409</v>
      </c>
      <c r="K109">
        <v>536.87597200000005</v>
      </c>
      <c r="L109">
        <f t="shared" si="3"/>
        <v>537</v>
      </c>
      <c r="M109">
        <v>403</v>
      </c>
      <c r="N109">
        <v>537</v>
      </c>
      <c r="O109">
        <v>671</v>
      </c>
    </row>
    <row r="110" spans="1:15" x14ac:dyDescent="0.25">
      <c r="A110" s="6">
        <v>2501</v>
      </c>
      <c r="B110" s="7" t="s">
        <v>106</v>
      </c>
      <c r="C110" s="8">
        <v>564</v>
      </c>
      <c r="D110" s="8">
        <v>752</v>
      </c>
      <c r="E110" s="107">
        <v>940</v>
      </c>
      <c r="H110">
        <f t="shared" si="2"/>
        <v>751.62667699999997</v>
      </c>
      <c r="K110">
        <v>751.62667699999997</v>
      </c>
      <c r="L110">
        <f t="shared" si="3"/>
        <v>752</v>
      </c>
      <c r="M110">
        <v>564</v>
      </c>
      <c r="N110">
        <v>752</v>
      </c>
      <c r="O110">
        <v>940</v>
      </c>
    </row>
    <row r="111" spans="1:15" x14ac:dyDescent="0.25">
      <c r="A111" s="6">
        <v>4203</v>
      </c>
      <c r="B111" s="7" t="s">
        <v>107</v>
      </c>
      <c r="C111" s="8">
        <v>4447</v>
      </c>
      <c r="D111" s="8">
        <v>5929</v>
      </c>
      <c r="E111" s="107">
        <v>7411</v>
      </c>
      <c r="H111">
        <f t="shared" si="2"/>
        <v>5928.56412</v>
      </c>
      <c r="K111">
        <v>5928.56412</v>
      </c>
      <c r="L111">
        <f t="shared" si="3"/>
        <v>5929</v>
      </c>
      <c r="M111">
        <v>4447</v>
      </c>
      <c r="N111">
        <v>5929</v>
      </c>
      <c r="O111">
        <v>7411</v>
      </c>
    </row>
    <row r="112" spans="1:15" x14ac:dyDescent="0.25">
      <c r="A112" s="6">
        <v>1302</v>
      </c>
      <c r="B112" s="158" t="s">
        <v>115</v>
      </c>
      <c r="C112" s="158"/>
      <c r="D112" s="158"/>
      <c r="E112" s="159"/>
      <c r="H112" t="e">
        <f t="shared" si="2"/>
        <v>#N/A</v>
      </c>
      <c r="K112" t="e">
        <v>#N/A</v>
      </c>
      <c r="L112" t="e">
        <f t="shared" si="3"/>
        <v>#N/A</v>
      </c>
      <c r="M112" t="e">
        <v>#N/A</v>
      </c>
      <c r="N112" t="e">
        <v>#N/A</v>
      </c>
      <c r="O112" t="e">
        <v>#N/A</v>
      </c>
    </row>
    <row r="113" spans="1:15" x14ac:dyDescent="0.25">
      <c r="A113" s="15" t="s">
        <v>116</v>
      </c>
      <c r="B113" s="16" t="s">
        <v>117</v>
      </c>
      <c r="C113" s="4"/>
      <c r="D113" s="4"/>
      <c r="E113" s="5"/>
      <c r="H113" t="e">
        <f t="shared" si="2"/>
        <v>#N/A</v>
      </c>
      <c r="K113" t="e">
        <v>#N/A</v>
      </c>
      <c r="L113" t="e">
        <f t="shared" si="3"/>
        <v>#N/A</v>
      </c>
      <c r="M113" t="e">
        <v>#N/A</v>
      </c>
      <c r="N113" t="e">
        <v>#N/A</v>
      </c>
      <c r="O113" t="e">
        <v>#N/A</v>
      </c>
    </row>
    <row r="114" spans="1:15" x14ac:dyDescent="0.25">
      <c r="A114" s="6" t="s">
        <v>335</v>
      </c>
      <c r="B114" s="7" t="s">
        <v>118</v>
      </c>
      <c r="C114" s="8">
        <v>7103</v>
      </c>
      <c r="D114" s="8">
        <v>9471</v>
      </c>
      <c r="E114" s="107">
        <v>11839</v>
      </c>
      <c r="H114">
        <f t="shared" si="2"/>
        <v>9471.1693454180913</v>
      </c>
      <c r="K114">
        <v>9471.1693454180913</v>
      </c>
      <c r="L114">
        <f t="shared" si="3"/>
        <v>9471</v>
      </c>
      <c r="M114">
        <v>7103</v>
      </c>
      <c r="N114">
        <v>9471</v>
      </c>
      <c r="O114">
        <v>11839</v>
      </c>
    </row>
    <row r="115" spans="1:15" x14ac:dyDescent="0.25">
      <c r="A115" s="6" t="s">
        <v>336</v>
      </c>
      <c r="B115" s="7" t="s">
        <v>119</v>
      </c>
      <c r="C115" s="8">
        <v>15329</v>
      </c>
      <c r="D115" s="8">
        <v>20438</v>
      </c>
      <c r="E115" s="107">
        <v>25548</v>
      </c>
      <c r="H115">
        <f t="shared" si="2"/>
        <v>20438.424118441188</v>
      </c>
      <c r="K115">
        <v>20438.424118441188</v>
      </c>
      <c r="L115">
        <f t="shared" si="3"/>
        <v>20438</v>
      </c>
      <c r="M115">
        <v>15329</v>
      </c>
      <c r="N115">
        <v>20438</v>
      </c>
      <c r="O115">
        <v>25548</v>
      </c>
    </row>
    <row r="116" spans="1:15" x14ac:dyDescent="0.25">
      <c r="A116" s="6">
        <v>1302</v>
      </c>
      <c r="B116" s="7" t="s">
        <v>120</v>
      </c>
      <c r="C116" s="8">
        <v>804</v>
      </c>
      <c r="D116" s="8">
        <v>1072</v>
      </c>
      <c r="E116" s="107">
        <v>1340</v>
      </c>
      <c r="H116">
        <f t="shared" si="2"/>
        <v>1072.2784102398409</v>
      </c>
      <c r="K116">
        <v>1072.2784102398409</v>
      </c>
      <c r="L116">
        <f t="shared" si="3"/>
        <v>1072</v>
      </c>
      <c r="M116">
        <v>804</v>
      </c>
      <c r="N116">
        <v>1072</v>
      </c>
      <c r="O116">
        <v>1340</v>
      </c>
    </row>
    <row r="117" spans="1:15" ht="15.75" thickBot="1" x14ac:dyDescent="0.3">
      <c r="A117" s="125"/>
      <c r="B117" s="17" t="s">
        <v>337</v>
      </c>
      <c r="C117" s="126">
        <f>AVERAGE(C114:C116,C62:C111,C3:C55)</f>
        <v>2858.5754716981132</v>
      </c>
      <c r="D117" s="126">
        <f>AVERAGE(D114:D116,D62:D111,D3:D55)</f>
        <v>3811.2547169811319</v>
      </c>
      <c r="E117" s="127">
        <f>AVERAGE(E114:E116,E62:E111,E3:E55)</f>
        <v>4764.1792452830186</v>
      </c>
    </row>
  </sheetData>
  <mergeCells count="2">
    <mergeCell ref="A1:E1"/>
    <mergeCell ref="A60:E60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8" ma:contentTypeDescription="Crie um novo documento." ma:contentTypeScope="" ma:versionID="722315e0cc123f1bd989a6af10113471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f620532d48e9d9a883fbdbcf9d451b28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c24cbe-242e-4845-ac03-34ccbcb6d8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281826-CB6F-4C07-9587-923A03CB2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c24cbe-242e-4845-ac03-34ccbcb6d8fe"/>
    <ds:schemaRef ds:uri="03231ad4-bbea-4080-93b2-76afccdc7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5EB0B6-4023-4BBB-BD37-C550A71CA06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3231ad4-bbea-4080-93b2-76afccdc72c1"/>
    <ds:schemaRef ds:uri="http://schemas.microsoft.com/office/2006/metadata/properties"/>
    <ds:schemaRef ds:uri="39c24cbe-242e-4845-ac03-34ccbcb6d8f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9FD1F6-3173-4282-80E9-2736FAA153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resultado_ saneamento</vt:lpstr>
      <vt:lpstr>pauta_pós_ajustes</vt:lpstr>
      <vt:lpstr>RR_sem_dados</vt:lpstr>
      <vt:lpstr>comparação_sem_ajustes</vt:lpstr>
      <vt:lpstr>RR_cascavel</vt:lpstr>
      <vt:lpstr>RR_chapecó</vt:lpstr>
      <vt:lpstr>RR_maringa_e_londrina</vt:lpstr>
      <vt:lpstr>RR_marabá</vt:lpstr>
      <vt:lpstr>edição para relatorio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2020-03-17T23:59:59Z</dcterms:created>
  <dcterms:modified xsi:type="dcterms:W3CDTF">2024-03-24T22:00:24Z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