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Documents\Pauta de Valores\Pauta de Valores 2021\Pauta de Valores 2021\mémoria\"/>
    </mc:Choice>
  </mc:AlternateContent>
  <bookViews>
    <workbookView xWindow="0" yWindow="0" windowWidth="20490" windowHeight="7620" firstSheet="2" activeTab="7"/>
  </bookViews>
  <sheets>
    <sheet name="resultado_ saneamento" sheetId="1" r:id="rId1"/>
    <sheet name="comparação_sem_ajustes" sheetId="2" r:id="rId2"/>
    <sheet name="RR_sem_dados" sheetId="3" r:id="rId3"/>
    <sheet name="RR_cascavel" sheetId="4" r:id="rId4"/>
    <sheet name="RR_chapecó" sheetId="5" r:id="rId5"/>
    <sheet name="RR_maringa_e_londrina" sheetId="6" r:id="rId6"/>
    <sheet name="RR_marabá" sheetId="8" r:id="rId7"/>
    <sheet name="pauta_pós_ajustes" sheetId="7" r:id="rId8"/>
  </sheets>
  <definedNames>
    <definedName name="_xlnm._FilterDatabase" localSheetId="4" hidden="1">RR_chapecó!$A$2:$K$12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8" l="1"/>
  <c r="Q3" i="6"/>
  <c r="AB9" i="8" l="1"/>
  <c r="M9" i="8"/>
  <c r="AB2" i="8"/>
  <c r="AB3" i="8"/>
  <c r="AB4" i="8"/>
  <c r="AB5" i="8"/>
  <c r="AB6" i="8"/>
  <c r="AB7" i="8"/>
  <c r="AB8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O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3" i="6"/>
  <c r="X9" i="6"/>
  <c r="X10" i="6" s="1"/>
  <c r="X5" i="6"/>
  <c r="X4" i="6"/>
  <c r="X3" i="6"/>
  <c r="X12" i="6" s="1"/>
  <c r="B41" i="3"/>
  <c r="B42" i="3"/>
  <c r="H35" i="3"/>
  <c r="B35" i="3" s="1"/>
  <c r="H34" i="3"/>
  <c r="B34" i="3" s="1"/>
  <c r="B33" i="3" s="1"/>
  <c r="N15" i="5"/>
  <c r="T3" i="5"/>
  <c r="T4" i="5"/>
  <c r="T5" i="5"/>
  <c r="T6" i="5"/>
  <c r="T7" i="5"/>
  <c r="T8" i="5"/>
  <c r="T9" i="5"/>
  <c r="T10" i="5"/>
  <c r="T11" i="5"/>
  <c r="T2" i="5"/>
  <c r="R25" i="5"/>
  <c r="R21" i="5"/>
  <c r="R22" i="5" s="1"/>
  <c r="P21" i="5"/>
  <c r="P22" i="5" s="1"/>
  <c r="R17" i="5"/>
  <c r="P17" i="5"/>
  <c r="R16" i="5"/>
  <c r="P16" i="5"/>
  <c r="R15" i="5"/>
  <c r="R24" i="5" s="1"/>
  <c r="P15" i="5"/>
  <c r="P25" i="5" s="1"/>
  <c r="N26" i="4"/>
  <c r="K31" i="4"/>
  <c r="Q37" i="4"/>
  <c r="Q33" i="4"/>
  <c r="Q32" i="4"/>
  <c r="Q31" i="4"/>
  <c r="Q41" i="4" s="1"/>
  <c r="T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T18" i="4"/>
  <c r="S18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T8" i="4"/>
  <c r="S8" i="4"/>
  <c r="T7" i="4"/>
  <c r="S7" i="4"/>
  <c r="T6" i="4"/>
  <c r="S6" i="4"/>
  <c r="T5" i="4"/>
  <c r="S5" i="4"/>
  <c r="S4" i="4"/>
  <c r="S3" i="4"/>
  <c r="X6" i="6" l="1"/>
  <c r="X7" i="6" s="1"/>
  <c r="X13" i="6"/>
  <c r="P18" i="5"/>
  <c r="P19" i="5" s="1"/>
  <c r="P24" i="5"/>
  <c r="R18" i="5"/>
  <c r="R19" i="5" s="1"/>
  <c r="Q34" i="4"/>
  <c r="Q35" i="4" s="1"/>
  <c r="S37" i="4"/>
  <c r="Q38" i="4"/>
  <c r="S32" i="4"/>
  <c r="T32" i="4"/>
  <c r="S33" i="4"/>
  <c r="T31" i="4"/>
  <c r="T33" i="4"/>
  <c r="Q40" i="4"/>
  <c r="S31" i="4"/>
  <c r="T37" i="4"/>
  <c r="X8" i="6" l="1"/>
  <c r="R20" i="5"/>
  <c r="P20" i="5"/>
  <c r="T38" i="4"/>
  <c r="Q36" i="4"/>
  <c r="T34" i="4"/>
  <c r="T35" i="4" s="1"/>
  <c r="T41" i="4"/>
  <c r="T40" i="4"/>
  <c r="S34" i="4"/>
  <c r="S35" i="4" s="1"/>
  <c r="S41" i="4"/>
  <c r="S40" i="4"/>
  <c r="S38" i="4"/>
  <c r="S36" i="4" l="1"/>
  <c r="T36" i="4"/>
  <c r="H28" i="3" l="1"/>
  <c r="B28" i="3" s="1"/>
  <c r="H29" i="3"/>
  <c r="B29" i="3" s="1"/>
  <c r="B43" i="3" s="1"/>
  <c r="H27" i="3"/>
  <c r="B27" i="3" s="1"/>
  <c r="H3" i="3"/>
  <c r="G3" i="2" l="1"/>
  <c r="B40" i="3" l="1"/>
  <c r="O12" i="6"/>
  <c r="O4" i="6"/>
  <c r="O9" i="6"/>
  <c r="O10" i="6" s="1"/>
  <c r="O5" i="6"/>
  <c r="B19" i="3"/>
  <c r="M21" i="5"/>
  <c r="K21" i="5"/>
  <c r="M17" i="5"/>
  <c r="K17" i="5"/>
  <c r="M16" i="5"/>
  <c r="K16" i="5"/>
  <c r="M15" i="5"/>
  <c r="M25" i="5" s="1"/>
  <c r="K15" i="5"/>
  <c r="K25" i="5" s="1"/>
  <c r="N37" i="4"/>
  <c r="M37" i="4"/>
  <c r="K37" i="4"/>
  <c r="N33" i="4"/>
  <c r="M33" i="4"/>
  <c r="K33" i="4"/>
  <c r="N32" i="4"/>
  <c r="M32" i="4"/>
  <c r="K32" i="4"/>
  <c r="N31" i="4"/>
  <c r="M31" i="4"/>
  <c r="M40" i="4" s="1"/>
  <c r="K40" i="4"/>
  <c r="N41" i="4" l="1"/>
  <c r="O30" i="4"/>
  <c r="K38" i="4"/>
  <c r="N38" i="4"/>
  <c r="K34" i="4"/>
  <c r="K35" i="4" s="1"/>
  <c r="M41" i="4"/>
  <c r="O13" i="6"/>
  <c r="O6" i="6"/>
  <c r="O7" i="6" s="1"/>
  <c r="M18" i="5"/>
  <c r="M20" i="5" s="1"/>
  <c r="K24" i="5"/>
  <c r="M24" i="5"/>
  <c r="K18" i="5"/>
  <c r="K20" i="5" s="1"/>
  <c r="K22" i="5"/>
  <c r="M22" i="5"/>
  <c r="M34" i="4"/>
  <c r="M36" i="4" s="1"/>
  <c r="M38" i="4"/>
  <c r="N40" i="4"/>
  <c r="N34" i="4"/>
  <c r="N35" i="4" s="1"/>
  <c r="K41" i="4"/>
  <c r="K36" i="4" l="1"/>
  <c r="O8" i="6"/>
  <c r="M19" i="5"/>
  <c r="K19" i="5"/>
  <c r="M35" i="4"/>
  <c r="N36" i="4"/>
  <c r="B7" i="3" l="1"/>
  <c r="G4" i="2" l="1"/>
  <c r="G5" i="2"/>
  <c r="H5" i="2" s="1"/>
  <c r="G6" i="2"/>
  <c r="G7" i="2"/>
  <c r="G8" i="2"/>
  <c r="G9" i="2"/>
  <c r="H9" i="2" s="1"/>
  <c r="G10" i="2"/>
  <c r="H10" i="2" s="1"/>
  <c r="G11" i="2"/>
  <c r="H11" i="2" s="1"/>
  <c r="G12" i="2"/>
  <c r="G13" i="2"/>
  <c r="H13" i="2" s="1"/>
  <c r="G14" i="2"/>
  <c r="G15" i="2"/>
  <c r="G16" i="2"/>
  <c r="G17" i="2"/>
  <c r="H17" i="2" s="1"/>
  <c r="G18" i="2"/>
  <c r="H18" i="2" s="1"/>
  <c r="G19" i="2"/>
  <c r="H19" i="2" s="1"/>
  <c r="G20" i="2"/>
  <c r="H20" i="2" s="1"/>
  <c r="G21" i="2"/>
  <c r="H21" i="2" s="1"/>
  <c r="G22" i="2"/>
  <c r="G23" i="2"/>
  <c r="G24" i="2"/>
  <c r="G25" i="2"/>
  <c r="H25" i="2" s="1"/>
  <c r="G26" i="2"/>
  <c r="H26" i="2" s="1"/>
  <c r="G27" i="2"/>
  <c r="H27" i="2" s="1"/>
  <c r="G28" i="2"/>
  <c r="H28" i="2" s="1"/>
  <c r="G29" i="2"/>
  <c r="H29" i="2" s="1"/>
  <c r="G30" i="2"/>
  <c r="G31" i="2"/>
  <c r="G32" i="2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G40" i="2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G64" i="2"/>
  <c r="G65" i="2"/>
  <c r="H65" i="2" s="1"/>
  <c r="G66" i="2"/>
  <c r="H66" i="2" s="1"/>
  <c r="G67" i="2"/>
  <c r="H67" i="2" s="1"/>
  <c r="G68" i="2"/>
  <c r="G69" i="2"/>
  <c r="H69" i="2" s="1"/>
  <c r="G70" i="2"/>
  <c r="H70" i="2" s="1"/>
  <c r="G71" i="2"/>
  <c r="G72" i="2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G88" i="2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G104" i="2"/>
  <c r="H104" i="2" s="1"/>
  <c r="G105" i="2"/>
  <c r="H105" i="2" s="1"/>
  <c r="H3" i="2"/>
  <c r="H103" i="2"/>
  <c r="H96" i="2"/>
  <c r="H88" i="2"/>
  <c r="H87" i="2"/>
  <c r="H79" i="2"/>
  <c r="H72" i="2"/>
  <c r="H71" i="2"/>
  <c r="H68" i="2"/>
  <c r="H64" i="2"/>
  <c r="H63" i="2"/>
  <c r="H55" i="2"/>
  <c r="H47" i="2"/>
  <c r="H40" i="2"/>
  <c r="H39" i="2"/>
  <c r="H32" i="2"/>
  <c r="H31" i="2"/>
  <c r="H30" i="2"/>
  <c r="H24" i="2"/>
  <c r="H23" i="2"/>
  <c r="H22" i="2"/>
  <c r="H16" i="2"/>
  <c r="H15" i="2"/>
  <c r="H14" i="2"/>
  <c r="H12" i="2"/>
  <c r="H8" i="2"/>
  <c r="H7" i="2"/>
  <c r="H6" i="2"/>
  <c r="H4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2" i="1"/>
  <c r="B3" i="3" l="1"/>
  <c r="A13" i="3" l="1"/>
</calcChain>
</file>

<file path=xl/sharedStrings.xml><?xml version="1.0" encoding="utf-8"?>
<sst xmlns="http://schemas.openxmlformats.org/spreadsheetml/2006/main" count="2510" uniqueCount="479">
  <si>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</si>
  <si>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</si>
  <si>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</si>
  <si>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</si>
  <si>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</si>
  <si>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</si>
  <si>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</si>
  <si>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</si>
  <si>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</si>
  <si>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</si>
  <si>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</si>
  <si>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</si>
  <si>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</si>
  <si>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</si>
  <si>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</si>
  <si>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</si>
  <si>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</si>
  <si>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</si>
  <si>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</si>
  <si>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</si>
  <si>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</si>
  <si>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</si>
  <si>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</si>
  <si>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</si>
  <si>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</si>
  <si>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</si>
  <si>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</si>
  <si>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</si>
  <si>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</si>
  <si>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</si>
  <si>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</si>
  <si>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</si>
  <si>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</si>
  <si>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</si>
  <si>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</si>
  <si>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</si>
  <si>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</si>
  <si>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</si>
  <si>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</si>
  <si>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</si>
  <si>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</si>
  <si>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</si>
  <si>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</si>
  <si>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</si>
  <si>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</si>
  <si>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</si>
  <si>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</si>
  <si>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</si>
  <si>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</si>
  <si>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</si>
  <si>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</si>
  <si>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</si>
  <si>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</si>
  <si>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</si>
  <si>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</si>
  <si>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</si>
  <si>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</si>
  <si>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</si>
  <si>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</si>
  <si>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</si>
  <si>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</si>
  <si>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</si>
  <si>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</si>
  <si>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</si>
  <si>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</si>
  <si>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</si>
  <si>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</si>
  <si>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</si>
  <si>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</si>
  <si>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</si>
  <si>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</si>
  <si>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</si>
  <si>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</si>
  <si>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</si>
  <si>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</si>
  <si>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</si>
  <si>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</si>
  <si>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</si>
  <si>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</si>
  <si>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</si>
  <si>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</si>
  <si>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</si>
  <si>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</si>
  <si>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</si>
  <si>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</si>
  <si>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</si>
  <si>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</si>
  <si>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</si>
  <si>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</si>
  <si>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</si>
  <si>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</si>
  <si>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</si>
  <si>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</si>
  <si>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</si>
  <si>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</si>
  <si>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</si>
  <si>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</si>
  <si>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</si>
  <si>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</si>
  <si>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</si>
  <si>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</si>
  <si>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</si>
  <si>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</si>
  <si>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</si>
  <si>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</si>
  <si>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</si>
  <si>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</si>
  <si>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</si>
  <si>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 xml:space="preserve">Variância </t>
  </si>
  <si>
    <t>Cod RR</t>
  </si>
  <si>
    <t xml:space="preserve">Regiões Rurais </t>
  </si>
  <si>
    <t>Região Rural da Capital Regional de Boa Vista</t>
  </si>
  <si>
    <t>Região Rural da Capital Regional de Criciúma (SC)</t>
  </si>
  <si>
    <t>Região Rural da Capital Regional de Macapá</t>
  </si>
  <si>
    <t>Região Rural do Centro Sub-regional de São Miguel do Oeste</t>
  </si>
  <si>
    <t>Região Rural do Centro Sub-regional de Tefé</t>
  </si>
  <si>
    <t>subdivisão da Região Rural da Metrópole de Manaus</t>
  </si>
  <si>
    <t>Cod</t>
  </si>
  <si>
    <t>Municipio</t>
  </si>
  <si>
    <t xml:space="preserve">Manaus, Itaquatiara e Presidente Figueiredo </t>
  </si>
  <si>
    <t>Iranduba</t>
  </si>
  <si>
    <t xml:space="preserve">demais municipios </t>
  </si>
  <si>
    <t>VTN/há medio</t>
  </si>
  <si>
    <t>Adotou-se o valor para pecuária não titulado do MRT 1 da PPR da SR25 (2018)</t>
  </si>
  <si>
    <t>iterpolação</t>
  </si>
  <si>
    <t>fator</t>
  </si>
  <si>
    <t>adotou-se os valores de floresta dos respectivos MRT das PPR da SR15</t>
  </si>
  <si>
    <t>VTN/há médio</t>
  </si>
  <si>
    <t>MRT Monte Alegre (Tipologia Uso indefinido)</t>
  </si>
  <si>
    <t>MRT Obidos (Tipologia Uso Indefinido)</t>
  </si>
  <si>
    <t>interpolaçao</t>
  </si>
  <si>
    <t>Adotou-se o valor para cerrado do MRT 1 da PPR da SR21 (2019)</t>
  </si>
  <si>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</si>
  <si>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</si>
  <si>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</si>
  <si>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</si>
  <si>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</si>
  <si>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</si>
  <si>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</si>
  <si>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</si>
  <si>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</si>
  <si>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</si>
  <si>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</si>
  <si>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PR</t>
  </si>
  <si>
    <t>SANTA TEREZA DO OESTE</t>
  </si>
  <si>
    <t>FAZENDA BOI PRETO</t>
  </si>
  <si>
    <t>RENASCENÇA</t>
  </si>
  <si>
    <t>FAZENDA JACIRETÃ</t>
  </si>
  <si>
    <t>MANGUEIRINHA</t>
  </si>
  <si>
    <t>BOA SORTE / NOSSA SENHORA APARECIDA</t>
  </si>
  <si>
    <t>MARMELEIRO</t>
  </si>
  <si>
    <t>FAZENDA PERSEVERANÇA GLEBAS II E II-A</t>
  </si>
  <si>
    <t>FAROL</t>
  </si>
  <si>
    <t>FAZENDA PARANÁ</t>
  </si>
  <si>
    <t>BARRACÃO</t>
  </si>
  <si>
    <t>FLORES E CONCEIÇÃO (DT/AV-E)</t>
  </si>
  <si>
    <t>NOVA LARANJEIRAS</t>
  </si>
  <si>
    <t>PINHAL RALO SETOR RIO CACHOEIRA</t>
  </si>
  <si>
    <t>SÃO PEDRO DO IGUAÇU</t>
  </si>
  <si>
    <t>COLÔNIA SÃO PEDRO</t>
  </si>
  <si>
    <t>LARANJAL</t>
  </si>
  <si>
    <t>PARTE DA FAZENDA CHAPADÃO - LT. O5</t>
  </si>
  <si>
    <t>PARTE FAZENDA CHAPADÃO -LT 255 G1.16</t>
  </si>
  <si>
    <t>LINDOESTE</t>
  </si>
  <si>
    <t>FAZENDA SANTA IZABEL</t>
  </si>
  <si>
    <t>CASCAVEL</t>
  </si>
  <si>
    <t>FAZENDA JANGADINHA (COLÔNIA RIO DA PAZ) (DT/AV-E)</t>
  </si>
  <si>
    <t>NOVA CANTU</t>
  </si>
  <si>
    <t>FAZENDA SÃO JORGE E BOA VISTA</t>
  </si>
  <si>
    <t>ALTAMIRA DO PARANÁ</t>
  </si>
  <si>
    <t>OURO VERDE</t>
  </si>
  <si>
    <t>LOTE 207, GLEBA 16, 1ª PARTE DA COLÔNIA PIQUIRI</t>
  </si>
  <si>
    <t>LOTE 208 DA GLEBA 07 DA COLÔNIA GOIO-ERÊ</t>
  </si>
  <si>
    <t>FAZENDA JERUSALÉM</t>
  </si>
  <si>
    <t>HONÓRIO SERPA</t>
  </si>
  <si>
    <t>CHOPIM - 04 (TUPY)</t>
  </si>
  <si>
    <t>FAZENDA MARAMBAIA</t>
  </si>
  <si>
    <t>FAZENDA BOM RETIRO I</t>
  </si>
  <si>
    <t>FAZENDA BOM RETIRO II</t>
  </si>
  <si>
    <t>FAZENDA LEGENDÁRIA II</t>
  </si>
  <si>
    <t>SÃO DOMINGOS OU CAJATI</t>
  </si>
  <si>
    <t>FAZENDA SÃO DOMINGOS - LOTE 80-C</t>
  </si>
  <si>
    <t>FAZENDA SÃO DOMINGOS - LOTE 281-1</t>
  </si>
  <si>
    <t>FAZENDA ÁGUA DO BUGRE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</si>
  <si>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</si>
  <si>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</si>
  <si>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</si>
  <si>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</si>
  <si>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</si>
  <si>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</si>
  <si>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</si>
  <si>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CV</t>
  </si>
  <si>
    <t>Minimo(25%)</t>
  </si>
  <si>
    <t>Maximo(25%)</t>
  </si>
  <si>
    <t>Boxplot</t>
  </si>
  <si>
    <t>2&lt;X&gt;2</t>
  </si>
  <si>
    <t>Região Rural da Capital Regional de Cascavel – se optará por não proceder expurgos pelo Boxplot haja vista a estimativa não restar coerente. Procedeu-se o expurgo dos 4 elementos extremos. Dois abaixo dois acima.</t>
  </si>
  <si>
    <t>Região Rural da Capital Regional de Chapecó – se optará por não se proceder expurgos. O resultado após expurgo pelo gráfico Boxplot não resta coerente.</t>
  </si>
  <si>
    <t>PALMAS</t>
  </si>
  <si>
    <t>SÃO LOURENÇO - LOTE VI</t>
  </si>
  <si>
    <t>SC</t>
  </si>
  <si>
    <t>XANXERÊ</t>
  </si>
  <si>
    <t>SOSSEGO QUIGUAY</t>
  </si>
  <si>
    <t>ABELARDO LUZ</t>
  </si>
  <si>
    <t>GLEBA TIMBAÚBA E GLEBA ITANHANGÁ</t>
  </si>
  <si>
    <t>RESTINGA DOS PAIÓIS</t>
  </si>
  <si>
    <t>INVERNADA DA COCHILA</t>
  </si>
  <si>
    <t>SÃO JOÃO DO CERRO AGUDO</t>
  </si>
  <si>
    <t>PARTES DAS FAZENDAS ESPERANÇA E OUTRA</t>
  </si>
  <si>
    <t>FAZENDA GUARITA</t>
  </si>
  <si>
    <t>CHAPECÓ</t>
  </si>
  <si>
    <t>FAZENDA SERINGA</t>
  </si>
  <si>
    <t>CAMPO ERÊ</t>
  </si>
  <si>
    <t>LOTE 150 L</t>
  </si>
  <si>
    <t>boxpot</t>
  </si>
  <si>
    <t>FAXINAL</t>
  </si>
  <si>
    <t>FAZENDA LUIZ III, II E I</t>
  </si>
  <si>
    <t>TAMARANA</t>
  </si>
  <si>
    <t>FAZENDA CACIQUE</t>
  </si>
  <si>
    <t>FAZENDA SANTA MARIA</t>
  </si>
  <si>
    <t>FAZENDA RIO CLARO</t>
  </si>
  <si>
    <t>SANTA CRUZ DE MONTE CASTELO</t>
  </si>
  <si>
    <t>FAZENDA PARAÍSO</t>
  </si>
  <si>
    <t>LUIZIANA</t>
  </si>
  <si>
    <t>FAZENDA SÃO VICENTE</t>
  </si>
  <si>
    <t>PEABIRU</t>
  </si>
  <si>
    <t>FAZENDA MONTE ALTO</t>
  </si>
  <si>
    <t>FAZENDA TESOURO - PARTE A</t>
  </si>
  <si>
    <t>SANTO INÁCIO</t>
  </si>
  <si>
    <t>FAZ. SANTO ANTÔNIO</t>
  </si>
  <si>
    <t>MARILENA</t>
  </si>
  <si>
    <t>FAZENDA TRÊS IRMÃOS</t>
  </si>
  <si>
    <t>JARDIM OLINDA</t>
  </si>
  <si>
    <t>FAZENDA MÃE DE DEUS</t>
  </si>
  <si>
    <t>FAZENDA SANTO ANGELO</t>
  </si>
  <si>
    <t>MIRADOR</t>
  </si>
  <si>
    <t>FAZENDA RANCHO ALEGRE</t>
  </si>
  <si>
    <t>QUERÊNCIA DO NORTE</t>
  </si>
  <si>
    <t>FAZENDA ÁGUA DA PRATA</t>
  </si>
  <si>
    <t>ITAGUAJÉ</t>
  </si>
  <si>
    <t>FAZENDA SANTA EMÍLIA</t>
  </si>
  <si>
    <t>FAZENDA SANTA IVONE</t>
  </si>
  <si>
    <t>FAZ. BOA SORTE</t>
  </si>
  <si>
    <t>FAZ. SANTA ADÉLIA</t>
  </si>
  <si>
    <t>FAZENDA BELA VISTA</t>
  </si>
  <si>
    <t>FAZENDA SÃO LUIZ</t>
  </si>
  <si>
    <t>APUCARANA</t>
  </si>
  <si>
    <t>FAZ. CAMPANINI/FAZ. AGUA BRANCA</t>
  </si>
  <si>
    <t>FAZENDA TRÊS PONTES (DT/AV-E)</t>
  </si>
  <si>
    <t>PARANAVAÍ</t>
  </si>
  <si>
    <t>FAZENDA NOVO HORIZONTE (DT/AV-E)</t>
  </si>
  <si>
    <t>FAZENDA SANTA ANA</t>
  </si>
  <si>
    <t>CRUZEIRO DO SUL</t>
  </si>
  <si>
    <t>FAZENDA DORA LÚCIA</t>
  </si>
  <si>
    <t>TERRA RICA</t>
  </si>
  <si>
    <t>FAZENDA STO ANTÔNIO DAS ÁGUAS DO CORVO I</t>
  </si>
  <si>
    <t>MAUÁ DA SERRA</t>
  </si>
  <si>
    <t>FAZENDA MAUÁ</t>
  </si>
  <si>
    <t>IRETAMA</t>
  </si>
  <si>
    <t>FAZENDA ARIZONA</t>
  </si>
  <si>
    <t>FAZENDA MONTE AZUL</t>
  </si>
  <si>
    <t>ALVORADA DO SUL</t>
  </si>
  <si>
    <t>FAZENDA INGÁ</t>
  </si>
  <si>
    <t>FAZENDA NATA</t>
  </si>
  <si>
    <t>FAZENDA SANTA LÚCIA</t>
  </si>
  <si>
    <t>FAZENDA SÃO PAULO</t>
  </si>
  <si>
    <t>FAZENDA NOSSA SENHORA DA PENHA</t>
  </si>
  <si>
    <t>FAZENDA SÃO PEDRO</t>
  </si>
  <si>
    <t>PLANALTINA DO PARANÁ</t>
  </si>
  <si>
    <t>FAZENDA SUMATRA</t>
  </si>
  <si>
    <t>GUAIRAÇÁ</t>
  </si>
  <si>
    <t>FAZENDA SANTA FILOMENA</t>
  </si>
  <si>
    <t>COLORADO</t>
  </si>
  <si>
    <t>FAZENDA MARÍLIA</t>
  </si>
  <si>
    <t>NOVA LONDRINA</t>
  </si>
  <si>
    <t>FAZENDA BRIZANTA</t>
  </si>
  <si>
    <t>ICARAÍMA</t>
  </si>
  <si>
    <t>FAZENDA CENTRAL I</t>
  </si>
  <si>
    <t>FAZENDA CENTRAL III</t>
  </si>
  <si>
    <t>BANDEIRANTES</t>
  </si>
  <si>
    <t>FAZENDA NOSSA SENHORA APARECIDA</t>
  </si>
  <si>
    <t>FLORESTÓPOLIS</t>
  </si>
  <si>
    <t>FAZ. FLORESTA, CASCAVEL I E OUTRAS</t>
  </si>
  <si>
    <t>PRIMEIRO DE MAIO</t>
  </si>
  <si>
    <t>FAZENDA PORANGABA II</t>
  </si>
  <si>
    <t>FAZENDA VIDEIRA</t>
  </si>
  <si>
    <t>FAZENDA RIO LARANJEIRAS</t>
  </si>
  <si>
    <t>XAMBRÊ</t>
  </si>
  <si>
    <t>RANCHO BARALDI</t>
  </si>
  <si>
    <t>AMAPORÃ</t>
  </si>
  <si>
    <t>FAZENDA SÃO JOSÉ DO AMAPORÃ</t>
  </si>
  <si>
    <t>CENTENÁRIO DO SUL</t>
  </si>
  <si>
    <t>FAZENDA QUEM SABE</t>
  </si>
  <si>
    <t>FAZENDA SÃO FRANCISCO</t>
  </si>
  <si>
    <t>SÃO JOÃO DO CAIUÁ</t>
  </si>
  <si>
    <t>FAZENDA TAPERIVÁ</t>
  </si>
  <si>
    <t>MARILÂNDIA DO SUL</t>
  </si>
  <si>
    <t>FAZENDA SALTO GRANDE</t>
  </si>
  <si>
    <t>Pauta de Valores de Terra Nua (2020)</t>
  </si>
  <si>
    <t>MB</t>
  </si>
  <si>
    <t>SÃO GERALDO DO ARAGUAIA</t>
  </si>
  <si>
    <t>FAZENDA TIRA CATINGA</t>
  </si>
  <si>
    <t>FAZENDA BOQUEIRÃO</t>
  </si>
  <si>
    <t>SÃO DOMINGOS DO ARAGUAIA</t>
  </si>
  <si>
    <t>CASTANHAL BELO HORIZONTE</t>
  </si>
  <si>
    <t>SANTA MARIA DAS BARREIRAS</t>
  </si>
  <si>
    <t>FAZENDA AGROPECUS - PARTE II</t>
  </si>
  <si>
    <t>MARABÁ</t>
  </si>
  <si>
    <t>FAZENDA NOVA ITAPERUNA</t>
  </si>
  <si>
    <t>FAZENDA NOVO MUNDO (DT/AV-E)</t>
  </si>
  <si>
    <t>NOVO REPARTIMENTO</t>
  </si>
  <si>
    <t>FAZENDA PAJEÚ</t>
  </si>
  <si>
    <t>ITUPIRANGA</t>
  </si>
  <si>
    <t>FAZENDA RANCHARIA</t>
  </si>
  <si>
    <t>RIO MARIA</t>
  </si>
  <si>
    <t>FAZENDA VALE DA SERRA</t>
  </si>
  <si>
    <t>FLORESTA DO ARAGUAIA</t>
  </si>
  <si>
    <t>FAZENDA TRAVESSÃO(GLEBA ITAIPAVA)</t>
  </si>
  <si>
    <t>CONCEIÇÃO DO ARAGUAIA</t>
  </si>
  <si>
    <t>FAZENDA SANTA CRUZ</t>
  </si>
  <si>
    <t>CASTANHAL E FAZENDA BETH</t>
  </si>
  <si>
    <t>FAZENDA SANTA EUDÓXIA</t>
  </si>
  <si>
    <t>FAZENDA CASTANHAL RAINHA</t>
  </si>
  <si>
    <t>BREJO GRANDE DO ARAGUAIA</t>
  </si>
  <si>
    <t>FAZENDA CASTANHEIRA</t>
  </si>
  <si>
    <t>FAZENDA PRINCESA</t>
  </si>
  <si>
    <t>SÃO JOÃO DO ARAGUAIA</t>
  </si>
  <si>
    <t>FAZENDA PRIMAVERA/PONTA DE PEDRA E OUTRA</t>
  </si>
  <si>
    <t>FAZENDA BOA ESPERANÇA</t>
  </si>
  <si>
    <t xml:space="preserve">BANNACH </t>
  </si>
  <si>
    <t>FAZENDA BANNACH LT. 15 - MURIÇOCA</t>
  </si>
  <si>
    <t>PAU D'ARCO</t>
  </si>
  <si>
    <t>FAZENDA ARAXÁ</t>
  </si>
  <si>
    <t>FAZENDA SERRA AZUL</t>
  </si>
  <si>
    <t>FAZENDA LTE 79 DO LT. ITAIPAVA</t>
  </si>
  <si>
    <t>FAZENDA ENTRE RIOS - LT 76-ITAIPAVAS</t>
  </si>
  <si>
    <t>FAZENDA CONQUISTA</t>
  </si>
  <si>
    <t>FAZENDA SANTA IZABEL (DT/AV-E)</t>
  </si>
  <si>
    <t>FAZENDA 2 HJOTA CONH. FAZ. OITO BARRACAS</t>
  </si>
  <si>
    <t>FAZENDA SANTA AMÉLIA</t>
  </si>
  <si>
    <t>FAZENDA CIGANA</t>
  </si>
  <si>
    <t>FAZENDA SERRA QUEBRADA</t>
  </si>
  <si>
    <t>FAZENDA CASTANHAL TARTARUGA</t>
  </si>
  <si>
    <t>FAZENDA SÃO GABRIEL</t>
  </si>
  <si>
    <t>PALESTINA DO PARÁ</t>
  </si>
  <si>
    <t>FAZENDA RIO MAR</t>
  </si>
  <si>
    <t>FAZENDA MURAJUBA</t>
  </si>
  <si>
    <t>FAZENDA SANTA MARIA LOTE 138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</si>
  <si>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</si>
  <si>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</si>
  <si>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</si>
  <si>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</si>
  <si>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</si>
  <si>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</si>
  <si>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</si>
  <si>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</si>
  <si>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</si>
  <si>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FAZENDA BORRACHEIRA</t>
  </si>
  <si>
    <t>FAZENDA DA ESTÂNCIA</t>
  </si>
  <si>
    <t>FAZENDA CAPSS</t>
  </si>
  <si>
    <t>XINGUARA</t>
  </si>
  <si>
    <t>FAZENDA MARINGÁ</t>
  </si>
  <si>
    <t>REDENÇÃO</t>
  </si>
  <si>
    <t>FAZENDA FENIX LOTE 04 - A</t>
  </si>
  <si>
    <t>FAZENDA CAJARANA (GLEBA CARAJÁS)</t>
  </si>
  <si>
    <t>FAZENDA CENTRO DA MATA</t>
  </si>
  <si>
    <t>CASTANHAL E FAZENDA SÃO RAIMUNDO</t>
  </si>
  <si>
    <t>FAZENDA SANTA MARIA II</t>
  </si>
  <si>
    <t>FAZENDA PEDRA PRETA</t>
  </si>
  <si>
    <t>FAZENDA ITACAIÚNAS</t>
  </si>
  <si>
    <t>FAZENDA SANTA FÉ</t>
  </si>
  <si>
    <t>FAZENDA CHIBIL</t>
  </si>
  <si>
    <t>FAZENDA NICOBRAN</t>
  </si>
  <si>
    <t>FAZENDA CODESPAR</t>
  </si>
  <si>
    <t>FAZENDA MOÇA BONITA</t>
  </si>
  <si>
    <t>FAZENDA DIUTÁ</t>
  </si>
  <si>
    <t>FAZENDA INDIAPORÃ</t>
  </si>
  <si>
    <t>CURIONÓPOLIS</t>
  </si>
  <si>
    <t>FAZENDA BARRA/CEDRO</t>
  </si>
  <si>
    <t>AGROPECUÁRIA SÃO JOSÉ DO ARAGUAIA S/A.</t>
  </si>
  <si>
    <t>FAZENDA BREJO DO MEIO/FAZENDA IGUAÇU</t>
  </si>
  <si>
    <t>FAZENDA SANTO ANTONIO</t>
  </si>
  <si>
    <t>FAZENDA JARDIM</t>
  </si>
  <si>
    <t>NOVA IPIXUNA</t>
  </si>
  <si>
    <t>FAZENDA LAGO AZUL</t>
  </si>
  <si>
    <t>FAZENDA AGROINDUSTRIAL ARCO VERDE</t>
  </si>
  <si>
    <t>FAZENDA GROTÃO DO SEVERINO</t>
  </si>
  <si>
    <t>FAZENDA CONSPEL</t>
  </si>
  <si>
    <t>ÁGUA AZUL DO NORTE</t>
  </si>
  <si>
    <t>FAZENDA ARICÁ</t>
  </si>
  <si>
    <t>FAZENDA REMA</t>
  </si>
  <si>
    <t>FAZENDA BACURI</t>
  </si>
  <si>
    <t>FAZENDA CUXIÚ II</t>
  </si>
  <si>
    <t>FAZENDA CUXIÚ I</t>
  </si>
  <si>
    <t>FAZENDA INAJÁ</t>
  </si>
  <si>
    <t>FAZENDA ENTRE RIOS L.80 DO LT. ITAIPAVA</t>
  </si>
  <si>
    <t>CASTANHAL CRISTO REI (DT/AV-E)</t>
  </si>
  <si>
    <t>FAZENDA ENTRE RIOS</t>
  </si>
  <si>
    <t>FAZENDA CARAJÁS</t>
  </si>
  <si>
    <t>FAZENDA SABINA/SÃO PEDRO</t>
  </si>
  <si>
    <t>FAZENDA CONSOLAÇÃO</t>
  </si>
  <si>
    <t>FAZENDA SANTA MARIANA I E II</t>
  </si>
  <si>
    <t>FAZENDA BATENTE</t>
  </si>
  <si>
    <t>FAZENDA PROGRESSO</t>
  </si>
  <si>
    <t>FAZENDA DIBENS</t>
  </si>
  <si>
    <t>FAZENDA ÁGUA AZUL / CAMPO ALEGRE</t>
  </si>
  <si>
    <t>TUCURUÍ</t>
  </si>
  <si>
    <t>FAZENDA BELO HORIZONTE</t>
  </si>
  <si>
    <t>FZENDA COCALANDIA</t>
  </si>
  <si>
    <t>FAZENDA REUNIDAS ELDORADO LTDA</t>
  </si>
  <si>
    <t>FAZENDA RIBEIRÃO DAS PEDRAS</t>
  </si>
  <si>
    <t>FAZENDA REUNIDAS</t>
  </si>
  <si>
    <t>FAZENDA PEDRA DE AMOLAR</t>
  </si>
  <si>
    <t>FAZENDA BOM JESUS</t>
  </si>
  <si>
    <t>FAZ.NOSSA SENHORA DA GUIA E SALINAS</t>
  </si>
  <si>
    <t>FAZENDA BOCA DE FOGO</t>
  </si>
  <si>
    <t>FAZENDA BOA SORTE</t>
  </si>
  <si>
    <t>FAZENDA RESPLANDE</t>
  </si>
  <si>
    <t>FAZENDA NOVA UNIÃO</t>
  </si>
  <si>
    <t>CASTANHAL BOM PRINCÍPIO</t>
  </si>
  <si>
    <t>FAZENDA JAHÚ</t>
  </si>
  <si>
    <t>FAZENDA OURO VERDE</t>
  </si>
  <si>
    <t>FAZENDA ÁGUA FRIA DOS MENDES</t>
  </si>
  <si>
    <t>FAZENDA COSIPAR</t>
  </si>
  <si>
    <t>FAZENDA SANTA LUCIA</t>
  </si>
  <si>
    <t>FAZENDA CAFUNDÓ E FAZENDA NOVA</t>
  </si>
  <si>
    <t>FAZENDA SERTÃO BONITO</t>
  </si>
  <si>
    <t>FAZENDA SANTA RITA I E II</t>
  </si>
  <si>
    <t>FAZENDA BACURYZINHO</t>
  </si>
  <si>
    <t>FAZENDA VALE DO SOL</t>
  </si>
  <si>
    <t>FAZENDA BELO VALE</t>
  </si>
  <si>
    <t>FAZENDA SÃO JOSÉ DA ÁGUA BONITA</t>
  </si>
  <si>
    <t>FAZENDA SÃO GERALDO</t>
  </si>
  <si>
    <t>FAZENDA ÁGUA DA SAÚDE</t>
  </si>
  <si>
    <t>FAZENDA ESCALADA DO NORTE OU JULIANA</t>
  </si>
  <si>
    <t>FAZENDA UNIÃO</t>
  </si>
  <si>
    <t>FAZENDA COCALINHO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</si>
  <si>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</si>
  <si>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</si>
  <si>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</si>
  <si>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</si>
  <si>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</si>
  <si>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</si>
  <si>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</si>
  <si>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</si>
  <si>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CASTANHAL LAJEDO</t>
  </si>
  <si>
    <t>FAZENDA JERUSALEM</t>
  </si>
  <si>
    <t>GLEBA NOVA GLÓRIA LOTES 228, 229, 230, 270, 271, 273 E 274</t>
  </si>
  <si>
    <t>FAZENDA NOSSA SENHORA DE NAZARÉ OU TIBIRIÇÁ</t>
  </si>
  <si>
    <t>FAZENDA ITACAIUNAS</t>
  </si>
  <si>
    <t>FAZENDA CÉU E MAR</t>
  </si>
  <si>
    <t>PROTEÇÃO DIVINA</t>
  </si>
  <si>
    <t>FAZENDA SANTO ANTÔNIO OU CABO DE AÇO</t>
  </si>
  <si>
    <t>FAZENDA ESTIVA</t>
  </si>
  <si>
    <t>FAZENDA CRISTO REI</t>
  </si>
  <si>
    <t>ABÓBORAS OU PERUANO E CIGANAS</t>
  </si>
  <si>
    <t>FAZENDA ARAGUAIA</t>
  </si>
  <si>
    <t>FAZENDA CABECEIRA</t>
  </si>
  <si>
    <t>FAZENDA MARIA BONITA</t>
  </si>
  <si>
    <t>COMPLEXO FAZENDA CEDRO/RIO PARDO</t>
  </si>
  <si>
    <t>JACUNDÁ</t>
  </si>
  <si>
    <t>FAZENDA SANTO ANTÔNIO</t>
  </si>
  <si>
    <t>RONDON DO PARÁ</t>
  </si>
  <si>
    <t>FAZENDA RONDÔNIA</t>
  </si>
  <si>
    <t>FAZENDA CAPIVARA</t>
  </si>
  <si>
    <t>FAZENDA BOM FUTURO</t>
  </si>
  <si>
    <t>Região Rural da Capital Regional de Marabá – optou-se por não se proceder o saneamento para se obter um resultado representativo do valor histórico dos imóveis avaliados para reforma agrária além de totalizar uma amostra de 151 elementos, base por demais robusta.</t>
  </si>
  <si>
    <t>Região Rural da Metrópole de Manaus</t>
  </si>
  <si>
    <t>valor orginal</t>
  </si>
  <si>
    <t>data da referencia</t>
  </si>
  <si>
    <t>correção</t>
  </si>
  <si>
    <t>corrigido</t>
  </si>
  <si>
    <t>valor 2020</t>
  </si>
  <si>
    <t>adotou-se os valores de uso indefinido dos  MRT Monte Alegre e Obitos da PPR da SR30</t>
  </si>
  <si>
    <t>Região Rural das Capitais Regionais de Maringá e Londrina se – optará por não se proceder expurgos. O resultado após expurgo pelo gráfico Boxplot não resta coerente.</t>
  </si>
  <si>
    <t>Pauta de Valores de Terra Nua (2021)</t>
  </si>
  <si>
    <t>(2021/2020)</t>
  </si>
  <si>
    <t>1302_1</t>
  </si>
  <si>
    <t>1302_2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</si>
</sst>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0.000000"/>
  </numFmts>
  <fonts count="15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64">
    <xf numFmtId="0" fontId="0" fillId="0" borderId="0" xfId="0"/>
    <xf numFmtId="4" fontId="3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4" fontId="3" fillId="0" borderId="8" xfId="0" applyNumberFormat="1" applyFont="1" applyFill="1" applyBorder="1" applyAlignment="1">
      <alignment horizontal="right"/>
    </xf>
    <xf numFmtId="10" fontId="0" fillId="0" borderId="0" xfId="0" applyNumberFormat="1"/>
    <xf numFmtId="1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" fontId="7" fillId="0" borderId="1" xfId="0" applyNumberFormat="1" applyFont="1" applyFill="1" applyBorder="1"/>
    <xf numFmtId="1" fontId="6" fillId="0" borderId="1" xfId="0" applyNumberFormat="1" applyFont="1" applyFill="1" applyBorder="1" applyAlignment="1">
      <alignment horizontal="right"/>
    </xf>
    <xf numFmtId="1" fontId="7" fillId="0" borderId="6" xfId="0" applyNumberFormat="1" applyFont="1" applyFill="1" applyBorder="1"/>
    <xf numFmtId="1" fontId="5" fillId="0" borderId="1" xfId="0" applyNumberFormat="1" applyFont="1" applyFill="1" applyBorder="1" applyAlignment="1">
      <alignment horizontal="right"/>
    </xf>
    <xf numFmtId="10" fontId="6" fillId="0" borderId="1" xfId="0" applyNumberFormat="1" applyFont="1" applyFill="1" applyBorder="1" applyAlignment="1">
      <alignment horizontal="right"/>
    </xf>
    <xf numFmtId="10" fontId="6" fillId="0" borderId="10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1" fontId="7" fillId="0" borderId="12" xfId="0" applyNumberFormat="1" applyFont="1" applyFill="1" applyBorder="1"/>
    <xf numFmtId="1" fontId="6" fillId="0" borderId="12" xfId="0" applyNumberFormat="1" applyFont="1" applyFill="1" applyBorder="1" applyAlignment="1">
      <alignment horizontal="right"/>
    </xf>
    <xf numFmtId="1" fontId="7" fillId="0" borderId="13" xfId="0" applyNumberFormat="1" applyFont="1" applyFill="1" applyBorder="1"/>
    <xf numFmtId="0" fontId="6" fillId="0" borderId="2" xfId="0" applyFont="1" applyFill="1" applyBorder="1" applyAlignment="1">
      <alignment horizontal="center"/>
    </xf>
    <xf numFmtId="1" fontId="0" fillId="0" borderId="0" xfId="0" applyNumberFormat="1"/>
    <xf numFmtId="0" fontId="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" fontId="7" fillId="0" borderId="8" xfId="0" applyNumberFormat="1" applyFont="1" applyFill="1" applyBorder="1"/>
    <xf numFmtId="1" fontId="6" fillId="0" borderId="8" xfId="0" applyNumberFormat="1" applyFont="1" applyFill="1" applyBorder="1" applyAlignment="1">
      <alignment horizontal="right"/>
    </xf>
    <xf numFmtId="1" fontId="7" fillId="0" borderId="9" xfId="0" applyNumberFormat="1" applyFont="1" applyFill="1" applyBorder="1"/>
    <xf numFmtId="0" fontId="7" fillId="0" borderId="0" xfId="0" applyFont="1" applyFill="1"/>
    <xf numFmtId="1" fontId="7" fillId="0" borderId="0" xfId="0" applyNumberFormat="1" applyFont="1" applyFill="1"/>
    <xf numFmtId="4" fontId="4" fillId="0" borderId="2" xfId="0" applyNumberFormat="1" applyFont="1" applyFill="1" applyBorder="1" applyAlignment="1"/>
    <xf numFmtId="4" fontId="4" fillId="0" borderId="3" xfId="0" applyNumberFormat="1" applyFont="1" applyFill="1" applyBorder="1" applyAlignment="1"/>
    <xf numFmtId="10" fontId="6" fillId="2" borderId="10" xfId="0" applyNumberFormat="1" applyFont="1" applyFill="1" applyBorder="1" applyAlignment="1">
      <alignment horizontal="right"/>
    </xf>
    <xf numFmtId="0" fontId="0" fillId="0" borderId="1" xfId="0" applyFont="1" applyBorder="1"/>
    <xf numFmtId="3" fontId="0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3" fontId="0" fillId="2" borderId="1" xfId="0" applyNumberFormat="1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14" xfId="0" applyBorder="1"/>
    <xf numFmtId="0" fontId="0" fillId="0" borderId="1" xfId="0" applyBorder="1"/>
    <xf numFmtId="0" fontId="0" fillId="0" borderId="0" xfId="0" applyFill="1"/>
    <xf numFmtId="0" fontId="0" fillId="2" borderId="1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0" fillId="0" borderId="1" xfId="0" applyNumberFormat="1" applyFont="1" applyFill="1" applyBorder="1"/>
    <xf numFmtId="3" fontId="9" fillId="0" borderId="1" xfId="0" applyNumberFormat="1" applyFont="1" applyBorder="1"/>
    <xf numFmtId="0" fontId="9" fillId="0" borderId="1" xfId="0" applyFont="1" applyBorder="1"/>
    <xf numFmtId="1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2" fontId="10" fillId="0" borderId="16" xfId="0" applyNumberFormat="1" applyFont="1" applyBorder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164" fontId="8" fillId="0" borderId="1" xfId="0" applyNumberFormat="1" applyFont="1" applyBorder="1"/>
    <xf numFmtId="4" fontId="0" fillId="0" borderId="1" xfId="0" applyNumberFormat="1" applyBorder="1"/>
    <xf numFmtId="4" fontId="9" fillId="2" borderId="1" xfId="0" applyNumberFormat="1" applyFont="1" applyFill="1" applyBorder="1"/>
    <xf numFmtId="4" fontId="0" fillId="0" borderId="0" xfId="0" applyNumberFormat="1"/>
    <xf numFmtId="10" fontId="0" fillId="0" borderId="1" xfId="0" applyNumberFormat="1" applyBorder="1"/>
    <xf numFmtId="0" fontId="9" fillId="2" borderId="1" xfId="0" applyFont="1" applyFill="1" applyBorder="1"/>
    <xf numFmtId="4" fontId="0" fillId="2" borderId="1" xfId="0" applyNumberFormat="1" applyFill="1" applyBorder="1"/>
    <xf numFmtId="0" fontId="7" fillId="0" borderId="17" xfId="0" applyFont="1" applyBorder="1" applyAlignment="1"/>
    <xf numFmtId="0" fontId="3" fillId="0" borderId="0" xfId="0" applyFont="1" applyFill="1" applyBorder="1" applyAlignment="1">
      <alignment horizontal="left"/>
    </xf>
    <xf numFmtId="0" fontId="7" fillId="0" borderId="18" xfId="0" applyFont="1" applyBorder="1" applyAlignment="1"/>
    <xf numFmtId="1" fontId="5" fillId="0" borderId="8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2" fillId="0" borderId="0" xfId="0" applyFont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0" fontId="2" fillId="0" borderId="6" xfId="0" applyNumberFormat="1" applyFont="1" applyBorder="1"/>
    <xf numFmtId="4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10" fontId="2" fillId="0" borderId="9" xfId="0" applyNumberFormat="1" applyFont="1" applyBorder="1"/>
    <xf numFmtId="10" fontId="2" fillId="0" borderId="0" xfId="0" applyNumberFormat="1" applyFont="1"/>
    <xf numFmtId="0" fontId="14" fillId="0" borderId="0" xfId="0" applyFont="1"/>
    <xf numFmtId="17" fontId="0" fillId="0" borderId="1" xfId="0" applyNumberFormat="1" applyBorder="1"/>
    <xf numFmtId="3" fontId="14" fillId="2" borderId="1" xfId="0" applyNumberFormat="1" applyFont="1" applyFill="1" applyBorder="1"/>
    <xf numFmtId="3" fontId="14" fillId="2" borderId="0" xfId="0" applyNumberFormat="1" applyFont="1" applyFill="1"/>
    <xf numFmtId="165" fontId="6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1" fontId="0" fillId="0" borderId="0" xfId="0" applyNumberFormat="1" applyFill="1" applyBorder="1"/>
    <xf numFmtId="0" fontId="0" fillId="0" borderId="0" xfId="0" applyFill="1" applyBorder="1"/>
    <xf numFmtId="1" fontId="14" fillId="0" borderId="0" xfId="0" applyNumberFormat="1" applyFont="1" applyFill="1" applyBorder="1"/>
    <xf numFmtId="4" fontId="0" fillId="0" borderId="10" xfId="0" applyNumberFormat="1" applyBorder="1" applyAlignment="1">
      <alignment horizontal="right"/>
    </xf>
    <xf numFmtId="0" fontId="12" fillId="0" borderId="14" xfId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164" fontId="8" fillId="0" borderId="5" xfId="0" applyNumberFormat="1" applyFont="1" applyBorder="1"/>
    <xf numFmtId="4" fontId="0" fillId="0" borderId="6" xfId="0" applyNumberFormat="1" applyBorder="1"/>
    <xf numFmtId="0" fontId="0" fillId="2" borderId="0" xfId="0" applyFill="1" applyBorder="1"/>
    <xf numFmtId="0" fontId="0" fillId="0" borderId="24" xfId="0" applyBorder="1"/>
    <xf numFmtId="0" fontId="0" fillId="0" borderId="18" xfId="0" applyBorder="1"/>
    <xf numFmtId="0" fontId="9" fillId="0" borderId="24" xfId="0" applyFont="1" applyBorder="1"/>
    <xf numFmtId="0" fontId="9" fillId="0" borderId="5" xfId="0" applyFont="1" applyBorder="1"/>
    <xf numFmtId="4" fontId="0" fillId="0" borderId="0" xfId="0" applyNumberFormat="1" applyBorder="1"/>
    <xf numFmtId="4" fontId="9" fillId="2" borderId="6" xfId="0" applyNumberFormat="1" applyFont="1" applyFill="1" applyBorder="1"/>
    <xf numFmtId="10" fontId="0" fillId="0" borderId="6" xfId="0" applyNumberFormat="1" applyBorder="1"/>
    <xf numFmtId="0" fontId="0" fillId="0" borderId="6" xfId="0" applyBorder="1"/>
    <xf numFmtId="0" fontId="9" fillId="2" borderId="6" xfId="0" applyFont="1" applyFill="1" applyBorder="1"/>
    <xf numFmtId="0" fontId="9" fillId="0" borderId="7" xfId="0" applyFont="1" applyBorder="1"/>
    <xf numFmtId="0" fontId="9" fillId="2" borderId="8" xfId="0" applyFont="1" applyFill="1" applyBorder="1"/>
    <xf numFmtId="0" fontId="0" fillId="0" borderId="25" xfId="0" applyBorder="1"/>
    <xf numFmtId="0" fontId="9" fillId="2" borderId="9" xfId="0" applyFont="1" applyFill="1" applyBorder="1"/>
    <xf numFmtId="0" fontId="9" fillId="0" borderId="0" xfId="0" applyFont="1" applyFill="1" applyBorder="1" applyAlignment="1"/>
    <xf numFmtId="4" fontId="9" fillId="2" borderId="8" xfId="0" applyNumberFormat="1" applyFont="1" applyFill="1" applyBorder="1"/>
    <xf numFmtId="4" fontId="0" fillId="0" borderId="25" xfId="0" applyNumberFormat="1" applyBorder="1"/>
    <xf numFmtId="4" fontId="9" fillId="2" borderId="9" xfId="0" applyNumberFormat="1" applyFont="1" applyFill="1" applyBorder="1"/>
    <xf numFmtId="3" fontId="0" fillId="0" borderId="0" xfId="0" applyNumberFormat="1" applyFont="1" applyFill="1" applyBorder="1"/>
    <xf numFmtId="0" fontId="9" fillId="0" borderId="0" xfId="0" applyFont="1" applyFill="1" applyBorder="1"/>
    <xf numFmtId="164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4" fontId="12" fillId="0" borderId="6" xfId="1" applyNumberFormat="1" applyFont="1" applyFill="1" applyBorder="1" applyAlignment="1">
      <alignment horizontal="center" vertical="center"/>
    </xf>
    <xf numFmtId="164" fontId="8" fillId="0" borderId="7" xfId="0" applyNumberFormat="1" applyFont="1" applyBorder="1"/>
    <xf numFmtId="4" fontId="0" fillId="0" borderId="8" xfId="0" applyNumberFormat="1" applyBorder="1"/>
    <xf numFmtId="4" fontId="0" fillId="0" borderId="9" xfId="0" applyNumberFormat="1" applyBorder="1"/>
    <xf numFmtId="164" fontId="12" fillId="0" borderId="2" xfId="1" applyNumberFormat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center" vertical="center"/>
    </xf>
    <xf numFmtId="0" fontId="9" fillId="2" borderId="23" xfId="0" applyFont="1" applyFill="1" applyBorder="1"/>
    <xf numFmtId="0" fontId="0" fillId="0" borderId="26" xfId="0" applyBorder="1"/>
    <xf numFmtId="4" fontId="5" fillId="0" borderId="0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/>
    <xf numFmtId="4" fontId="5" fillId="0" borderId="1" xfId="0" applyNumberFormat="1" applyFont="1" applyFill="1" applyBorder="1" applyAlignment="1"/>
    <xf numFmtId="1" fontId="6" fillId="0" borderId="1" xfId="0" applyNumberFormat="1" applyFont="1" applyFill="1" applyBorder="1"/>
    <xf numFmtId="1" fontId="6" fillId="0" borderId="6" xfId="0" applyNumberFormat="1" applyFont="1" applyFill="1" applyBorder="1"/>
    <xf numFmtId="1" fontId="6" fillId="0" borderId="0" xfId="0" applyNumberFormat="1" applyFont="1" applyFill="1" applyBorder="1"/>
    <xf numFmtId="1" fontId="2" fillId="0" borderId="0" xfId="0" applyNumberFormat="1" applyFont="1"/>
    <xf numFmtId="4" fontId="3" fillId="2" borderId="27" xfId="0" applyNumberFormat="1" applyFont="1" applyFill="1" applyBorder="1"/>
    <xf numFmtId="10" fontId="3" fillId="2" borderId="28" xfId="0" applyNumberFormat="1" applyFont="1" applyFill="1" applyBorder="1"/>
    <xf numFmtId="9" fontId="2" fillId="0" borderId="0" xfId="0" applyNumberFormat="1" applyFont="1"/>
    <xf numFmtId="0" fontId="6" fillId="0" borderId="0" xfId="0" applyFont="1" applyFill="1"/>
    <xf numFmtId="1" fontId="6" fillId="0" borderId="0" xfId="0" applyNumberFormat="1" applyFont="1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7" fillId="0" borderId="1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>
      <selection activeCell="D23" sqref="D23"/>
    </sheetView>
  </sheetViews>
  <sheetFormatPr defaultRowHeight="15" x14ac:dyDescent="0.25"/>
  <cols>
    <col min="1" max="1" width="80.28515625" bestFit="1" customWidth="1"/>
    <col min="2" max="2" width="8.140625" style="84" bestFit="1" customWidth="1"/>
    <col min="3" max="3" width="9.42578125" style="84" bestFit="1" customWidth="1"/>
    <col min="4" max="5" width="9.140625" style="84"/>
    <col min="6" max="6" width="9.42578125" style="84" bestFit="1" customWidth="1"/>
    <col min="7" max="7" width="9.140625" style="84"/>
    <col min="8" max="8" width="13.42578125" style="84" customWidth="1"/>
    <col min="9" max="9" width="12.7109375" style="84" bestFit="1" customWidth="1"/>
    <col min="10" max="10" width="9.140625" style="84"/>
    <col min="11" max="11" width="9.140625" style="91"/>
    <col min="12" max="13" width="9.140625" style="84"/>
  </cols>
  <sheetData>
    <row r="1" spans="1:1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83" t="s">
        <v>108</v>
      </c>
    </row>
    <row r="2" spans="1:11" x14ac:dyDescent="0.25">
      <c r="A2" s="4" t="s">
        <v>10</v>
      </c>
      <c r="B2" s="85">
        <v>175.51701600000001</v>
      </c>
      <c r="C2" s="85">
        <v>1557.958764</v>
      </c>
      <c r="D2" s="1">
        <v>3788.231581</v>
      </c>
      <c r="E2" s="85">
        <v>3306.1368990000001</v>
      </c>
      <c r="F2" s="85">
        <v>5868.3654409999999</v>
      </c>
      <c r="G2" s="85">
        <v>10159.647025</v>
      </c>
      <c r="H2" s="85">
        <v>262.33448800000002</v>
      </c>
      <c r="I2" s="85">
        <v>2543.4272259999998</v>
      </c>
      <c r="J2" s="86">
        <v>94</v>
      </c>
      <c r="K2" s="87">
        <f>I2/D2</f>
        <v>0.67140225501435624</v>
      </c>
    </row>
    <row r="3" spans="1:11" x14ac:dyDescent="0.25">
      <c r="A3" s="4" t="s">
        <v>11</v>
      </c>
      <c r="B3" s="85">
        <v>823.39347799999996</v>
      </c>
      <c r="C3" s="85">
        <v>1212.6881800000001</v>
      </c>
      <c r="D3" s="1">
        <v>1724.898187</v>
      </c>
      <c r="E3" s="85">
        <v>1550.4162759999999</v>
      </c>
      <c r="F3" s="85">
        <v>2317.9272649999998</v>
      </c>
      <c r="G3" s="85">
        <v>3650.8614480000001</v>
      </c>
      <c r="H3" s="85">
        <v>129.75469699999999</v>
      </c>
      <c r="I3" s="85">
        <v>661.62173399999995</v>
      </c>
      <c r="J3" s="86">
        <v>26</v>
      </c>
      <c r="K3" s="87">
        <f t="shared" ref="K3:K66" si="0">I3/D3</f>
        <v>0.38357147047079593</v>
      </c>
    </row>
    <row r="4" spans="1:11" x14ac:dyDescent="0.25">
      <c r="A4" s="4" t="s">
        <v>12</v>
      </c>
      <c r="B4" s="85">
        <v>64.839321999999996</v>
      </c>
      <c r="C4" s="85">
        <v>261.40087599999998</v>
      </c>
      <c r="D4" s="1">
        <v>672.317542</v>
      </c>
      <c r="E4" s="85">
        <v>462.50250299999999</v>
      </c>
      <c r="F4" s="85">
        <v>970.95790199999999</v>
      </c>
      <c r="G4" s="85">
        <v>1998.7472</v>
      </c>
      <c r="H4" s="85">
        <v>91.596256999999994</v>
      </c>
      <c r="I4" s="85">
        <v>526.18043499999999</v>
      </c>
      <c r="J4" s="86">
        <v>33</v>
      </c>
      <c r="K4" s="87">
        <f t="shared" si="0"/>
        <v>0.78263677820264277</v>
      </c>
    </row>
    <row r="5" spans="1:11" x14ac:dyDescent="0.25">
      <c r="A5" s="4" t="s">
        <v>13</v>
      </c>
      <c r="B5" s="85">
        <v>102.391609</v>
      </c>
      <c r="C5" s="85">
        <v>377.11718999999999</v>
      </c>
      <c r="D5" s="1">
        <v>664.888058</v>
      </c>
      <c r="E5" s="85">
        <v>613.69162400000005</v>
      </c>
      <c r="F5" s="85">
        <v>871.01155000000006</v>
      </c>
      <c r="G5" s="85">
        <v>1634.045926</v>
      </c>
      <c r="H5" s="85">
        <v>40.943890000000003</v>
      </c>
      <c r="I5" s="85">
        <v>377.48401699999999</v>
      </c>
      <c r="J5" s="86">
        <v>85</v>
      </c>
      <c r="K5" s="87">
        <f t="shared" si="0"/>
        <v>0.56774070831634638</v>
      </c>
    </row>
    <row r="6" spans="1:11" x14ac:dyDescent="0.25">
      <c r="A6" s="4" t="s">
        <v>14</v>
      </c>
      <c r="B6" s="85">
        <v>1573.761927</v>
      </c>
      <c r="C6" s="85">
        <v>5687.8328620000002</v>
      </c>
      <c r="D6" s="1">
        <v>6978.8993019999998</v>
      </c>
      <c r="E6" s="85">
        <v>7211.9663549999996</v>
      </c>
      <c r="F6" s="85">
        <v>9072.4496670000008</v>
      </c>
      <c r="G6" s="85">
        <v>11078.761379</v>
      </c>
      <c r="H6" s="85">
        <v>339.08896800000002</v>
      </c>
      <c r="I6" s="85">
        <v>2560.0655710000001</v>
      </c>
      <c r="J6" s="86">
        <v>57</v>
      </c>
      <c r="K6" s="87">
        <f t="shared" si="0"/>
        <v>0.36682941825315368</v>
      </c>
    </row>
    <row r="7" spans="1:11" x14ac:dyDescent="0.25">
      <c r="A7" s="4" t="s">
        <v>15</v>
      </c>
      <c r="B7" s="85">
        <v>1524.0315189999999</v>
      </c>
      <c r="C7" s="85">
        <v>3347.2877709999998</v>
      </c>
      <c r="D7" s="1">
        <v>4461.6294900000003</v>
      </c>
      <c r="E7" s="85">
        <v>4416.7879350000003</v>
      </c>
      <c r="F7" s="85">
        <v>5339.575398</v>
      </c>
      <c r="G7" s="85">
        <v>7483.3283950000005</v>
      </c>
      <c r="H7" s="85">
        <v>362.55285700000002</v>
      </c>
      <c r="I7" s="85">
        <v>1494.8437249999999</v>
      </c>
      <c r="J7" s="86">
        <v>17</v>
      </c>
      <c r="K7" s="87">
        <f t="shared" si="0"/>
        <v>0.33504434385473814</v>
      </c>
    </row>
    <row r="8" spans="1:11" x14ac:dyDescent="0.25">
      <c r="A8" s="4" t="s">
        <v>16</v>
      </c>
      <c r="B8" s="85">
        <v>117.019053</v>
      </c>
      <c r="C8" s="85">
        <v>610.66554900000006</v>
      </c>
      <c r="D8" s="1">
        <v>1639.4607390000001</v>
      </c>
      <c r="E8" s="85">
        <v>1118.587998</v>
      </c>
      <c r="F8" s="85">
        <v>2682.2939059999999</v>
      </c>
      <c r="G8" s="85">
        <v>5826.3089209999998</v>
      </c>
      <c r="H8" s="85">
        <v>138.54779500000001</v>
      </c>
      <c r="I8" s="85">
        <v>1292.2877989999999</v>
      </c>
      <c r="J8" s="86">
        <v>87</v>
      </c>
      <c r="K8" s="87">
        <f t="shared" si="0"/>
        <v>0.78823955234709642</v>
      </c>
    </row>
    <row r="9" spans="1:11" x14ac:dyDescent="0.25">
      <c r="A9" s="4" t="s">
        <v>17</v>
      </c>
      <c r="B9" s="85">
        <v>301.35753399999999</v>
      </c>
      <c r="C9" s="85">
        <v>3163.5825420000001</v>
      </c>
      <c r="D9" s="1">
        <v>5416.6229290000001</v>
      </c>
      <c r="E9" s="85">
        <v>4420.4390530000001</v>
      </c>
      <c r="F9" s="85">
        <v>9106.1611209999992</v>
      </c>
      <c r="G9" s="85">
        <v>12708.687131999999</v>
      </c>
      <c r="H9" s="85">
        <v>729.92983800000002</v>
      </c>
      <c r="I9" s="85">
        <v>3500.6205260000002</v>
      </c>
      <c r="J9" s="86">
        <v>23</v>
      </c>
      <c r="K9" s="87">
        <f t="shared" si="0"/>
        <v>0.64627362323082616</v>
      </c>
    </row>
    <row r="10" spans="1:11" x14ac:dyDescent="0.25">
      <c r="A10" s="4" t="s">
        <v>18</v>
      </c>
      <c r="B10" s="85">
        <v>591.37124800000004</v>
      </c>
      <c r="C10" s="85">
        <v>1076.8083939999999</v>
      </c>
      <c r="D10" s="1">
        <v>3718.3087289999999</v>
      </c>
      <c r="E10" s="85">
        <v>4261.4355939999996</v>
      </c>
      <c r="F10" s="85">
        <v>6076.5964729999996</v>
      </c>
      <c r="G10" s="85">
        <v>6841.621717</v>
      </c>
      <c r="H10" s="85">
        <v>876.559212</v>
      </c>
      <c r="I10" s="85">
        <v>2479.2838510000001</v>
      </c>
      <c r="J10" s="86">
        <v>8</v>
      </c>
      <c r="K10" s="87">
        <f t="shared" si="0"/>
        <v>0.66677729895408056</v>
      </c>
    </row>
    <row r="11" spans="1:11" x14ac:dyDescent="0.25">
      <c r="A11" s="4" t="s">
        <v>19</v>
      </c>
      <c r="B11" s="85">
        <v>444.941034</v>
      </c>
      <c r="C11" s="85">
        <v>970.54372100000001</v>
      </c>
      <c r="D11" s="1">
        <v>2329.2941949999999</v>
      </c>
      <c r="E11" s="85">
        <v>1872.6870730000001</v>
      </c>
      <c r="F11" s="85">
        <v>3615.4710129999999</v>
      </c>
      <c r="G11" s="85">
        <v>5602.466958</v>
      </c>
      <c r="H11" s="85">
        <v>248.70620099999999</v>
      </c>
      <c r="I11" s="85">
        <v>1572.9561269999999</v>
      </c>
      <c r="J11" s="86">
        <v>40</v>
      </c>
      <c r="K11" s="87">
        <f t="shared" si="0"/>
        <v>0.67529302669300639</v>
      </c>
    </row>
    <row r="12" spans="1:11" x14ac:dyDescent="0.25">
      <c r="A12" s="4" t="s">
        <v>20</v>
      </c>
      <c r="B12" s="85">
        <v>1529.9155479999999</v>
      </c>
      <c r="C12" s="85">
        <v>2341.91734</v>
      </c>
      <c r="D12" s="1">
        <v>3904.372202</v>
      </c>
      <c r="E12" s="85">
        <v>2713.1960180000001</v>
      </c>
      <c r="F12" s="85">
        <v>5817.4238999999998</v>
      </c>
      <c r="G12" s="85">
        <v>11124.68514</v>
      </c>
      <c r="H12" s="85">
        <v>321.81941799999998</v>
      </c>
      <c r="I12" s="85">
        <v>2471.941855</v>
      </c>
      <c r="J12" s="86">
        <v>59</v>
      </c>
      <c r="K12" s="87">
        <f t="shared" si="0"/>
        <v>0.63312146668131619</v>
      </c>
    </row>
    <row r="13" spans="1:11" x14ac:dyDescent="0.25">
      <c r="A13" s="4" t="s">
        <v>21</v>
      </c>
      <c r="B13" s="85">
        <v>1650.2162069999999</v>
      </c>
      <c r="C13" s="85">
        <v>1735.381038</v>
      </c>
      <c r="D13" s="1">
        <v>5251.5319380000001</v>
      </c>
      <c r="E13" s="85">
        <v>5273.5356890000003</v>
      </c>
      <c r="F13" s="85">
        <v>8745.6790880000008</v>
      </c>
      <c r="G13" s="85">
        <v>8808.8401670000003</v>
      </c>
      <c r="H13" s="85">
        <v>1982.7716419999999</v>
      </c>
      <c r="I13" s="85">
        <v>3965.5432839999999</v>
      </c>
      <c r="J13" s="86">
        <v>4</v>
      </c>
      <c r="K13" s="87">
        <f t="shared" si="0"/>
        <v>0.75512123525430608</v>
      </c>
    </row>
    <row r="14" spans="1:11" x14ac:dyDescent="0.25">
      <c r="A14" s="4" t="s">
        <v>22</v>
      </c>
      <c r="B14" s="85">
        <v>534.91635199999996</v>
      </c>
      <c r="C14" s="85">
        <v>833.04742099999999</v>
      </c>
      <c r="D14" s="1">
        <v>1509.7126270000001</v>
      </c>
      <c r="E14" s="85">
        <v>1098.6776179999999</v>
      </c>
      <c r="F14" s="85">
        <v>2137.2072389999998</v>
      </c>
      <c r="G14" s="85">
        <v>4027.2547730000001</v>
      </c>
      <c r="H14" s="85">
        <v>117.462097</v>
      </c>
      <c r="I14" s="85">
        <v>924.89747699999998</v>
      </c>
      <c r="J14" s="86">
        <v>62</v>
      </c>
      <c r="K14" s="87">
        <f t="shared" si="0"/>
        <v>0.61263147731492074</v>
      </c>
    </row>
    <row r="15" spans="1:11" x14ac:dyDescent="0.25">
      <c r="A15" s="4" t="s">
        <v>23</v>
      </c>
      <c r="B15" s="85">
        <v>181.49919600000001</v>
      </c>
      <c r="C15" s="85">
        <v>181.49919600000001</v>
      </c>
      <c r="D15" s="1">
        <v>304.00084299999997</v>
      </c>
      <c r="E15" s="85">
        <v>304.00084299999997</v>
      </c>
      <c r="F15" s="85">
        <v>426.50248900000003</v>
      </c>
      <c r="G15" s="85">
        <v>426.50248900000003</v>
      </c>
      <c r="H15" s="85">
        <v>122.50164700000001</v>
      </c>
      <c r="I15" s="85">
        <v>173.24349000000001</v>
      </c>
      <c r="J15" s="86">
        <v>2</v>
      </c>
      <c r="K15" s="87">
        <f t="shared" si="0"/>
        <v>0.56987832102820857</v>
      </c>
    </row>
    <row r="16" spans="1:11" x14ac:dyDescent="0.25">
      <c r="A16" s="4" t="s">
        <v>24</v>
      </c>
      <c r="B16" s="85">
        <v>2647.8231919999998</v>
      </c>
      <c r="C16" s="85">
        <v>3011.608749</v>
      </c>
      <c r="D16" s="1">
        <v>4169.336362</v>
      </c>
      <c r="E16" s="85">
        <v>4046.5984870000002</v>
      </c>
      <c r="F16" s="85">
        <v>5388.4329120000002</v>
      </c>
      <c r="G16" s="85">
        <v>5462.2573009999996</v>
      </c>
      <c r="H16" s="85">
        <v>545.14694199999997</v>
      </c>
      <c r="I16" s="85">
        <v>1218.985621</v>
      </c>
      <c r="J16" s="86">
        <v>5</v>
      </c>
      <c r="K16" s="87">
        <f t="shared" si="0"/>
        <v>0.29236922022171929</v>
      </c>
    </row>
    <row r="17" spans="1:11" x14ac:dyDescent="0.25">
      <c r="A17" s="4" t="s">
        <v>25</v>
      </c>
      <c r="B17" s="85">
        <v>1080.666905</v>
      </c>
      <c r="C17" s="85">
        <v>2253.7738490000002</v>
      </c>
      <c r="D17" s="1">
        <v>7493.6326790000003</v>
      </c>
      <c r="E17" s="85">
        <v>7576.4833410000001</v>
      </c>
      <c r="F17" s="85">
        <v>11107.322367999999</v>
      </c>
      <c r="G17" s="85">
        <v>16809.707541</v>
      </c>
      <c r="H17" s="85">
        <v>624.35233300000004</v>
      </c>
      <c r="I17" s="85">
        <v>4545.3535959999999</v>
      </c>
      <c r="J17" s="86">
        <v>53</v>
      </c>
      <c r="K17" s="87">
        <f t="shared" si="0"/>
        <v>0.60656210288206469</v>
      </c>
    </row>
    <row r="18" spans="1:11" x14ac:dyDescent="0.25">
      <c r="A18" s="4" t="s">
        <v>26</v>
      </c>
      <c r="B18" s="85">
        <v>160.13958600000001</v>
      </c>
      <c r="C18" s="85">
        <v>514.20222100000001</v>
      </c>
      <c r="D18" s="1">
        <v>841.42116399999998</v>
      </c>
      <c r="E18" s="85">
        <v>680.86919999999998</v>
      </c>
      <c r="F18" s="85">
        <v>1077.4022279999999</v>
      </c>
      <c r="G18" s="85">
        <v>2497.4261139999999</v>
      </c>
      <c r="H18" s="85">
        <v>43.693773999999998</v>
      </c>
      <c r="I18" s="85">
        <v>507.67577699999998</v>
      </c>
      <c r="J18" s="86">
        <v>135</v>
      </c>
      <c r="K18" s="87">
        <f t="shared" si="0"/>
        <v>0.60335513143807729</v>
      </c>
    </row>
    <row r="19" spans="1:11" x14ac:dyDescent="0.25">
      <c r="A19" s="4" t="s">
        <v>27</v>
      </c>
      <c r="B19" s="85">
        <v>0.74125799999999997</v>
      </c>
      <c r="C19" s="85">
        <v>553.21155499999998</v>
      </c>
      <c r="D19" s="1">
        <v>1001.703129</v>
      </c>
      <c r="E19" s="85">
        <v>813.43323899999996</v>
      </c>
      <c r="F19" s="85">
        <v>1294.5749109999999</v>
      </c>
      <c r="G19" s="85">
        <v>2722.0225519999999</v>
      </c>
      <c r="H19" s="85">
        <v>72.970794999999995</v>
      </c>
      <c r="I19" s="85">
        <v>619.177727</v>
      </c>
      <c r="J19" s="86">
        <v>72</v>
      </c>
      <c r="K19" s="87">
        <f t="shared" si="0"/>
        <v>0.6181249804202219</v>
      </c>
    </row>
    <row r="20" spans="1:11" x14ac:dyDescent="0.25">
      <c r="A20" s="4" t="s">
        <v>28</v>
      </c>
      <c r="B20" s="85">
        <v>114.504214</v>
      </c>
      <c r="C20" s="85">
        <v>257.35688099999999</v>
      </c>
      <c r="D20" s="1">
        <v>413.20608499999997</v>
      </c>
      <c r="E20" s="85">
        <v>373.32817699999998</v>
      </c>
      <c r="F20" s="85">
        <v>557.80260399999997</v>
      </c>
      <c r="G20" s="85">
        <v>1035.4235229999999</v>
      </c>
      <c r="H20" s="85">
        <v>20.151475000000001</v>
      </c>
      <c r="I20" s="85">
        <v>179.11022600000001</v>
      </c>
      <c r="J20" s="86">
        <v>79</v>
      </c>
      <c r="K20" s="87">
        <f t="shared" si="0"/>
        <v>0.4334646378695029</v>
      </c>
    </row>
    <row r="21" spans="1:11" x14ac:dyDescent="0.25">
      <c r="A21" s="4" t="s">
        <v>29</v>
      </c>
      <c r="B21" s="85">
        <v>266.84989200000001</v>
      </c>
      <c r="C21" s="85">
        <v>567.96049600000003</v>
      </c>
      <c r="D21" s="1">
        <v>955.82530099999997</v>
      </c>
      <c r="E21" s="85">
        <v>778.81102199999998</v>
      </c>
      <c r="F21" s="85">
        <v>1409.5875550000001</v>
      </c>
      <c r="G21" s="85">
        <v>2675.0188149999999</v>
      </c>
      <c r="H21" s="85">
        <v>65.257694000000001</v>
      </c>
      <c r="I21" s="85">
        <v>517.96689200000003</v>
      </c>
      <c r="J21" s="86">
        <v>63</v>
      </c>
      <c r="K21" s="87">
        <f t="shared" si="0"/>
        <v>0.54190539992830766</v>
      </c>
    </row>
    <row r="22" spans="1:11" x14ac:dyDescent="0.25">
      <c r="A22" s="4" t="s">
        <v>30</v>
      </c>
      <c r="B22" s="85">
        <v>219.98794799999999</v>
      </c>
      <c r="C22" s="85">
        <v>428.41827599999999</v>
      </c>
      <c r="D22" s="1">
        <v>1259.9631870000001</v>
      </c>
      <c r="E22" s="85">
        <v>1325.85374</v>
      </c>
      <c r="F22" s="85">
        <v>1827.905125</v>
      </c>
      <c r="G22" s="85">
        <v>3478.5918889999998</v>
      </c>
      <c r="H22" s="85">
        <v>80.426597999999998</v>
      </c>
      <c r="I22" s="85">
        <v>783.90151100000003</v>
      </c>
      <c r="J22" s="86">
        <v>95</v>
      </c>
      <c r="K22" s="87">
        <f t="shared" si="0"/>
        <v>0.62216223385580549</v>
      </c>
    </row>
    <row r="23" spans="1:11" x14ac:dyDescent="0.25">
      <c r="A23" s="4" t="s">
        <v>31</v>
      </c>
      <c r="B23" s="85">
        <v>3353.8808600000002</v>
      </c>
      <c r="C23" s="85">
        <v>5052.5778120000004</v>
      </c>
      <c r="D23" s="1">
        <v>6096.9790439999997</v>
      </c>
      <c r="E23" s="85">
        <v>6690.5214900000001</v>
      </c>
      <c r="F23" s="85">
        <v>7253.2094660000002</v>
      </c>
      <c r="G23" s="85">
        <v>7757.4711960000004</v>
      </c>
      <c r="H23" s="85">
        <v>582.656385</v>
      </c>
      <c r="I23" s="85">
        <v>1541.5638939999999</v>
      </c>
      <c r="J23" s="86">
        <v>7</v>
      </c>
      <c r="K23" s="87">
        <f t="shared" si="0"/>
        <v>0.25284060891057902</v>
      </c>
    </row>
    <row r="24" spans="1:11" x14ac:dyDescent="0.25">
      <c r="A24" s="4" t="s">
        <v>32</v>
      </c>
      <c r="B24" s="85">
        <v>1865.954342</v>
      </c>
      <c r="C24" s="85">
        <v>2227.5572750000001</v>
      </c>
      <c r="D24" s="1">
        <v>2546.3052469999998</v>
      </c>
      <c r="E24" s="85">
        <v>2533.069567</v>
      </c>
      <c r="F24" s="85">
        <v>2821.4786399999998</v>
      </c>
      <c r="G24" s="85">
        <v>3438.2479530000001</v>
      </c>
      <c r="H24" s="85">
        <v>99.385639999999995</v>
      </c>
      <c r="I24" s="85">
        <v>409.777491</v>
      </c>
      <c r="J24" s="86">
        <v>17</v>
      </c>
      <c r="K24" s="87">
        <f t="shared" si="0"/>
        <v>0.16093023076584817</v>
      </c>
    </row>
    <row r="25" spans="1:11" x14ac:dyDescent="0.25">
      <c r="A25" s="4" t="s">
        <v>33</v>
      </c>
      <c r="B25" s="85">
        <v>8.7056199999999997</v>
      </c>
      <c r="C25" s="85">
        <v>106.39112299999999</v>
      </c>
      <c r="D25" s="1">
        <v>289.22600599999998</v>
      </c>
      <c r="E25" s="85">
        <v>133.54074299999999</v>
      </c>
      <c r="F25" s="85">
        <v>349.77498200000002</v>
      </c>
      <c r="G25" s="85">
        <v>1193.514555</v>
      </c>
      <c r="H25" s="85">
        <v>35.229337999999998</v>
      </c>
      <c r="I25" s="85">
        <v>294.74979300000001</v>
      </c>
      <c r="J25" s="86">
        <v>70</v>
      </c>
      <c r="K25" s="87">
        <f t="shared" si="0"/>
        <v>1.0190985142601596</v>
      </c>
    </row>
    <row r="26" spans="1:11" x14ac:dyDescent="0.25">
      <c r="A26" s="4" t="s">
        <v>34</v>
      </c>
      <c r="B26" s="85">
        <v>164.786991</v>
      </c>
      <c r="C26" s="85">
        <v>1400.2065270000001</v>
      </c>
      <c r="D26" s="1">
        <v>4284.1414100000002</v>
      </c>
      <c r="E26" s="85">
        <v>3761.4665380000001</v>
      </c>
      <c r="F26" s="85">
        <v>5620.8412280000002</v>
      </c>
      <c r="G26" s="85">
        <v>13462.396998</v>
      </c>
      <c r="H26" s="85">
        <v>496.930588</v>
      </c>
      <c r="I26" s="85">
        <v>3370.3472240000001</v>
      </c>
      <c r="J26" s="86">
        <v>46</v>
      </c>
      <c r="K26" s="87">
        <f t="shared" si="0"/>
        <v>0.78670307570449682</v>
      </c>
    </row>
    <row r="27" spans="1:11" x14ac:dyDescent="0.25">
      <c r="A27" s="4" t="s">
        <v>35</v>
      </c>
      <c r="B27" s="85">
        <v>528.16576099999997</v>
      </c>
      <c r="C27" s="85">
        <v>785.00692200000003</v>
      </c>
      <c r="D27" s="1">
        <v>2518.7820270000002</v>
      </c>
      <c r="E27" s="85">
        <v>943.13794399999995</v>
      </c>
      <c r="F27" s="85">
        <v>4221.5235919999996</v>
      </c>
      <c r="G27" s="85">
        <v>6094.0476070000004</v>
      </c>
      <c r="H27" s="85">
        <v>551.21330499999999</v>
      </c>
      <c r="I27" s="85">
        <v>2134.83995</v>
      </c>
      <c r="J27" s="86">
        <v>15</v>
      </c>
      <c r="K27" s="87">
        <f t="shared" si="0"/>
        <v>0.84756835927668772</v>
      </c>
    </row>
    <row r="28" spans="1:11" x14ac:dyDescent="0.25">
      <c r="A28" s="4" t="s">
        <v>36</v>
      </c>
      <c r="B28" s="85">
        <v>1890.6652389999999</v>
      </c>
      <c r="C28" s="85">
        <v>2488.5787460000001</v>
      </c>
      <c r="D28" s="1">
        <v>3324.414687</v>
      </c>
      <c r="E28" s="85">
        <v>3342.1300489999999</v>
      </c>
      <c r="F28" s="85">
        <v>4448.9982550000004</v>
      </c>
      <c r="G28" s="85">
        <v>4885.929803</v>
      </c>
      <c r="H28" s="85">
        <v>253.46190799999999</v>
      </c>
      <c r="I28" s="85">
        <v>1013.847633</v>
      </c>
      <c r="J28" s="86">
        <v>16</v>
      </c>
      <c r="K28" s="87">
        <f t="shared" si="0"/>
        <v>0.30497026648468778</v>
      </c>
    </row>
    <row r="29" spans="1:11" x14ac:dyDescent="0.25">
      <c r="A29" s="4" t="s">
        <v>37</v>
      </c>
      <c r="B29" s="85">
        <v>6514.1480570000003</v>
      </c>
      <c r="C29" s="85">
        <v>14572.403173999999</v>
      </c>
      <c r="D29" s="1">
        <v>21219.201126</v>
      </c>
      <c r="E29" s="85">
        <v>18800.788581000001</v>
      </c>
      <c r="F29" s="85">
        <v>32561.195528</v>
      </c>
      <c r="G29" s="85">
        <v>33789.098931</v>
      </c>
      <c r="H29" s="85">
        <v>4169.6749719999998</v>
      </c>
      <c r="I29" s="85">
        <v>10213.576074000001</v>
      </c>
      <c r="J29" s="86">
        <v>6</v>
      </c>
      <c r="K29" s="87">
        <f t="shared" si="0"/>
        <v>0.48133650335616318</v>
      </c>
    </row>
    <row r="30" spans="1:11" x14ac:dyDescent="0.25">
      <c r="A30" s="4" t="s">
        <v>38</v>
      </c>
      <c r="B30" s="85">
        <v>13.032771</v>
      </c>
      <c r="C30" s="85">
        <v>130.085677</v>
      </c>
      <c r="D30" s="1">
        <v>1007.485674</v>
      </c>
      <c r="E30" s="85">
        <v>584.32336599999996</v>
      </c>
      <c r="F30" s="85">
        <v>2181.1527110000002</v>
      </c>
      <c r="G30" s="85">
        <v>3416.4287519999998</v>
      </c>
      <c r="H30" s="85">
        <v>245.75220400000001</v>
      </c>
      <c r="I30" s="85">
        <v>1126.178079</v>
      </c>
      <c r="J30" s="86">
        <v>21</v>
      </c>
      <c r="K30" s="87">
        <f t="shared" si="0"/>
        <v>1.1178105138991783</v>
      </c>
    </row>
    <row r="31" spans="1:11" x14ac:dyDescent="0.25">
      <c r="A31" s="4" t="s">
        <v>39</v>
      </c>
      <c r="B31" s="85">
        <v>2495.2014610000001</v>
      </c>
      <c r="C31" s="85">
        <v>2711.5524289999998</v>
      </c>
      <c r="D31" s="1">
        <v>4574.9958699999997</v>
      </c>
      <c r="E31" s="85">
        <v>2988.0694629999998</v>
      </c>
      <c r="F31" s="85">
        <v>7234.4407970000002</v>
      </c>
      <c r="G31" s="85">
        <v>8236.6482259999993</v>
      </c>
      <c r="H31" s="85">
        <v>912.22623499999997</v>
      </c>
      <c r="I31" s="85">
        <v>2413.5237569999999</v>
      </c>
      <c r="J31" s="86">
        <v>7</v>
      </c>
      <c r="K31" s="87">
        <f t="shared" si="0"/>
        <v>0.52754665262681433</v>
      </c>
    </row>
    <row r="32" spans="1:11" x14ac:dyDescent="0.25">
      <c r="A32" s="4" t="s">
        <v>40</v>
      </c>
      <c r="B32" s="85">
        <v>129.96882099999999</v>
      </c>
      <c r="C32" s="85">
        <v>238.23784900000001</v>
      </c>
      <c r="D32" s="1">
        <v>850.71569599999998</v>
      </c>
      <c r="E32" s="85">
        <v>305.84740699999998</v>
      </c>
      <c r="F32" s="85">
        <v>1484.413886</v>
      </c>
      <c r="G32" s="85">
        <v>3197.4628750000002</v>
      </c>
      <c r="H32" s="85">
        <v>269.54878600000001</v>
      </c>
      <c r="I32" s="85">
        <v>1043.9579610000001</v>
      </c>
      <c r="J32" s="86">
        <v>15</v>
      </c>
      <c r="K32" s="87">
        <f t="shared" si="0"/>
        <v>1.227152579773255</v>
      </c>
    </row>
    <row r="33" spans="1:11" x14ac:dyDescent="0.25">
      <c r="A33" s="4" t="s">
        <v>41</v>
      </c>
      <c r="B33" s="85">
        <v>4296.1360869999999</v>
      </c>
      <c r="C33" s="85">
        <v>10867.15604</v>
      </c>
      <c r="D33" s="1">
        <v>13164.785604000001</v>
      </c>
      <c r="E33" s="85">
        <v>12861.028654</v>
      </c>
      <c r="F33" s="85">
        <v>17166.97033</v>
      </c>
      <c r="G33" s="85">
        <v>20426.024000000001</v>
      </c>
      <c r="H33" s="85">
        <v>548.37675200000001</v>
      </c>
      <c r="I33" s="85">
        <v>4421.1547200000005</v>
      </c>
      <c r="J33" s="86">
        <v>65</v>
      </c>
      <c r="K33" s="87">
        <f t="shared" si="0"/>
        <v>0.33583188158086469</v>
      </c>
    </row>
    <row r="34" spans="1:11" x14ac:dyDescent="0.25">
      <c r="A34" s="4" t="s">
        <v>42</v>
      </c>
      <c r="B34" s="85">
        <v>4751.38861</v>
      </c>
      <c r="C34" s="85">
        <v>4795.2852709999997</v>
      </c>
      <c r="D34" s="1">
        <v>6231.4446969999999</v>
      </c>
      <c r="E34" s="85">
        <v>5676.7136840000003</v>
      </c>
      <c r="F34" s="85">
        <v>8222.3351349999994</v>
      </c>
      <c r="G34" s="85">
        <v>8820.9628080000002</v>
      </c>
      <c r="H34" s="85">
        <v>941.44563000000005</v>
      </c>
      <c r="I34" s="85">
        <v>1882.8912600000001</v>
      </c>
      <c r="J34" s="86">
        <v>4</v>
      </c>
      <c r="K34" s="87">
        <f t="shared" si="0"/>
        <v>0.30215966787067516</v>
      </c>
    </row>
    <row r="35" spans="1:11" x14ac:dyDescent="0.25">
      <c r="A35" s="4" t="s">
        <v>43</v>
      </c>
      <c r="B35" s="85">
        <v>58.744464000000001</v>
      </c>
      <c r="C35" s="85">
        <v>214.430306</v>
      </c>
      <c r="D35" s="1">
        <v>310.13583399999999</v>
      </c>
      <c r="E35" s="85">
        <v>265.47759100000002</v>
      </c>
      <c r="F35" s="85">
        <v>377.24894599999999</v>
      </c>
      <c r="G35" s="85">
        <v>824.39806899999996</v>
      </c>
      <c r="H35" s="85">
        <v>20.034737</v>
      </c>
      <c r="I35" s="85">
        <v>163.99139099999999</v>
      </c>
      <c r="J35" s="86">
        <v>67</v>
      </c>
      <c r="K35" s="87">
        <f t="shared" si="0"/>
        <v>0.5287727925048481</v>
      </c>
    </row>
    <row r="36" spans="1:11" x14ac:dyDescent="0.25">
      <c r="A36" s="4" t="s">
        <v>44</v>
      </c>
      <c r="B36" s="85">
        <v>70.255921999999998</v>
      </c>
      <c r="C36" s="85">
        <v>118.609465</v>
      </c>
      <c r="D36" s="1">
        <v>162.31330600000001</v>
      </c>
      <c r="E36" s="85">
        <v>167.58626699999999</v>
      </c>
      <c r="F36" s="85">
        <v>197.35598899999999</v>
      </c>
      <c r="G36" s="85">
        <v>304.04613999999998</v>
      </c>
      <c r="H36" s="85">
        <v>6.6292289999999996</v>
      </c>
      <c r="I36" s="85">
        <v>52.198602000000001</v>
      </c>
      <c r="J36" s="86">
        <v>62</v>
      </c>
      <c r="K36" s="87">
        <f t="shared" si="0"/>
        <v>0.32159163833432114</v>
      </c>
    </row>
    <row r="37" spans="1:11" x14ac:dyDescent="0.25">
      <c r="A37" s="4" t="s">
        <v>45</v>
      </c>
      <c r="B37" s="85">
        <v>7.1881649999999997</v>
      </c>
      <c r="C37" s="85">
        <v>846.58588399999996</v>
      </c>
      <c r="D37" s="1">
        <v>1763.021348</v>
      </c>
      <c r="E37" s="85">
        <v>1674.0513679999999</v>
      </c>
      <c r="F37" s="85">
        <v>2380.0511459999998</v>
      </c>
      <c r="G37" s="85">
        <v>4293.8687950000003</v>
      </c>
      <c r="H37" s="85">
        <v>225.77798000000001</v>
      </c>
      <c r="I37" s="85">
        <v>1058.992598</v>
      </c>
      <c r="J37" s="86">
        <v>22</v>
      </c>
      <c r="K37" s="87">
        <f t="shared" si="0"/>
        <v>0.60066918599785446</v>
      </c>
    </row>
    <row r="38" spans="1:11" x14ac:dyDescent="0.25">
      <c r="A38" s="4" t="s">
        <v>46</v>
      </c>
      <c r="B38" s="85">
        <v>48.003424000000003</v>
      </c>
      <c r="C38" s="85">
        <v>137.14650599999999</v>
      </c>
      <c r="D38" s="1">
        <v>214.47120200000001</v>
      </c>
      <c r="E38" s="85">
        <v>170.89599000000001</v>
      </c>
      <c r="F38" s="85">
        <v>282.678563</v>
      </c>
      <c r="G38" s="85">
        <v>582.81709799999999</v>
      </c>
      <c r="H38" s="85">
        <v>15.521404</v>
      </c>
      <c r="I38" s="85">
        <v>121.226041</v>
      </c>
      <c r="J38" s="86">
        <v>61</v>
      </c>
      <c r="K38" s="87">
        <f t="shared" si="0"/>
        <v>0.56523225435179869</v>
      </c>
    </row>
    <row r="39" spans="1:11" x14ac:dyDescent="0.25">
      <c r="A39" s="4" t="s">
        <v>47</v>
      </c>
      <c r="B39" s="85">
        <v>283.21982800000001</v>
      </c>
      <c r="C39" s="85">
        <v>2521.3540760000001</v>
      </c>
      <c r="D39" s="1">
        <v>5897.0043800000003</v>
      </c>
      <c r="E39" s="85">
        <v>6624.8644539999996</v>
      </c>
      <c r="F39" s="85">
        <v>8527.4825550000005</v>
      </c>
      <c r="G39" s="85">
        <v>11470.286002999999</v>
      </c>
      <c r="H39" s="85">
        <v>402.942905</v>
      </c>
      <c r="I39" s="85">
        <v>3198.2601570000002</v>
      </c>
      <c r="J39" s="86">
        <v>63</v>
      </c>
      <c r="K39" s="87">
        <f t="shared" si="0"/>
        <v>0.54235336297986603</v>
      </c>
    </row>
    <row r="40" spans="1:11" x14ac:dyDescent="0.25">
      <c r="A40" s="4" t="s">
        <v>48</v>
      </c>
      <c r="B40" s="85">
        <v>412.519611</v>
      </c>
      <c r="C40" s="85">
        <v>2218.3069409999998</v>
      </c>
      <c r="D40" s="1">
        <v>4570.4768480000002</v>
      </c>
      <c r="E40" s="85">
        <v>3950.6293780000001</v>
      </c>
      <c r="F40" s="85">
        <v>6294.2561009999999</v>
      </c>
      <c r="G40" s="85">
        <v>10957.825339999999</v>
      </c>
      <c r="H40" s="85">
        <v>534.58893899999998</v>
      </c>
      <c r="I40" s="85">
        <v>2928.064206</v>
      </c>
      <c r="J40" s="86">
        <v>30</v>
      </c>
      <c r="K40" s="87">
        <f t="shared" si="0"/>
        <v>0.64064742112878104</v>
      </c>
    </row>
    <row r="41" spans="1:11" x14ac:dyDescent="0.25">
      <c r="A41" s="4" t="s">
        <v>49</v>
      </c>
      <c r="B41" s="85">
        <v>203.551942</v>
      </c>
      <c r="C41" s="85">
        <v>445.673924</v>
      </c>
      <c r="D41" s="1">
        <v>708.52327700000001</v>
      </c>
      <c r="E41" s="85">
        <v>688.01502200000004</v>
      </c>
      <c r="F41" s="85">
        <v>967.26485200000002</v>
      </c>
      <c r="G41" s="85">
        <v>1725.663599</v>
      </c>
      <c r="H41" s="85">
        <v>49.146614</v>
      </c>
      <c r="I41" s="85">
        <v>340.49772899999999</v>
      </c>
      <c r="J41" s="86">
        <v>48</v>
      </c>
      <c r="K41" s="87">
        <f t="shared" si="0"/>
        <v>0.48057380759841994</v>
      </c>
    </row>
    <row r="42" spans="1:11" x14ac:dyDescent="0.25">
      <c r="A42" s="4" t="s">
        <v>50</v>
      </c>
      <c r="B42" s="85">
        <v>932.40237000000002</v>
      </c>
      <c r="C42" s="85">
        <v>5846.0420720000002</v>
      </c>
      <c r="D42" s="1">
        <v>11558.77267</v>
      </c>
      <c r="E42" s="85">
        <v>8109.4907130000001</v>
      </c>
      <c r="F42" s="85">
        <v>18792.751636000001</v>
      </c>
      <c r="G42" s="85">
        <v>27329.311653000001</v>
      </c>
      <c r="H42" s="85">
        <v>2368.6625399999998</v>
      </c>
      <c r="I42" s="85">
        <v>8205.2877310000003</v>
      </c>
      <c r="J42" s="86">
        <v>12</v>
      </c>
      <c r="K42" s="87">
        <f t="shared" si="0"/>
        <v>0.7098753444901863</v>
      </c>
    </row>
    <row r="43" spans="1:11" x14ac:dyDescent="0.25">
      <c r="A43" s="4" t="s">
        <v>51</v>
      </c>
      <c r="B43" s="85">
        <v>230.17571899999999</v>
      </c>
      <c r="C43" s="85">
        <v>386.69005499999997</v>
      </c>
      <c r="D43" s="1">
        <v>677.35127399999999</v>
      </c>
      <c r="E43" s="85">
        <v>580.74855000000002</v>
      </c>
      <c r="F43" s="85">
        <v>892.77819199999999</v>
      </c>
      <c r="G43" s="85">
        <v>1507.901971</v>
      </c>
      <c r="H43" s="85">
        <v>61.202213</v>
      </c>
      <c r="I43" s="85">
        <v>372.278527</v>
      </c>
      <c r="J43" s="86">
        <v>37</v>
      </c>
      <c r="K43" s="87">
        <f t="shared" si="0"/>
        <v>0.54960925193446963</v>
      </c>
    </row>
    <row r="44" spans="1:11" x14ac:dyDescent="0.25">
      <c r="A44" s="4" t="s">
        <v>52</v>
      </c>
      <c r="B44" s="85">
        <v>1919.8742420000001</v>
      </c>
      <c r="C44" s="85">
        <v>3900.504645</v>
      </c>
      <c r="D44" s="1">
        <v>5747.4785039999997</v>
      </c>
      <c r="E44" s="85">
        <v>5573.2908989999996</v>
      </c>
      <c r="F44" s="85">
        <v>7100.6759579999998</v>
      </c>
      <c r="G44" s="85">
        <v>9929.4791949999999</v>
      </c>
      <c r="H44" s="85">
        <v>588.01840400000003</v>
      </c>
      <c r="I44" s="85">
        <v>2277.3854849999998</v>
      </c>
      <c r="J44" s="86">
        <v>15</v>
      </c>
      <c r="K44" s="87">
        <f t="shared" si="0"/>
        <v>0.39624080079900026</v>
      </c>
    </row>
    <row r="45" spans="1:11" x14ac:dyDescent="0.25">
      <c r="A45" s="4" t="s">
        <v>53</v>
      </c>
      <c r="B45" s="85">
        <v>147.26666599999999</v>
      </c>
      <c r="C45" s="85">
        <v>265.44208800000001</v>
      </c>
      <c r="D45" s="1">
        <v>1013.437647</v>
      </c>
      <c r="E45" s="85">
        <v>939.08098800000005</v>
      </c>
      <c r="F45" s="85">
        <v>1835.7898640000001</v>
      </c>
      <c r="G45" s="85">
        <v>2028.321946</v>
      </c>
      <c r="H45" s="85">
        <v>407.734174</v>
      </c>
      <c r="I45" s="85">
        <v>815.46834799999999</v>
      </c>
      <c r="J45" s="86">
        <v>4</v>
      </c>
      <c r="K45" s="87">
        <f t="shared" si="0"/>
        <v>0.80465566916126219</v>
      </c>
    </row>
    <row r="46" spans="1:11" x14ac:dyDescent="0.25">
      <c r="A46" s="4" t="s">
        <v>54</v>
      </c>
      <c r="B46" s="85">
        <v>81.299032999999994</v>
      </c>
      <c r="C46" s="85">
        <v>161.92854299999999</v>
      </c>
      <c r="D46" s="1">
        <v>216.73072999999999</v>
      </c>
      <c r="E46" s="85">
        <v>197.54537500000001</v>
      </c>
      <c r="F46" s="85">
        <v>250.95444900000001</v>
      </c>
      <c r="G46" s="85">
        <v>445.19955499999998</v>
      </c>
      <c r="H46" s="85">
        <v>9.3555580000000003</v>
      </c>
      <c r="I46" s="85">
        <v>83.154017999999994</v>
      </c>
      <c r="J46" s="86">
        <v>79</v>
      </c>
      <c r="K46" s="87">
        <f t="shared" si="0"/>
        <v>0.38367433173874327</v>
      </c>
    </row>
    <row r="47" spans="1:11" x14ac:dyDescent="0.25">
      <c r="A47" s="4" t="s">
        <v>55</v>
      </c>
      <c r="B47" s="85">
        <v>1372.6418389999999</v>
      </c>
      <c r="C47" s="85">
        <v>5439.4690689999998</v>
      </c>
      <c r="D47" s="1">
        <v>8371.5603210000008</v>
      </c>
      <c r="E47" s="85">
        <v>6848.1885650000004</v>
      </c>
      <c r="F47" s="85">
        <v>13193.983394999999</v>
      </c>
      <c r="G47" s="85">
        <v>16773.009881000002</v>
      </c>
      <c r="H47" s="85">
        <v>1936.5930980000001</v>
      </c>
      <c r="I47" s="85">
        <v>5123.7437280000004</v>
      </c>
      <c r="J47" s="86">
        <v>7</v>
      </c>
      <c r="K47" s="87">
        <f t="shared" si="0"/>
        <v>0.6120416662527205</v>
      </c>
    </row>
    <row r="48" spans="1:11" x14ac:dyDescent="0.25">
      <c r="A48" s="4" t="s">
        <v>56</v>
      </c>
      <c r="B48" s="85">
        <v>214.088866</v>
      </c>
      <c r="C48" s="85">
        <v>1505.458713</v>
      </c>
      <c r="D48" s="1">
        <v>2011.812148</v>
      </c>
      <c r="E48" s="85">
        <v>1887.76475</v>
      </c>
      <c r="F48" s="85">
        <v>2522.6852319999998</v>
      </c>
      <c r="G48" s="85">
        <v>4088.0534320000002</v>
      </c>
      <c r="H48" s="85">
        <v>75.79477</v>
      </c>
      <c r="I48" s="85">
        <v>769.23290699999995</v>
      </c>
      <c r="J48" s="86">
        <v>103</v>
      </c>
      <c r="K48" s="87">
        <f t="shared" si="0"/>
        <v>0.38235821757250865</v>
      </c>
    </row>
    <row r="49" spans="1:11" x14ac:dyDescent="0.25">
      <c r="A49" s="4" t="s">
        <v>57</v>
      </c>
      <c r="B49" s="85">
        <v>59.163499999999999</v>
      </c>
      <c r="C49" s="85">
        <v>475.98306300000002</v>
      </c>
      <c r="D49" s="1">
        <v>742.47646899999995</v>
      </c>
      <c r="E49" s="85">
        <v>621.28963499999998</v>
      </c>
      <c r="F49" s="85">
        <v>1053.2866859999999</v>
      </c>
      <c r="G49" s="85">
        <v>2038.867256</v>
      </c>
      <c r="H49" s="85">
        <v>43.080517999999998</v>
      </c>
      <c r="I49" s="85">
        <v>435.091905</v>
      </c>
      <c r="J49" s="86">
        <v>102</v>
      </c>
      <c r="K49" s="87">
        <f t="shared" si="0"/>
        <v>0.58600093493333327</v>
      </c>
    </row>
    <row r="50" spans="1:11" x14ac:dyDescent="0.25">
      <c r="A50" s="4" t="s">
        <v>58</v>
      </c>
      <c r="B50" s="85">
        <v>688.08490500000005</v>
      </c>
      <c r="C50" s="85">
        <v>1391.097542</v>
      </c>
      <c r="D50" s="1">
        <v>3203.4410200000002</v>
      </c>
      <c r="E50" s="85">
        <v>3647.48245</v>
      </c>
      <c r="F50" s="85">
        <v>4643.7753899999998</v>
      </c>
      <c r="G50" s="85">
        <v>7191.8245930000003</v>
      </c>
      <c r="H50" s="85">
        <v>276.34799299999997</v>
      </c>
      <c r="I50" s="85">
        <v>1914.5950580000001</v>
      </c>
      <c r="J50" s="86">
        <v>48</v>
      </c>
      <c r="K50" s="87">
        <f t="shared" si="0"/>
        <v>0.59766827172613279</v>
      </c>
    </row>
    <row r="51" spans="1:11" x14ac:dyDescent="0.25">
      <c r="A51" s="4" t="s">
        <v>59</v>
      </c>
      <c r="B51" s="85">
        <v>1727.980086</v>
      </c>
      <c r="C51" s="85">
        <v>3320.7136529999998</v>
      </c>
      <c r="D51" s="1">
        <v>3857.676958</v>
      </c>
      <c r="E51" s="85">
        <v>3701.094611</v>
      </c>
      <c r="F51" s="85">
        <v>4376.7659469999999</v>
      </c>
      <c r="G51" s="85">
        <v>6002.5523439999997</v>
      </c>
      <c r="H51" s="85">
        <v>287.53074900000001</v>
      </c>
      <c r="I51" s="85">
        <v>1036.706858</v>
      </c>
      <c r="J51" s="86">
        <v>13</v>
      </c>
      <c r="K51" s="87">
        <f t="shared" si="0"/>
        <v>0.26873863967538569</v>
      </c>
    </row>
    <row r="52" spans="1:11" x14ac:dyDescent="0.25">
      <c r="A52" s="4" t="s">
        <v>60</v>
      </c>
      <c r="B52" s="85">
        <v>87.462919999999997</v>
      </c>
      <c r="C52" s="85">
        <v>431.61376899999999</v>
      </c>
      <c r="D52" s="1">
        <v>889.27648799999997</v>
      </c>
      <c r="E52" s="85">
        <v>641.76614600000005</v>
      </c>
      <c r="F52" s="85">
        <v>1301.238325</v>
      </c>
      <c r="G52" s="85">
        <v>3002.8428950000002</v>
      </c>
      <c r="H52" s="85">
        <v>61.13205</v>
      </c>
      <c r="I52" s="85">
        <v>638.23733700000003</v>
      </c>
      <c r="J52" s="86">
        <v>109</v>
      </c>
      <c r="K52" s="87">
        <f t="shared" si="0"/>
        <v>0.71770404999170523</v>
      </c>
    </row>
    <row r="53" spans="1:11" x14ac:dyDescent="0.25">
      <c r="A53" s="4" t="s">
        <v>61</v>
      </c>
      <c r="B53" s="85">
        <v>1263.0367329999999</v>
      </c>
      <c r="C53" s="85">
        <v>2451.7161120000001</v>
      </c>
      <c r="D53" s="1">
        <v>3762.567947</v>
      </c>
      <c r="E53" s="85">
        <v>3474.653307</v>
      </c>
      <c r="F53" s="85">
        <v>5000.1658470000002</v>
      </c>
      <c r="G53" s="85">
        <v>8063.8557149999997</v>
      </c>
      <c r="H53" s="85">
        <v>277.39897999999999</v>
      </c>
      <c r="I53" s="85">
        <v>1641.1144959999999</v>
      </c>
      <c r="J53" s="86">
        <v>35</v>
      </c>
      <c r="K53" s="87">
        <f t="shared" si="0"/>
        <v>0.4361687334599515</v>
      </c>
    </row>
    <row r="54" spans="1:11" x14ac:dyDescent="0.25">
      <c r="A54" s="4" t="s">
        <v>62</v>
      </c>
      <c r="B54" s="85">
        <v>486.39119899999997</v>
      </c>
      <c r="C54" s="85">
        <v>1572.545363</v>
      </c>
      <c r="D54" s="1">
        <v>7307.2781379999997</v>
      </c>
      <c r="E54" s="85">
        <v>5255.7510279999997</v>
      </c>
      <c r="F54" s="85">
        <v>13267.056853</v>
      </c>
      <c r="G54" s="85">
        <v>19856.650947999999</v>
      </c>
      <c r="H54" s="85">
        <v>862.94896500000004</v>
      </c>
      <c r="I54" s="85">
        <v>5592.5484770000003</v>
      </c>
      <c r="J54" s="86">
        <v>42</v>
      </c>
      <c r="K54" s="87">
        <f t="shared" si="0"/>
        <v>0.76533948364673576</v>
      </c>
    </row>
    <row r="55" spans="1:11" x14ac:dyDescent="0.25">
      <c r="A55" s="4" t="s">
        <v>63</v>
      </c>
      <c r="B55" s="85">
        <v>1122.657541</v>
      </c>
      <c r="C55" s="85">
        <v>3755.5469509999998</v>
      </c>
      <c r="D55" s="1">
        <v>4172.2056599999996</v>
      </c>
      <c r="E55" s="85">
        <v>4244.578829</v>
      </c>
      <c r="F55" s="85">
        <v>4609.4085359999999</v>
      </c>
      <c r="G55" s="85">
        <v>7619.2740039999999</v>
      </c>
      <c r="H55" s="85">
        <v>191.79311999999999</v>
      </c>
      <c r="I55" s="85">
        <v>1300.8042270000001</v>
      </c>
      <c r="J55" s="86">
        <v>46</v>
      </c>
      <c r="K55" s="87">
        <f t="shared" si="0"/>
        <v>0.31177854904688473</v>
      </c>
    </row>
    <row r="56" spans="1:11" x14ac:dyDescent="0.25">
      <c r="A56" s="4" t="s">
        <v>64</v>
      </c>
      <c r="B56" s="85">
        <v>3236.1397590000001</v>
      </c>
      <c r="C56" s="85">
        <v>3577.7798459999999</v>
      </c>
      <c r="D56" s="1">
        <v>8990.3576979999998</v>
      </c>
      <c r="E56" s="85">
        <v>8933.644542</v>
      </c>
      <c r="F56" s="85">
        <v>14459.648707</v>
      </c>
      <c r="G56" s="85">
        <v>14858.00195</v>
      </c>
      <c r="H56" s="85">
        <v>2958.8971110000002</v>
      </c>
      <c r="I56" s="85">
        <v>5917.7942220000004</v>
      </c>
      <c r="J56" s="86">
        <v>4</v>
      </c>
      <c r="K56" s="87">
        <f t="shared" si="0"/>
        <v>0.65823790563043738</v>
      </c>
    </row>
    <row r="57" spans="1:11" x14ac:dyDescent="0.25">
      <c r="A57" s="4" t="s">
        <v>65</v>
      </c>
      <c r="B57" s="85">
        <v>305.00889000000001</v>
      </c>
      <c r="C57" s="85">
        <v>562.28364299999998</v>
      </c>
      <c r="D57" s="1">
        <v>3483.5409260000001</v>
      </c>
      <c r="E57" s="85">
        <v>5235.8040629999996</v>
      </c>
      <c r="F57" s="85">
        <v>6016.0859129999999</v>
      </c>
      <c r="G57" s="85">
        <v>6218.2898349999996</v>
      </c>
      <c r="H57" s="85">
        <v>469.72339899999997</v>
      </c>
      <c r="I57" s="85">
        <v>2615.309201</v>
      </c>
      <c r="J57" s="86">
        <v>31</v>
      </c>
      <c r="K57" s="87">
        <f t="shared" si="0"/>
        <v>0.75076172680510078</v>
      </c>
    </row>
    <row r="58" spans="1:11" x14ac:dyDescent="0.25">
      <c r="A58" s="4" t="s">
        <v>66</v>
      </c>
      <c r="B58" s="85">
        <v>648.39241700000002</v>
      </c>
      <c r="C58" s="85">
        <v>907.20518000000004</v>
      </c>
      <c r="D58" s="1">
        <v>2354.8564809999998</v>
      </c>
      <c r="E58" s="85">
        <v>2130.4226440000002</v>
      </c>
      <c r="F58" s="85">
        <v>3511.9296920000002</v>
      </c>
      <c r="G58" s="85">
        <v>5342.6001550000001</v>
      </c>
      <c r="H58" s="85">
        <v>190.710149</v>
      </c>
      <c r="I58" s="85">
        <v>1375.2304409999999</v>
      </c>
      <c r="J58" s="86">
        <v>52</v>
      </c>
      <c r="K58" s="87">
        <f t="shared" si="0"/>
        <v>0.58399756082629817</v>
      </c>
    </row>
    <row r="59" spans="1:11" x14ac:dyDescent="0.25">
      <c r="A59" s="4" t="s">
        <v>67</v>
      </c>
      <c r="B59" s="85">
        <v>385.740588</v>
      </c>
      <c r="C59" s="85">
        <v>756.36830699999996</v>
      </c>
      <c r="D59" s="1">
        <v>1713.0449249999999</v>
      </c>
      <c r="E59" s="85">
        <v>1182.339039</v>
      </c>
      <c r="F59" s="85">
        <v>2371.8482349999999</v>
      </c>
      <c r="G59" s="85">
        <v>5460.9836990000003</v>
      </c>
      <c r="H59" s="85">
        <v>169.58192199999999</v>
      </c>
      <c r="I59" s="85">
        <v>1324.477155</v>
      </c>
      <c r="J59" s="86">
        <v>61</v>
      </c>
      <c r="K59" s="87">
        <f t="shared" si="0"/>
        <v>0.7731712902975969</v>
      </c>
    </row>
    <row r="60" spans="1:11" x14ac:dyDescent="0.25">
      <c r="A60" s="4" t="s">
        <v>68</v>
      </c>
      <c r="B60" s="85">
        <v>427.46331199999997</v>
      </c>
      <c r="C60" s="85">
        <v>1208.557264</v>
      </c>
      <c r="D60" s="1">
        <v>2464.5025089999999</v>
      </c>
      <c r="E60" s="85">
        <v>1648.499681</v>
      </c>
      <c r="F60" s="85">
        <v>3716.1014879999998</v>
      </c>
      <c r="G60" s="85">
        <v>6416.516455</v>
      </c>
      <c r="H60" s="85">
        <v>227.758422</v>
      </c>
      <c r="I60" s="85">
        <v>1642.389336</v>
      </c>
      <c r="J60" s="86">
        <v>52</v>
      </c>
      <c r="K60" s="87">
        <f t="shared" si="0"/>
        <v>0.66641820408063546</v>
      </c>
    </row>
    <row r="61" spans="1:11" x14ac:dyDescent="0.25">
      <c r="A61" s="4" t="s">
        <v>69</v>
      </c>
      <c r="B61" s="85">
        <v>69.323255000000003</v>
      </c>
      <c r="C61" s="85">
        <v>122.485512</v>
      </c>
      <c r="D61" s="1">
        <v>222.829643</v>
      </c>
      <c r="E61" s="85">
        <v>244.56771900000001</v>
      </c>
      <c r="F61" s="85">
        <v>307.19711899999999</v>
      </c>
      <c r="G61" s="85">
        <v>346.961637</v>
      </c>
      <c r="H61" s="85">
        <v>22.354869000000001</v>
      </c>
      <c r="I61" s="85">
        <v>94.843676000000002</v>
      </c>
      <c r="J61" s="86">
        <v>18</v>
      </c>
      <c r="K61" s="87">
        <f t="shared" si="0"/>
        <v>0.42563311919859781</v>
      </c>
    </row>
    <row r="62" spans="1:11" x14ac:dyDescent="0.25">
      <c r="A62" s="4" t="s">
        <v>70</v>
      </c>
      <c r="B62" s="85">
        <v>399.144293</v>
      </c>
      <c r="C62" s="85">
        <v>2163.767605</v>
      </c>
      <c r="D62" s="1">
        <v>3353.8800230000002</v>
      </c>
      <c r="E62" s="85">
        <v>3231.6881969999999</v>
      </c>
      <c r="F62" s="85">
        <v>4369.4667440000003</v>
      </c>
      <c r="G62" s="85">
        <v>7180.5015899999999</v>
      </c>
      <c r="H62" s="85">
        <v>257.95510999999999</v>
      </c>
      <c r="I62" s="85">
        <v>1749.5366770000001</v>
      </c>
      <c r="J62" s="86">
        <v>46</v>
      </c>
      <c r="K62" s="87">
        <f t="shared" si="0"/>
        <v>0.52164557616913898</v>
      </c>
    </row>
    <row r="63" spans="1:11" x14ac:dyDescent="0.25">
      <c r="A63" s="4" t="s">
        <v>71</v>
      </c>
      <c r="B63" s="85">
        <v>2315.4541789999998</v>
      </c>
      <c r="C63" s="85">
        <v>2377.397731</v>
      </c>
      <c r="D63" s="1">
        <v>8341.2952889999997</v>
      </c>
      <c r="E63" s="85">
        <v>10437.000099000001</v>
      </c>
      <c r="F63" s="85">
        <v>11688.408031999999</v>
      </c>
      <c r="G63" s="85">
        <v>12721.438354</v>
      </c>
      <c r="H63" s="85">
        <v>1514.382869</v>
      </c>
      <c r="I63" s="85">
        <v>4543.1486080000004</v>
      </c>
      <c r="J63" s="86">
        <v>9</v>
      </c>
      <c r="K63" s="87">
        <f t="shared" si="0"/>
        <v>0.54465744834513086</v>
      </c>
    </row>
    <row r="64" spans="1:11" x14ac:dyDescent="0.25">
      <c r="A64" s="4" t="s">
        <v>72</v>
      </c>
      <c r="B64" s="85">
        <v>118.388549</v>
      </c>
      <c r="C64" s="85">
        <v>175.60692700000001</v>
      </c>
      <c r="D64" s="1">
        <v>675.67235800000003</v>
      </c>
      <c r="E64" s="85">
        <v>576.36681599999997</v>
      </c>
      <c r="F64" s="85">
        <v>1009.566714</v>
      </c>
      <c r="G64" s="85">
        <v>1774.1677259999999</v>
      </c>
      <c r="H64" s="85">
        <v>180.110805</v>
      </c>
      <c r="I64" s="85">
        <v>540.33241399999997</v>
      </c>
      <c r="J64" s="86">
        <v>9</v>
      </c>
      <c r="K64" s="87">
        <f t="shared" si="0"/>
        <v>0.79969589935481711</v>
      </c>
    </row>
    <row r="65" spans="1:11" x14ac:dyDescent="0.25">
      <c r="A65" s="4" t="s">
        <v>73</v>
      </c>
      <c r="B65" s="85">
        <v>200.85572199999999</v>
      </c>
      <c r="C65" s="85">
        <v>383.59217100000001</v>
      </c>
      <c r="D65" s="1">
        <v>1988.17401</v>
      </c>
      <c r="E65" s="85">
        <v>1088.7876240000001</v>
      </c>
      <c r="F65" s="85">
        <v>3739.6314510000002</v>
      </c>
      <c r="G65" s="85">
        <v>5601.4434449999999</v>
      </c>
      <c r="H65" s="85">
        <v>325.13790799999998</v>
      </c>
      <c r="I65" s="85">
        <v>1895.863499</v>
      </c>
      <c r="J65" s="86">
        <v>34</v>
      </c>
      <c r="K65" s="87">
        <f t="shared" si="0"/>
        <v>0.95357020535642156</v>
      </c>
    </row>
    <row r="66" spans="1:11" x14ac:dyDescent="0.25">
      <c r="A66" s="4" t="s">
        <v>74</v>
      </c>
      <c r="B66" s="85">
        <v>81.761639000000002</v>
      </c>
      <c r="C66" s="85">
        <v>165.61333999999999</v>
      </c>
      <c r="D66" s="1">
        <v>339.79519399999998</v>
      </c>
      <c r="E66" s="85">
        <v>302.75205599999998</v>
      </c>
      <c r="F66" s="85">
        <v>429.49846600000001</v>
      </c>
      <c r="G66" s="85">
        <v>746.86149499999999</v>
      </c>
      <c r="H66" s="85">
        <v>29.496708999999999</v>
      </c>
      <c r="I66" s="85">
        <v>186.55357000000001</v>
      </c>
      <c r="J66" s="86">
        <v>40</v>
      </c>
      <c r="K66" s="87">
        <f t="shared" si="0"/>
        <v>0.54901768269271056</v>
      </c>
    </row>
    <row r="67" spans="1:11" x14ac:dyDescent="0.25">
      <c r="A67" s="4" t="s">
        <v>75</v>
      </c>
      <c r="B67" s="85">
        <v>538.28638599999999</v>
      </c>
      <c r="C67" s="85">
        <v>854.90319499999998</v>
      </c>
      <c r="D67" s="1">
        <v>1533.302365</v>
      </c>
      <c r="E67" s="85">
        <v>1390.322504</v>
      </c>
      <c r="F67" s="85">
        <v>1905.354431</v>
      </c>
      <c r="G67" s="85">
        <v>3107.1079110000001</v>
      </c>
      <c r="H67" s="85">
        <v>166.06855200000001</v>
      </c>
      <c r="I67" s="85">
        <v>778.93055600000002</v>
      </c>
      <c r="J67" s="86">
        <v>22</v>
      </c>
      <c r="K67" s="87">
        <f t="shared" ref="K67:K99" si="1">I67/D67</f>
        <v>0.50800844880976881</v>
      </c>
    </row>
    <row r="68" spans="1:11" x14ac:dyDescent="0.25">
      <c r="A68" s="4" t="s">
        <v>76</v>
      </c>
      <c r="B68" s="85">
        <v>239.39550299999999</v>
      </c>
      <c r="C68" s="85">
        <v>381.90432399999997</v>
      </c>
      <c r="D68" s="1">
        <v>661.18198099999995</v>
      </c>
      <c r="E68" s="85">
        <v>618.75726299999997</v>
      </c>
      <c r="F68" s="85">
        <v>998.14054299999998</v>
      </c>
      <c r="G68" s="85">
        <v>1068.0056529999999</v>
      </c>
      <c r="H68" s="85">
        <v>72.442796999999999</v>
      </c>
      <c r="I68" s="85">
        <v>289.77118999999999</v>
      </c>
      <c r="J68" s="86">
        <v>16</v>
      </c>
      <c r="K68" s="87">
        <f t="shared" si="1"/>
        <v>0.43826238210808111</v>
      </c>
    </row>
    <row r="69" spans="1:11" x14ac:dyDescent="0.25">
      <c r="A69" s="4" t="s">
        <v>77</v>
      </c>
      <c r="B69" s="85">
        <v>145.30295100000001</v>
      </c>
      <c r="C69" s="85">
        <v>351.23379299999999</v>
      </c>
      <c r="D69" s="1">
        <v>952.55676400000004</v>
      </c>
      <c r="E69" s="85">
        <v>1227.2745170000001</v>
      </c>
      <c r="F69" s="85">
        <v>1363.6628390000001</v>
      </c>
      <c r="G69" s="85">
        <v>1892.048937</v>
      </c>
      <c r="H69" s="85">
        <v>83.514055999999997</v>
      </c>
      <c r="I69" s="85">
        <v>541.23293999999999</v>
      </c>
      <c r="J69" s="86">
        <v>42</v>
      </c>
      <c r="K69" s="87">
        <f t="shared" si="1"/>
        <v>0.56818969793174445</v>
      </c>
    </row>
    <row r="70" spans="1:11" x14ac:dyDescent="0.25">
      <c r="A70" s="4" t="s">
        <v>78</v>
      </c>
      <c r="B70" s="85">
        <v>78.755173999999997</v>
      </c>
      <c r="C70" s="85">
        <v>153.769205</v>
      </c>
      <c r="D70" s="1">
        <v>244.33826300000001</v>
      </c>
      <c r="E70" s="85">
        <v>205.03147300000001</v>
      </c>
      <c r="F70" s="85">
        <v>356.42361199999999</v>
      </c>
      <c r="G70" s="85">
        <v>458.39070099999998</v>
      </c>
      <c r="H70" s="85">
        <v>46.055104</v>
      </c>
      <c r="I70" s="85">
        <v>130.26350500000001</v>
      </c>
      <c r="J70" s="86">
        <v>8</v>
      </c>
      <c r="K70" s="87">
        <f t="shared" si="1"/>
        <v>0.5331277361172041</v>
      </c>
    </row>
    <row r="71" spans="1:11" x14ac:dyDescent="0.25">
      <c r="A71" s="4" t="s">
        <v>79</v>
      </c>
      <c r="B71" s="85">
        <v>33.589789000000003</v>
      </c>
      <c r="C71" s="85">
        <v>99.494528000000003</v>
      </c>
      <c r="D71" s="1">
        <v>143.10304199999999</v>
      </c>
      <c r="E71" s="85">
        <v>135.61600300000001</v>
      </c>
      <c r="F71" s="85">
        <v>186.90806799999999</v>
      </c>
      <c r="G71" s="85">
        <v>305.49030399999998</v>
      </c>
      <c r="H71" s="85">
        <v>13.049562</v>
      </c>
      <c r="I71" s="85">
        <v>69.051789999999997</v>
      </c>
      <c r="J71" s="86">
        <v>28</v>
      </c>
      <c r="K71" s="87">
        <f t="shared" si="1"/>
        <v>0.48253195064854038</v>
      </c>
    </row>
    <row r="72" spans="1:11" x14ac:dyDescent="0.25">
      <c r="A72" s="4" t="s">
        <v>80</v>
      </c>
      <c r="B72" s="85">
        <v>196.06229400000001</v>
      </c>
      <c r="C72" s="85">
        <v>196.06229400000001</v>
      </c>
      <c r="D72" s="1">
        <v>537.11380099999997</v>
      </c>
      <c r="E72" s="85">
        <v>537.11380099999997</v>
      </c>
      <c r="F72" s="85">
        <v>878.16530799999998</v>
      </c>
      <c r="G72" s="85">
        <v>878.16530799999998</v>
      </c>
      <c r="H72" s="85">
        <v>341.05150700000002</v>
      </c>
      <c r="I72" s="85">
        <v>482.31966699999998</v>
      </c>
      <c r="J72" s="86">
        <v>2</v>
      </c>
      <c r="K72" s="87">
        <f t="shared" si="1"/>
        <v>0.89798412571417063</v>
      </c>
    </row>
    <row r="73" spans="1:11" x14ac:dyDescent="0.25">
      <c r="A73" s="4" t="s">
        <v>81</v>
      </c>
      <c r="B73" s="85">
        <v>43.059930999999999</v>
      </c>
      <c r="C73" s="85">
        <v>157.03816499999999</v>
      </c>
      <c r="D73" s="1">
        <v>182.13853700000001</v>
      </c>
      <c r="E73" s="85">
        <v>195.15295399999999</v>
      </c>
      <c r="F73" s="85">
        <v>234.39620300000001</v>
      </c>
      <c r="G73" s="85">
        <v>241.00088600000001</v>
      </c>
      <c r="H73" s="85">
        <v>23.36375</v>
      </c>
      <c r="I73" s="85">
        <v>66.082663999999994</v>
      </c>
      <c r="J73" s="86">
        <v>8</v>
      </c>
      <c r="K73" s="87">
        <f t="shared" si="1"/>
        <v>0.36281538815698289</v>
      </c>
    </row>
    <row r="74" spans="1:11" x14ac:dyDescent="0.25">
      <c r="A74" s="4" t="s">
        <v>82</v>
      </c>
      <c r="B74" s="85">
        <v>1907.5254500000001</v>
      </c>
      <c r="C74" s="85">
        <v>2314.303754</v>
      </c>
      <c r="D74" s="1">
        <v>6664.065149</v>
      </c>
      <c r="E74" s="85">
        <v>4625.522551</v>
      </c>
      <c r="F74" s="85">
        <v>12033.097841999999</v>
      </c>
      <c r="G74" s="85">
        <v>15217.547124000001</v>
      </c>
      <c r="H74" s="85">
        <v>2452.1612919999998</v>
      </c>
      <c r="I74" s="85">
        <v>5483.1993409999995</v>
      </c>
      <c r="J74" s="86">
        <v>5</v>
      </c>
      <c r="K74" s="87">
        <f t="shared" si="1"/>
        <v>0.8228009808431721</v>
      </c>
    </row>
    <row r="75" spans="1:11" x14ac:dyDescent="0.25">
      <c r="A75" s="4" t="s">
        <v>83</v>
      </c>
      <c r="B75" s="85">
        <v>1.5172270000000001</v>
      </c>
      <c r="C75" s="85">
        <v>131.73906600000001</v>
      </c>
      <c r="D75" s="1">
        <v>228.75147699999999</v>
      </c>
      <c r="E75" s="85">
        <v>220.417607</v>
      </c>
      <c r="F75" s="85">
        <v>309.80914799999999</v>
      </c>
      <c r="G75" s="85">
        <v>567.13436899999999</v>
      </c>
      <c r="H75" s="85">
        <v>15.988267</v>
      </c>
      <c r="I75" s="85">
        <v>111.917866</v>
      </c>
      <c r="J75" s="86">
        <v>49</v>
      </c>
      <c r="K75" s="87">
        <f t="shared" si="1"/>
        <v>0.48925527156268378</v>
      </c>
    </row>
    <row r="76" spans="1:11" x14ac:dyDescent="0.25">
      <c r="A76" s="4" t="s">
        <v>84</v>
      </c>
      <c r="B76" s="85">
        <v>68.442871999999994</v>
      </c>
      <c r="C76" s="85">
        <v>155.00169299999999</v>
      </c>
      <c r="D76" s="1">
        <v>312.11558500000001</v>
      </c>
      <c r="E76" s="85">
        <v>311.93338299999999</v>
      </c>
      <c r="F76" s="85">
        <v>414.59204</v>
      </c>
      <c r="G76" s="85">
        <v>617.27288299999998</v>
      </c>
      <c r="H76" s="85">
        <v>32.195799999999998</v>
      </c>
      <c r="I76" s="85">
        <v>154.40563299999999</v>
      </c>
      <c r="J76" s="86">
        <v>23</v>
      </c>
      <c r="K76" s="87">
        <f t="shared" si="1"/>
        <v>0.49470657801339846</v>
      </c>
    </row>
    <row r="77" spans="1:11" x14ac:dyDescent="0.25">
      <c r="A77" s="4" t="s">
        <v>85</v>
      </c>
      <c r="B77" s="85">
        <v>158.77817300000001</v>
      </c>
      <c r="C77" s="85">
        <v>1251.295024</v>
      </c>
      <c r="D77" s="1">
        <v>2009.6470589999999</v>
      </c>
      <c r="E77" s="85">
        <v>2027.5659519999999</v>
      </c>
      <c r="F77" s="85">
        <v>2505.030029</v>
      </c>
      <c r="G77" s="85">
        <v>4012.5938550000001</v>
      </c>
      <c r="H77" s="85">
        <v>175.70229499999999</v>
      </c>
      <c r="I77" s="85">
        <v>895.90943200000004</v>
      </c>
      <c r="J77" s="86">
        <v>26</v>
      </c>
      <c r="K77" s="87">
        <f t="shared" si="1"/>
        <v>0.44580436549182145</v>
      </c>
    </row>
    <row r="78" spans="1:11" x14ac:dyDescent="0.25">
      <c r="A78" s="4" t="s">
        <v>86</v>
      </c>
      <c r="B78" s="85">
        <v>68.913115000000005</v>
      </c>
      <c r="C78" s="85">
        <v>651.631531</v>
      </c>
      <c r="D78" s="1">
        <v>1405.0596640000001</v>
      </c>
      <c r="E78" s="85">
        <v>1362.675</v>
      </c>
      <c r="F78" s="85">
        <v>2393.389999</v>
      </c>
      <c r="G78" s="85">
        <v>3045.6009359999998</v>
      </c>
      <c r="H78" s="85">
        <v>158.06284099999999</v>
      </c>
      <c r="I78" s="85">
        <v>921.65682200000003</v>
      </c>
      <c r="J78" s="86">
        <v>34</v>
      </c>
      <c r="K78" s="87">
        <f t="shared" si="1"/>
        <v>0.65595564773112724</v>
      </c>
    </row>
    <row r="79" spans="1:11" x14ac:dyDescent="0.25">
      <c r="A79" s="4" t="s">
        <v>87</v>
      </c>
      <c r="B79" s="85">
        <v>59.195439</v>
      </c>
      <c r="C79" s="85">
        <v>95.678286999999997</v>
      </c>
      <c r="D79" s="1">
        <v>141.32891499999999</v>
      </c>
      <c r="E79" s="85">
        <v>156.36701099999999</v>
      </c>
      <c r="F79" s="85">
        <v>179.46049600000001</v>
      </c>
      <c r="G79" s="85">
        <v>199.22987499999999</v>
      </c>
      <c r="H79" s="85">
        <v>23.179507999999998</v>
      </c>
      <c r="I79" s="85">
        <v>51.830956</v>
      </c>
      <c r="J79" s="86">
        <v>5</v>
      </c>
      <c r="K79" s="87">
        <f t="shared" si="1"/>
        <v>0.36673992721163962</v>
      </c>
    </row>
    <row r="80" spans="1:11" x14ac:dyDescent="0.25">
      <c r="A80" s="4" t="s">
        <v>88</v>
      </c>
      <c r="B80" s="85">
        <v>1.5247390000000001</v>
      </c>
      <c r="C80" s="85">
        <v>3011.203532</v>
      </c>
      <c r="D80" s="1">
        <v>4296.4277000000002</v>
      </c>
      <c r="E80" s="85">
        <v>4102.1498780000002</v>
      </c>
      <c r="F80" s="85">
        <v>5432.1750000000002</v>
      </c>
      <c r="G80" s="85">
        <v>8948.1404610000009</v>
      </c>
      <c r="H80" s="85">
        <v>291.16810199999998</v>
      </c>
      <c r="I80" s="85">
        <v>2058.8693910000002</v>
      </c>
      <c r="J80" s="86">
        <v>50</v>
      </c>
      <c r="K80" s="87">
        <f t="shared" si="1"/>
        <v>0.47920494298088623</v>
      </c>
    </row>
    <row r="81" spans="1:11" x14ac:dyDescent="0.25">
      <c r="A81" s="4" t="s">
        <v>89</v>
      </c>
      <c r="B81" s="85">
        <v>866.79239299999995</v>
      </c>
      <c r="C81" s="85">
        <v>1614.4301089999999</v>
      </c>
      <c r="D81" s="1">
        <v>2430.9528249999998</v>
      </c>
      <c r="E81" s="85">
        <v>2309.506942</v>
      </c>
      <c r="F81" s="85">
        <v>3052.2866610000001</v>
      </c>
      <c r="G81" s="85">
        <v>4663.8580620000002</v>
      </c>
      <c r="H81" s="85">
        <v>164.76160100000001</v>
      </c>
      <c r="I81" s="85">
        <v>946.483338</v>
      </c>
      <c r="J81" s="86">
        <v>33</v>
      </c>
      <c r="K81" s="87">
        <f t="shared" si="1"/>
        <v>0.38934664970308508</v>
      </c>
    </row>
    <row r="82" spans="1:11" x14ac:dyDescent="0.25">
      <c r="A82" s="4" t="s">
        <v>90</v>
      </c>
      <c r="B82" s="85">
        <v>198.30301499999999</v>
      </c>
      <c r="C82" s="85">
        <v>321.96051799999998</v>
      </c>
      <c r="D82" s="1">
        <v>458.471362</v>
      </c>
      <c r="E82" s="85">
        <v>401.08071999999999</v>
      </c>
      <c r="F82" s="85">
        <v>616.85749399999997</v>
      </c>
      <c r="G82" s="85">
        <v>929.308583</v>
      </c>
      <c r="H82" s="85">
        <v>31.798110999999999</v>
      </c>
      <c r="I82" s="85">
        <v>193.42036100000001</v>
      </c>
      <c r="J82" s="86">
        <v>37</v>
      </c>
      <c r="K82" s="87">
        <f t="shared" si="1"/>
        <v>0.42188100944023632</v>
      </c>
    </row>
    <row r="83" spans="1:11" x14ac:dyDescent="0.25">
      <c r="A83" s="4" t="s">
        <v>91</v>
      </c>
      <c r="B83" s="85">
        <v>4599.8042349999996</v>
      </c>
      <c r="C83" s="85">
        <v>5157.6517919999997</v>
      </c>
      <c r="D83" s="1">
        <v>5907.9833680000002</v>
      </c>
      <c r="E83" s="85">
        <v>5356.5668450000003</v>
      </c>
      <c r="F83" s="85">
        <v>7058.2403940000004</v>
      </c>
      <c r="G83" s="85">
        <v>7784.6671239999996</v>
      </c>
      <c r="H83" s="85">
        <v>434.65706699999998</v>
      </c>
      <c r="I83" s="85">
        <v>1149.994506</v>
      </c>
      <c r="J83" s="86">
        <v>7</v>
      </c>
      <c r="K83" s="87">
        <f t="shared" si="1"/>
        <v>0.19465093829289196</v>
      </c>
    </row>
    <row r="84" spans="1:11" x14ac:dyDescent="0.25">
      <c r="A84" s="4" t="s">
        <v>92</v>
      </c>
      <c r="B84" s="85">
        <v>96.055297999999993</v>
      </c>
      <c r="C84" s="85">
        <v>134.662902</v>
      </c>
      <c r="D84" s="1">
        <v>180.167821</v>
      </c>
      <c r="E84" s="85">
        <v>175.85901999999999</v>
      </c>
      <c r="F84" s="85">
        <v>219.20201299999999</v>
      </c>
      <c r="G84" s="85">
        <v>285.98516499999999</v>
      </c>
      <c r="H84" s="85">
        <v>18.505796</v>
      </c>
      <c r="I84" s="85">
        <v>58.520463999999997</v>
      </c>
      <c r="J84" s="86">
        <v>10</v>
      </c>
      <c r="K84" s="87">
        <f t="shared" si="1"/>
        <v>0.32481085509714852</v>
      </c>
    </row>
    <row r="85" spans="1:11" x14ac:dyDescent="0.25">
      <c r="A85" s="4" t="s">
        <v>93</v>
      </c>
      <c r="B85" s="85">
        <v>81.455761999999993</v>
      </c>
      <c r="C85" s="85">
        <v>115.053219</v>
      </c>
      <c r="D85" s="1">
        <v>166.981785</v>
      </c>
      <c r="E85" s="85">
        <v>137.30850899999999</v>
      </c>
      <c r="F85" s="85">
        <v>209.731223</v>
      </c>
      <c r="G85" s="85">
        <v>356.37388900000002</v>
      </c>
      <c r="H85" s="85">
        <v>11.485507999999999</v>
      </c>
      <c r="I85" s="85">
        <v>75.315516000000002</v>
      </c>
      <c r="J85" s="86">
        <v>43</v>
      </c>
      <c r="K85" s="87">
        <f t="shared" si="1"/>
        <v>0.45104030957628105</v>
      </c>
    </row>
    <row r="86" spans="1:11" x14ac:dyDescent="0.25">
      <c r="A86" s="4" t="s">
        <v>94</v>
      </c>
      <c r="B86" s="85">
        <v>420.56809900000002</v>
      </c>
      <c r="C86" s="85">
        <v>796.99320899999998</v>
      </c>
      <c r="D86" s="1">
        <v>2584.2497010000002</v>
      </c>
      <c r="E86" s="85">
        <v>1247.742393</v>
      </c>
      <c r="F86" s="85">
        <v>4604.9305100000001</v>
      </c>
      <c r="G86" s="85">
        <v>5625.4979750000002</v>
      </c>
      <c r="H86" s="85">
        <v>336.15417600000001</v>
      </c>
      <c r="I86" s="85">
        <v>2016.9250529999999</v>
      </c>
      <c r="J86" s="86">
        <v>36</v>
      </c>
      <c r="K86" s="87">
        <f t="shared" si="1"/>
        <v>0.78046833176357977</v>
      </c>
    </row>
    <row r="87" spans="1:11" x14ac:dyDescent="0.25">
      <c r="A87" s="4" t="s">
        <v>95</v>
      </c>
      <c r="B87" s="85">
        <v>452.01117199999999</v>
      </c>
      <c r="C87" s="85">
        <v>1644.9326579999999</v>
      </c>
      <c r="D87" s="1">
        <v>3814.5668439999999</v>
      </c>
      <c r="E87" s="85">
        <v>3752.5422140000001</v>
      </c>
      <c r="F87" s="85">
        <v>5525.4944869999999</v>
      </c>
      <c r="G87" s="85">
        <v>9678.3976810000004</v>
      </c>
      <c r="H87" s="85">
        <v>445.09659099999999</v>
      </c>
      <c r="I87" s="85">
        <v>2396.9184989999999</v>
      </c>
      <c r="J87" s="86">
        <v>29</v>
      </c>
      <c r="K87" s="87">
        <f t="shared" si="1"/>
        <v>0.62835928613235748</v>
      </c>
    </row>
    <row r="88" spans="1:11" x14ac:dyDescent="0.25">
      <c r="A88" s="4" t="s">
        <v>96</v>
      </c>
      <c r="B88" s="85">
        <v>159.88946300000001</v>
      </c>
      <c r="C88" s="85">
        <v>177.576911</v>
      </c>
      <c r="D88" s="1">
        <v>1070.6940199999999</v>
      </c>
      <c r="E88" s="85">
        <v>373.38077299999998</v>
      </c>
      <c r="F88" s="85">
        <v>2260.444344</v>
      </c>
      <c r="G88" s="85">
        <v>3437.132427</v>
      </c>
      <c r="H88" s="85">
        <v>223.12943999999999</v>
      </c>
      <c r="I88" s="85">
        <v>1159.4145820000001</v>
      </c>
      <c r="J88" s="86">
        <v>27</v>
      </c>
      <c r="K88" s="87">
        <f t="shared" si="1"/>
        <v>1.0828626669643679</v>
      </c>
    </row>
    <row r="89" spans="1:11" x14ac:dyDescent="0.25">
      <c r="A89" s="4" t="s">
        <v>97</v>
      </c>
      <c r="B89" s="85">
        <v>0.41126800000000002</v>
      </c>
      <c r="C89" s="85">
        <v>280.39773600000001</v>
      </c>
      <c r="D89" s="1">
        <v>472.582177</v>
      </c>
      <c r="E89" s="85">
        <v>360.86618199999998</v>
      </c>
      <c r="F89" s="85">
        <v>679.61300400000005</v>
      </c>
      <c r="G89" s="85">
        <v>1250.544373</v>
      </c>
      <c r="H89" s="85">
        <v>44.895543000000004</v>
      </c>
      <c r="I89" s="85">
        <v>287.47173900000001</v>
      </c>
      <c r="J89" s="86">
        <v>41</v>
      </c>
      <c r="K89" s="87">
        <f t="shared" si="1"/>
        <v>0.60830000154660935</v>
      </c>
    </row>
    <row r="90" spans="1:11" x14ac:dyDescent="0.25">
      <c r="A90" s="4" t="s">
        <v>98</v>
      </c>
      <c r="B90" s="85">
        <v>131.550074</v>
      </c>
      <c r="C90" s="85">
        <v>131.550074</v>
      </c>
      <c r="D90" s="1">
        <v>131.550074</v>
      </c>
      <c r="E90" s="85">
        <v>131.550074</v>
      </c>
      <c r="F90" s="85">
        <v>131.550074</v>
      </c>
      <c r="G90" s="85">
        <v>131.550074</v>
      </c>
      <c r="H90" s="85"/>
      <c r="I90" s="85"/>
      <c r="J90" s="86">
        <v>1</v>
      </c>
      <c r="K90" s="87">
        <f t="shared" si="1"/>
        <v>0</v>
      </c>
    </row>
    <row r="91" spans="1:11" x14ac:dyDescent="0.25">
      <c r="A91" s="4" t="s">
        <v>99</v>
      </c>
      <c r="B91" s="85">
        <v>84.461765</v>
      </c>
      <c r="C91" s="85">
        <v>111.315386</v>
      </c>
      <c r="D91" s="1">
        <v>311.44709699999999</v>
      </c>
      <c r="E91" s="85">
        <v>135.81778499999999</v>
      </c>
      <c r="F91" s="85">
        <v>504.48363799999998</v>
      </c>
      <c r="G91" s="85">
        <v>906.26432999999997</v>
      </c>
      <c r="H91" s="85">
        <v>66.779439999999994</v>
      </c>
      <c r="I91" s="85">
        <v>291.08483200000001</v>
      </c>
      <c r="J91" s="86">
        <v>19</v>
      </c>
      <c r="K91" s="87">
        <f t="shared" si="1"/>
        <v>0.93462046942758958</v>
      </c>
    </row>
    <row r="92" spans="1:11" x14ac:dyDescent="0.25">
      <c r="A92" s="4" t="s">
        <v>100</v>
      </c>
      <c r="B92" s="85">
        <v>255.492232</v>
      </c>
      <c r="C92" s="85">
        <v>267.94129199999998</v>
      </c>
      <c r="D92" s="1">
        <v>307.79267599999997</v>
      </c>
      <c r="E92" s="85">
        <v>296.08271200000001</v>
      </c>
      <c r="F92" s="85">
        <v>341.05807600000003</v>
      </c>
      <c r="G92" s="85">
        <v>403.073014</v>
      </c>
      <c r="H92" s="85">
        <v>18.075538000000002</v>
      </c>
      <c r="I92" s="85">
        <v>51.125340999999999</v>
      </c>
      <c r="J92" s="86">
        <v>8</v>
      </c>
      <c r="K92" s="87">
        <f t="shared" si="1"/>
        <v>0.16610317589233345</v>
      </c>
    </row>
    <row r="93" spans="1:11" x14ac:dyDescent="0.25">
      <c r="A93" s="4" t="s">
        <v>101</v>
      </c>
      <c r="B93" s="85">
        <v>458.27554700000002</v>
      </c>
      <c r="C93" s="85">
        <v>643.71275400000002</v>
      </c>
      <c r="D93" s="1">
        <v>2329.1211440000002</v>
      </c>
      <c r="E93" s="85">
        <v>1277.9808</v>
      </c>
      <c r="F93" s="85">
        <v>5450.2793449999999</v>
      </c>
      <c r="G93" s="85">
        <v>5635.2665800000004</v>
      </c>
      <c r="H93" s="85">
        <v>582.12605499999995</v>
      </c>
      <c r="I93" s="85">
        <v>2178.1162519999998</v>
      </c>
      <c r="J93" s="86">
        <v>14</v>
      </c>
      <c r="K93" s="87">
        <f t="shared" si="1"/>
        <v>0.93516657886645316</v>
      </c>
    </row>
    <row r="94" spans="1:11" x14ac:dyDescent="0.25">
      <c r="A94" s="4" t="s">
        <v>102</v>
      </c>
      <c r="B94" s="85">
        <v>251.296256</v>
      </c>
      <c r="C94" s="85">
        <v>301.63135499999999</v>
      </c>
      <c r="D94" s="1">
        <v>710.69935099999998</v>
      </c>
      <c r="E94" s="85">
        <v>549.03377699999999</v>
      </c>
      <c r="F94" s="85">
        <v>1281.432922</v>
      </c>
      <c r="G94" s="85">
        <v>1493.433595</v>
      </c>
      <c r="H94" s="85">
        <v>273.03547200000003</v>
      </c>
      <c r="I94" s="85">
        <v>546.07094400000005</v>
      </c>
      <c r="J94" s="86">
        <v>4</v>
      </c>
      <c r="K94" s="87">
        <f t="shared" si="1"/>
        <v>0.76835717273646431</v>
      </c>
    </row>
    <row r="95" spans="1:11" x14ac:dyDescent="0.25">
      <c r="A95" s="4" t="s">
        <v>103</v>
      </c>
      <c r="B95" s="85">
        <v>511.87075299999998</v>
      </c>
      <c r="C95" s="85">
        <v>2816.1734569999999</v>
      </c>
      <c r="D95" s="1">
        <v>3663.4485199999999</v>
      </c>
      <c r="E95" s="85">
        <v>3717.859438</v>
      </c>
      <c r="F95" s="85">
        <v>4833.6376749999999</v>
      </c>
      <c r="G95" s="85">
        <v>6996.6666640000003</v>
      </c>
      <c r="H95" s="85">
        <v>151.52541600000001</v>
      </c>
      <c r="I95" s="85">
        <v>1484.6398039999999</v>
      </c>
      <c r="J95" s="86">
        <v>96</v>
      </c>
      <c r="K95" s="87">
        <f t="shared" si="1"/>
        <v>0.40525744961198473</v>
      </c>
    </row>
    <row r="96" spans="1:11" x14ac:dyDescent="0.25">
      <c r="A96" s="4" t="s">
        <v>104</v>
      </c>
      <c r="B96" s="85">
        <v>1777.2291540000001</v>
      </c>
      <c r="C96" s="85">
        <v>2147.8134890000001</v>
      </c>
      <c r="D96" s="1">
        <v>4981.461507</v>
      </c>
      <c r="E96" s="85">
        <v>5107.1093419999997</v>
      </c>
      <c r="F96" s="85">
        <v>7137.7108429999998</v>
      </c>
      <c r="G96" s="85">
        <v>9711.8047399999996</v>
      </c>
      <c r="H96" s="85">
        <v>562.76655300000004</v>
      </c>
      <c r="I96" s="85">
        <v>2639.6091110000002</v>
      </c>
      <c r="J96" s="86">
        <v>22</v>
      </c>
      <c r="K96" s="87">
        <f t="shared" si="1"/>
        <v>0.52988648156586071</v>
      </c>
    </row>
    <row r="97" spans="1:11" x14ac:dyDescent="0.25">
      <c r="A97" s="4" t="s">
        <v>105</v>
      </c>
      <c r="B97" s="85">
        <v>45.760182999999998</v>
      </c>
      <c r="C97" s="85">
        <v>208.94706300000001</v>
      </c>
      <c r="D97" s="1">
        <v>435.57249200000001</v>
      </c>
      <c r="E97" s="85">
        <v>284.07433099999997</v>
      </c>
      <c r="F97" s="85">
        <v>640.10971099999995</v>
      </c>
      <c r="G97" s="85">
        <v>1189.8107230000001</v>
      </c>
      <c r="H97" s="85">
        <v>36.120854000000001</v>
      </c>
      <c r="I97" s="85">
        <v>306.49561</v>
      </c>
      <c r="J97" s="86">
        <v>72</v>
      </c>
      <c r="K97" s="87">
        <f t="shared" si="1"/>
        <v>0.7036615388466726</v>
      </c>
    </row>
    <row r="98" spans="1:11" x14ac:dyDescent="0.25">
      <c r="A98" s="4" t="s">
        <v>106</v>
      </c>
      <c r="B98" s="85">
        <v>96.741962999999998</v>
      </c>
      <c r="C98" s="85">
        <v>417.34384299999999</v>
      </c>
      <c r="D98" s="1">
        <v>609.80294500000002</v>
      </c>
      <c r="E98" s="85">
        <v>499.04223100000002</v>
      </c>
      <c r="F98" s="85">
        <v>778.26322200000004</v>
      </c>
      <c r="G98" s="85">
        <v>1164.8303699999999</v>
      </c>
      <c r="H98" s="85">
        <v>47.977834999999999</v>
      </c>
      <c r="I98" s="85">
        <v>262.78542499999998</v>
      </c>
      <c r="J98" s="86">
        <v>30</v>
      </c>
      <c r="K98" s="87">
        <f t="shared" si="1"/>
        <v>0.43093498835103194</v>
      </c>
    </row>
    <row r="99" spans="1:11" ht="15.75" thickBot="1" x14ac:dyDescent="0.3">
      <c r="A99" s="5" t="s">
        <v>107</v>
      </c>
      <c r="B99" s="88">
        <v>1145.6152199999999</v>
      </c>
      <c r="C99" s="88">
        <v>1493.6915550000001</v>
      </c>
      <c r="D99" s="6">
        <v>4809.9242109999996</v>
      </c>
      <c r="E99" s="88">
        <v>4199.7504170000002</v>
      </c>
      <c r="F99" s="88">
        <v>6928.4039860000003</v>
      </c>
      <c r="G99" s="88">
        <v>13442.556651999999</v>
      </c>
      <c r="H99" s="88">
        <v>873.41022199999998</v>
      </c>
      <c r="I99" s="88">
        <v>3705.5657449999999</v>
      </c>
      <c r="J99" s="89">
        <v>18</v>
      </c>
      <c r="K99" s="90">
        <f t="shared" si="1"/>
        <v>0.77040002761906312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G2" sqref="G2:G105"/>
    </sheetView>
  </sheetViews>
  <sheetFormatPr defaultRowHeight="15" x14ac:dyDescent="0.25"/>
  <cols>
    <col min="2" max="2" width="72.140625" bestFit="1" customWidth="1"/>
    <col min="3" max="3" width="14" style="39" bestFit="1" customWidth="1"/>
    <col min="4" max="4" width="13" style="39" bestFit="1" customWidth="1"/>
    <col min="5" max="5" width="14.42578125" style="39" bestFit="1" customWidth="1"/>
    <col min="8" max="8" width="11.5703125" bestFit="1" customWidth="1"/>
    <col min="12" max="12" width="80.28515625" bestFit="1" customWidth="1"/>
  </cols>
  <sheetData>
    <row r="1" spans="1:13" x14ac:dyDescent="0.25">
      <c r="A1" s="40" t="s">
        <v>298</v>
      </c>
      <c r="B1" s="41"/>
      <c r="C1"/>
      <c r="D1"/>
      <c r="E1"/>
      <c r="G1" s="8">
        <v>2021</v>
      </c>
      <c r="H1" s="9"/>
      <c r="L1" s="2" t="s">
        <v>0</v>
      </c>
      <c r="M1" s="3" t="s">
        <v>3</v>
      </c>
    </row>
    <row r="2" spans="1:13" x14ac:dyDescent="0.25">
      <c r="A2" s="10" t="s">
        <v>109</v>
      </c>
      <c r="B2" s="11" t="s">
        <v>110</v>
      </c>
      <c r="C2" s="12" t="s">
        <v>1</v>
      </c>
      <c r="D2" s="12" t="s">
        <v>3</v>
      </c>
      <c r="E2" s="13" t="s">
        <v>6</v>
      </c>
      <c r="G2" s="14" t="s">
        <v>3</v>
      </c>
      <c r="H2" s="15" t="s">
        <v>476</v>
      </c>
      <c r="L2" s="4" t="s">
        <v>10</v>
      </c>
      <c r="M2" s="1">
        <v>3788.231581</v>
      </c>
    </row>
    <row r="3" spans="1:13" x14ac:dyDescent="0.25">
      <c r="A3" s="16">
        <v>2802</v>
      </c>
      <c r="B3" s="17" t="s">
        <v>10</v>
      </c>
      <c r="C3" s="18">
        <v>2726.2021215</v>
      </c>
      <c r="D3" s="19">
        <v>3634.936162</v>
      </c>
      <c r="E3" s="20">
        <v>4543.6702024999995</v>
      </c>
      <c r="G3" s="21">
        <f t="shared" ref="G3:G34" si="0">VLOOKUP(B3,$L$2:$M$99,2,0)</f>
        <v>3788.231581</v>
      </c>
      <c r="H3" s="22">
        <f t="shared" ref="H3:H66" si="1">G3/D3</f>
        <v>1.0421727953856703</v>
      </c>
      <c r="L3" s="4" t="s">
        <v>11</v>
      </c>
      <c r="M3" s="1">
        <v>1724.898187</v>
      </c>
    </row>
    <row r="4" spans="1:13" x14ac:dyDescent="0.25">
      <c r="A4" s="16">
        <v>2701</v>
      </c>
      <c r="B4" s="17" t="s">
        <v>11</v>
      </c>
      <c r="C4" s="18">
        <v>1241.320653</v>
      </c>
      <c r="D4" s="19">
        <v>1655.094204</v>
      </c>
      <c r="E4" s="20">
        <v>2068.8677550000002</v>
      </c>
      <c r="G4" s="21">
        <f t="shared" si="0"/>
        <v>1724.898187</v>
      </c>
      <c r="H4" s="23">
        <f t="shared" si="1"/>
        <v>1.0421752325827129</v>
      </c>
      <c r="L4" s="4" t="s">
        <v>12</v>
      </c>
      <c r="M4" s="1">
        <v>672.317542</v>
      </c>
    </row>
    <row r="5" spans="1:13" x14ac:dyDescent="0.25">
      <c r="A5" s="16">
        <v>2901</v>
      </c>
      <c r="B5" s="17" t="s">
        <v>12</v>
      </c>
      <c r="C5" s="18">
        <v>483.83309474999999</v>
      </c>
      <c r="D5" s="19">
        <v>645.11079299999994</v>
      </c>
      <c r="E5" s="20">
        <v>806.3884912499999</v>
      </c>
      <c r="G5" s="21">
        <f t="shared" si="0"/>
        <v>672.317542</v>
      </c>
      <c r="H5" s="23">
        <f t="shared" si="1"/>
        <v>1.0421737619261937</v>
      </c>
      <c r="L5" s="4" t="s">
        <v>13</v>
      </c>
      <c r="M5" s="1">
        <v>664.888058</v>
      </c>
    </row>
    <row r="6" spans="1:13" x14ac:dyDescent="0.25">
      <c r="A6" s="16">
        <v>1401</v>
      </c>
      <c r="B6" s="17" t="s">
        <v>111</v>
      </c>
      <c r="C6" s="18">
        <v>670.17</v>
      </c>
      <c r="D6" s="19">
        <v>893.56</v>
      </c>
      <c r="E6" s="20">
        <v>1116.9499999999998</v>
      </c>
      <c r="G6" s="24" t="e">
        <f t="shared" si="0"/>
        <v>#N/A</v>
      </c>
      <c r="H6" s="42" t="e">
        <f t="shared" si="1"/>
        <v>#N/A</v>
      </c>
      <c r="L6" s="4" t="s">
        <v>14</v>
      </c>
      <c r="M6" s="1">
        <v>6978.8993019999998</v>
      </c>
    </row>
    <row r="7" spans="1:13" x14ac:dyDescent="0.25">
      <c r="A7" s="16">
        <v>2503</v>
      </c>
      <c r="B7" s="17" t="s">
        <v>13</v>
      </c>
      <c r="C7" s="18">
        <v>478.48340625000003</v>
      </c>
      <c r="D7" s="19">
        <v>637.97787500000004</v>
      </c>
      <c r="E7" s="20">
        <v>797.47234375000005</v>
      </c>
      <c r="G7" s="21">
        <f t="shared" si="0"/>
        <v>664.888058</v>
      </c>
      <c r="H7" s="23">
        <f t="shared" si="1"/>
        <v>1.042180432981316</v>
      </c>
      <c r="L7" s="4" t="s">
        <v>15</v>
      </c>
      <c r="M7" s="1">
        <v>4461.6294900000003</v>
      </c>
    </row>
    <row r="8" spans="1:13" x14ac:dyDescent="0.25">
      <c r="A8" s="16">
        <v>5002</v>
      </c>
      <c r="B8" s="17" t="s">
        <v>14</v>
      </c>
      <c r="C8" s="18">
        <v>5022.3708809999998</v>
      </c>
      <c r="D8" s="19">
        <v>6696.4945079999998</v>
      </c>
      <c r="E8" s="20">
        <v>8370.6181350000006</v>
      </c>
      <c r="G8" s="21">
        <f t="shared" si="0"/>
        <v>6978.8993019999998</v>
      </c>
      <c r="H8" s="23">
        <f t="shared" si="1"/>
        <v>1.0421720339892198</v>
      </c>
      <c r="L8" s="4" t="s">
        <v>16</v>
      </c>
      <c r="M8" s="1">
        <v>1639.4607390000001</v>
      </c>
    </row>
    <row r="9" spans="1:13" x14ac:dyDescent="0.25">
      <c r="A9" s="16">
        <v>3301</v>
      </c>
      <c r="B9" s="17" t="s">
        <v>15</v>
      </c>
      <c r="C9" s="18">
        <v>3210.80757825</v>
      </c>
      <c r="D9" s="19">
        <v>4281.076771</v>
      </c>
      <c r="E9" s="20">
        <v>5351.34596375</v>
      </c>
      <c r="G9" s="21">
        <f t="shared" si="0"/>
        <v>4461.6294900000003</v>
      </c>
      <c r="H9" s="23">
        <f t="shared" si="1"/>
        <v>1.042174604347921</v>
      </c>
      <c r="L9" s="4" t="s">
        <v>17</v>
      </c>
      <c r="M9" s="1">
        <v>5416.6229290000001</v>
      </c>
    </row>
    <row r="10" spans="1:13" x14ac:dyDescent="0.25">
      <c r="A10" s="16">
        <v>2603</v>
      </c>
      <c r="B10" s="17" t="s">
        <v>16</v>
      </c>
      <c r="C10" s="18">
        <v>1179.83731425</v>
      </c>
      <c r="D10" s="19">
        <v>1573.116419</v>
      </c>
      <c r="E10" s="20">
        <v>1966.3955237499999</v>
      </c>
      <c r="G10" s="21">
        <f t="shared" si="0"/>
        <v>1639.4607390000001</v>
      </c>
      <c r="H10" s="23">
        <f t="shared" si="1"/>
        <v>1.0421738144734221</v>
      </c>
      <c r="L10" s="4" t="s">
        <v>18</v>
      </c>
      <c r="M10" s="1">
        <v>3718.3087289999999</v>
      </c>
    </row>
    <row r="11" spans="1:13" x14ac:dyDescent="0.25">
      <c r="A11" s="16">
        <v>4104</v>
      </c>
      <c r="B11" s="17" t="s">
        <v>17</v>
      </c>
      <c r="C11" s="18">
        <v>4764.0251876458324</v>
      </c>
      <c r="D11" s="19">
        <v>6352.0335835277765</v>
      </c>
      <c r="E11" s="20">
        <v>7940.0419794097206</v>
      </c>
      <c r="G11" s="24">
        <f t="shared" si="0"/>
        <v>5416.6229290000001</v>
      </c>
      <c r="H11" s="42">
        <f t="shared" si="1"/>
        <v>0.85273839594401668</v>
      </c>
      <c r="L11" s="4" t="s">
        <v>19</v>
      </c>
      <c r="M11" s="1">
        <v>2329.2941949999999</v>
      </c>
    </row>
    <row r="12" spans="1:13" x14ac:dyDescent="0.25">
      <c r="A12" s="16">
        <v>4202</v>
      </c>
      <c r="B12" s="17" t="s">
        <v>18</v>
      </c>
      <c r="C12" s="18">
        <v>4606.5927421338274</v>
      </c>
      <c r="D12" s="19">
        <v>6142.1236561784372</v>
      </c>
      <c r="E12" s="20">
        <v>7677.6545702230469</v>
      </c>
      <c r="G12" s="24">
        <f t="shared" si="0"/>
        <v>3718.3087289999999</v>
      </c>
      <c r="H12" s="42">
        <f t="shared" si="1"/>
        <v>0.60537835724940314</v>
      </c>
      <c r="L12" s="4" t="s">
        <v>20</v>
      </c>
      <c r="M12" s="1">
        <v>3904.372202</v>
      </c>
    </row>
    <row r="13" spans="1:13" x14ac:dyDescent="0.25">
      <c r="A13" s="16">
        <v>4304</v>
      </c>
      <c r="B13" s="17" t="s">
        <v>112</v>
      </c>
      <c r="C13" s="18">
        <v>4901.9255381250005</v>
      </c>
      <c r="D13" s="19">
        <v>6535.9007175000006</v>
      </c>
      <c r="E13" s="20">
        <v>8169.8758968750008</v>
      </c>
      <c r="G13" s="21" t="e">
        <f t="shared" si="0"/>
        <v>#N/A</v>
      </c>
      <c r="H13" s="23" t="e">
        <f t="shared" si="1"/>
        <v>#N/A</v>
      </c>
      <c r="L13" s="4" t="s">
        <v>21</v>
      </c>
      <c r="M13" s="1">
        <v>5251.5319380000001</v>
      </c>
    </row>
    <row r="14" spans="1:13" x14ac:dyDescent="0.25">
      <c r="A14" s="16">
        <v>5103</v>
      </c>
      <c r="B14" s="17" t="s">
        <v>19</v>
      </c>
      <c r="C14" s="18">
        <v>1676.27009475</v>
      </c>
      <c r="D14" s="19">
        <v>2235.026793</v>
      </c>
      <c r="E14" s="20">
        <v>2793.7834912500002</v>
      </c>
      <c r="G14" s="21">
        <f t="shared" si="0"/>
        <v>2329.2941949999999</v>
      </c>
      <c r="H14" s="23">
        <f t="shared" si="1"/>
        <v>1.0421773028830084</v>
      </c>
      <c r="L14" s="4" t="s">
        <v>22</v>
      </c>
      <c r="M14" s="1">
        <v>1509.7126270000001</v>
      </c>
    </row>
    <row r="15" spans="1:13" x14ac:dyDescent="0.25">
      <c r="A15" s="16">
        <v>5004</v>
      </c>
      <c r="B15" s="17" t="s">
        <v>20</v>
      </c>
      <c r="C15" s="18">
        <v>2809.759419</v>
      </c>
      <c r="D15" s="19">
        <v>3746.3458919999998</v>
      </c>
      <c r="E15" s="20">
        <v>4682.9323649999997</v>
      </c>
      <c r="G15" s="21">
        <f t="shared" si="0"/>
        <v>3904.372202</v>
      </c>
      <c r="H15" s="23">
        <f t="shared" si="1"/>
        <v>1.0421814521551391</v>
      </c>
      <c r="L15" s="4" t="s">
        <v>23</v>
      </c>
      <c r="M15" s="1">
        <v>304.00084299999997</v>
      </c>
    </row>
    <row r="16" spans="1:13" x14ac:dyDescent="0.25">
      <c r="A16" s="16">
        <v>4204</v>
      </c>
      <c r="B16" s="17" t="s">
        <v>21</v>
      </c>
      <c r="C16" s="18">
        <v>3779.2583475000001</v>
      </c>
      <c r="D16" s="19">
        <v>5039.0111299999999</v>
      </c>
      <c r="E16" s="20">
        <v>6298.7639124999996</v>
      </c>
      <c r="G16" s="21">
        <f t="shared" si="0"/>
        <v>5251.5319380000001</v>
      </c>
      <c r="H16" s="23">
        <f t="shared" si="1"/>
        <v>1.0421751019232219</v>
      </c>
      <c r="L16" s="4" t="s">
        <v>24</v>
      </c>
      <c r="M16" s="1">
        <v>4169.336362</v>
      </c>
    </row>
    <row r="17" spans="1:13" x14ac:dyDescent="0.25">
      <c r="A17" s="16">
        <v>2907</v>
      </c>
      <c r="B17" s="17" t="s">
        <v>22</v>
      </c>
      <c r="C17" s="18">
        <v>1086.4612109999998</v>
      </c>
      <c r="D17" s="19">
        <v>1448.6149479999999</v>
      </c>
      <c r="E17" s="20">
        <v>1810.768685</v>
      </c>
      <c r="G17" s="21">
        <f t="shared" si="0"/>
        <v>1509.7126270000001</v>
      </c>
      <c r="H17" s="23">
        <f t="shared" si="1"/>
        <v>1.0421766177991973</v>
      </c>
      <c r="L17" s="4" t="s">
        <v>25</v>
      </c>
      <c r="M17" s="1">
        <v>7493.6326790000003</v>
      </c>
    </row>
    <row r="18" spans="1:13" x14ac:dyDescent="0.25">
      <c r="A18" s="16">
        <v>2303</v>
      </c>
      <c r="B18" s="17" t="s">
        <v>23</v>
      </c>
      <c r="C18" s="18">
        <v>218.773842</v>
      </c>
      <c r="D18" s="19">
        <v>291.69845600000002</v>
      </c>
      <c r="E18" s="20">
        <v>364.62307000000004</v>
      </c>
      <c r="G18" s="21">
        <f t="shared" si="0"/>
        <v>304.00084299999997</v>
      </c>
      <c r="H18" s="23">
        <f t="shared" si="1"/>
        <v>1.0421750158321028</v>
      </c>
      <c r="L18" s="4" t="s">
        <v>26</v>
      </c>
      <c r="M18" s="1">
        <v>841.42116399999998</v>
      </c>
    </row>
    <row r="19" spans="1:13" x14ac:dyDescent="0.25">
      <c r="A19" s="16">
        <v>3104</v>
      </c>
      <c r="B19" s="17" t="s">
        <v>24</v>
      </c>
      <c r="C19" s="18">
        <v>3000.4681582499998</v>
      </c>
      <c r="D19" s="19">
        <v>4000.6242109999998</v>
      </c>
      <c r="E19" s="20">
        <v>5000.7802637499999</v>
      </c>
      <c r="G19" s="21">
        <f t="shared" si="0"/>
        <v>4169.336362</v>
      </c>
      <c r="H19" s="23">
        <f t="shared" si="1"/>
        <v>1.0421714567781983</v>
      </c>
      <c r="L19" s="4" t="s">
        <v>27</v>
      </c>
      <c r="M19" s="1">
        <v>1001.703129</v>
      </c>
    </row>
    <row r="20" spans="1:13" x14ac:dyDescent="0.25">
      <c r="A20" s="16">
        <v>1601</v>
      </c>
      <c r="B20" s="17" t="s">
        <v>113</v>
      </c>
      <c r="C20" s="18">
        <v>495.71250000000003</v>
      </c>
      <c r="D20" s="19">
        <v>660.95</v>
      </c>
      <c r="E20" s="20">
        <v>826.1875</v>
      </c>
      <c r="G20" s="24" t="e">
        <f t="shared" si="0"/>
        <v>#N/A</v>
      </c>
      <c r="H20" s="42" t="e">
        <f t="shared" si="1"/>
        <v>#N/A</v>
      </c>
      <c r="L20" s="4" t="s">
        <v>28</v>
      </c>
      <c r="M20" s="1">
        <v>413.20608499999997</v>
      </c>
    </row>
    <row r="21" spans="1:13" x14ac:dyDescent="0.25">
      <c r="A21" s="16">
        <v>2702</v>
      </c>
      <c r="B21" s="17" t="s">
        <v>25</v>
      </c>
      <c r="C21" s="18">
        <v>5392.7957969999998</v>
      </c>
      <c r="D21" s="19">
        <v>7190.3943959999997</v>
      </c>
      <c r="E21" s="20">
        <v>8987.9929950000005</v>
      </c>
      <c r="G21" s="21">
        <f t="shared" si="0"/>
        <v>7493.6326790000003</v>
      </c>
      <c r="H21" s="23">
        <f t="shared" si="1"/>
        <v>1.0421726912738878</v>
      </c>
      <c r="L21" s="4" t="s">
        <v>29</v>
      </c>
      <c r="M21" s="1">
        <v>955.82530099999997</v>
      </c>
    </row>
    <row r="22" spans="1:13" x14ac:dyDescent="0.25">
      <c r="A22" s="16">
        <v>1503</v>
      </c>
      <c r="B22" s="17" t="s">
        <v>26</v>
      </c>
      <c r="C22" s="18">
        <v>892.7350284412239</v>
      </c>
      <c r="D22" s="19">
        <v>1190.3133712549652</v>
      </c>
      <c r="E22" s="20">
        <v>1487.8917140687065</v>
      </c>
      <c r="G22" s="24">
        <f t="shared" si="0"/>
        <v>841.42116399999998</v>
      </c>
      <c r="H22" s="42">
        <f t="shared" si="1"/>
        <v>0.70689045785722548</v>
      </c>
      <c r="L22" s="4" t="s">
        <v>30</v>
      </c>
      <c r="M22" s="1">
        <v>1259.9631870000001</v>
      </c>
    </row>
    <row r="23" spans="1:13" x14ac:dyDescent="0.25">
      <c r="A23" s="16">
        <v>3101</v>
      </c>
      <c r="B23" s="17" t="s">
        <v>27</v>
      </c>
      <c r="C23" s="18">
        <v>720.871173</v>
      </c>
      <c r="D23" s="19">
        <v>961.161564</v>
      </c>
      <c r="E23" s="20">
        <v>1201.451955</v>
      </c>
      <c r="G23" s="21">
        <f t="shared" si="0"/>
        <v>1001.703129</v>
      </c>
      <c r="H23" s="23">
        <f t="shared" si="1"/>
        <v>1.0421797609459964</v>
      </c>
      <c r="L23" s="4" t="s">
        <v>31</v>
      </c>
      <c r="M23" s="1">
        <v>6096.9790439999997</v>
      </c>
    </row>
    <row r="24" spans="1:13" x14ac:dyDescent="0.25">
      <c r="A24" s="16">
        <v>2401</v>
      </c>
      <c r="B24" s="17" t="s">
        <v>28</v>
      </c>
      <c r="C24" s="18">
        <v>297.36031500000001</v>
      </c>
      <c r="D24" s="19">
        <v>396.48041999999998</v>
      </c>
      <c r="E24" s="20">
        <v>495.60052499999995</v>
      </c>
      <c r="G24" s="21">
        <f t="shared" si="0"/>
        <v>413.20608499999997</v>
      </c>
      <c r="H24" s="23">
        <f t="shared" si="1"/>
        <v>1.0421853492790387</v>
      </c>
      <c r="L24" s="4" t="s">
        <v>32</v>
      </c>
      <c r="M24" s="1">
        <v>2546.3052469999998</v>
      </c>
    </row>
    <row r="25" spans="1:13" x14ac:dyDescent="0.25">
      <c r="A25" s="16">
        <v>2403</v>
      </c>
      <c r="B25" s="17" t="s">
        <v>29</v>
      </c>
      <c r="C25" s="18">
        <v>687.85168950000002</v>
      </c>
      <c r="D25" s="19">
        <v>917.13558599999999</v>
      </c>
      <c r="E25" s="20">
        <v>1146.4194825</v>
      </c>
      <c r="G25" s="21">
        <f t="shared" si="0"/>
        <v>955.82530099999997</v>
      </c>
      <c r="H25" s="23">
        <f t="shared" si="1"/>
        <v>1.0421853819550733</v>
      </c>
      <c r="L25" s="4" t="s">
        <v>33</v>
      </c>
      <c r="M25" s="1">
        <v>289.22600599999998</v>
      </c>
    </row>
    <row r="26" spans="1:13" x14ac:dyDescent="0.25">
      <c r="A26" s="16">
        <v>1702</v>
      </c>
      <c r="B26" s="17" t="s">
        <v>30</v>
      </c>
      <c r="C26" s="18">
        <v>906.73222200000009</v>
      </c>
      <c r="D26" s="19">
        <v>1208.976296</v>
      </c>
      <c r="E26" s="20">
        <v>1511.22037</v>
      </c>
      <c r="G26" s="21">
        <f t="shared" si="0"/>
        <v>1259.9631870000001</v>
      </c>
      <c r="H26" s="23">
        <f t="shared" si="1"/>
        <v>1.0421736068512628</v>
      </c>
      <c r="L26" s="4" t="s">
        <v>34</v>
      </c>
      <c r="M26" s="1">
        <v>4284.1414100000002</v>
      </c>
    </row>
    <row r="27" spans="1:13" x14ac:dyDescent="0.25">
      <c r="A27" s="16">
        <v>4302</v>
      </c>
      <c r="B27" s="17" t="s">
        <v>31</v>
      </c>
      <c r="C27" s="18">
        <v>4387.6014930000001</v>
      </c>
      <c r="D27" s="19">
        <v>5850.1353239999999</v>
      </c>
      <c r="E27" s="20">
        <v>7312.6691549999996</v>
      </c>
      <c r="G27" s="21">
        <f t="shared" si="0"/>
        <v>6096.9790439999997</v>
      </c>
      <c r="H27" s="23">
        <f t="shared" si="1"/>
        <v>1.0421945316354189</v>
      </c>
      <c r="L27" s="4" t="s">
        <v>35</v>
      </c>
      <c r="M27" s="1">
        <v>2518.7820270000002</v>
      </c>
    </row>
    <row r="28" spans="1:13" x14ac:dyDescent="0.25">
      <c r="A28" s="16">
        <v>4305</v>
      </c>
      <c r="B28" s="17" t="s">
        <v>32</v>
      </c>
      <c r="C28" s="18">
        <v>1832.4127252499998</v>
      </c>
      <c r="D28" s="19">
        <v>2443.2169669999998</v>
      </c>
      <c r="E28" s="20">
        <v>3054.0212087499999</v>
      </c>
      <c r="G28" s="21">
        <f t="shared" si="0"/>
        <v>2546.3052469999998</v>
      </c>
      <c r="H28" s="23">
        <f t="shared" si="1"/>
        <v>1.0421936657253084</v>
      </c>
      <c r="L28" s="4" t="s">
        <v>36</v>
      </c>
      <c r="M28" s="1">
        <v>3324.414687</v>
      </c>
    </row>
    <row r="29" spans="1:13" x14ac:dyDescent="0.25">
      <c r="A29" s="16">
        <v>2904</v>
      </c>
      <c r="B29" s="17" t="s">
        <v>33</v>
      </c>
      <c r="C29" s="18">
        <v>208.14122100000003</v>
      </c>
      <c r="D29" s="19">
        <v>277.52162800000002</v>
      </c>
      <c r="E29" s="20">
        <v>346.90203500000001</v>
      </c>
      <c r="G29" s="21">
        <f t="shared" si="0"/>
        <v>289.22600599999998</v>
      </c>
      <c r="H29" s="23">
        <f t="shared" si="1"/>
        <v>1.0421746516995785</v>
      </c>
      <c r="L29" s="4" t="s">
        <v>37</v>
      </c>
      <c r="M29" s="1">
        <v>21219.201126</v>
      </c>
    </row>
    <row r="30" spans="1:13" x14ac:dyDescent="0.25">
      <c r="A30" s="16">
        <v>4103</v>
      </c>
      <c r="B30" s="17" t="s">
        <v>34</v>
      </c>
      <c r="C30" s="18">
        <v>3083.0492609999997</v>
      </c>
      <c r="D30" s="19">
        <v>4110.7323479999995</v>
      </c>
      <c r="E30" s="20">
        <v>5138.415434999999</v>
      </c>
      <c r="G30" s="21">
        <f t="shared" si="0"/>
        <v>4284.1414100000002</v>
      </c>
      <c r="H30" s="23">
        <f t="shared" si="1"/>
        <v>1.0421844691699205</v>
      </c>
      <c r="L30" s="4" t="s">
        <v>38</v>
      </c>
      <c r="M30" s="1">
        <v>1007.485674</v>
      </c>
    </row>
    <row r="31" spans="1:13" x14ac:dyDescent="0.25">
      <c r="A31" s="16">
        <v>1101</v>
      </c>
      <c r="B31" s="17" t="s">
        <v>35</v>
      </c>
      <c r="C31" s="18">
        <v>1812.6392385000001</v>
      </c>
      <c r="D31" s="19">
        <v>2416.8523180000002</v>
      </c>
      <c r="E31" s="20">
        <v>3021.0653975000005</v>
      </c>
      <c r="G31" s="21">
        <f t="shared" si="0"/>
        <v>2518.7820270000002</v>
      </c>
      <c r="H31" s="23">
        <f t="shared" si="1"/>
        <v>1.0421745707178125</v>
      </c>
      <c r="L31" s="4" t="s">
        <v>39</v>
      </c>
      <c r="M31" s="1">
        <v>4574.9958699999997</v>
      </c>
    </row>
    <row r="32" spans="1:13" x14ac:dyDescent="0.25">
      <c r="A32" s="16">
        <v>3506</v>
      </c>
      <c r="B32" s="17" t="s">
        <v>36</v>
      </c>
      <c r="C32" s="18">
        <v>2392.3752299999996</v>
      </c>
      <c r="D32" s="19">
        <v>3189.8336399999998</v>
      </c>
      <c r="E32" s="20">
        <v>3987.29205</v>
      </c>
      <c r="G32" s="21">
        <f t="shared" si="0"/>
        <v>3324.414687</v>
      </c>
      <c r="H32" s="23">
        <f t="shared" si="1"/>
        <v>1.0421906162479371</v>
      </c>
      <c r="L32" s="4" t="s">
        <v>40</v>
      </c>
      <c r="M32" s="1">
        <v>850.71569599999998</v>
      </c>
    </row>
    <row r="33" spans="1:13" x14ac:dyDescent="0.25">
      <c r="A33" s="16">
        <v>3502</v>
      </c>
      <c r="B33" s="17" t="s">
        <v>37</v>
      </c>
      <c r="C33" s="18">
        <v>15270.424785750001</v>
      </c>
      <c r="D33" s="19">
        <v>20360.566381000001</v>
      </c>
      <c r="E33" s="20">
        <v>25450.70797625</v>
      </c>
      <c r="G33" s="21">
        <f t="shared" si="0"/>
        <v>21219.201126</v>
      </c>
      <c r="H33" s="23">
        <f t="shared" si="1"/>
        <v>1.042171456772502</v>
      </c>
      <c r="L33" s="4" t="s">
        <v>41</v>
      </c>
      <c r="M33" s="1">
        <v>13164.785604000001</v>
      </c>
    </row>
    <row r="34" spans="1:13" x14ac:dyDescent="0.25">
      <c r="A34" s="16">
        <v>1201</v>
      </c>
      <c r="B34" s="17" t="s">
        <v>38</v>
      </c>
      <c r="C34" s="18">
        <v>725.03780774999996</v>
      </c>
      <c r="D34" s="19">
        <v>966.71707700000002</v>
      </c>
      <c r="E34" s="20">
        <v>1208.3963462500001</v>
      </c>
      <c r="G34" s="21">
        <f t="shared" si="0"/>
        <v>1007.485674</v>
      </c>
      <c r="H34" s="23">
        <f t="shared" si="1"/>
        <v>1.0421722114669958</v>
      </c>
      <c r="L34" s="4" t="s">
        <v>42</v>
      </c>
      <c r="M34" s="1">
        <v>6231.4446969999999</v>
      </c>
    </row>
    <row r="35" spans="1:13" x14ac:dyDescent="0.25">
      <c r="A35" s="16">
        <v>4307</v>
      </c>
      <c r="B35" s="17" t="s">
        <v>39</v>
      </c>
      <c r="C35" s="18">
        <v>3292.3601099999996</v>
      </c>
      <c r="D35" s="19">
        <v>4389.8134799999998</v>
      </c>
      <c r="E35" s="20">
        <v>5487.26685</v>
      </c>
      <c r="G35" s="21">
        <f t="shared" ref="G35:G66" si="2">VLOOKUP(B35,$L$2:$M$99,2,0)</f>
        <v>4574.9958699999997</v>
      </c>
      <c r="H35" s="23">
        <f t="shared" si="1"/>
        <v>1.0421845690810536</v>
      </c>
      <c r="L35" s="4" t="s">
        <v>43</v>
      </c>
      <c r="M35" s="1">
        <v>310.13583399999999</v>
      </c>
    </row>
    <row r="36" spans="1:13" x14ac:dyDescent="0.25">
      <c r="A36" s="16">
        <v>1504</v>
      </c>
      <c r="B36" s="17" t="s">
        <v>40</v>
      </c>
      <c r="C36" s="18">
        <v>612.21535125000003</v>
      </c>
      <c r="D36" s="19">
        <v>816.28713500000003</v>
      </c>
      <c r="E36" s="20">
        <v>1020.35891875</v>
      </c>
      <c r="G36" s="21">
        <f t="shared" si="2"/>
        <v>850.71569599999998</v>
      </c>
      <c r="H36" s="23">
        <f t="shared" si="1"/>
        <v>1.0421770226722977</v>
      </c>
      <c r="L36" s="4" t="s">
        <v>44</v>
      </c>
      <c r="M36" s="1">
        <v>162.31330600000001</v>
      </c>
    </row>
    <row r="37" spans="1:13" x14ac:dyDescent="0.25">
      <c r="A37" s="16">
        <v>3501</v>
      </c>
      <c r="B37" s="17" t="s">
        <v>41</v>
      </c>
      <c r="C37" s="18">
        <v>9452.8074104999996</v>
      </c>
      <c r="D37" s="19">
        <v>12603.743214</v>
      </c>
      <c r="E37" s="20">
        <v>15754.679017500001</v>
      </c>
      <c r="G37" s="21">
        <f t="shared" si="2"/>
        <v>13164.785604000001</v>
      </c>
      <c r="H37" s="23">
        <f t="shared" si="1"/>
        <v>1.0445139495841842</v>
      </c>
      <c r="L37" s="4" t="s">
        <v>45</v>
      </c>
      <c r="M37" s="1">
        <v>1763.021348</v>
      </c>
    </row>
    <row r="38" spans="1:13" x14ac:dyDescent="0.25">
      <c r="A38" s="16">
        <v>3504</v>
      </c>
      <c r="B38" s="17" t="s">
        <v>42</v>
      </c>
      <c r="C38" s="18">
        <v>4484.4670154999994</v>
      </c>
      <c r="D38" s="19">
        <v>5979.2893539999995</v>
      </c>
      <c r="E38" s="20">
        <v>7474.1116924999997</v>
      </c>
      <c r="G38" s="21">
        <f t="shared" si="2"/>
        <v>6231.4446969999999</v>
      </c>
      <c r="H38" s="23">
        <f t="shared" si="1"/>
        <v>1.0421714568523623</v>
      </c>
      <c r="L38" s="4" t="s">
        <v>46</v>
      </c>
      <c r="M38" s="1">
        <v>214.47120200000001</v>
      </c>
    </row>
    <row r="39" spans="1:13" x14ac:dyDescent="0.25">
      <c r="A39" s="16">
        <v>2102</v>
      </c>
      <c r="B39" s="17" t="s">
        <v>43</v>
      </c>
      <c r="C39" s="18">
        <v>223.18787700000001</v>
      </c>
      <c r="D39" s="19">
        <v>297.58383600000002</v>
      </c>
      <c r="E39" s="20">
        <v>371.97979500000002</v>
      </c>
      <c r="G39" s="21">
        <f t="shared" si="2"/>
        <v>310.13583399999999</v>
      </c>
      <c r="H39" s="23">
        <f t="shared" si="1"/>
        <v>1.0421797036046003</v>
      </c>
      <c r="L39" s="4" t="s">
        <v>47</v>
      </c>
      <c r="M39" s="1">
        <v>5897.0043800000003</v>
      </c>
    </row>
    <row r="40" spans="1:13" x14ac:dyDescent="0.25">
      <c r="A40" s="16">
        <v>2301</v>
      </c>
      <c r="B40" s="17" t="s">
        <v>44</v>
      </c>
      <c r="C40" s="18">
        <v>116.8075245</v>
      </c>
      <c r="D40" s="19">
        <v>155.74336600000001</v>
      </c>
      <c r="E40" s="20">
        <v>194.67920750000002</v>
      </c>
      <c r="G40" s="21">
        <f t="shared" si="2"/>
        <v>162.31330600000001</v>
      </c>
      <c r="H40" s="23">
        <f t="shared" si="1"/>
        <v>1.0421843971190401</v>
      </c>
      <c r="L40" s="4" t="s">
        <v>48</v>
      </c>
      <c r="M40" s="1">
        <v>4570.4768480000002</v>
      </c>
    </row>
    <row r="41" spans="1:13" x14ac:dyDescent="0.25">
      <c r="A41" s="16">
        <v>3102</v>
      </c>
      <c r="B41" s="17" t="s">
        <v>45</v>
      </c>
      <c r="C41" s="18">
        <v>1268.7571417500001</v>
      </c>
      <c r="D41" s="19">
        <v>1691.676189</v>
      </c>
      <c r="E41" s="20">
        <v>2114.5952362500002</v>
      </c>
      <c r="G41" s="21">
        <f t="shared" si="2"/>
        <v>1763.021348</v>
      </c>
      <c r="H41" s="23">
        <f t="shared" si="1"/>
        <v>1.0421742408292536</v>
      </c>
      <c r="L41" s="4" t="s">
        <v>49</v>
      </c>
      <c r="M41" s="1">
        <v>708.52327700000001</v>
      </c>
    </row>
    <row r="42" spans="1:13" x14ac:dyDescent="0.25">
      <c r="A42" s="16">
        <v>2202</v>
      </c>
      <c r="B42" s="17" t="s">
        <v>46</v>
      </c>
      <c r="C42" s="18">
        <v>154.34411775000001</v>
      </c>
      <c r="D42" s="19">
        <v>205.792157</v>
      </c>
      <c r="E42" s="20">
        <v>257.24019625</v>
      </c>
      <c r="G42" s="21">
        <f t="shared" si="2"/>
        <v>214.47120200000001</v>
      </c>
      <c r="H42" s="23">
        <f t="shared" si="1"/>
        <v>1.0421738375578617</v>
      </c>
      <c r="L42" s="4" t="s">
        <v>50</v>
      </c>
      <c r="M42" s="1">
        <v>11558.77267</v>
      </c>
    </row>
    <row r="43" spans="1:13" x14ac:dyDescent="0.25">
      <c r="A43" s="16">
        <v>3106</v>
      </c>
      <c r="B43" s="17" t="s">
        <v>47</v>
      </c>
      <c r="C43" s="18">
        <v>4243.7711715000005</v>
      </c>
      <c r="D43" s="19">
        <v>5658.361562</v>
      </c>
      <c r="E43" s="20">
        <v>7072.9519524999996</v>
      </c>
      <c r="G43" s="21">
        <f t="shared" si="2"/>
        <v>5897.0043800000003</v>
      </c>
      <c r="H43" s="23">
        <f t="shared" si="1"/>
        <v>1.0421752508009845</v>
      </c>
      <c r="L43" s="4" t="s">
        <v>51</v>
      </c>
      <c r="M43" s="1">
        <v>677.35127399999999</v>
      </c>
    </row>
    <row r="44" spans="1:13" x14ac:dyDescent="0.25">
      <c r="A44" s="16">
        <v>3201</v>
      </c>
      <c r="B44" s="17" t="s">
        <v>48</v>
      </c>
      <c r="C44" s="18">
        <v>3289.1418195000006</v>
      </c>
      <c r="D44" s="19">
        <v>4385.5224260000005</v>
      </c>
      <c r="E44" s="20">
        <v>5481.9030325000003</v>
      </c>
      <c r="G44" s="21">
        <f t="shared" si="2"/>
        <v>4570.4768480000002</v>
      </c>
      <c r="H44" s="23">
        <f t="shared" si="1"/>
        <v>1.0421738630051187</v>
      </c>
      <c r="L44" s="4" t="s">
        <v>52</v>
      </c>
      <c r="M44" s="1">
        <v>5747.4785039999997</v>
      </c>
    </row>
    <row r="45" spans="1:13" x14ac:dyDescent="0.25">
      <c r="A45" s="16">
        <v>2909</v>
      </c>
      <c r="B45" s="17" t="s">
        <v>49</v>
      </c>
      <c r="C45" s="18">
        <v>509.88764849999995</v>
      </c>
      <c r="D45" s="19">
        <v>679.85019799999998</v>
      </c>
      <c r="E45" s="20">
        <v>849.8127475</v>
      </c>
      <c r="G45" s="21">
        <f t="shared" si="2"/>
        <v>708.52327700000001</v>
      </c>
      <c r="H45" s="23">
        <f t="shared" si="1"/>
        <v>1.0421755838041251</v>
      </c>
      <c r="L45" s="4" t="s">
        <v>53</v>
      </c>
      <c r="M45" s="1">
        <v>1013.437647</v>
      </c>
    </row>
    <row r="46" spans="1:13" x14ac:dyDescent="0.25">
      <c r="A46" s="16">
        <v>3503</v>
      </c>
      <c r="B46" s="17" t="s">
        <v>50</v>
      </c>
      <c r="C46" s="18">
        <v>8318.2718197499998</v>
      </c>
      <c r="D46" s="19">
        <v>11091.029092999999</v>
      </c>
      <c r="E46" s="20">
        <v>13863.786366249999</v>
      </c>
      <c r="G46" s="21">
        <f t="shared" si="2"/>
        <v>11558.77267</v>
      </c>
      <c r="H46" s="23">
        <f t="shared" si="1"/>
        <v>1.042173144897367</v>
      </c>
      <c r="L46" s="4" t="s">
        <v>54</v>
      </c>
      <c r="M46" s="1">
        <v>216.73072999999999</v>
      </c>
    </row>
    <row r="47" spans="1:13" x14ac:dyDescent="0.25">
      <c r="A47" s="16">
        <v>1502</v>
      </c>
      <c r="B47" s="17" t="s">
        <v>51</v>
      </c>
      <c r="C47" s="18">
        <v>487.45423425000001</v>
      </c>
      <c r="D47" s="19">
        <v>649.93897900000002</v>
      </c>
      <c r="E47" s="20">
        <v>812.42372375000002</v>
      </c>
      <c r="G47" s="21">
        <f t="shared" si="2"/>
        <v>677.35127399999999</v>
      </c>
      <c r="H47" s="23">
        <f t="shared" si="1"/>
        <v>1.0421767210241439</v>
      </c>
      <c r="L47" s="4" t="s">
        <v>55</v>
      </c>
      <c r="M47" s="1">
        <v>8371.5603210000008</v>
      </c>
    </row>
    <row r="48" spans="1:13" x14ac:dyDescent="0.25">
      <c r="A48" s="16">
        <v>3108</v>
      </c>
      <c r="B48" s="17" t="s">
        <v>52</v>
      </c>
      <c r="C48" s="18">
        <v>4136.1697792499999</v>
      </c>
      <c r="D48" s="19">
        <v>5514.8930389999996</v>
      </c>
      <c r="E48" s="20">
        <v>6893.6162987499993</v>
      </c>
      <c r="G48" s="21">
        <f t="shared" si="2"/>
        <v>5747.4785039999997</v>
      </c>
      <c r="H48" s="23">
        <f t="shared" si="1"/>
        <v>1.0421740663608907</v>
      </c>
      <c r="L48" s="4" t="s">
        <v>56</v>
      </c>
      <c r="M48" s="1">
        <v>2011.812148</v>
      </c>
    </row>
    <row r="49" spans="1:13" x14ac:dyDescent="0.25">
      <c r="A49" s="16">
        <v>4102</v>
      </c>
      <c r="B49" s="17" t="s">
        <v>53</v>
      </c>
      <c r="C49" s="18">
        <v>729.32167724999999</v>
      </c>
      <c r="D49" s="19">
        <v>972.42890299999999</v>
      </c>
      <c r="E49" s="20">
        <v>1215.53612875</v>
      </c>
      <c r="G49" s="21">
        <f t="shared" si="2"/>
        <v>1013.437647</v>
      </c>
      <c r="H49" s="23">
        <f t="shared" si="1"/>
        <v>1.0421714573409795</v>
      </c>
      <c r="L49" s="4" t="s">
        <v>57</v>
      </c>
      <c r="M49" s="1">
        <v>742.47646899999995</v>
      </c>
    </row>
    <row r="50" spans="1:13" x14ac:dyDescent="0.25">
      <c r="A50" s="16">
        <v>2302</v>
      </c>
      <c r="B50" s="17" t="s">
        <v>54</v>
      </c>
      <c r="C50" s="18">
        <v>155.968467</v>
      </c>
      <c r="D50" s="19">
        <v>207.957956</v>
      </c>
      <c r="E50" s="20">
        <v>259.94744500000002</v>
      </c>
      <c r="G50" s="21">
        <f t="shared" si="2"/>
        <v>216.73072999999999</v>
      </c>
      <c r="H50" s="23">
        <f t="shared" si="1"/>
        <v>1.0421853251914055</v>
      </c>
      <c r="L50" s="4" t="s">
        <v>58</v>
      </c>
      <c r="M50" s="1">
        <v>3203.4410200000002</v>
      </c>
    </row>
    <row r="51" spans="1:13" x14ac:dyDescent="0.25">
      <c r="A51" s="16">
        <v>4303</v>
      </c>
      <c r="B51" s="17" t="s">
        <v>55</v>
      </c>
      <c r="C51" s="18">
        <v>6024.5927287499999</v>
      </c>
      <c r="D51" s="19">
        <v>8032.7903050000004</v>
      </c>
      <c r="E51" s="20">
        <v>10040.987881250001</v>
      </c>
      <c r="G51" s="21">
        <f t="shared" si="2"/>
        <v>8371.5603210000008</v>
      </c>
      <c r="H51" s="23">
        <f t="shared" si="1"/>
        <v>1.0421733922008563</v>
      </c>
      <c r="L51" s="4" t="s">
        <v>59</v>
      </c>
      <c r="M51" s="1">
        <v>3857.676958</v>
      </c>
    </row>
    <row r="52" spans="1:13" x14ac:dyDescent="0.25">
      <c r="A52" s="16">
        <v>2604</v>
      </c>
      <c r="B52" s="17" t="s">
        <v>56</v>
      </c>
      <c r="C52" s="18">
        <v>1447.7902005000001</v>
      </c>
      <c r="D52" s="19">
        <v>1930.3869340000001</v>
      </c>
      <c r="E52" s="20">
        <v>2412.9836675000001</v>
      </c>
      <c r="G52" s="21">
        <f t="shared" si="2"/>
        <v>2011.812148</v>
      </c>
      <c r="H52" s="23">
        <f t="shared" si="1"/>
        <v>1.0421807734842448</v>
      </c>
      <c r="L52" s="4" t="s">
        <v>60</v>
      </c>
      <c r="M52" s="1">
        <v>889.27648799999997</v>
      </c>
    </row>
    <row r="53" spans="1:13" x14ac:dyDescent="0.25">
      <c r="A53" s="16">
        <v>2906</v>
      </c>
      <c r="B53" s="17" t="s">
        <v>57</v>
      </c>
      <c r="C53" s="18">
        <v>534.32208074999994</v>
      </c>
      <c r="D53" s="19">
        <v>712.429441</v>
      </c>
      <c r="E53" s="20">
        <v>890.53680125000005</v>
      </c>
      <c r="G53" s="21">
        <f t="shared" si="2"/>
        <v>742.47646899999995</v>
      </c>
      <c r="H53" s="23">
        <f t="shared" si="1"/>
        <v>1.0421754440100406</v>
      </c>
      <c r="L53" s="4" t="s">
        <v>61</v>
      </c>
      <c r="M53" s="1">
        <v>3762.567947</v>
      </c>
    </row>
    <row r="54" spans="1:13" x14ac:dyDescent="0.25">
      <c r="A54" s="16">
        <v>5204</v>
      </c>
      <c r="B54" s="17" t="s">
        <v>58</v>
      </c>
      <c r="C54" s="18">
        <v>2305.3490887500002</v>
      </c>
      <c r="D54" s="19">
        <v>3073.798785</v>
      </c>
      <c r="E54" s="20">
        <v>3842.2484812499997</v>
      </c>
      <c r="G54" s="21">
        <f t="shared" si="2"/>
        <v>3203.4410200000002</v>
      </c>
      <c r="H54" s="23">
        <f t="shared" si="1"/>
        <v>1.0421765522299795</v>
      </c>
      <c r="L54" s="4" t="s">
        <v>62</v>
      </c>
      <c r="M54" s="1">
        <v>7307.2781379999997</v>
      </c>
    </row>
    <row r="55" spans="1:13" x14ac:dyDescent="0.25">
      <c r="A55" s="16">
        <v>3302</v>
      </c>
      <c r="B55" s="17" t="s">
        <v>59</v>
      </c>
      <c r="C55" s="18">
        <v>2776.1662282500001</v>
      </c>
      <c r="D55" s="19">
        <v>3701.554971</v>
      </c>
      <c r="E55" s="20">
        <v>4626.9437137499999</v>
      </c>
      <c r="G55" s="21">
        <f t="shared" si="2"/>
        <v>3857.676958</v>
      </c>
      <c r="H55" s="23">
        <f t="shared" si="1"/>
        <v>1.0421774060423645</v>
      </c>
      <c r="L55" s="4" t="s">
        <v>63</v>
      </c>
      <c r="M55" s="1">
        <v>4172.2056599999996</v>
      </c>
    </row>
    <row r="56" spans="1:13" x14ac:dyDescent="0.25">
      <c r="A56" s="16">
        <v>1701</v>
      </c>
      <c r="B56" s="17" t="s">
        <v>60</v>
      </c>
      <c r="C56" s="18">
        <v>639.9633</v>
      </c>
      <c r="D56" s="19">
        <v>853.28440000000001</v>
      </c>
      <c r="E56" s="20">
        <v>1066.6055000000001</v>
      </c>
      <c r="G56" s="21">
        <f t="shared" si="2"/>
        <v>889.27648799999997</v>
      </c>
      <c r="H56" s="23">
        <f t="shared" si="1"/>
        <v>1.0421806469214718</v>
      </c>
      <c r="L56" s="4" t="s">
        <v>64</v>
      </c>
      <c r="M56" s="1">
        <v>8990.3576979999998</v>
      </c>
    </row>
    <row r="57" spans="1:13" x14ac:dyDescent="0.25">
      <c r="A57" s="16">
        <v>3103</v>
      </c>
      <c r="B57" s="17" t="s">
        <v>61</v>
      </c>
      <c r="C57" s="18">
        <v>2707.7298022499999</v>
      </c>
      <c r="D57" s="19">
        <v>3610.306403</v>
      </c>
      <c r="E57" s="20">
        <v>4512.8830037500002</v>
      </c>
      <c r="G57" s="21">
        <f t="shared" si="2"/>
        <v>3762.567947</v>
      </c>
      <c r="H57" s="23">
        <f t="shared" si="1"/>
        <v>1.0421741334401637</v>
      </c>
      <c r="L57" s="4" t="s">
        <v>65</v>
      </c>
      <c r="M57" s="1">
        <v>3483.5409260000001</v>
      </c>
    </row>
    <row r="58" spans="1:13" x14ac:dyDescent="0.25">
      <c r="A58" s="16">
        <v>3505</v>
      </c>
      <c r="B58" s="17" t="s">
        <v>62</v>
      </c>
      <c r="C58" s="18">
        <v>5258.6643974999997</v>
      </c>
      <c r="D58" s="19">
        <v>7011.5525299999999</v>
      </c>
      <c r="E58" s="20">
        <v>8764.4406624999992</v>
      </c>
      <c r="G58" s="21">
        <f t="shared" si="2"/>
        <v>7307.2781379999997</v>
      </c>
      <c r="H58" s="23">
        <f t="shared" si="1"/>
        <v>1.0421769082859598</v>
      </c>
      <c r="L58" s="4" t="s">
        <v>66</v>
      </c>
      <c r="M58" s="1">
        <v>2354.8564809999998</v>
      </c>
    </row>
    <row r="59" spans="1:13" x14ac:dyDescent="0.25">
      <c r="A59" s="16">
        <v>4101</v>
      </c>
      <c r="B59" s="17" t="s">
        <v>63</v>
      </c>
      <c r="C59" s="18">
        <v>4302.8207984898854</v>
      </c>
      <c r="D59" s="19">
        <v>5737.0943979865133</v>
      </c>
      <c r="E59" s="20">
        <v>7171.3679974831412</v>
      </c>
      <c r="G59" s="24">
        <f t="shared" si="2"/>
        <v>4172.2056599999996</v>
      </c>
      <c r="H59" s="42">
        <f t="shared" si="1"/>
        <v>0.727233224794815</v>
      </c>
      <c r="L59" s="4" t="s">
        <v>67</v>
      </c>
      <c r="M59" s="1">
        <v>1713.0449249999999</v>
      </c>
    </row>
    <row r="60" spans="1:13" x14ac:dyDescent="0.25">
      <c r="A60" s="16">
        <v>3105</v>
      </c>
      <c r="B60" s="17" t="s">
        <v>64</v>
      </c>
      <c r="C60" s="18">
        <v>6469.9222282499995</v>
      </c>
      <c r="D60" s="19">
        <v>8626.5629709999994</v>
      </c>
      <c r="E60" s="20">
        <v>10783.203713749999</v>
      </c>
      <c r="G60" s="21">
        <f t="shared" si="2"/>
        <v>8990.3576979999998</v>
      </c>
      <c r="H60" s="23">
        <f t="shared" si="1"/>
        <v>1.0421714567230278</v>
      </c>
      <c r="L60" s="4" t="s">
        <v>68</v>
      </c>
      <c r="M60" s="1">
        <v>2464.5025089999999</v>
      </c>
    </row>
    <row r="61" spans="1:13" x14ac:dyDescent="0.25">
      <c r="A61" s="16">
        <v>5106</v>
      </c>
      <c r="B61" s="17" t="s">
        <v>65</v>
      </c>
      <c r="C61" s="18">
        <v>2506.93264275</v>
      </c>
      <c r="D61" s="19">
        <v>3342.576857</v>
      </c>
      <c r="E61" s="20">
        <v>4178.22107125</v>
      </c>
      <c r="G61" s="21">
        <f t="shared" si="2"/>
        <v>3483.5409260000001</v>
      </c>
      <c r="H61" s="23">
        <f t="shared" si="1"/>
        <v>1.0421722745745678</v>
      </c>
      <c r="L61" s="4" t="s">
        <v>69</v>
      </c>
      <c r="M61" s="1">
        <v>222.829643</v>
      </c>
    </row>
    <row r="62" spans="1:13" x14ac:dyDescent="0.25">
      <c r="A62" s="16">
        <v>5203</v>
      </c>
      <c r="B62" s="17" t="s">
        <v>66</v>
      </c>
      <c r="C62" s="18">
        <v>1694.6717895000002</v>
      </c>
      <c r="D62" s="19">
        <v>2259.5623860000001</v>
      </c>
      <c r="E62" s="20">
        <v>2824.4529825</v>
      </c>
      <c r="G62" s="21">
        <f t="shared" si="2"/>
        <v>2354.8564809999998</v>
      </c>
      <c r="H62" s="23">
        <f t="shared" si="1"/>
        <v>1.0421736950439746</v>
      </c>
      <c r="L62" s="4" t="s">
        <v>70</v>
      </c>
      <c r="M62" s="1">
        <v>3353.8800230000002</v>
      </c>
    </row>
    <row r="63" spans="1:13" x14ac:dyDescent="0.25">
      <c r="A63" s="16">
        <v>2801</v>
      </c>
      <c r="B63" s="17" t="s">
        <v>67</v>
      </c>
      <c r="C63" s="18">
        <v>1232.7914070000002</v>
      </c>
      <c r="D63" s="19">
        <v>1643.7218760000001</v>
      </c>
      <c r="E63" s="20">
        <v>2054.652345</v>
      </c>
      <c r="G63" s="21">
        <f t="shared" si="2"/>
        <v>1713.0449249999999</v>
      </c>
      <c r="H63" s="23">
        <f t="shared" si="1"/>
        <v>1.042174439613043</v>
      </c>
      <c r="L63" s="4" t="s">
        <v>71</v>
      </c>
      <c r="M63" s="1">
        <v>8341.2952889999997</v>
      </c>
    </row>
    <row r="64" spans="1:13" x14ac:dyDescent="0.25">
      <c r="A64" s="25">
        <v>5205</v>
      </c>
      <c r="B64" s="26" t="s">
        <v>68</v>
      </c>
      <c r="C64" s="27">
        <v>1773.5739975000001</v>
      </c>
      <c r="D64" s="28">
        <v>2364.7653300000002</v>
      </c>
      <c r="E64" s="29">
        <v>2955.9566625000002</v>
      </c>
      <c r="G64" s="21">
        <f t="shared" si="2"/>
        <v>2464.5025089999999</v>
      </c>
      <c r="H64" s="23">
        <f t="shared" si="1"/>
        <v>1.0421763537103277</v>
      </c>
      <c r="L64" s="4" t="s">
        <v>72</v>
      </c>
      <c r="M64" s="1">
        <v>675.67235800000003</v>
      </c>
    </row>
    <row r="65" spans="1:13" x14ac:dyDescent="0.25">
      <c r="A65" s="16">
        <v>2602</v>
      </c>
      <c r="B65" s="17" t="s">
        <v>69</v>
      </c>
      <c r="C65" s="18">
        <v>160.359531</v>
      </c>
      <c r="D65" s="19">
        <v>213.81270799999999</v>
      </c>
      <c r="E65" s="20">
        <v>267.26588499999997</v>
      </c>
      <c r="G65" s="21">
        <f t="shared" si="2"/>
        <v>222.829643</v>
      </c>
      <c r="H65" s="23">
        <f t="shared" si="1"/>
        <v>1.0421721191614113</v>
      </c>
      <c r="L65" s="4" t="s">
        <v>73</v>
      </c>
      <c r="M65" s="1">
        <v>1988.17401</v>
      </c>
    </row>
    <row r="66" spans="1:13" x14ac:dyDescent="0.25">
      <c r="A66" s="16">
        <v>5202</v>
      </c>
      <c r="B66" s="17" t="s">
        <v>70</v>
      </c>
      <c r="C66" s="18">
        <v>2413.6163205000003</v>
      </c>
      <c r="D66" s="19">
        <v>3218.1550940000002</v>
      </c>
      <c r="E66" s="20">
        <v>4022.6938675000001</v>
      </c>
      <c r="G66" s="21">
        <f t="shared" si="2"/>
        <v>3353.8800230000002</v>
      </c>
      <c r="H66" s="23">
        <f t="shared" si="1"/>
        <v>1.0421747631905773</v>
      </c>
      <c r="L66" s="4" t="s">
        <v>74</v>
      </c>
      <c r="M66" s="1">
        <v>339.79519399999998</v>
      </c>
    </row>
    <row r="67" spans="1:13" x14ac:dyDescent="0.25">
      <c r="A67" s="16">
        <v>4306</v>
      </c>
      <c r="B67" s="17" t="s">
        <v>71</v>
      </c>
      <c r="C67" s="18">
        <v>6002.8151309999994</v>
      </c>
      <c r="D67" s="19">
        <v>8003.7535079999998</v>
      </c>
      <c r="E67" s="20">
        <v>10004.691885</v>
      </c>
      <c r="G67" s="21">
        <f t="shared" ref="G67:G98" si="3">VLOOKUP(B67,$L$2:$M$99,2,0)</f>
        <v>8341.2952889999997</v>
      </c>
      <c r="H67" s="23">
        <f t="shared" ref="H67:H105" si="4">G67/D67</f>
        <v>1.04217293556862</v>
      </c>
      <c r="L67" s="4" t="s">
        <v>75</v>
      </c>
      <c r="M67" s="1">
        <v>1533.302365</v>
      </c>
    </row>
    <row r="68" spans="1:13" x14ac:dyDescent="0.25">
      <c r="A68" s="16">
        <v>2105</v>
      </c>
      <c r="B68" s="17" t="s">
        <v>72</v>
      </c>
      <c r="C68" s="18">
        <v>486.24791400000004</v>
      </c>
      <c r="D68" s="19">
        <v>648.33055200000001</v>
      </c>
      <c r="E68" s="20">
        <v>810.41318999999999</v>
      </c>
      <c r="G68" s="21">
        <f t="shared" si="3"/>
        <v>675.67235800000003</v>
      </c>
      <c r="H68" s="23">
        <f t="shared" si="4"/>
        <v>1.0421726323333904</v>
      </c>
      <c r="L68" s="4" t="s">
        <v>76</v>
      </c>
      <c r="M68" s="1">
        <v>661.18198099999995</v>
      </c>
    </row>
    <row r="69" spans="1:13" x14ac:dyDescent="0.25">
      <c r="A69" s="16">
        <v>5101</v>
      </c>
      <c r="B69" s="17" t="s">
        <v>73</v>
      </c>
      <c r="C69" s="18">
        <v>1430.7887459999999</v>
      </c>
      <c r="D69" s="19">
        <v>1907.7183279999999</v>
      </c>
      <c r="E69" s="20">
        <v>2384.6479099999997</v>
      </c>
      <c r="G69" s="21">
        <f t="shared" si="3"/>
        <v>1988.17401</v>
      </c>
      <c r="H69" s="23">
        <f t="shared" si="4"/>
        <v>1.0421737741988082</v>
      </c>
      <c r="L69" s="4" t="s">
        <v>77</v>
      </c>
      <c r="M69" s="1">
        <v>952.55676400000004</v>
      </c>
    </row>
    <row r="70" spans="1:13" x14ac:dyDescent="0.25">
      <c r="A70" s="16">
        <v>2902</v>
      </c>
      <c r="B70" s="17" t="s">
        <v>74</v>
      </c>
      <c r="C70" s="18">
        <v>238.56695024999999</v>
      </c>
      <c r="D70" s="19">
        <v>318.08926700000001</v>
      </c>
      <c r="E70" s="20">
        <v>397.61158375000002</v>
      </c>
      <c r="G70" s="21">
        <f t="shared" si="3"/>
        <v>339.79519399999998</v>
      </c>
      <c r="H70" s="23">
        <f t="shared" si="4"/>
        <v>1.0682384765909123</v>
      </c>
      <c r="L70" s="4" t="s">
        <v>78</v>
      </c>
      <c r="M70" s="1">
        <v>244.33826300000001</v>
      </c>
    </row>
    <row r="71" spans="1:13" x14ac:dyDescent="0.25">
      <c r="A71" s="16">
        <v>5104</v>
      </c>
      <c r="B71" s="17" t="s">
        <v>75</v>
      </c>
      <c r="C71" s="18">
        <v>1055.4566669999999</v>
      </c>
      <c r="D71" s="19">
        <v>1407.2755560000001</v>
      </c>
      <c r="E71" s="20">
        <v>1759.0944450000002</v>
      </c>
      <c r="G71" s="21">
        <f t="shared" si="3"/>
        <v>1533.302365</v>
      </c>
      <c r="H71" s="23">
        <f t="shared" si="4"/>
        <v>1.0895537540339399</v>
      </c>
      <c r="L71" s="4" t="s">
        <v>79</v>
      </c>
      <c r="M71" s="1">
        <v>143.10304199999999</v>
      </c>
    </row>
    <row r="72" spans="1:13" x14ac:dyDescent="0.25">
      <c r="A72" s="16">
        <v>2402</v>
      </c>
      <c r="B72" s="17" t="s">
        <v>76</v>
      </c>
      <c r="C72" s="18">
        <v>475.80892875000006</v>
      </c>
      <c r="D72" s="19">
        <v>634.41190500000005</v>
      </c>
      <c r="E72" s="20">
        <v>793.01488125000003</v>
      </c>
      <c r="G72" s="21">
        <f t="shared" si="3"/>
        <v>661.18198099999995</v>
      </c>
      <c r="H72" s="23">
        <f t="shared" si="4"/>
        <v>1.0421966797738449</v>
      </c>
      <c r="L72" s="4" t="s">
        <v>80</v>
      </c>
      <c r="M72" s="1">
        <v>537.11380099999997</v>
      </c>
    </row>
    <row r="73" spans="1:13" x14ac:dyDescent="0.25">
      <c r="A73" s="16">
        <v>2103</v>
      </c>
      <c r="B73" s="17" t="s">
        <v>77</v>
      </c>
      <c r="C73" s="18">
        <v>685.50834899999995</v>
      </c>
      <c r="D73" s="19">
        <v>914.01113199999998</v>
      </c>
      <c r="E73" s="20">
        <v>1142.513915</v>
      </c>
      <c r="G73" s="21">
        <f t="shared" si="3"/>
        <v>952.55676400000004</v>
      </c>
      <c r="H73" s="23">
        <f t="shared" si="4"/>
        <v>1.0421719502646059</v>
      </c>
      <c r="L73" s="4" t="s">
        <v>81</v>
      </c>
      <c r="M73" s="1">
        <v>182.13853700000001</v>
      </c>
    </row>
    <row r="74" spans="1:13" x14ac:dyDescent="0.25">
      <c r="A74" s="16">
        <v>1202</v>
      </c>
      <c r="B74" s="17" t="s">
        <v>78</v>
      </c>
      <c r="C74" s="18">
        <v>175.83819600000001</v>
      </c>
      <c r="D74" s="19">
        <v>234.450928</v>
      </c>
      <c r="E74" s="20">
        <v>293.06366000000003</v>
      </c>
      <c r="G74" s="21">
        <f t="shared" si="3"/>
        <v>244.33826300000001</v>
      </c>
      <c r="H74" s="23">
        <f t="shared" si="4"/>
        <v>1.0421723005506722</v>
      </c>
      <c r="L74" s="4" t="s">
        <v>82</v>
      </c>
      <c r="M74" s="1">
        <v>6664.065149</v>
      </c>
    </row>
    <row r="75" spans="1:13" x14ac:dyDescent="0.25">
      <c r="A75" s="16">
        <v>2206</v>
      </c>
      <c r="B75" s="17" t="s">
        <v>79</v>
      </c>
      <c r="C75" s="18">
        <v>102.9837015</v>
      </c>
      <c r="D75" s="19">
        <v>137.31160199999999</v>
      </c>
      <c r="E75" s="20">
        <v>171.63950249999999</v>
      </c>
      <c r="G75" s="21">
        <f t="shared" si="3"/>
        <v>143.10304199999999</v>
      </c>
      <c r="H75" s="23">
        <f t="shared" si="4"/>
        <v>1.0421773536660071</v>
      </c>
      <c r="L75" s="4" t="s">
        <v>83</v>
      </c>
      <c r="M75" s="1">
        <v>228.75147699999999</v>
      </c>
    </row>
    <row r="76" spans="1:13" x14ac:dyDescent="0.25">
      <c r="A76" s="16">
        <v>2910</v>
      </c>
      <c r="B76" s="17" t="s">
        <v>80</v>
      </c>
      <c r="C76" s="18">
        <v>386.53462275000004</v>
      </c>
      <c r="D76" s="19">
        <v>515.37949700000001</v>
      </c>
      <c r="E76" s="20">
        <v>644.22437124999999</v>
      </c>
      <c r="G76" s="21">
        <f t="shared" si="3"/>
        <v>537.11380099999997</v>
      </c>
      <c r="H76" s="23">
        <f t="shared" si="4"/>
        <v>1.0421714564248565</v>
      </c>
      <c r="L76" s="4" t="s">
        <v>84</v>
      </c>
      <c r="M76" s="1">
        <v>312.11558500000001</v>
      </c>
    </row>
    <row r="77" spans="1:13" x14ac:dyDescent="0.25">
      <c r="A77" s="16">
        <v>2903</v>
      </c>
      <c r="B77" s="17" t="s">
        <v>81</v>
      </c>
      <c r="C77" s="18">
        <v>131.07622724999999</v>
      </c>
      <c r="D77" s="19">
        <v>174.768303</v>
      </c>
      <c r="E77" s="20">
        <v>218.46037875000002</v>
      </c>
      <c r="G77" s="21">
        <f t="shared" si="3"/>
        <v>182.13853700000001</v>
      </c>
      <c r="H77" s="23">
        <f t="shared" si="4"/>
        <v>1.0421714571434615</v>
      </c>
      <c r="L77" s="4" t="s">
        <v>85</v>
      </c>
      <c r="M77" s="1">
        <v>2009.6470589999999</v>
      </c>
    </row>
    <row r="78" spans="1:13" x14ac:dyDescent="0.25">
      <c r="A78" s="16">
        <v>5206</v>
      </c>
      <c r="B78" s="17" t="s">
        <v>82</v>
      </c>
      <c r="C78" s="18">
        <v>4795.7579182500003</v>
      </c>
      <c r="D78" s="19">
        <v>6394.3438910000004</v>
      </c>
      <c r="E78" s="20">
        <v>7992.9298637500005</v>
      </c>
      <c r="G78" s="21">
        <f t="shared" si="3"/>
        <v>6664.065149</v>
      </c>
      <c r="H78" s="23">
        <f t="shared" si="4"/>
        <v>1.0421812249384383</v>
      </c>
      <c r="L78" s="4" t="s">
        <v>86</v>
      </c>
      <c r="M78" s="1">
        <v>1405.0596640000001</v>
      </c>
    </row>
    <row r="79" spans="1:13" x14ac:dyDescent="0.25">
      <c r="A79" s="16">
        <v>2201</v>
      </c>
      <c r="B79" s="17" t="s">
        <v>83</v>
      </c>
      <c r="C79" s="18">
        <v>164.62028850000002</v>
      </c>
      <c r="D79" s="19">
        <v>219.493718</v>
      </c>
      <c r="E79" s="20">
        <v>274.36714749999999</v>
      </c>
      <c r="G79" s="21">
        <f t="shared" si="3"/>
        <v>228.75147699999999</v>
      </c>
      <c r="H79" s="23">
        <f t="shared" si="4"/>
        <v>1.0421777856986321</v>
      </c>
      <c r="L79" s="4" t="s">
        <v>87</v>
      </c>
      <c r="M79" s="1">
        <v>141.32891499999999</v>
      </c>
    </row>
    <row r="80" spans="1:13" x14ac:dyDescent="0.25">
      <c r="A80" s="16">
        <v>2502</v>
      </c>
      <c r="B80" s="17" t="s">
        <v>84</v>
      </c>
      <c r="C80" s="18">
        <v>224.61413475000001</v>
      </c>
      <c r="D80" s="19">
        <v>299.48551300000003</v>
      </c>
      <c r="E80" s="20">
        <v>374.35689125000005</v>
      </c>
      <c r="G80" s="21">
        <f t="shared" si="3"/>
        <v>312.11558500000001</v>
      </c>
      <c r="H80" s="23">
        <f t="shared" si="4"/>
        <v>1.0421725641199879</v>
      </c>
      <c r="L80" s="4" t="s">
        <v>88</v>
      </c>
      <c r="M80" s="1">
        <v>4296.4277000000002</v>
      </c>
    </row>
    <row r="81" spans="1:13" x14ac:dyDescent="0.25">
      <c r="A81" s="16">
        <v>3107</v>
      </c>
      <c r="B81" s="17" t="s">
        <v>85</v>
      </c>
      <c r="C81" s="18">
        <v>1446.23207925</v>
      </c>
      <c r="D81" s="19">
        <v>1928.3094390000001</v>
      </c>
      <c r="E81" s="20">
        <v>2410.3867987500003</v>
      </c>
      <c r="G81" s="21">
        <f t="shared" si="3"/>
        <v>2009.6470589999999</v>
      </c>
      <c r="H81" s="23">
        <f t="shared" si="4"/>
        <v>1.0421807923328843</v>
      </c>
      <c r="L81" s="4" t="s">
        <v>89</v>
      </c>
      <c r="M81" s="1">
        <v>2430.9528249999998</v>
      </c>
    </row>
    <row r="82" spans="1:13" x14ac:dyDescent="0.25">
      <c r="A82" s="16">
        <v>2905</v>
      </c>
      <c r="B82" s="17" t="s">
        <v>86</v>
      </c>
      <c r="C82" s="18">
        <v>1011.15243375</v>
      </c>
      <c r="D82" s="19">
        <v>1348.2032449999999</v>
      </c>
      <c r="E82" s="20">
        <v>1685.2540562499998</v>
      </c>
      <c r="G82" s="21">
        <f t="shared" si="3"/>
        <v>1405.0596640000001</v>
      </c>
      <c r="H82" s="23">
        <f t="shared" si="4"/>
        <v>1.0421719938821243</v>
      </c>
      <c r="L82" s="4" t="s">
        <v>90</v>
      </c>
      <c r="M82" s="1">
        <v>458.471362</v>
      </c>
    </row>
    <row r="83" spans="1:13" x14ac:dyDescent="0.25">
      <c r="A83" s="16">
        <v>2203</v>
      </c>
      <c r="B83" s="17" t="s">
        <v>87</v>
      </c>
      <c r="C83" s="18">
        <v>101.70743625</v>
      </c>
      <c r="D83" s="19">
        <v>135.609915</v>
      </c>
      <c r="E83" s="20">
        <v>169.51239375</v>
      </c>
      <c r="G83" s="21">
        <f t="shared" si="3"/>
        <v>141.32891499999999</v>
      </c>
      <c r="H83" s="23">
        <f t="shared" si="4"/>
        <v>1.0421724325983095</v>
      </c>
      <c r="L83" s="4" t="s">
        <v>91</v>
      </c>
      <c r="M83" s="1">
        <v>5907.9833680000002</v>
      </c>
    </row>
    <row r="84" spans="1:13" x14ac:dyDescent="0.25">
      <c r="A84" s="16">
        <v>5207</v>
      </c>
      <c r="B84" s="17" t="s">
        <v>88</v>
      </c>
      <c r="C84" s="18">
        <v>3091.9137217499997</v>
      </c>
      <c r="D84" s="19">
        <v>4122.5516289999996</v>
      </c>
      <c r="E84" s="20">
        <v>5153.1895362499999</v>
      </c>
      <c r="G84" s="21">
        <f t="shared" si="3"/>
        <v>4296.4277000000002</v>
      </c>
      <c r="H84" s="23">
        <f t="shared" si="4"/>
        <v>1.0421768086000121</v>
      </c>
      <c r="L84" s="4" t="s">
        <v>92</v>
      </c>
      <c r="M84" s="1">
        <v>180.167821</v>
      </c>
    </row>
    <row r="85" spans="1:13" x14ac:dyDescent="0.25">
      <c r="A85" s="16">
        <v>5102</v>
      </c>
      <c r="B85" s="17" t="s">
        <v>89</v>
      </c>
      <c r="C85" s="18">
        <v>1749.4192792500003</v>
      </c>
      <c r="D85" s="19">
        <v>2332.5590390000002</v>
      </c>
      <c r="E85" s="20">
        <v>2915.6987987500002</v>
      </c>
      <c r="G85" s="21">
        <f t="shared" si="3"/>
        <v>2430.9528249999998</v>
      </c>
      <c r="H85" s="23">
        <f t="shared" si="4"/>
        <v>1.0421827633748479</v>
      </c>
      <c r="L85" s="4" t="s">
        <v>93</v>
      </c>
      <c r="M85" s="1">
        <v>166.981785</v>
      </c>
    </row>
    <row r="86" spans="1:13" x14ac:dyDescent="0.25">
      <c r="A86" s="16">
        <v>2101</v>
      </c>
      <c r="B86" s="17" t="s">
        <v>90</v>
      </c>
      <c r="C86" s="18">
        <v>329.93629575</v>
      </c>
      <c r="D86" s="19">
        <v>439.91506099999998</v>
      </c>
      <c r="E86" s="20">
        <v>549.89382624999996</v>
      </c>
      <c r="G86" s="21">
        <f t="shared" si="3"/>
        <v>458.471362</v>
      </c>
      <c r="H86" s="23">
        <f t="shared" si="4"/>
        <v>1.0421815542250781</v>
      </c>
      <c r="L86" s="4" t="s">
        <v>94</v>
      </c>
      <c r="M86" s="1">
        <v>2584.2497010000002</v>
      </c>
    </row>
    <row r="87" spans="1:13" x14ac:dyDescent="0.25">
      <c r="A87" s="16">
        <v>4301</v>
      </c>
      <c r="B87" s="17" t="s">
        <v>91</v>
      </c>
      <c r="C87" s="18">
        <v>4251.5726782500005</v>
      </c>
      <c r="D87" s="19">
        <v>5668.7635710000004</v>
      </c>
      <c r="E87" s="20">
        <v>7085.9544637500003</v>
      </c>
      <c r="G87" s="21">
        <f t="shared" si="3"/>
        <v>5907.9833680000002</v>
      </c>
      <c r="H87" s="23">
        <f t="shared" si="4"/>
        <v>1.0421996426564322</v>
      </c>
      <c r="L87" s="4" t="s">
        <v>95</v>
      </c>
      <c r="M87" s="1">
        <v>3814.5668439999999</v>
      </c>
    </row>
    <row r="88" spans="1:13" x14ac:dyDescent="0.25">
      <c r="A88" s="16">
        <v>4201</v>
      </c>
      <c r="B88" s="17" t="s">
        <v>114</v>
      </c>
      <c r="C88" s="18">
        <v>4586.0731409265536</v>
      </c>
      <c r="D88" s="19">
        <v>6114.7641879020712</v>
      </c>
      <c r="E88" s="20">
        <v>7643.4552348775887</v>
      </c>
      <c r="G88" s="24" t="e">
        <f t="shared" si="3"/>
        <v>#N/A</v>
      </c>
      <c r="H88" s="42" t="e">
        <f t="shared" si="4"/>
        <v>#N/A</v>
      </c>
      <c r="L88" s="4" t="s">
        <v>96</v>
      </c>
      <c r="M88" s="1">
        <v>1070.6940199999999</v>
      </c>
    </row>
    <row r="89" spans="1:13" x14ac:dyDescent="0.25">
      <c r="A89" s="16">
        <v>2204</v>
      </c>
      <c r="B89" s="17" t="s">
        <v>92</v>
      </c>
      <c r="C89" s="18">
        <v>129.65752649999999</v>
      </c>
      <c r="D89" s="19">
        <v>172.87670199999999</v>
      </c>
      <c r="E89" s="20">
        <v>216.0958775</v>
      </c>
      <c r="G89" s="21">
        <f t="shared" si="3"/>
        <v>180.167821</v>
      </c>
      <c r="H89" s="23">
        <f t="shared" si="4"/>
        <v>1.0421752550554788</v>
      </c>
      <c r="L89" s="4" t="s">
        <v>97</v>
      </c>
      <c r="M89" s="1">
        <v>472.582177</v>
      </c>
    </row>
    <row r="90" spans="1:13" x14ac:dyDescent="0.25">
      <c r="A90" s="16">
        <v>2601</v>
      </c>
      <c r="B90" s="17" t="s">
        <v>93</v>
      </c>
      <c r="C90" s="18">
        <v>120.16829100000001</v>
      </c>
      <c r="D90" s="19">
        <v>160.224388</v>
      </c>
      <c r="E90" s="20">
        <v>200.280485</v>
      </c>
      <c r="G90" s="21">
        <f t="shared" si="3"/>
        <v>166.981785</v>
      </c>
      <c r="H90" s="23">
        <f t="shared" si="4"/>
        <v>1.0421745845582508</v>
      </c>
      <c r="L90" s="4" t="s">
        <v>98</v>
      </c>
      <c r="M90" s="1">
        <v>131.550074</v>
      </c>
    </row>
    <row r="91" spans="1:13" x14ac:dyDescent="0.25">
      <c r="A91" s="16">
        <v>5107</v>
      </c>
      <c r="B91" s="17" t="s">
        <v>94</v>
      </c>
      <c r="C91" s="18">
        <v>1859.7536512500001</v>
      </c>
      <c r="D91" s="19">
        <v>2479.6715349999999</v>
      </c>
      <c r="E91" s="20">
        <v>3099.5894187499998</v>
      </c>
      <c r="G91" s="21">
        <f t="shared" si="3"/>
        <v>2584.2497010000002</v>
      </c>
      <c r="H91" s="23">
        <f t="shared" si="4"/>
        <v>1.0421742011084545</v>
      </c>
      <c r="L91" s="4" t="s">
        <v>99</v>
      </c>
      <c r="M91" s="1">
        <v>311.44709699999999</v>
      </c>
    </row>
    <row r="92" spans="1:13" x14ac:dyDescent="0.25">
      <c r="A92" s="16">
        <v>1301</v>
      </c>
      <c r="B92" s="17" t="s">
        <v>115</v>
      </c>
      <c r="C92" s="18">
        <v>437.78157602574527</v>
      </c>
      <c r="D92" s="19">
        <v>583.70876803432702</v>
      </c>
      <c r="E92" s="20">
        <v>729.63596004290878</v>
      </c>
      <c r="G92" s="24" t="e">
        <f t="shared" si="3"/>
        <v>#N/A</v>
      </c>
      <c r="H92" s="42" t="e">
        <f t="shared" si="4"/>
        <v>#N/A</v>
      </c>
      <c r="L92" s="4" t="s">
        <v>100</v>
      </c>
      <c r="M92" s="1">
        <v>307.79267599999997</v>
      </c>
    </row>
    <row r="93" spans="1:13" x14ac:dyDescent="0.25">
      <c r="A93" s="16">
        <v>2908</v>
      </c>
      <c r="B93" s="17" t="s">
        <v>95</v>
      </c>
      <c r="C93" s="18">
        <v>2745.1554967499997</v>
      </c>
      <c r="D93" s="19">
        <v>3660.2073289999998</v>
      </c>
      <c r="E93" s="20">
        <v>4575.25916125</v>
      </c>
      <c r="G93" s="21">
        <f t="shared" si="3"/>
        <v>3814.5668439999999</v>
      </c>
      <c r="H93" s="23">
        <f t="shared" si="4"/>
        <v>1.0421723419263718</v>
      </c>
      <c r="L93" s="4" t="s">
        <v>101</v>
      </c>
      <c r="M93" s="1">
        <v>2329.1211440000002</v>
      </c>
    </row>
    <row r="94" spans="1:13" x14ac:dyDescent="0.25">
      <c r="A94" s="16">
        <v>5105</v>
      </c>
      <c r="B94" s="17" t="s">
        <v>96</v>
      </c>
      <c r="C94" s="18">
        <v>770.51971649999996</v>
      </c>
      <c r="D94" s="19">
        <v>1027.3596219999999</v>
      </c>
      <c r="E94" s="20">
        <v>1284.1995274999999</v>
      </c>
      <c r="G94" s="21">
        <f t="shared" si="3"/>
        <v>1070.6940199999999</v>
      </c>
      <c r="H94" s="23">
        <f t="shared" si="4"/>
        <v>1.0421803593133623</v>
      </c>
      <c r="L94" s="4" t="s">
        <v>102</v>
      </c>
      <c r="M94" s="1">
        <v>710.69935099999998</v>
      </c>
    </row>
    <row r="95" spans="1:13" x14ac:dyDescent="0.25">
      <c r="A95" s="16">
        <v>2106</v>
      </c>
      <c r="B95" s="17" t="s">
        <v>97</v>
      </c>
      <c r="C95" s="18">
        <v>340.09146150000004</v>
      </c>
      <c r="D95" s="19">
        <v>453.45528200000001</v>
      </c>
      <c r="E95" s="20">
        <v>566.81910249999999</v>
      </c>
      <c r="G95" s="21">
        <f t="shared" si="3"/>
        <v>472.582177</v>
      </c>
      <c r="H95" s="23">
        <f t="shared" si="4"/>
        <v>1.0421803334512707</v>
      </c>
      <c r="L95" s="4" t="s">
        <v>103</v>
      </c>
      <c r="M95" s="1">
        <v>3663.4485199999999</v>
      </c>
    </row>
    <row r="96" spans="1:13" x14ac:dyDescent="0.25">
      <c r="A96" s="16">
        <v>1501</v>
      </c>
      <c r="B96" s="17" t="s">
        <v>98</v>
      </c>
      <c r="C96" s="18">
        <v>678.55819689633563</v>
      </c>
      <c r="D96" s="19">
        <v>904.74426252844751</v>
      </c>
      <c r="E96" s="20">
        <v>1130.9303281605594</v>
      </c>
      <c r="G96" s="24">
        <f t="shared" si="3"/>
        <v>131.550074</v>
      </c>
      <c r="H96" s="42">
        <f t="shared" si="4"/>
        <v>0.14540028541586217</v>
      </c>
      <c r="L96" s="4" t="s">
        <v>104</v>
      </c>
      <c r="M96" s="1">
        <v>4981.461507</v>
      </c>
    </row>
    <row r="97" spans="1:13" x14ac:dyDescent="0.25">
      <c r="A97" s="16">
        <v>2605</v>
      </c>
      <c r="B97" s="17" t="s">
        <v>99</v>
      </c>
      <c r="C97" s="18">
        <v>224.13329475</v>
      </c>
      <c r="D97" s="19">
        <v>298.84439300000003</v>
      </c>
      <c r="E97" s="20">
        <v>373.55549125000005</v>
      </c>
      <c r="G97" s="21">
        <f t="shared" si="3"/>
        <v>311.44709699999999</v>
      </c>
      <c r="H97" s="23">
        <f t="shared" si="4"/>
        <v>1.0421714587765412</v>
      </c>
      <c r="L97" s="4" t="s">
        <v>105</v>
      </c>
      <c r="M97" s="1">
        <v>435.57249200000001</v>
      </c>
    </row>
    <row r="98" spans="1:13" x14ac:dyDescent="0.25">
      <c r="A98" s="16">
        <v>2205</v>
      </c>
      <c r="B98" s="17" t="s">
        <v>100</v>
      </c>
      <c r="C98" s="18">
        <v>221.50241925</v>
      </c>
      <c r="D98" s="19">
        <v>295.33655900000002</v>
      </c>
      <c r="E98" s="20">
        <v>369.17069875000004</v>
      </c>
      <c r="G98" s="21">
        <f t="shared" si="3"/>
        <v>307.79267599999997</v>
      </c>
      <c r="H98" s="23">
        <f t="shared" si="4"/>
        <v>1.0421760077457933</v>
      </c>
      <c r="L98" s="4" t="s">
        <v>106</v>
      </c>
      <c r="M98" s="1">
        <v>609.80294500000002</v>
      </c>
    </row>
    <row r="99" spans="1:13" ht="15.75" thickBot="1" x14ac:dyDescent="0.3">
      <c r="A99" s="16">
        <v>5001</v>
      </c>
      <c r="B99" s="17" t="s">
        <v>101</v>
      </c>
      <c r="C99" s="18">
        <v>1676.1488332500001</v>
      </c>
      <c r="D99" s="19">
        <v>2234.8651110000001</v>
      </c>
      <c r="E99" s="20">
        <v>2793.5813887499999</v>
      </c>
      <c r="G99" s="21">
        <f t="shared" ref="G99:G105" si="5">VLOOKUP(B99,$L$2:$M$99,2,0)</f>
        <v>2329.1211440000002</v>
      </c>
      <c r="H99" s="23">
        <f t="shared" si="4"/>
        <v>1.0421752671049684</v>
      </c>
      <c r="L99" s="5" t="s">
        <v>107</v>
      </c>
      <c r="M99" s="6">
        <v>4809.9242109999996</v>
      </c>
    </row>
    <row r="100" spans="1:13" x14ac:dyDescent="0.25">
      <c r="A100" s="16">
        <v>1303</v>
      </c>
      <c r="B100" s="17" t="s">
        <v>102</v>
      </c>
      <c r="C100" s="18">
        <v>511.45064475000004</v>
      </c>
      <c r="D100" s="19">
        <v>681.93419300000005</v>
      </c>
      <c r="E100" s="20">
        <v>852.41774125000006</v>
      </c>
      <c r="G100" s="21">
        <f t="shared" si="5"/>
        <v>710.69935099999998</v>
      </c>
      <c r="H100" s="23">
        <f t="shared" si="4"/>
        <v>1.0421817211913877</v>
      </c>
    </row>
    <row r="101" spans="1:13" x14ac:dyDescent="0.25">
      <c r="A101" s="16">
        <v>5201</v>
      </c>
      <c r="B101" s="17" t="s">
        <v>103</v>
      </c>
      <c r="C101" s="18">
        <v>2636.40255075</v>
      </c>
      <c r="D101" s="19">
        <v>3515.2034010000002</v>
      </c>
      <c r="E101" s="20">
        <v>4394.0042512500004</v>
      </c>
      <c r="G101" s="21">
        <f t="shared" si="5"/>
        <v>3663.4485199999999</v>
      </c>
      <c r="H101" s="23">
        <f t="shared" si="4"/>
        <v>1.0421725579116778</v>
      </c>
    </row>
    <row r="102" spans="1:13" x14ac:dyDescent="0.25">
      <c r="A102" s="16">
        <v>5003</v>
      </c>
      <c r="B102" s="17" t="s">
        <v>104</v>
      </c>
      <c r="C102" s="18">
        <v>3584.9028652500001</v>
      </c>
      <c r="D102" s="19">
        <v>4779.8704870000001</v>
      </c>
      <c r="E102" s="20">
        <v>5974.8381087500002</v>
      </c>
      <c r="G102" s="21">
        <f t="shared" si="5"/>
        <v>4981.461507</v>
      </c>
      <c r="H102" s="23">
        <f t="shared" si="4"/>
        <v>1.042174996278304</v>
      </c>
    </row>
    <row r="103" spans="1:13" x14ac:dyDescent="0.25">
      <c r="A103" s="16">
        <v>2104</v>
      </c>
      <c r="B103" s="17" t="s">
        <v>105</v>
      </c>
      <c r="C103" s="18">
        <v>313.45862399999999</v>
      </c>
      <c r="D103" s="19">
        <v>417.94483200000002</v>
      </c>
      <c r="E103" s="20">
        <v>522.43104000000005</v>
      </c>
      <c r="G103" s="21">
        <f t="shared" si="5"/>
        <v>435.57249200000001</v>
      </c>
      <c r="H103" s="23">
        <f t="shared" si="4"/>
        <v>1.0421770019637424</v>
      </c>
    </row>
    <row r="104" spans="1:13" x14ac:dyDescent="0.25">
      <c r="A104" s="16">
        <v>2501</v>
      </c>
      <c r="B104" s="17" t="s">
        <v>106</v>
      </c>
      <c r="C104" s="18">
        <v>438.842895</v>
      </c>
      <c r="D104" s="19">
        <v>585.12386000000004</v>
      </c>
      <c r="E104" s="20">
        <v>731.40482500000007</v>
      </c>
      <c r="G104" s="21">
        <f t="shared" si="5"/>
        <v>609.80294500000002</v>
      </c>
      <c r="H104" s="23">
        <f t="shared" si="4"/>
        <v>1.0421775399827311</v>
      </c>
    </row>
    <row r="105" spans="1:13" ht="15.75" thickBot="1" x14ac:dyDescent="0.3">
      <c r="A105" s="25">
        <v>4203</v>
      </c>
      <c r="B105" s="26" t="s">
        <v>107</v>
      </c>
      <c r="C105" s="27">
        <v>3461.4533647499998</v>
      </c>
      <c r="D105" s="28">
        <v>4615.2711529999997</v>
      </c>
      <c r="E105" s="29">
        <v>5769.0889412500001</v>
      </c>
      <c r="G105" s="21">
        <f t="shared" si="5"/>
        <v>4809.9242109999996</v>
      </c>
      <c r="H105" s="23">
        <f t="shared" si="4"/>
        <v>1.0421758660644396</v>
      </c>
    </row>
    <row r="106" spans="1:13" x14ac:dyDescent="0.25">
      <c r="A106" s="30">
        <v>1302</v>
      </c>
      <c r="B106" s="150" t="s">
        <v>116</v>
      </c>
      <c r="C106" s="150"/>
      <c r="D106" s="150"/>
      <c r="E106" s="151"/>
      <c r="G106" s="31"/>
    </row>
    <row r="107" spans="1:13" ht="15.75" thickBot="1" x14ac:dyDescent="0.3">
      <c r="A107" s="32" t="s">
        <v>117</v>
      </c>
      <c r="B107" s="33" t="s">
        <v>118</v>
      </c>
      <c r="C107" s="12" t="s">
        <v>1</v>
      </c>
      <c r="D107" s="12" t="s">
        <v>3</v>
      </c>
      <c r="E107" s="13" t="s">
        <v>6</v>
      </c>
      <c r="G107" s="31"/>
    </row>
    <row r="108" spans="1:13" ht="15.75" thickBot="1" x14ac:dyDescent="0.3">
      <c r="A108" s="30">
        <v>1302</v>
      </c>
      <c r="B108" s="17" t="s">
        <v>119</v>
      </c>
      <c r="C108" s="18">
        <v>5529.7998172665903</v>
      </c>
      <c r="D108" s="19">
        <v>7373.06642302212</v>
      </c>
      <c r="E108" s="20">
        <v>9216.3330287776498</v>
      </c>
      <c r="G108" s="31"/>
      <c r="H108" s="23"/>
    </row>
    <row r="109" spans="1:13" ht="15.75" thickBot="1" x14ac:dyDescent="0.3">
      <c r="A109" s="30">
        <v>1302</v>
      </c>
      <c r="B109" s="17" t="s">
        <v>120</v>
      </c>
      <c r="C109" s="18">
        <v>11933.0921622075</v>
      </c>
      <c r="D109" s="19">
        <v>15910.789549610017</v>
      </c>
      <c r="E109" s="20">
        <v>19888.486937012523</v>
      </c>
      <c r="G109" s="31"/>
      <c r="H109" s="23"/>
    </row>
    <row r="110" spans="1:13" ht="15.75" thickBot="1" x14ac:dyDescent="0.3">
      <c r="A110" s="30">
        <v>1302</v>
      </c>
      <c r="B110" s="34" t="s">
        <v>121</v>
      </c>
      <c r="C110" s="35">
        <v>626.05588732723572</v>
      </c>
      <c r="D110" s="36">
        <v>834.74118310298093</v>
      </c>
      <c r="E110" s="37">
        <v>1043.4264788787261</v>
      </c>
      <c r="G110" s="31"/>
      <c r="H110" s="23"/>
    </row>
    <row r="111" spans="1:13" x14ac:dyDescent="0.25">
      <c r="C111" s="31"/>
      <c r="D111" s="31"/>
      <c r="E111" s="31"/>
      <c r="H111" s="23"/>
    </row>
    <row r="112" spans="1:13" x14ac:dyDescent="0.25">
      <c r="C112" s="31"/>
      <c r="D112" s="31"/>
      <c r="E112" s="31"/>
    </row>
    <row r="113" spans="3:5" x14ac:dyDescent="0.25">
      <c r="C113" s="31"/>
      <c r="D113" s="31"/>
      <c r="E113" s="31"/>
    </row>
  </sheetData>
  <mergeCells count="1">
    <mergeCell ref="B106:E10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41" sqref="D41"/>
    </sheetView>
  </sheetViews>
  <sheetFormatPr defaultRowHeight="15" x14ac:dyDescent="0.25"/>
  <cols>
    <col min="1" max="1" width="70" bestFit="1" customWidth="1"/>
    <col min="2" max="2" width="14" bestFit="1" customWidth="1"/>
    <col min="5" max="5" width="13.7109375" bestFit="1" customWidth="1"/>
    <col min="6" max="6" width="13.7109375" customWidth="1"/>
    <col min="8" max="8" width="13.85546875" bestFit="1" customWidth="1"/>
  </cols>
  <sheetData>
    <row r="1" spans="1:8" x14ac:dyDescent="0.25">
      <c r="E1" s="152" t="s">
        <v>470</v>
      </c>
      <c r="F1" s="153"/>
      <c r="G1" s="153"/>
      <c r="H1" s="154"/>
    </row>
    <row r="2" spans="1:8" x14ac:dyDescent="0.25">
      <c r="A2" s="43"/>
      <c r="B2" s="44" t="s">
        <v>122</v>
      </c>
      <c r="E2" s="50" t="s">
        <v>468</v>
      </c>
      <c r="F2" s="50" t="s">
        <v>469</v>
      </c>
      <c r="G2" s="50" t="s">
        <v>125</v>
      </c>
      <c r="H2" s="50" t="s">
        <v>472</v>
      </c>
    </row>
    <row r="3" spans="1:8" x14ac:dyDescent="0.25">
      <c r="A3" s="45" t="s">
        <v>111</v>
      </c>
      <c r="B3" s="94">
        <f>H3</f>
        <v>983.93216867377191</v>
      </c>
      <c r="E3" s="46">
        <v>893.56</v>
      </c>
      <c r="F3" s="93">
        <v>43221</v>
      </c>
      <c r="G3" s="50">
        <v>1.1011372137</v>
      </c>
      <c r="H3" s="60">
        <f>G3*E3</f>
        <v>983.93216867377191</v>
      </c>
    </row>
    <row r="4" spans="1:8" x14ac:dyDescent="0.25">
      <c r="A4" s="57" t="s">
        <v>123</v>
      </c>
      <c r="B4" s="50" t="s">
        <v>471</v>
      </c>
    </row>
    <row r="5" spans="1:8" x14ac:dyDescent="0.25">
      <c r="A5" s="92"/>
    </row>
    <row r="6" spans="1:8" x14ac:dyDescent="0.25">
      <c r="A6" s="43"/>
      <c r="B6" s="44" t="s">
        <v>122</v>
      </c>
    </row>
    <row r="7" spans="1:8" x14ac:dyDescent="0.25">
      <c r="A7" s="45" t="s">
        <v>112</v>
      </c>
      <c r="B7" s="94">
        <f>AVERAGE(B8:B9)</f>
        <v>6811.5461295000005</v>
      </c>
    </row>
    <row r="8" spans="1:8" x14ac:dyDescent="0.25">
      <c r="A8" s="43" t="s">
        <v>21</v>
      </c>
      <c r="B8" s="44">
        <v>5251.5319380000001</v>
      </c>
    </row>
    <row r="9" spans="1:8" x14ac:dyDescent="0.25">
      <c r="A9" s="43" t="s">
        <v>55</v>
      </c>
      <c r="B9" s="44">
        <v>8371.5603210000008</v>
      </c>
    </row>
    <row r="10" spans="1:8" x14ac:dyDescent="0.25">
      <c r="A10" s="57" t="s">
        <v>124</v>
      </c>
      <c r="B10" s="44"/>
    </row>
    <row r="12" spans="1:8" x14ac:dyDescent="0.25">
      <c r="A12" s="50"/>
      <c r="B12" s="50"/>
    </row>
    <row r="13" spans="1:8" x14ac:dyDescent="0.25">
      <c r="A13" s="43">
        <f ca="1">A13:E37</f>
        <v>0</v>
      </c>
      <c r="B13" s="44" t="s">
        <v>122</v>
      </c>
    </row>
    <row r="14" spans="1:8" x14ac:dyDescent="0.25">
      <c r="A14" s="45" t="s">
        <v>113</v>
      </c>
      <c r="B14" s="94">
        <v>660.95</v>
      </c>
      <c r="D14" s="61"/>
    </row>
    <row r="15" spans="1:8" x14ac:dyDescent="0.25">
      <c r="A15" s="57" t="s">
        <v>131</v>
      </c>
      <c r="B15" s="50" t="s">
        <v>471</v>
      </c>
    </row>
    <row r="16" spans="1:8" x14ac:dyDescent="0.25">
      <c r="A16" s="47"/>
      <c r="B16" s="48"/>
      <c r="C16" s="51"/>
    </row>
    <row r="17" spans="1:8" x14ac:dyDescent="0.25">
      <c r="A17" s="47"/>
      <c r="B17" s="48"/>
    </row>
    <row r="18" spans="1:8" x14ac:dyDescent="0.25">
      <c r="A18" s="43"/>
      <c r="B18" s="44" t="s">
        <v>122</v>
      </c>
    </row>
    <row r="19" spans="1:8" x14ac:dyDescent="0.25">
      <c r="A19" s="52" t="s">
        <v>114</v>
      </c>
      <c r="B19" s="94">
        <f>AVERAGE(B20:B22)</f>
        <v>6372.7202367562177</v>
      </c>
      <c r="G19" s="126"/>
    </row>
    <row r="20" spans="1:8" x14ac:dyDescent="0.25">
      <c r="A20" s="53" t="s">
        <v>31</v>
      </c>
      <c r="B20" s="44">
        <v>6096.9790439999997</v>
      </c>
      <c r="G20" s="126"/>
    </row>
    <row r="21" spans="1:8" x14ac:dyDescent="0.25">
      <c r="A21" s="53" t="s">
        <v>17</v>
      </c>
      <c r="B21" s="44">
        <v>6619.9693205121666</v>
      </c>
      <c r="G21" s="126"/>
    </row>
    <row r="22" spans="1:8" x14ac:dyDescent="0.25">
      <c r="A22" s="53" t="s">
        <v>18</v>
      </c>
      <c r="B22" s="44">
        <v>6401.2123457564903</v>
      </c>
      <c r="G22" s="126"/>
    </row>
    <row r="23" spans="1:8" x14ac:dyDescent="0.25">
      <c r="A23" s="57" t="s">
        <v>124</v>
      </c>
      <c r="B23" s="44"/>
    </row>
    <row r="24" spans="1:8" x14ac:dyDescent="0.25">
      <c r="A24" s="47"/>
      <c r="B24" s="48"/>
    </row>
    <row r="25" spans="1:8" x14ac:dyDescent="0.25">
      <c r="A25" s="74" t="s">
        <v>467</v>
      </c>
      <c r="B25" s="44"/>
      <c r="E25" s="155" t="s">
        <v>470</v>
      </c>
      <c r="F25" s="155"/>
      <c r="G25" s="155"/>
      <c r="H25" s="155"/>
    </row>
    <row r="26" spans="1:8" x14ac:dyDescent="0.25">
      <c r="A26" s="54" t="s">
        <v>118</v>
      </c>
      <c r="B26" s="44" t="s">
        <v>122</v>
      </c>
      <c r="C26" s="81"/>
      <c r="D26" s="98"/>
      <c r="E26" s="50" t="s">
        <v>468</v>
      </c>
      <c r="F26" s="50" t="s">
        <v>469</v>
      </c>
      <c r="G26" s="50" t="s">
        <v>125</v>
      </c>
      <c r="H26" s="50" t="s">
        <v>472</v>
      </c>
    </row>
    <row r="27" spans="1:8" x14ac:dyDescent="0.25">
      <c r="A27" s="53" t="s">
        <v>119</v>
      </c>
      <c r="B27" s="55">
        <f>H27</f>
        <v>7760.0709688570396</v>
      </c>
      <c r="C27" s="99"/>
      <c r="D27" s="100"/>
      <c r="E27" s="55">
        <v>6040.4</v>
      </c>
      <c r="F27" s="93">
        <v>42186</v>
      </c>
      <c r="G27" s="96">
        <v>1.2846948826</v>
      </c>
      <c r="H27" s="60">
        <f>G27*E27</f>
        <v>7760.0709688570396</v>
      </c>
    </row>
    <row r="28" spans="1:8" x14ac:dyDescent="0.25">
      <c r="A28" s="53" t="s">
        <v>120</v>
      </c>
      <c r="B28" s="55">
        <f t="shared" ref="B28:B29" si="0">H28</f>
        <v>16581.770722265217</v>
      </c>
      <c r="C28" s="99"/>
      <c r="D28" s="98"/>
      <c r="E28" s="50">
        <v>13306.84</v>
      </c>
      <c r="F28" s="93">
        <v>42309</v>
      </c>
      <c r="G28" s="96">
        <v>1.2461088224000001</v>
      </c>
      <c r="H28" s="60">
        <f t="shared" ref="H28:H29" si="1">G28*E28</f>
        <v>16581.770722265217</v>
      </c>
    </row>
    <row r="29" spans="1:8" x14ac:dyDescent="0.25">
      <c r="A29" s="53" t="s">
        <v>121</v>
      </c>
      <c r="B29" s="55">
        <f t="shared" si="0"/>
        <v>869.94343476890492</v>
      </c>
      <c r="C29" s="99"/>
      <c r="D29" s="98"/>
      <c r="E29" s="50">
        <v>712.37</v>
      </c>
      <c r="F29" s="93">
        <v>42370</v>
      </c>
      <c r="G29" s="96">
        <v>1.2211960565</v>
      </c>
      <c r="H29" s="60">
        <f t="shared" si="1"/>
        <v>869.94343476890492</v>
      </c>
    </row>
    <row r="30" spans="1:8" x14ac:dyDescent="0.25">
      <c r="A30" s="77" t="s">
        <v>126</v>
      </c>
      <c r="B30" s="48"/>
      <c r="C30" s="99"/>
      <c r="D30" s="99"/>
      <c r="H30" s="101"/>
    </row>
    <row r="31" spans="1:8" x14ac:dyDescent="0.25">
      <c r="A31" s="47"/>
      <c r="B31" s="48"/>
    </row>
    <row r="32" spans="1:8" x14ac:dyDescent="0.25">
      <c r="A32" s="43"/>
      <c r="B32" s="56" t="s">
        <v>127</v>
      </c>
      <c r="C32" s="127"/>
      <c r="D32" s="98"/>
      <c r="E32" s="155" t="s">
        <v>470</v>
      </c>
      <c r="F32" s="155"/>
      <c r="G32" s="155"/>
      <c r="H32" s="155"/>
    </row>
    <row r="33" spans="1:8" x14ac:dyDescent="0.25">
      <c r="A33" s="45" t="s">
        <v>98</v>
      </c>
      <c r="B33" s="94">
        <f>AVERAGE(B34:B35)</f>
        <v>915.74320819551235</v>
      </c>
      <c r="C33" s="99"/>
      <c r="D33" s="100"/>
      <c r="E33" s="50" t="s">
        <v>468</v>
      </c>
      <c r="F33" s="50" t="s">
        <v>469</v>
      </c>
      <c r="G33" s="50" t="s">
        <v>125</v>
      </c>
      <c r="H33" s="50" t="s">
        <v>472</v>
      </c>
    </row>
    <row r="34" spans="1:8" x14ac:dyDescent="0.25">
      <c r="A34" s="58" t="s">
        <v>128</v>
      </c>
      <c r="B34" s="44">
        <f>H34</f>
        <v>837.48216182147485</v>
      </c>
      <c r="C34" s="128"/>
      <c r="D34" s="98"/>
      <c r="E34" s="50">
        <v>729.55</v>
      </c>
      <c r="F34" s="93">
        <v>42705</v>
      </c>
      <c r="G34" s="96">
        <v>1.1479434744999999</v>
      </c>
      <c r="H34" s="60">
        <f>G34*E34</f>
        <v>837.48216182147485</v>
      </c>
    </row>
    <row r="35" spans="1:8" x14ac:dyDescent="0.25">
      <c r="A35" s="58" t="s">
        <v>129</v>
      </c>
      <c r="B35" s="44">
        <f>H35</f>
        <v>994.00425456954986</v>
      </c>
      <c r="C35" s="129"/>
      <c r="D35" s="98"/>
      <c r="E35" s="50">
        <v>865.9</v>
      </c>
      <c r="F35" s="93">
        <v>42705</v>
      </c>
      <c r="G35" s="96">
        <v>1.1479434744999999</v>
      </c>
      <c r="H35" s="60">
        <f>G35*E35</f>
        <v>994.00425456954986</v>
      </c>
    </row>
    <row r="36" spans="1:8" x14ac:dyDescent="0.25">
      <c r="A36" s="77" t="s">
        <v>473</v>
      </c>
      <c r="B36" s="48"/>
    </row>
    <row r="37" spans="1:8" x14ac:dyDescent="0.25">
      <c r="A37" s="47"/>
      <c r="B37" s="48"/>
    </row>
    <row r="38" spans="1:8" x14ac:dyDescent="0.25">
      <c r="A38" s="47"/>
      <c r="B38" s="48"/>
    </row>
    <row r="39" spans="1:8" x14ac:dyDescent="0.25">
      <c r="A39" s="54" t="s">
        <v>118</v>
      </c>
      <c r="B39" s="44" t="s">
        <v>122</v>
      </c>
    </row>
    <row r="40" spans="1:8" x14ac:dyDescent="0.25">
      <c r="A40" s="45" t="s">
        <v>115</v>
      </c>
      <c r="B40" s="95">
        <f>AVERAGE(B41:B43)</f>
        <v>608.32701625630159</v>
      </c>
    </row>
    <row r="41" spans="1:8" x14ac:dyDescent="0.25">
      <c r="A41" s="53" t="s">
        <v>102</v>
      </c>
      <c r="B41" s="55">
        <f>comparação_sem_ajustes!G100</f>
        <v>710.69935099999998</v>
      </c>
    </row>
    <row r="42" spans="1:8" x14ac:dyDescent="0.25">
      <c r="A42" s="53" t="s">
        <v>78</v>
      </c>
      <c r="B42" s="59">
        <f>comparação_sem_ajustes!G74</f>
        <v>244.33826300000001</v>
      </c>
    </row>
    <row r="43" spans="1:8" x14ac:dyDescent="0.25">
      <c r="A43" s="53" t="s">
        <v>467</v>
      </c>
      <c r="B43" s="55">
        <f>B29</f>
        <v>869.94343476890492</v>
      </c>
    </row>
    <row r="44" spans="1:8" x14ac:dyDescent="0.25">
      <c r="A44" s="80" t="s">
        <v>130</v>
      </c>
    </row>
  </sheetData>
  <mergeCells count="3">
    <mergeCell ref="E1:H1"/>
    <mergeCell ref="E25:H25"/>
    <mergeCell ref="E32:H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B1" workbookViewId="0">
      <selection activeCell="N31" sqref="N31"/>
    </sheetView>
  </sheetViews>
  <sheetFormatPr defaultRowHeight="15" x14ac:dyDescent="0.25"/>
  <sheetData>
    <row r="1" spans="1:20" ht="15.75" thickBot="1" x14ac:dyDescent="0.3">
      <c r="A1" s="76" t="s">
        <v>196</v>
      </c>
      <c r="J1" s="156">
        <v>2021</v>
      </c>
      <c r="K1" s="157"/>
      <c r="L1" s="157"/>
      <c r="M1" s="157"/>
      <c r="N1" s="158"/>
      <c r="P1" s="156">
        <v>2020</v>
      </c>
      <c r="Q1" s="157"/>
      <c r="R1" s="157"/>
      <c r="S1" s="157"/>
      <c r="T1" s="158"/>
    </row>
    <row r="2" spans="1:20" x14ac:dyDescent="0.25">
      <c r="A2" s="62" t="s">
        <v>132</v>
      </c>
      <c r="B2" s="62" t="s">
        <v>133</v>
      </c>
      <c r="C2" s="62" t="s">
        <v>134</v>
      </c>
      <c r="D2" s="62" t="s">
        <v>135</v>
      </c>
      <c r="E2" s="62" t="s">
        <v>136</v>
      </c>
      <c r="F2" s="63" t="s">
        <v>137</v>
      </c>
      <c r="G2" s="63" t="s">
        <v>138</v>
      </c>
      <c r="H2" s="62" t="s">
        <v>139</v>
      </c>
      <c r="I2" s="102" t="s">
        <v>140</v>
      </c>
      <c r="J2" s="103" t="s">
        <v>141</v>
      </c>
      <c r="K2" s="63" t="s">
        <v>142</v>
      </c>
      <c r="L2" s="97"/>
      <c r="M2" s="104" t="s">
        <v>194</v>
      </c>
      <c r="N2" s="105" t="s">
        <v>195</v>
      </c>
      <c r="P2" s="103" t="s">
        <v>141</v>
      </c>
      <c r="Q2" s="63" t="s">
        <v>142</v>
      </c>
      <c r="R2" s="97"/>
      <c r="S2" s="104" t="s">
        <v>194</v>
      </c>
      <c r="T2" s="105" t="s">
        <v>195</v>
      </c>
    </row>
    <row r="3" spans="1:20" x14ac:dyDescent="0.25">
      <c r="A3" s="65">
        <v>526</v>
      </c>
      <c r="B3" s="65" t="s">
        <v>143</v>
      </c>
      <c r="C3" s="66" t="s">
        <v>160</v>
      </c>
      <c r="D3" s="65">
        <v>4113254</v>
      </c>
      <c r="E3" s="66" t="s">
        <v>162</v>
      </c>
      <c r="F3" s="67">
        <v>36281</v>
      </c>
      <c r="G3" s="68">
        <v>82.998760330578506</v>
      </c>
      <c r="H3" s="50">
        <v>4104</v>
      </c>
      <c r="I3" s="49" t="s">
        <v>17</v>
      </c>
      <c r="J3" s="106">
        <v>3.630867892716592</v>
      </c>
      <c r="K3" s="70">
        <v>301.35753401957703</v>
      </c>
      <c r="L3" s="97"/>
      <c r="M3" s="70">
        <v>301.35753401957703</v>
      </c>
      <c r="N3" s="107"/>
      <c r="P3" s="106">
        <v>3.4838999999999998</v>
      </c>
      <c r="Q3" s="70">
        <v>289.15938111570244</v>
      </c>
      <c r="R3" s="97"/>
      <c r="S3" s="70">
        <f>Q3</f>
        <v>289.15938111570244</v>
      </c>
      <c r="T3" s="109"/>
    </row>
    <row r="4" spans="1:20" x14ac:dyDescent="0.25">
      <c r="A4" s="65">
        <v>1466</v>
      </c>
      <c r="B4" s="65" t="s">
        <v>143</v>
      </c>
      <c r="C4" s="66" t="s">
        <v>165</v>
      </c>
      <c r="D4" s="65">
        <v>4104808</v>
      </c>
      <c r="E4" s="66" t="s">
        <v>176</v>
      </c>
      <c r="F4" s="67">
        <v>39173</v>
      </c>
      <c r="G4" s="68">
        <v>171.59003332824506</v>
      </c>
      <c r="H4" s="50">
        <v>4104</v>
      </c>
      <c r="I4" s="49" t="s">
        <v>17</v>
      </c>
      <c r="J4" s="106">
        <v>2.0668734195999998</v>
      </c>
      <c r="K4" s="70">
        <v>354.65487895442777</v>
      </c>
      <c r="L4" s="97"/>
      <c r="M4" s="70">
        <v>354.65487895442777</v>
      </c>
      <c r="N4" s="107"/>
      <c r="P4" s="106">
        <v>1.9832374089</v>
      </c>
      <c r="Q4" s="70">
        <v>340.30377309097338</v>
      </c>
      <c r="R4" s="97"/>
      <c r="S4" s="70">
        <f t="shared" ref="S4:S25" si="0">Q4</f>
        <v>340.30377309097338</v>
      </c>
      <c r="T4" s="109"/>
    </row>
    <row r="5" spans="1:20" x14ac:dyDescent="0.25">
      <c r="A5" s="65">
        <v>524</v>
      </c>
      <c r="B5" s="65" t="s">
        <v>143</v>
      </c>
      <c r="C5" s="66" t="s">
        <v>160</v>
      </c>
      <c r="D5" s="65">
        <v>4113254</v>
      </c>
      <c r="E5" s="66" t="s">
        <v>161</v>
      </c>
      <c r="F5" s="67">
        <v>36281</v>
      </c>
      <c r="G5" s="68">
        <v>358.92760000000004</v>
      </c>
      <c r="H5" s="50">
        <v>4104</v>
      </c>
      <c r="I5" s="49" t="s">
        <v>17</v>
      </c>
      <c r="J5" s="106">
        <v>3.630867892716592</v>
      </c>
      <c r="K5" s="70">
        <v>1303.2186986498241</v>
      </c>
      <c r="L5" s="97"/>
      <c r="M5" s="70">
        <v>1303.2186986498241</v>
      </c>
      <c r="N5" s="107">
        <v>1303.2186986498241</v>
      </c>
      <c r="P5" s="106">
        <v>3.4838999999999998</v>
      </c>
      <c r="Q5" s="70">
        <v>1250.4678656400001</v>
      </c>
      <c r="R5" s="97"/>
      <c r="S5" s="70">
        <f t="shared" si="0"/>
        <v>1250.4678656400001</v>
      </c>
      <c r="T5" s="107">
        <f>Q5</f>
        <v>1250.4678656400001</v>
      </c>
    </row>
    <row r="6" spans="1:20" x14ac:dyDescent="0.25">
      <c r="A6" s="65">
        <v>881</v>
      </c>
      <c r="B6" s="65" t="s">
        <v>143</v>
      </c>
      <c r="C6" s="66" t="s">
        <v>169</v>
      </c>
      <c r="D6" s="65">
        <v>4100459</v>
      </c>
      <c r="E6" s="66" t="s">
        <v>170</v>
      </c>
      <c r="F6" s="67">
        <v>36069</v>
      </c>
      <c r="G6" s="68">
        <v>370.18827033218787</v>
      </c>
      <c r="H6" s="50">
        <v>4104</v>
      </c>
      <c r="I6" s="49" t="s">
        <v>17</v>
      </c>
      <c r="J6" s="106">
        <v>3.7539966077349756</v>
      </c>
      <c r="K6" s="70">
        <v>1389.6855110503113</v>
      </c>
      <c r="L6" s="97"/>
      <c r="M6" s="70">
        <v>1389.6855110503113</v>
      </c>
      <c r="N6" s="107">
        <v>1389.6855110503113</v>
      </c>
      <c r="P6" s="106">
        <v>3.6019999999999999</v>
      </c>
      <c r="Q6" s="70">
        <v>1333.4181497365407</v>
      </c>
      <c r="R6" s="97"/>
      <c r="S6" s="70">
        <f t="shared" si="0"/>
        <v>1333.4181497365407</v>
      </c>
      <c r="T6" s="107">
        <f t="shared" ref="T6:T26" si="1">Q6</f>
        <v>1333.4181497365407</v>
      </c>
    </row>
    <row r="7" spans="1:20" x14ac:dyDescent="0.25">
      <c r="A7" s="65">
        <v>427</v>
      </c>
      <c r="B7" s="65" t="s">
        <v>143</v>
      </c>
      <c r="C7" s="66" t="s">
        <v>156</v>
      </c>
      <c r="D7" s="65">
        <v>4117057</v>
      </c>
      <c r="E7" s="66" t="s">
        <v>157</v>
      </c>
      <c r="F7" s="67">
        <v>36039</v>
      </c>
      <c r="G7" s="68">
        <v>778.54975531914897</v>
      </c>
      <c r="H7" s="50">
        <v>4104</v>
      </c>
      <c r="I7" s="49" t="s">
        <v>17</v>
      </c>
      <c r="J7" s="106">
        <v>3.7374779864492678</v>
      </c>
      <c r="K7" s="70">
        <v>2909.812571860783</v>
      </c>
      <c r="L7" s="97"/>
      <c r="M7" s="70">
        <v>2909.812571860783</v>
      </c>
      <c r="N7" s="107">
        <v>2909.812571860783</v>
      </c>
      <c r="P7" s="106">
        <v>3.5861999999999998</v>
      </c>
      <c r="Q7" s="70">
        <v>2792.0351325255319</v>
      </c>
      <c r="R7" s="97"/>
      <c r="S7" s="70">
        <f t="shared" si="0"/>
        <v>2792.0351325255319</v>
      </c>
      <c r="T7" s="107">
        <f t="shared" si="1"/>
        <v>2792.0351325255319</v>
      </c>
    </row>
    <row r="8" spans="1:20" x14ac:dyDescent="0.25">
      <c r="A8" s="65">
        <v>206</v>
      </c>
      <c r="B8" s="65" t="s">
        <v>143</v>
      </c>
      <c r="C8" s="66" t="s">
        <v>150</v>
      </c>
      <c r="D8" s="65">
        <v>4115408</v>
      </c>
      <c r="E8" s="66" t="s">
        <v>151</v>
      </c>
      <c r="F8" s="67">
        <v>35916</v>
      </c>
      <c r="G8" s="68">
        <v>844.18517486061842</v>
      </c>
      <c r="H8" s="50">
        <v>4104</v>
      </c>
      <c r="I8" s="49" t="s">
        <v>17</v>
      </c>
      <c r="J8" s="106">
        <v>3.7474983403623869</v>
      </c>
      <c r="K8" s="70">
        <v>3163.582541748699</v>
      </c>
      <c r="L8" s="97"/>
      <c r="M8" s="70">
        <v>3163.582541748699</v>
      </c>
      <c r="N8" s="107">
        <v>3163.582541748699</v>
      </c>
      <c r="P8" s="106">
        <v>3.5957999999999997</v>
      </c>
      <c r="Q8" s="70">
        <v>3035.5210517638116</v>
      </c>
      <c r="R8" s="97"/>
      <c r="S8" s="70">
        <f t="shared" si="0"/>
        <v>3035.5210517638116</v>
      </c>
      <c r="T8" s="107">
        <f t="shared" si="1"/>
        <v>3035.5210517638116</v>
      </c>
    </row>
    <row r="9" spans="1:20" x14ac:dyDescent="0.25">
      <c r="A9" s="65">
        <v>319</v>
      </c>
      <c r="B9" s="65" t="s">
        <v>143</v>
      </c>
      <c r="C9" s="66" t="s">
        <v>154</v>
      </c>
      <c r="D9" s="65">
        <v>4102604</v>
      </c>
      <c r="E9" s="66" t="s">
        <v>155</v>
      </c>
      <c r="F9" s="67">
        <v>36373</v>
      </c>
      <c r="G9" s="68">
        <v>896.59328984156582</v>
      </c>
      <c r="H9" s="50">
        <v>4104</v>
      </c>
      <c r="I9" s="49" t="s">
        <v>17</v>
      </c>
      <c r="J9" s="106">
        <v>3.5848523583556591</v>
      </c>
      <c r="K9" s="70">
        <v>3214.1545695743962</v>
      </c>
      <c r="L9" s="97"/>
      <c r="M9" s="70">
        <v>3214.1545695743962</v>
      </c>
      <c r="N9" s="107">
        <v>3214.1545695743962</v>
      </c>
      <c r="P9" s="106">
        <v>3.4397000000000002</v>
      </c>
      <c r="Q9" s="70">
        <v>3084.0119390680343</v>
      </c>
      <c r="R9" s="97"/>
      <c r="S9" s="70">
        <f t="shared" si="0"/>
        <v>3084.0119390680343</v>
      </c>
      <c r="T9" s="107">
        <f t="shared" si="1"/>
        <v>3084.0119390680343</v>
      </c>
    </row>
    <row r="10" spans="1:20" x14ac:dyDescent="0.25">
      <c r="A10" s="65">
        <v>184</v>
      </c>
      <c r="B10" s="65" t="s">
        <v>143</v>
      </c>
      <c r="C10" s="66" t="s">
        <v>146</v>
      </c>
      <c r="D10" s="65">
        <v>4121604</v>
      </c>
      <c r="E10" s="66" t="s">
        <v>147</v>
      </c>
      <c r="F10" s="67">
        <v>36008</v>
      </c>
      <c r="G10" s="68">
        <v>897.48794871794871</v>
      </c>
      <c r="H10" s="50">
        <v>4104</v>
      </c>
      <c r="I10" s="49" t="s">
        <v>17</v>
      </c>
      <c r="J10" s="106">
        <v>3.7236488948465785</v>
      </c>
      <c r="K10" s="70">
        <v>3341.9300083817125</v>
      </c>
      <c r="L10" s="97"/>
      <c r="M10" s="70">
        <v>3341.9300083817125</v>
      </c>
      <c r="N10" s="107">
        <v>3341.9300083817125</v>
      </c>
      <c r="P10" s="106">
        <v>3.5729000000000002</v>
      </c>
      <c r="Q10" s="70">
        <v>3206.6346919743592</v>
      </c>
      <c r="R10" s="97"/>
      <c r="S10" s="70">
        <f t="shared" si="0"/>
        <v>3206.6346919743592</v>
      </c>
      <c r="T10" s="107">
        <f t="shared" si="1"/>
        <v>3206.6346919743592</v>
      </c>
    </row>
    <row r="11" spans="1:20" x14ac:dyDescent="0.25">
      <c r="A11" s="65">
        <v>791</v>
      </c>
      <c r="B11" s="65" t="s">
        <v>143</v>
      </c>
      <c r="C11" s="66" t="s">
        <v>165</v>
      </c>
      <c r="D11" s="65">
        <v>4104808</v>
      </c>
      <c r="E11" s="66" t="s">
        <v>166</v>
      </c>
      <c r="F11" s="67">
        <v>35916</v>
      </c>
      <c r="G11" s="68">
        <v>916.19655709832819</v>
      </c>
      <c r="H11" s="50">
        <v>4104</v>
      </c>
      <c r="I11" s="49" t="s">
        <v>17</v>
      </c>
      <c r="J11" s="106">
        <v>3.7474983403623869</v>
      </c>
      <c r="K11" s="70">
        <v>3433.4450771717179</v>
      </c>
      <c r="L11" s="97"/>
      <c r="M11" s="70">
        <v>3433.4450771717179</v>
      </c>
      <c r="N11" s="107">
        <v>3433.4450771717179</v>
      </c>
      <c r="P11" s="106">
        <v>3.5957999999999997</v>
      </c>
      <c r="Q11" s="70">
        <v>3294.4595800141683</v>
      </c>
      <c r="R11" s="97"/>
      <c r="S11" s="70">
        <f t="shared" si="0"/>
        <v>3294.4595800141683</v>
      </c>
      <c r="T11" s="107">
        <f t="shared" si="1"/>
        <v>3294.4595800141683</v>
      </c>
    </row>
    <row r="12" spans="1:20" x14ac:dyDescent="0.25">
      <c r="A12" s="65">
        <v>1254</v>
      </c>
      <c r="B12" s="65" t="s">
        <v>143</v>
      </c>
      <c r="C12" s="66" t="s">
        <v>174</v>
      </c>
      <c r="D12" s="65">
        <v>4109658</v>
      </c>
      <c r="E12" s="66" t="s">
        <v>175</v>
      </c>
      <c r="F12" s="67">
        <v>36434</v>
      </c>
      <c r="G12" s="68">
        <v>1056.724844720497</v>
      </c>
      <c r="H12" s="50">
        <v>4104</v>
      </c>
      <c r="I12" s="49" t="s">
        <v>17</v>
      </c>
      <c r="J12" s="106">
        <v>3.5394153281575602</v>
      </c>
      <c r="K12" s="70">
        <v>3740.1881130486449</v>
      </c>
      <c r="L12" s="97"/>
      <c r="M12" s="70">
        <v>3740.1881130486449</v>
      </c>
      <c r="N12" s="107">
        <v>3740.1881130486449</v>
      </c>
      <c r="P12" s="106">
        <v>3.3961000000000001</v>
      </c>
      <c r="Q12" s="70">
        <v>3588.74324515528</v>
      </c>
      <c r="R12" s="97"/>
      <c r="S12" s="70">
        <f t="shared" si="0"/>
        <v>3588.74324515528</v>
      </c>
      <c r="T12" s="107">
        <f t="shared" si="1"/>
        <v>3588.74324515528</v>
      </c>
    </row>
    <row r="13" spans="1:20" x14ac:dyDescent="0.25">
      <c r="A13" s="65">
        <v>843</v>
      </c>
      <c r="B13" s="65" t="s">
        <v>143</v>
      </c>
      <c r="C13" s="66" t="s">
        <v>167</v>
      </c>
      <c r="D13" s="65">
        <v>4116802</v>
      </c>
      <c r="E13" s="66" t="s">
        <v>168</v>
      </c>
      <c r="F13" s="67">
        <v>36404</v>
      </c>
      <c r="G13" s="68">
        <v>1072.2447655255814</v>
      </c>
      <c r="H13" s="50">
        <v>4104</v>
      </c>
      <c r="I13" s="49" t="s">
        <v>17</v>
      </c>
      <c r="J13" s="106">
        <v>3.5560493692777744</v>
      </c>
      <c r="K13" s="70">
        <v>3812.9553221586389</v>
      </c>
      <c r="L13" s="97"/>
      <c r="M13" s="70">
        <v>3812.9553221586389</v>
      </c>
      <c r="N13" s="107">
        <v>3812.9553221586389</v>
      </c>
      <c r="P13" s="106">
        <v>3.4120999999999997</v>
      </c>
      <c r="Q13" s="70">
        <v>3658.6063644498363</v>
      </c>
      <c r="R13" s="97"/>
      <c r="S13" s="70">
        <f t="shared" si="0"/>
        <v>3658.6063644498363</v>
      </c>
      <c r="T13" s="107">
        <f t="shared" si="1"/>
        <v>3658.6063644498363</v>
      </c>
    </row>
    <row r="14" spans="1:20" x14ac:dyDescent="0.25">
      <c r="A14" s="65">
        <v>537</v>
      </c>
      <c r="B14" s="65" t="s">
        <v>143</v>
      </c>
      <c r="C14" s="66" t="s">
        <v>163</v>
      </c>
      <c r="D14" s="65">
        <v>4113452</v>
      </c>
      <c r="E14" s="66" t="s">
        <v>164</v>
      </c>
      <c r="F14" s="67">
        <v>35916</v>
      </c>
      <c r="G14" s="68">
        <v>1179.5706498765212</v>
      </c>
      <c r="H14" s="50">
        <v>4104</v>
      </c>
      <c r="I14" s="49" t="s">
        <v>17</v>
      </c>
      <c r="J14" s="106">
        <v>3.7474983403623869</v>
      </c>
      <c r="K14" s="70">
        <v>4420.4390527524456</v>
      </c>
      <c r="L14" s="97"/>
      <c r="M14" s="70">
        <v>4420.4390527524456</v>
      </c>
      <c r="N14" s="107">
        <v>4420.4390527524456</v>
      </c>
      <c r="P14" s="106">
        <v>3.5957999999999997</v>
      </c>
      <c r="Q14" s="70">
        <v>4241.5001428259948</v>
      </c>
      <c r="R14" s="97"/>
      <c r="S14" s="70">
        <f t="shared" si="0"/>
        <v>4241.5001428259948</v>
      </c>
      <c r="T14" s="107">
        <f t="shared" si="1"/>
        <v>4241.5001428259948</v>
      </c>
    </row>
    <row r="15" spans="1:20" x14ac:dyDescent="0.25">
      <c r="A15" s="65">
        <v>186</v>
      </c>
      <c r="B15" s="65" t="s">
        <v>143</v>
      </c>
      <c r="C15" s="66" t="s">
        <v>148</v>
      </c>
      <c r="D15" s="65">
        <v>4114401</v>
      </c>
      <c r="E15" s="66" t="s">
        <v>149</v>
      </c>
      <c r="F15" s="67">
        <v>35916</v>
      </c>
      <c r="G15" s="68">
        <v>1361.2190547926687</v>
      </c>
      <c r="H15" s="50">
        <v>4104</v>
      </c>
      <c r="I15" s="49" t="s">
        <v>17</v>
      </c>
      <c r="J15" s="106">
        <v>3.7474983403623869</v>
      </c>
      <c r="K15" s="70">
        <v>5101.1661487051824</v>
      </c>
      <c r="L15" s="97"/>
      <c r="M15" s="70">
        <v>5101.1661487051824</v>
      </c>
      <c r="N15" s="107">
        <v>5101.1661487051824</v>
      </c>
      <c r="P15" s="106">
        <v>3.5957999999999997</v>
      </c>
      <c r="Q15" s="70">
        <v>4894.6714772234773</v>
      </c>
      <c r="R15" s="97"/>
      <c r="S15" s="70">
        <f t="shared" si="0"/>
        <v>4894.6714772234773</v>
      </c>
      <c r="T15" s="107">
        <f t="shared" si="1"/>
        <v>4894.6714772234773</v>
      </c>
    </row>
    <row r="16" spans="1:20" x14ac:dyDescent="0.25">
      <c r="A16" s="65">
        <v>1204</v>
      </c>
      <c r="B16" s="65" t="s">
        <v>143</v>
      </c>
      <c r="C16" s="66" t="s">
        <v>167</v>
      </c>
      <c r="D16" s="65">
        <v>4116802</v>
      </c>
      <c r="E16" s="66" t="s">
        <v>173</v>
      </c>
      <c r="F16" s="67">
        <v>36130</v>
      </c>
      <c r="G16" s="68">
        <v>1371.536030764086</v>
      </c>
      <c r="H16" s="50">
        <v>4104</v>
      </c>
      <c r="I16" s="49" t="s">
        <v>17</v>
      </c>
      <c r="J16" s="106">
        <v>3.7577564887747346</v>
      </c>
      <c r="K16" s="70">
        <v>5153.8984191920881</v>
      </c>
      <c r="L16" s="97"/>
      <c r="M16" s="70">
        <v>5153.8984191920881</v>
      </c>
      <c r="N16" s="107">
        <v>5153.8984191920881</v>
      </c>
      <c r="P16" s="106">
        <v>3.6055999999999999</v>
      </c>
      <c r="Q16" s="70">
        <v>4945.2103125229887</v>
      </c>
      <c r="R16" s="97"/>
      <c r="S16" s="70">
        <f t="shared" si="0"/>
        <v>4945.2103125229887</v>
      </c>
      <c r="T16" s="107">
        <f t="shared" si="1"/>
        <v>4945.2103125229887</v>
      </c>
    </row>
    <row r="17" spans="1:20" x14ac:dyDescent="0.25">
      <c r="A17" s="65">
        <v>170</v>
      </c>
      <c r="B17" s="65" t="s">
        <v>143</v>
      </c>
      <c r="C17" s="66" t="s">
        <v>144</v>
      </c>
      <c r="D17" s="65">
        <v>4124020</v>
      </c>
      <c r="E17" s="66" t="s">
        <v>145</v>
      </c>
      <c r="F17" s="67">
        <v>35916</v>
      </c>
      <c r="G17" s="68">
        <v>1682.6549641286738</v>
      </c>
      <c r="H17" s="50">
        <v>4104</v>
      </c>
      <c r="I17" s="49" t="s">
        <v>17</v>
      </c>
      <c r="J17" s="106">
        <v>3.7474983403623869</v>
      </c>
      <c r="K17" s="70">
        <v>6305.7466854747363</v>
      </c>
      <c r="L17" s="97"/>
      <c r="M17" s="70">
        <v>6305.7466854747363</v>
      </c>
      <c r="N17" s="107">
        <v>6305.7466854747363</v>
      </c>
      <c r="P17" s="106">
        <v>3.5957999999999997</v>
      </c>
      <c r="Q17" s="70">
        <v>6050.490720013885</v>
      </c>
      <c r="R17" s="97"/>
      <c r="S17" s="70">
        <f t="shared" si="0"/>
        <v>6050.490720013885</v>
      </c>
      <c r="T17" s="107">
        <f t="shared" si="1"/>
        <v>6050.490720013885</v>
      </c>
    </row>
    <row r="18" spans="1:20" x14ac:dyDescent="0.25">
      <c r="A18" s="65">
        <v>499</v>
      </c>
      <c r="B18" s="65" t="s">
        <v>143</v>
      </c>
      <c r="C18" s="66" t="s">
        <v>158</v>
      </c>
      <c r="D18" s="65">
        <v>4125753</v>
      </c>
      <c r="E18" s="66" t="s">
        <v>159</v>
      </c>
      <c r="F18" s="67">
        <v>35916</v>
      </c>
      <c r="G18" s="68">
        <v>2067.7577635474768</v>
      </c>
      <c r="H18" s="50">
        <v>4104</v>
      </c>
      <c r="I18" s="49" t="s">
        <v>17</v>
      </c>
      <c r="J18" s="106">
        <v>3.7474983403623869</v>
      </c>
      <c r="K18" s="70">
        <v>7748.9187871656104</v>
      </c>
      <c r="L18" s="97"/>
      <c r="M18" s="70">
        <v>7748.9187871656104</v>
      </c>
      <c r="N18" s="107">
        <v>7748.9187871656104</v>
      </c>
      <c r="P18" s="106">
        <v>3.5957999999999997</v>
      </c>
      <c r="Q18" s="70">
        <v>7435.2433661640162</v>
      </c>
      <c r="R18" s="97"/>
      <c r="S18" s="70">
        <f t="shared" si="0"/>
        <v>7435.2433661640162</v>
      </c>
      <c r="T18" s="107">
        <f t="shared" si="1"/>
        <v>7435.2433661640162</v>
      </c>
    </row>
    <row r="19" spans="1:20" x14ac:dyDescent="0.25">
      <c r="A19" s="65">
        <v>2351</v>
      </c>
      <c r="B19" s="65" t="s">
        <v>143</v>
      </c>
      <c r="C19" s="66" t="s">
        <v>160</v>
      </c>
      <c r="D19" s="65">
        <v>4113254</v>
      </c>
      <c r="E19" s="66" t="s">
        <v>179</v>
      </c>
      <c r="F19" s="67">
        <v>39326</v>
      </c>
      <c r="G19" s="68">
        <v>4332.2930619862882</v>
      </c>
      <c r="H19" s="50">
        <v>4104</v>
      </c>
      <c r="I19" s="49" t="s">
        <v>17</v>
      </c>
      <c r="J19" s="106">
        <v>2.0375715832000001</v>
      </c>
      <c r="K19" s="70">
        <v>8827.3572331977775</v>
      </c>
      <c r="L19" s="97"/>
      <c r="M19" s="70">
        <v>8827.3572331977775</v>
      </c>
      <c r="N19" s="107">
        <v>8827.3572331977775</v>
      </c>
      <c r="P19" s="106">
        <v>1.9551212710999999</v>
      </c>
      <c r="Q19" s="70">
        <v>8470.1583181283422</v>
      </c>
      <c r="R19" s="97"/>
      <c r="S19" s="70">
        <f t="shared" si="0"/>
        <v>8470.1583181283422</v>
      </c>
      <c r="T19" s="107">
        <f t="shared" si="1"/>
        <v>8470.1583181283422</v>
      </c>
    </row>
    <row r="20" spans="1:20" x14ac:dyDescent="0.25">
      <c r="A20" s="65">
        <v>1187</v>
      </c>
      <c r="B20" s="65" t="s">
        <v>143</v>
      </c>
      <c r="C20" s="66" t="s">
        <v>152</v>
      </c>
      <c r="D20" s="65">
        <v>4107553</v>
      </c>
      <c r="E20" s="66" t="s">
        <v>172</v>
      </c>
      <c r="F20" s="67">
        <v>36069</v>
      </c>
      <c r="G20" s="68">
        <v>2425.724387254902</v>
      </c>
      <c r="H20" s="50">
        <v>4104</v>
      </c>
      <c r="I20" s="49" t="s">
        <v>17</v>
      </c>
      <c r="J20" s="106">
        <v>3.7539966077349756</v>
      </c>
      <c r="K20" s="70">
        <v>9106.1611210549036</v>
      </c>
      <c r="L20" s="97"/>
      <c r="M20" s="70">
        <v>9106.1611210549036</v>
      </c>
      <c r="N20" s="107">
        <v>9106.1611210549036</v>
      </c>
      <c r="P20" s="106">
        <v>3.6019999999999999</v>
      </c>
      <c r="Q20" s="70">
        <v>8737.4592428921569</v>
      </c>
      <c r="R20" s="97"/>
      <c r="S20" s="70">
        <f t="shared" si="0"/>
        <v>8737.4592428921569</v>
      </c>
      <c r="T20" s="107">
        <f t="shared" si="1"/>
        <v>8737.4592428921569</v>
      </c>
    </row>
    <row r="21" spans="1:20" x14ac:dyDescent="0.25">
      <c r="A21" s="65">
        <v>259</v>
      </c>
      <c r="B21" s="65" t="s">
        <v>143</v>
      </c>
      <c r="C21" s="66" t="s">
        <v>152</v>
      </c>
      <c r="D21" s="65">
        <v>4107553</v>
      </c>
      <c r="E21" s="66" t="s">
        <v>153</v>
      </c>
      <c r="F21" s="67">
        <v>36039</v>
      </c>
      <c r="G21" s="68">
        <v>2492.1710000000003</v>
      </c>
      <c r="H21" s="50">
        <v>4104</v>
      </c>
      <c r="I21" s="49" t="s">
        <v>17</v>
      </c>
      <c r="J21" s="106">
        <v>3.7374779864492678</v>
      </c>
      <c r="K21" s="70">
        <v>9314.4342509672588</v>
      </c>
      <c r="L21" s="97"/>
      <c r="M21" s="70">
        <v>9314.4342509672588</v>
      </c>
      <c r="N21" s="107">
        <v>9314.4342509672588</v>
      </c>
      <c r="P21" s="106">
        <v>3.5861999999999998</v>
      </c>
      <c r="Q21" s="70">
        <v>8937.4236402000006</v>
      </c>
      <c r="R21" s="97"/>
      <c r="S21" s="70">
        <f t="shared" si="0"/>
        <v>8937.4236402000006</v>
      </c>
      <c r="T21" s="107">
        <f t="shared" si="1"/>
        <v>8937.4236402000006</v>
      </c>
    </row>
    <row r="22" spans="1:20" x14ac:dyDescent="0.25">
      <c r="A22" s="65">
        <v>2350</v>
      </c>
      <c r="B22" s="65" t="s">
        <v>143</v>
      </c>
      <c r="C22" s="66" t="s">
        <v>148</v>
      </c>
      <c r="D22" s="65">
        <v>4114401</v>
      </c>
      <c r="E22" s="66" t="s">
        <v>178</v>
      </c>
      <c r="F22" s="67">
        <v>39022</v>
      </c>
      <c r="G22" s="68">
        <v>4429.0248227779985</v>
      </c>
      <c r="H22" s="50">
        <v>4104</v>
      </c>
      <c r="I22" s="49" t="s">
        <v>17</v>
      </c>
      <c r="J22" s="106">
        <v>2.1108520857999999</v>
      </c>
      <c r="K22" s="70">
        <v>9349.0162852209123</v>
      </c>
      <c r="L22" s="97"/>
      <c r="M22" s="70">
        <v>9349.0162852209123</v>
      </c>
      <c r="N22" s="107">
        <v>9349.0162852209123</v>
      </c>
      <c r="P22" s="106">
        <v>2.0254364790000001</v>
      </c>
      <c r="Q22" s="70">
        <v>8970.7084424510685</v>
      </c>
      <c r="R22" s="97"/>
      <c r="S22" s="70">
        <f t="shared" si="0"/>
        <v>8970.7084424510685</v>
      </c>
      <c r="T22" s="107">
        <f t="shared" si="1"/>
        <v>8970.7084424510685</v>
      </c>
    </row>
    <row r="23" spans="1:20" x14ac:dyDescent="0.25">
      <c r="A23" s="65">
        <v>2349</v>
      </c>
      <c r="B23" s="65" t="s">
        <v>143</v>
      </c>
      <c r="C23" s="66" t="s">
        <v>148</v>
      </c>
      <c r="D23" s="65">
        <v>4114401</v>
      </c>
      <c r="E23" s="66" t="s">
        <v>177</v>
      </c>
      <c r="F23" s="67">
        <v>38292</v>
      </c>
      <c r="G23" s="68">
        <v>4124.3757019511859</v>
      </c>
      <c r="H23" s="50">
        <v>4104</v>
      </c>
      <c r="I23" s="49" t="s">
        <v>17</v>
      </c>
      <c r="J23" s="106">
        <v>2.3182527167</v>
      </c>
      <c r="K23" s="70">
        <v>9561.345175739807</v>
      </c>
      <c r="L23" s="97"/>
      <c r="M23" s="70">
        <v>9561.345175739807</v>
      </c>
      <c r="N23" s="107">
        <v>9561.345175739807</v>
      </c>
      <c r="P23" s="106">
        <v>2.2244446455000002</v>
      </c>
      <c r="Q23" s="70">
        <v>9174.4454462356207</v>
      </c>
      <c r="R23" s="97"/>
      <c r="S23" s="70">
        <f t="shared" si="0"/>
        <v>9174.4454462356207</v>
      </c>
      <c r="T23" s="107">
        <f t="shared" si="1"/>
        <v>9174.4454462356207</v>
      </c>
    </row>
    <row r="24" spans="1:20" x14ac:dyDescent="0.25">
      <c r="A24" s="65">
        <v>1009</v>
      </c>
      <c r="B24" s="65" t="s">
        <v>143</v>
      </c>
      <c r="C24" s="66" t="s">
        <v>160</v>
      </c>
      <c r="D24" s="65">
        <v>4113254</v>
      </c>
      <c r="E24" s="66" t="s">
        <v>171</v>
      </c>
      <c r="F24" s="67">
        <v>39479</v>
      </c>
      <c r="G24" s="68">
        <v>5024.7871900826449</v>
      </c>
      <c r="H24" s="50">
        <v>4104</v>
      </c>
      <c r="I24" s="49" t="s">
        <v>17</v>
      </c>
      <c r="J24" s="106">
        <v>1.9941485836999999</v>
      </c>
      <c r="K24" s="70">
        <v>10020.172258497209</v>
      </c>
      <c r="L24" s="97"/>
      <c r="M24" s="70">
        <v>10020.172258497209</v>
      </c>
      <c r="N24" s="107">
        <v>10020.172258497209</v>
      </c>
      <c r="P24" s="106">
        <v>1.9134553827</v>
      </c>
      <c r="Q24" s="70">
        <v>9614.7060957856447</v>
      </c>
      <c r="R24" s="97"/>
      <c r="S24" s="70">
        <f t="shared" si="0"/>
        <v>9614.7060957856447</v>
      </c>
      <c r="T24" s="107">
        <f t="shared" si="1"/>
        <v>9614.7060957856447</v>
      </c>
    </row>
    <row r="25" spans="1:20" x14ac:dyDescent="0.25">
      <c r="A25" s="65">
        <v>3703</v>
      </c>
      <c r="B25" s="65" t="s">
        <v>143</v>
      </c>
      <c r="C25" s="66" t="s">
        <v>160</v>
      </c>
      <c r="D25" s="65">
        <v>4113254</v>
      </c>
      <c r="E25" s="66" t="s">
        <v>183</v>
      </c>
      <c r="F25" s="67">
        <v>42125</v>
      </c>
      <c r="G25" s="68">
        <v>9833.3775310407909</v>
      </c>
      <c r="H25" s="50">
        <v>4104</v>
      </c>
      <c r="I25" s="49" t="s">
        <v>17</v>
      </c>
      <c r="J25" s="106">
        <v>1.2924030519</v>
      </c>
      <c r="K25" s="70">
        <v>12708.687131602006</v>
      </c>
      <c r="L25" s="97"/>
      <c r="M25" s="70">
        <v>12708.687131602006</v>
      </c>
      <c r="N25" s="107">
        <v>12708.687131602006</v>
      </c>
      <c r="P25" s="106">
        <v>1.2401059763</v>
      </c>
      <c r="Q25" s="70">
        <v>12194.430243457824</v>
      </c>
      <c r="R25" s="97"/>
      <c r="S25" s="70">
        <f t="shared" si="0"/>
        <v>12194.430243457824</v>
      </c>
      <c r="T25" s="107">
        <f t="shared" si="1"/>
        <v>12194.430243457824</v>
      </c>
    </row>
    <row r="26" spans="1:20" x14ac:dyDescent="0.25">
      <c r="A26" s="65">
        <v>2356</v>
      </c>
      <c r="B26" s="65" t="s">
        <v>143</v>
      </c>
      <c r="C26" s="66" t="s">
        <v>165</v>
      </c>
      <c r="D26" s="65">
        <v>4104808</v>
      </c>
      <c r="E26" s="66" t="s">
        <v>180</v>
      </c>
      <c r="F26" s="67">
        <v>39356</v>
      </c>
      <c r="G26" s="68">
        <v>10687.221002309716</v>
      </c>
      <c r="H26" s="50">
        <v>4104</v>
      </c>
      <c r="I26" s="49" t="s">
        <v>17</v>
      </c>
      <c r="J26" s="106">
        <v>2.0316797119999999</v>
      </c>
      <c r="K26" s="75">
        <v>21713.010088052954</v>
      </c>
      <c r="L26" s="97"/>
      <c r="M26" s="108"/>
      <c r="N26" s="107">
        <f t="shared" ref="N26" si="2">K26</f>
        <v>21713.010088052954</v>
      </c>
      <c r="P26" s="106">
        <v>1.9494678143999999</v>
      </c>
      <c r="Q26" s="75">
        <v>20834.393369382498</v>
      </c>
      <c r="R26" s="97"/>
      <c r="S26" s="108"/>
      <c r="T26" s="107">
        <f t="shared" si="1"/>
        <v>20834.393369382498</v>
      </c>
    </row>
    <row r="27" spans="1:20" x14ac:dyDescent="0.25">
      <c r="A27" s="65">
        <v>3699</v>
      </c>
      <c r="B27" s="65" t="s">
        <v>143</v>
      </c>
      <c r="C27" s="66" t="s">
        <v>165</v>
      </c>
      <c r="D27" s="65">
        <v>4104808</v>
      </c>
      <c r="E27" s="66" t="s">
        <v>181</v>
      </c>
      <c r="F27" s="67">
        <v>40878</v>
      </c>
      <c r="G27" s="68">
        <v>24696.427629808986</v>
      </c>
      <c r="H27" s="50">
        <v>4104</v>
      </c>
      <c r="I27" s="49" t="s">
        <v>17</v>
      </c>
      <c r="J27" s="106">
        <v>1.6204855839000001</v>
      </c>
      <c r="K27" s="75">
        <v>40020.204947935112</v>
      </c>
      <c r="L27" s="97"/>
      <c r="M27" s="108"/>
      <c r="N27" s="109"/>
      <c r="P27" s="106">
        <v>1.5549126522000001</v>
      </c>
      <c r="Q27" s="75">
        <v>38400.787785731649</v>
      </c>
      <c r="R27" s="97"/>
      <c r="S27" s="108"/>
      <c r="T27" s="109"/>
    </row>
    <row r="28" spans="1:20" x14ac:dyDescent="0.25">
      <c r="A28" s="65">
        <v>3702</v>
      </c>
      <c r="B28" s="65" t="s">
        <v>143</v>
      </c>
      <c r="C28" s="66" t="s">
        <v>165</v>
      </c>
      <c r="D28" s="65">
        <v>4104808</v>
      </c>
      <c r="E28" s="66" t="s">
        <v>182</v>
      </c>
      <c r="F28" s="67">
        <v>40878</v>
      </c>
      <c r="G28" s="68">
        <v>24716.29591311152</v>
      </c>
      <c r="H28" s="50">
        <v>4104</v>
      </c>
      <c r="I28" s="49" t="s">
        <v>17</v>
      </c>
      <c r="J28" s="106">
        <v>1.6204855839000001</v>
      </c>
      <c r="K28" s="75">
        <v>40052.401214603706</v>
      </c>
      <c r="L28" s="97"/>
      <c r="M28" s="108"/>
      <c r="N28" s="109"/>
      <c r="P28" s="106">
        <v>1.5549126522000001</v>
      </c>
      <c r="Q28" s="75">
        <v>38431.681230816255</v>
      </c>
      <c r="R28" s="97"/>
      <c r="S28" s="108"/>
      <c r="T28" s="109"/>
    </row>
    <row r="29" spans="1:20" x14ac:dyDescent="0.25">
      <c r="J29" s="110"/>
      <c r="K29" s="97"/>
      <c r="L29" s="97"/>
      <c r="M29" s="97"/>
      <c r="N29" s="109"/>
      <c r="P29" s="110"/>
      <c r="Q29" s="97"/>
      <c r="R29" s="97"/>
      <c r="S29" s="97"/>
      <c r="T29" s="109"/>
    </row>
    <row r="30" spans="1:20" x14ac:dyDescent="0.25">
      <c r="J30" s="110"/>
      <c r="K30" s="97"/>
      <c r="L30" s="97"/>
      <c r="M30" s="97"/>
      <c r="N30" s="111">
        <v>2021</v>
      </c>
      <c r="O30" s="7">
        <f>((N31-T31)/T31)</f>
        <v>4.2181095779972977E-2</v>
      </c>
      <c r="P30" s="110"/>
      <c r="Q30" s="97"/>
      <c r="R30" s="97"/>
      <c r="S30" s="97"/>
      <c r="T30" s="111">
        <v>2020</v>
      </c>
    </row>
    <row r="31" spans="1:20" x14ac:dyDescent="0.25">
      <c r="J31" s="112" t="s">
        <v>184</v>
      </c>
      <c r="K31" s="71">
        <f>AVERAGE(K3:K28)</f>
        <v>8706.459370260789</v>
      </c>
      <c r="L31" s="113"/>
      <c r="M31" s="71">
        <f>AVERAGE(M3:M28)</f>
        <v>5416.6229293995084</v>
      </c>
      <c r="N31" s="114">
        <f>AVERAGE(N3:N28)</f>
        <v>6619.9693205121666</v>
      </c>
      <c r="P31" s="112" t="s">
        <v>184</v>
      </c>
      <c r="Q31" s="71">
        <f>AVERAGE(Q3:Q28)</f>
        <v>8354.1027310909867</v>
      </c>
      <c r="R31" s="113"/>
      <c r="S31" s="71">
        <f>AVERAGE(S3:S28)</f>
        <v>5197.3829835841416</v>
      </c>
      <c r="T31" s="114">
        <f>AVERAGE(T3:T28)</f>
        <v>6352.0335835277765</v>
      </c>
    </row>
    <row r="32" spans="1:20" x14ac:dyDescent="0.25">
      <c r="J32" s="112" t="s">
        <v>185</v>
      </c>
      <c r="K32" s="70">
        <f>_xlfn.QUARTILE.EXC(K3:K28,1)</f>
        <v>3201.5115626179718</v>
      </c>
      <c r="L32" s="113"/>
      <c r="M32" s="70">
        <f>_xlfn.QUARTILE.EXC(M3:M28,1)</f>
        <v>3163.582541748699</v>
      </c>
      <c r="N32" s="107">
        <f>_xlfn.QUARTILE.EXC(N3:N28,1)</f>
        <v>3309.9861486798836</v>
      </c>
      <c r="P32" s="112" t="s">
        <v>185</v>
      </c>
      <c r="Q32" s="70">
        <f>_xlfn.QUARTILE.EXC(Q3:Q28,1)</f>
        <v>3071.8892172419787</v>
      </c>
      <c r="R32" s="113"/>
      <c r="S32" s="70">
        <f>_xlfn.QUARTILE.EXC(S3:S28,1)</f>
        <v>3035.5210517638116</v>
      </c>
      <c r="T32" s="107">
        <f>_xlfn.QUARTILE.EXC(T3:T28,1)</f>
        <v>3175.9790037477778</v>
      </c>
    </row>
    <row r="33" spans="10:20" x14ac:dyDescent="0.25">
      <c r="J33" s="112" t="s">
        <v>186</v>
      </c>
      <c r="K33" s="70">
        <f>_xlfn.QUARTILE.EXC(K3:K28,3)</f>
        <v>9402.0985078506365</v>
      </c>
      <c r="L33" s="113"/>
      <c r="M33" s="70">
        <f>_xlfn.QUARTILE.EXC(M3:M28,3)</f>
        <v>9106.1611210549036</v>
      </c>
      <c r="N33" s="107">
        <f>_xlfn.QUARTILE.EXC(N3:N28,3)</f>
        <v>9323.0797595306722</v>
      </c>
      <c r="P33" s="112" t="s">
        <v>186</v>
      </c>
      <c r="Q33" s="70">
        <f>_xlfn.QUARTILE.EXC(Q3:Q28,3)</f>
        <v>9021.642693397207</v>
      </c>
      <c r="R33" s="113"/>
      <c r="S33" s="70">
        <f>_xlfn.QUARTILE.EXC(S3:S28,3)</f>
        <v>8737.4592428921569</v>
      </c>
      <c r="T33" s="107">
        <f>_xlfn.QUARTILE.EXC(T3:T28,3)</f>
        <v>8945.7448407627671</v>
      </c>
    </row>
    <row r="34" spans="10:20" x14ac:dyDescent="0.25">
      <c r="J34" s="112" t="s">
        <v>187</v>
      </c>
      <c r="K34" s="70">
        <f>K33-K32</f>
        <v>6200.5869452326642</v>
      </c>
      <c r="L34" s="113"/>
      <c r="M34" s="70">
        <f>M33-M32</f>
        <v>5942.5785793062041</v>
      </c>
      <c r="N34" s="107">
        <f>N33-N32</f>
        <v>6013.0936108507885</v>
      </c>
      <c r="P34" s="112" t="s">
        <v>187</v>
      </c>
      <c r="Q34" s="70">
        <f>Q33-Q32</f>
        <v>5949.7534761552288</v>
      </c>
      <c r="R34" s="113"/>
      <c r="S34" s="70">
        <f>S33-S32</f>
        <v>5701.9381911283454</v>
      </c>
      <c r="T34" s="107">
        <f>T33-T32</f>
        <v>5769.7658370149893</v>
      </c>
    </row>
    <row r="35" spans="10:20" x14ac:dyDescent="0.25">
      <c r="J35" s="112" t="s">
        <v>188</v>
      </c>
      <c r="K35" s="70">
        <f>K32-(K34*1.5)</f>
        <v>-6099.3688552310232</v>
      </c>
      <c r="L35" s="113"/>
      <c r="M35" s="70">
        <f>M32-(M34*1.5)</f>
        <v>-5750.2853272106076</v>
      </c>
      <c r="N35" s="107">
        <f>N32-(N34*1.5)</f>
        <v>-5709.6542675962992</v>
      </c>
      <c r="P35" s="112" t="s">
        <v>188</v>
      </c>
      <c r="Q35" s="70">
        <f>Q32-(Q34*1.5)</f>
        <v>-5852.740996990864</v>
      </c>
      <c r="R35" s="113"/>
      <c r="S35" s="70">
        <f>S32-(S34*1.5)</f>
        <v>-5517.3862349287065</v>
      </c>
      <c r="T35" s="107">
        <f>T32-(T34*1.5)</f>
        <v>-5478.669751774707</v>
      </c>
    </row>
    <row r="36" spans="10:20" x14ac:dyDescent="0.25">
      <c r="J36" s="112" t="s">
        <v>189</v>
      </c>
      <c r="K36" s="70">
        <f>K33+(K34*1.5)</f>
        <v>18702.97892569963</v>
      </c>
      <c r="L36" s="113"/>
      <c r="M36" s="70">
        <f>M33+(M34*1.5)</f>
        <v>18020.028990014209</v>
      </c>
      <c r="N36" s="107">
        <f>N33+(N34*1.5)</f>
        <v>18342.720175806855</v>
      </c>
      <c r="P36" s="112" t="s">
        <v>189</v>
      </c>
      <c r="Q36" s="70">
        <f>Q33+(Q34*1.5)</f>
        <v>17946.272907630049</v>
      </c>
      <c r="R36" s="113"/>
      <c r="S36" s="70">
        <f>S33+(S34*1.5)</f>
        <v>17290.366529584673</v>
      </c>
      <c r="T36" s="107">
        <f>T33+(T34*1.5)</f>
        <v>17600.393596285252</v>
      </c>
    </row>
    <row r="37" spans="10:20" x14ac:dyDescent="0.25">
      <c r="J37" s="112" t="s">
        <v>190</v>
      </c>
      <c r="K37" s="70">
        <f>_xlfn.STDEV.S(K3:K28)</f>
        <v>10297.211682473115</v>
      </c>
      <c r="L37" s="113"/>
      <c r="M37" s="70">
        <f>_xlfn.STDEV.S(M3:M28)</f>
        <v>3500.6205260284805</v>
      </c>
      <c r="N37" s="107">
        <f>_xlfn.STDEV.S(N3:N28)</f>
        <v>4636.9191715912675</v>
      </c>
      <c r="P37" s="112" t="s">
        <v>190</v>
      </c>
      <c r="Q37" s="70">
        <f>_xlfn.STDEV.S(Q3:Q28)</f>
        <v>9880.550281192598</v>
      </c>
      <c r="R37" s="113"/>
      <c r="S37" s="70">
        <f>_xlfn.STDEV.S(S3:S28)</f>
        <v>3358.9632525552015</v>
      </c>
      <c r="T37" s="107">
        <f>_xlfn.STDEV.S(T3:T28)</f>
        <v>4449.2983456794573</v>
      </c>
    </row>
    <row r="38" spans="10:20" x14ac:dyDescent="0.25">
      <c r="J38" s="112" t="s">
        <v>191</v>
      </c>
      <c r="K38" s="73">
        <f>K37/K31</f>
        <v>1.1827094395737905</v>
      </c>
      <c r="L38" s="97"/>
      <c r="M38" s="73">
        <f>M37/M31</f>
        <v>0.64627362318841763</v>
      </c>
      <c r="N38" s="115">
        <f>N37/N31</f>
        <v>0.70044420858925116</v>
      </c>
      <c r="P38" s="112" t="s">
        <v>191</v>
      </c>
      <c r="Q38" s="73">
        <f>Q37/Q31</f>
        <v>1.1827183120960099</v>
      </c>
      <c r="R38" s="97"/>
      <c r="S38" s="73">
        <f>S37/S31</f>
        <v>0.64627972638622899</v>
      </c>
      <c r="T38" s="115">
        <f>T37/T31</f>
        <v>0.70045258532912491</v>
      </c>
    </row>
    <row r="39" spans="10:20" x14ac:dyDescent="0.25">
      <c r="J39" s="112"/>
      <c r="K39" s="50"/>
      <c r="L39" s="97"/>
      <c r="M39" s="50"/>
      <c r="N39" s="116"/>
      <c r="P39" s="112"/>
      <c r="Q39" s="50"/>
      <c r="R39" s="97"/>
      <c r="S39" s="50"/>
      <c r="T39" s="116"/>
    </row>
    <row r="40" spans="10:20" x14ac:dyDescent="0.25">
      <c r="J40" s="112" t="s">
        <v>192</v>
      </c>
      <c r="K40" s="74">
        <f>K31*0.75</f>
        <v>6529.8445276955918</v>
      </c>
      <c r="L40" s="97"/>
      <c r="M40" s="74">
        <f t="shared" ref="M40:N40" si="3">M31*0.75</f>
        <v>4062.4671970496311</v>
      </c>
      <c r="N40" s="117">
        <f t="shared" si="3"/>
        <v>4964.9769903841252</v>
      </c>
      <c r="P40" s="112" t="s">
        <v>192</v>
      </c>
      <c r="Q40" s="74">
        <f>Q31*0.75</f>
        <v>6265.5770483182405</v>
      </c>
      <c r="R40" s="97"/>
      <c r="S40" s="74">
        <f t="shared" ref="S40:T40" si="4">S31*0.75</f>
        <v>3898.037237688106</v>
      </c>
      <c r="T40" s="117">
        <f t="shared" si="4"/>
        <v>4764.0251876458324</v>
      </c>
    </row>
    <row r="41" spans="10:20" ht="15.75" thickBot="1" x14ac:dyDescent="0.3">
      <c r="J41" s="118" t="s">
        <v>193</v>
      </c>
      <c r="K41" s="119">
        <f>K31*1.25</f>
        <v>10883.074212825986</v>
      </c>
      <c r="L41" s="120"/>
      <c r="M41" s="119">
        <f t="shared" ref="M41:N41" si="5">M31*1.25</f>
        <v>6770.7786617493857</v>
      </c>
      <c r="N41" s="121">
        <f t="shared" si="5"/>
        <v>8274.961650640209</v>
      </c>
      <c r="P41" s="118" t="s">
        <v>193</v>
      </c>
      <c r="Q41" s="119">
        <f>Q31*1.25</f>
        <v>10442.628413863733</v>
      </c>
      <c r="R41" s="120"/>
      <c r="S41" s="119">
        <f t="shared" ref="S41:T41" si="6">S31*1.25</f>
        <v>6496.7287294801772</v>
      </c>
      <c r="T41" s="121">
        <f t="shared" si="6"/>
        <v>7940.0419794097206</v>
      </c>
    </row>
  </sheetData>
  <mergeCells count="2">
    <mergeCell ref="P1:T1"/>
    <mergeCell ref="J1:N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opLeftCell="C1" workbookViewId="0">
      <selection activeCell="K15" sqref="K15"/>
    </sheetView>
  </sheetViews>
  <sheetFormatPr defaultRowHeight="15" x14ac:dyDescent="0.25"/>
  <sheetData>
    <row r="1" spans="1:31" ht="15.75" thickBot="1" x14ac:dyDescent="0.3">
      <c r="A1" s="76" t="s">
        <v>197</v>
      </c>
      <c r="J1" s="156">
        <v>2021</v>
      </c>
      <c r="K1" s="157"/>
      <c r="L1" s="157"/>
      <c r="M1" s="158"/>
      <c r="N1" s="122"/>
      <c r="O1" s="156">
        <v>2020</v>
      </c>
      <c r="P1" s="157"/>
      <c r="Q1" s="157"/>
      <c r="R1" s="158"/>
      <c r="U1" s="62" t="s">
        <v>132</v>
      </c>
      <c r="V1" s="62" t="s">
        <v>133</v>
      </c>
      <c r="W1" s="62" t="s">
        <v>134</v>
      </c>
      <c r="X1" s="62" t="s">
        <v>135</v>
      </c>
      <c r="Y1" s="62" t="s">
        <v>136</v>
      </c>
      <c r="Z1" s="63" t="s">
        <v>137</v>
      </c>
      <c r="AA1" s="63" t="s">
        <v>138</v>
      </c>
      <c r="AB1" s="62" t="s">
        <v>139</v>
      </c>
      <c r="AC1" s="62" t="s">
        <v>140</v>
      </c>
      <c r="AD1" s="64" t="s">
        <v>141</v>
      </c>
      <c r="AE1" s="63" t="s">
        <v>142</v>
      </c>
    </row>
    <row r="2" spans="1:31" x14ac:dyDescent="0.25">
      <c r="A2" s="62" t="s">
        <v>132</v>
      </c>
      <c r="B2" s="62" t="s">
        <v>133</v>
      </c>
      <c r="C2" s="62" t="s">
        <v>134</v>
      </c>
      <c r="D2" s="62" t="s">
        <v>135</v>
      </c>
      <c r="E2" s="62" t="s">
        <v>136</v>
      </c>
      <c r="F2" s="63" t="s">
        <v>137</v>
      </c>
      <c r="G2" s="63" t="s">
        <v>138</v>
      </c>
      <c r="H2" s="62" t="s">
        <v>139</v>
      </c>
      <c r="I2" s="102" t="s">
        <v>140</v>
      </c>
      <c r="J2" s="103" t="s">
        <v>141</v>
      </c>
      <c r="K2" s="63" t="s">
        <v>142</v>
      </c>
      <c r="L2" s="97"/>
      <c r="M2" s="109"/>
      <c r="O2" s="103" t="s">
        <v>141</v>
      </c>
      <c r="P2" s="63" t="s">
        <v>142</v>
      </c>
      <c r="Q2" s="97"/>
      <c r="R2" s="109"/>
      <c r="T2" t="str">
        <f>IF(U2=A3,"","NÃO")</f>
        <v/>
      </c>
      <c r="U2" s="65">
        <v>500</v>
      </c>
      <c r="V2" s="65" t="s">
        <v>143</v>
      </c>
      <c r="W2" s="66" t="s">
        <v>198</v>
      </c>
      <c r="X2" s="65">
        <v>4117602</v>
      </c>
      <c r="Y2" s="66" t="s">
        <v>207</v>
      </c>
      <c r="Z2" s="67">
        <v>36008</v>
      </c>
      <c r="AA2" s="68">
        <v>158.81498622589532</v>
      </c>
      <c r="AB2" s="50">
        <v>4202</v>
      </c>
      <c r="AC2" s="50" t="s">
        <v>18</v>
      </c>
      <c r="AD2" s="69">
        <v>3.7236488948465785</v>
      </c>
      <c r="AE2" s="70">
        <v>591.37124794512965</v>
      </c>
    </row>
    <row r="3" spans="1:31" x14ac:dyDescent="0.25">
      <c r="A3" s="65">
        <v>500</v>
      </c>
      <c r="B3" s="65" t="s">
        <v>143</v>
      </c>
      <c r="C3" s="66" t="s">
        <v>198</v>
      </c>
      <c r="D3" s="65">
        <v>4117602</v>
      </c>
      <c r="E3" s="66" t="s">
        <v>207</v>
      </c>
      <c r="F3" s="67">
        <v>36008</v>
      </c>
      <c r="G3" s="68">
        <v>158.81498622589532</v>
      </c>
      <c r="H3" s="50">
        <v>4202</v>
      </c>
      <c r="I3" s="49" t="s">
        <v>18</v>
      </c>
      <c r="J3" s="106">
        <v>3.7236488948465785</v>
      </c>
      <c r="K3" s="70">
        <v>591.37124794512965</v>
      </c>
      <c r="L3" s="97"/>
      <c r="M3" s="107">
        <v>591.37124794512965</v>
      </c>
      <c r="O3" s="106">
        <v>3.5729000000000002</v>
      </c>
      <c r="P3" s="70">
        <v>567.43006428650142</v>
      </c>
      <c r="Q3" s="97"/>
      <c r="R3" s="107">
        <v>567.43006428650142</v>
      </c>
      <c r="T3" t="str">
        <f t="shared" ref="T3:T11" si="0">IF(U3=A4,"","NÃO")</f>
        <v/>
      </c>
      <c r="U3" s="65">
        <v>20</v>
      </c>
      <c r="V3" s="65" t="s">
        <v>143</v>
      </c>
      <c r="W3" s="66" t="s">
        <v>198</v>
      </c>
      <c r="X3" s="65">
        <v>4117602</v>
      </c>
      <c r="Y3" s="66" t="s">
        <v>199</v>
      </c>
      <c r="Z3" s="67">
        <v>36434</v>
      </c>
      <c r="AA3" s="68">
        <v>293.1187537639409</v>
      </c>
      <c r="AB3" s="50">
        <v>4202</v>
      </c>
      <c r="AC3" s="50" t="s">
        <v>18</v>
      </c>
      <c r="AD3" s="69">
        <v>3.5394153281575602</v>
      </c>
      <c r="AE3" s="70">
        <v>1037.4690100425339</v>
      </c>
    </row>
    <row r="4" spans="1:31" x14ac:dyDescent="0.25">
      <c r="A4" s="65">
        <v>20</v>
      </c>
      <c r="B4" s="65" t="s">
        <v>143</v>
      </c>
      <c r="C4" s="66" t="s">
        <v>198</v>
      </c>
      <c r="D4" s="65">
        <v>4117602</v>
      </c>
      <c r="E4" s="66" t="s">
        <v>199</v>
      </c>
      <c r="F4" s="67">
        <v>36434</v>
      </c>
      <c r="G4" s="68">
        <v>293.1187537639409</v>
      </c>
      <c r="H4" s="50">
        <v>4202</v>
      </c>
      <c r="I4" s="49" t="s">
        <v>18</v>
      </c>
      <c r="J4" s="106">
        <v>3.5394153281575602</v>
      </c>
      <c r="K4" s="70">
        <v>1037.4690100425339</v>
      </c>
      <c r="L4" s="97"/>
      <c r="M4" s="107">
        <v>1037.4690100425339</v>
      </c>
      <c r="O4" s="106">
        <v>3.3961000000000001</v>
      </c>
      <c r="P4" s="70">
        <v>995.46059965771974</v>
      </c>
      <c r="Q4" s="97"/>
      <c r="R4" s="107">
        <v>995.46059965771974</v>
      </c>
      <c r="T4" t="str">
        <f t="shared" si="0"/>
        <v/>
      </c>
      <c r="U4" s="65">
        <v>102</v>
      </c>
      <c r="V4" s="65" t="s">
        <v>200</v>
      </c>
      <c r="W4" s="66" t="s">
        <v>201</v>
      </c>
      <c r="X4" s="65">
        <v>4219507</v>
      </c>
      <c r="Y4" s="66" t="s">
        <v>202</v>
      </c>
      <c r="Z4" s="67">
        <v>36312</v>
      </c>
      <c r="AA4" s="68">
        <v>330.75273752795874</v>
      </c>
      <c r="AB4" s="50">
        <v>4202</v>
      </c>
      <c r="AC4" s="50" t="s">
        <v>18</v>
      </c>
      <c r="AD4" s="69">
        <v>3.6124464248848507</v>
      </c>
      <c r="AE4" s="70">
        <v>1194.8265442037518</v>
      </c>
    </row>
    <row r="5" spans="1:31" x14ac:dyDescent="0.25">
      <c r="A5" s="65">
        <v>102</v>
      </c>
      <c r="B5" s="65" t="s">
        <v>200</v>
      </c>
      <c r="C5" s="66" t="s">
        <v>201</v>
      </c>
      <c r="D5" s="65">
        <v>4219507</v>
      </c>
      <c r="E5" s="66" t="s">
        <v>202</v>
      </c>
      <c r="F5" s="67">
        <v>36312</v>
      </c>
      <c r="G5" s="68">
        <v>330.75273752795874</v>
      </c>
      <c r="H5" s="50">
        <v>4202</v>
      </c>
      <c r="I5" s="49" t="s">
        <v>18</v>
      </c>
      <c r="J5" s="106">
        <v>3.6124464248848507</v>
      </c>
      <c r="K5" s="70">
        <v>1194.8265442037518</v>
      </c>
      <c r="L5" s="97"/>
      <c r="M5" s="107">
        <v>1194.8265442037518</v>
      </c>
      <c r="O5" s="106">
        <v>3.4662000000000002</v>
      </c>
      <c r="P5" s="70">
        <v>1146.4551388194106</v>
      </c>
      <c r="Q5" s="97"/>
      <c r="R5" s="107">
        <v>1146.4551388194106</v>
      </c>
      <c r="T5" t="str">
        <f t="shared" si="0"/>
        <v/>
      </c>
      <c r="U5" s="65">
        <v>1304</v>
      </c>
      <c r="V5" s="65" t="s">
        <v>143</v>
      </c>
      <c r="W5" s="66" t="s">
        <v>198</v>
      </c>
      <c r="X5" s="65">
        <v>4117602</v>
      </c>
      <c r="Y5" s="66" t="s">
        <v>209</v>
      </c>
      <c r="Z5" s="67">
        <v>35947</v>
      </c>
      <c r="AA5" s="68">
        <v>1068.8341809025378</v>
      </c>
      <c r="AB5" s="50">
        <v>4202</v>
      </c>
      <c r="AC5" s="50" t="s">
        <v>18</v>
      </c>
      <c r="AD5" s="69">
        <v>3.7321975582618458</v>
      </c>
      <c r="AE5" s="70">
        <v>3989.1003201512517</v>
      </c>
    </row>
    <row r="6" spans="1:31" x14ac:dyDescent="0.25">
      <c r="A6" s="65">
        <v>1304</v>
      </c>
      <c r="B6" s="65" t="s">
        <v>143</v>
      </c>
      <c r="C6" s="66" t="s">
        <v>198</v>
      </c>
      <c r="D6" s="65">
        <v>4117602</v>
      </c>
      <c r="E6" s="66" t="s">
        <v>209</v>
      </c>
      <c r="F6" s="67">
        <v>35947</v>
      </c>
      <c r="G6" s="68">
        <v>1068.8341809025378</v>
      </c>
      <c r="H6" s="50">
        <v>4202</v>
      </c>
      <c r="I6" s="49" t="s">
        <v>18</v>
      </c>
      <c r="J6" s="106">
        <v>3.7321975582618458</v>
      </c>
      <c r="K6" s="70">
        <v>3989.1003201512517</v>
      </c>
      <c r="L6" s="97"/>
      <c r="M6" s="107">
        <v>3989.1003201512517</v>
      </c>
      <c r="O6" s="106">
        <v>3.5811000000000002</v>
      </c>
      <c r="P6" s="70">
        <v>3827.6020852300785</v>
      </c>
      <c r="Q6" s="97"/>
      <c r="R6" s="107">
        <v>3827.6020852300785</v>
      </c>
      <c r="T6" t="str">
        <f t="shared" si="0"/>
        <v/>
      </c>
      <c r="U6" s="65">
        <v>265</v>
      </c>
      <c r="V6" s="65" t="s">
        <v>200</v>
      </c>
      <c r="W6" s="66" t="s">
        <v>203</v>
      </c>
      <c r="X6" s="65">
        <v>4200101</v>
      </c>
      <c r="Y6" s="66" t="s">
        <v>205</v>
      </c>
      <c r="Z6" s="67">
        <v>36312</v>
      </c>
      <c r="AA6" s="68">
        <v>1255.0416902471231</v>
      </c>
      <c r="AB6" s="50">
        <v>4202</v>
      </c>
      <c r="AC6" s="50" t="s">
        <v>18</v>
      </c>
      <c r="AD6" s="69">
        <v>3.6124464248848507</v>
      </c>
      <c r="AE6" s="70">
        <v>4533.7708670146603</v>
      </c>
    </row>
    <row r="7" spans="1:31" x14ac:dyDescent="0.25">
      <c r="A7" s="65">
        <v>265</v>
      </c>
      <c r="B7" s="65" t="s">
        <v>200</v>
      </c>
      <c r="C7" s="66" t="s">
        <v>203</v>
      </c>
      <c r="D7" s="65">
        <v>4200101</v>
      </c>
      <c r="E7" s="66" t="s">
        <v>205</v>
      </c>
      <c r="F7" s="67">
        <v>36312</v>
      </c>
      <c r="G7" s="68">
        <v>1255.0416902471231</v>
      </c>
      <c r="H7" s="50">
        <v>4202</v>
      </c>
      <c r="I7" s="49" t="s">
        <v>18</v>
      </c>
      <c r="J7" s="106">
        <v>3.6124464248848507</v>
      </c>
      <c r="K7" s="70">
        <v>4533.7708670146603</v>
      </c>
      <c r="L7" s="97"/>
      <c r="M7" s="107">
        <v>4533.7708670146603</v>
      </c>
      <c r="O7" s="106">
        <v>3.4662000000000002</v>
      </c>
      <c r="P7" s="70">
        <v>4350.2255067345786</v>
      </c>
      <c r="Q7" s="97"/>
      <c r="R7" s="107">
        <v>4350.2255067345786</v>
      </c>
      <c r="T7" t="str">
        <f t="shared" si="0"/>
        <v/>
      </c>
      <c r="U7" s="65">
        <v>130</v>
      </c>
      <c r="V7" s="65" t="s">
        <v>200</v>
      </c>
      <c r="W7" s="66" t="s">
        <v>203</v>
      </c>
      <c r="X7" s="65">
        <v>4200101</v>
      </c>
      <c r="Y7" s="66" t="s">
        <v>204</v>
      </c>
      <c r="Z7" s="67">
        <v>35947</v>
      </c>
      <c r="AA7" s="68">
        <v>1389.0669391293579</v>
      </c>
      <c r="AB7" s="50">
        <v>4202</v>
      </c>
      <c r="AC7" s="50" t="s">
        <v>18</v>
      </c>
      <c r="AD7" s="69">
        <v>3.7321975582618458</v>
      </c>
      <c r="AE7" s="70">
        <v>5184.2722384808458</v>
      </c>
    </row>
    <row r="8" spans="1:31" x14ac:dyDescent="0.25">
      <c r="A8" s="65">
        <v>130</v>
      </c>
      <c r="B8" s="65" t="s">
        <v>200</v>
      </c>
      <c r="C8" s="66" t="s">
        <v>203</v>
      </c>
      <c r="D8" s="65">
        <v>4200101</v>
      </c>
      <c r="E8" s="66" t="s">
        <v>204</v>
      </c>
      <c r="F8" s="67">
        <v>35947</v>
      </c>
      <c r="G8" s="68">
        <v>1389.0669391293579</v>
      </c>
      <c r="H8" s="50">
        <v>4202</v>
      </c>
      <c r="I8" s="49" t="s">
        <v>18</v>
      </c>
      <c r="J8" s="106">
        <v>3.7321975582618458</v>
      </c>
      <c r="K8" s="70">
        <v>5184.2722384808458</v>
      </c>
      <c r="L8" s="97"/>
      <c r="M8" s="107">
        <v>5184.2722384808458</v>
      </c>
      <c r="O8" s="106">
        <v>3.5811000000000002</v>
      </c>
      <c r="P8" s="70">
        <v>4974.387615716144</v>
      </c>
      <c r="Q8" s="97"/>
      <c r="R8" s="107">
        <v>4974.387615716144</v>
      </c>
      <c r="T8" t="str">
        <f t="shared" si="0"/>
        <v/>
      </c>
      <c r="U8" s="65">
        <v>439</v>
      </c>
      <c r="V8" s="65" t="s">
        <v>200</v>
      </c>
      <c r="W8" s="66" t="s">
        <v>201</v>
      </c>
      <c r="X8" s="65">
        <v>4219507</v>
      </c>
      <c r="Y8" s="66" t="s">
        <v>206</v>
      </c>
      <c r="Z8" s="67">
        <v>35947</v>
      </c>
      <c r="AA8" s="68">
        <v>1707.8511481241912</v>
      </c>
      <c r="AB8" s="50">
        <v>4202</v>
      </c>
      <c r="AC8" s="50" t="s">
        <v>18</v>
      </c>
      <c r="AD8" s="69">
        <v>3.7321975582618458</v>
      </c>
      <c r="AE8" s="70">
        <v>6374.0378849037961</v>
      </c>
    </row>
    <row r="9" spans="1:31" x14ac:dyDescent="0.25">
      <c r="A9" s="65">
        <v>439</v>
      </c>
      <c r="B9" s="65" t="s">
        <v>200</v>
      </c>
      <c r="C9" s="66" t="s">
        <v>201</v>
      </c>
      <c r="D9" s="65">
        <v>4219507</v>
      </c>
      <c r="E9" s="66" t="s">
        <v>206</v>
      </c>
      <c r="F9" s="67">
        <v>35947</v>
      </c>
      <c r="G9" s="68">
        <v>1707.8511481241912</v>
      </c>
      <c r="H9" s="50">
        <v>4202</v>
      </c>
      <c r="I9" s="49" t="s">
        <v>18</v>
      </c>
      <c r="J9" s="106">
        <v>3.7321975582618458</v>
      </c>
      <c r="K9" s="70">
        <v>6374.0378849037961</v>
      </c>
      <c r="L9" s="97"/>
      <c r="M9" s="107">
        <v>6374.0378849037961</v>
      </c>
      <c r="O9" s="106">
        <v>3.5811000000000002</v>
      </c>
      <c r="P9" s="70">
        <v>6115.9857465475416</v>
      </c>
      <c r="Q9" s="97"/>
      <c r="R9" s="107">
        <v>6115.9857465475416</v>
      </c>
      <c r="T9" t="str">
        <f t="shared" si="0"/>
        <v/>
      </c>
      <c r="U9" s="65">
        <v>522</v>
      </c>
      <c r="V9" s="65" t="s">
        <v>200</v>
      </c>
      <c r="W9" s="66" t="s">
        <v>203</v>
      </c>
      <c r="X9" s="65">
        <v>4200101</v>
      </c>
      <c r="Y9" s="66" t="s">
        <v>208</v>
      </c>
      <c r="Z9" s="67">
        <v>36130</v>
      </c>
      <c r="AA9" s="68">
        <v>1820.6665964838405</v>
      </c>
      <c r="AB9" s="50">
        <v>4202</v>
      </c>
      <c r="AC9" s="50" t="s">
        <v>18</v>
      </c>
      <c r="AD9" s="69">
        <v>3.7577564887747346</v>
      </c>
      <c r="AE9" s="70">
        <v>6841.6217168325629</v>
      </c>
    </row>
    <row r="10" spans="1:31" x14ac:dyDescent="0.25">
      <c r="A10" s="65">
        <v>522</v>
      </c>
      <c r="B10" s="65" t="s">
        <v>200</v>
      </c>
      <c r="C10" s="66" t="s">
        <v>203</v>
      </c>
      <c r="D10" s="65">
        <v>4200101</v>
      </c>
      <c r="E10" s="66" t="s">
        <v>208</v>
      </c>
      <c r="F10" s="67">
        <v>36130</v>
      </c>
      <c r="G10" s="68">
        <v>1820.6665964838405</v>
      </c>
      <c r="H10" s="50">
        <v>4202</v>
      </c>
      <c r="I10" s="49" t="s">
        <v>18</v>
      </c>
      <c r="J10" s="106">
        <v>3.7577564887747346</v>
      </c>
      <c r="K10" s="70">
        <v>6841.6217168325629</v>
      </c>
      <c r="L10" s="97"/>
      <c r="M10" s="107">
        <v>6841.6217168325629</v>
      </c>
      <c r="O10" s="106">
        <v>3.6055999999999999</v>
      </c>
      <c r="P10" s="70">
        <v>6564.5954802821352</v>
      </c>
      <c r="Q10" s="97"/>
      <c r="R10" s="107">
        <v>6564.5954802821352</v>
      </c>
      <c r="T10" t="str">
        <f t="shared" si="0"/>
        <v/>
      </c>
      <c r="U10" s="65">
        <v>2365</v>
      </c>
      <c r="V10" s="65" t="s">
        <v>200</v>
      </c>
      <c r="W10" s="66" t="s">
        <v>210</v>
      </c>
      <c r="X10" s="65">
        <v>4204202</v>
      </c>
      <c r="Y10" s="66" t="s">
        <v>211</v>
      </c>
      <c r="Z10" s="67">
        <v>38838</v>
      </c>
      <c r="AA10" s="68">
        <v>7637.2092062246629</v>
      </c>
      <c r="AB10" s="50">
        <v>4202</v>
      </c>
      <c r="AC10" s="50" t="s">
        <v>18</v>
      </c>
      <c r="AD10" s="69">
        <v>2.1241692588999999</v>
      </c>
      <c r="AE10" s="70">
        <v>16222.725019650499</v>
      </c>
    </row>
    <row r="11" spans="1:31" x14ac:dyDescent="0.25">
      <c r="A11" s="65">
        <v>2365</v>
      </c>
      <c r="B11" s="65" t="s">
        <v>200</v>
      </c>
      <c r="C11" s="66" t="s">
        <v>210</v>
      </c>
      <c r="D11" s="65">
        <v>4204202</v>
      </c>
      <c r="E11" s="66" t="s">
        <v>211</v>
      </c>
      <c r="F11" s="67">
        <v>38838</v>
      </c>
      <c r="G11" s="68">
        <v>7637.2092062246629</v>
      </c>
      <c r="H11" s="50">
        <v>4202</v>
      </c>
      <c r="I11" s="49" t="s">
        <v>18</v>
      </c>
      <c r="J11" s="106">
        <v>2.1241692588999999</v>
      </c>
      <c r="K11" s="70">
        <v>16222.725019650499</v>
      </c>
      <c r="L11" s="97"/>
      <c r="M11" s="109"/>
      <c r="O11" s="106">
        <v>2.0382147728</v>
      </c>
      <c r="P11" s="70">
        <v>15566.27262709127</v>
      </c>
      <c r="Q11" s="97"/>
      <c r="R11" s="109"/>
      <c r="T11" t="str">
        <f t="shared" si="0"/>
        <v/>
      </c>
      <c r="U11" s="65">
        <v>2370</v>
      </c>
      <c r="V11" s="65" t="s">
        <v>200</v>
      </c>
      <c r="W11" s="66" t="s">
        <v>212</v>
      </c>
      <c r="X11" s="65">
        <v>4203501</v>
      </c>
      <c r="Y11" s="66" t="s">
        <v>213</v>
      </c>
      <c r="Z11" s="67">
        <v>38078</v>
      </c>
      <c r="AA11" s="68">
        <v>7490.7095450651523</v>
      </c>
      <c r="AB11" s="50">
        <v>4202</v>
      </c>
      <c r="AC11" s="50" t="s">
        <v>18</v>
      </c>
      <c r="AD11" s="69">
        <v>2.4087075463000001</v>
      </c>
      <c r="AE11" s="70">
        <v>18042.928608339873</v>
      </c>
    </row>
    <row r="12" spans="1:31" x14ac:dyDescent="0.25">
      <c r="A12" s="65">
        <v>2370</v>
      </c>
      <c r="B12" s="65" t="s">
        <v>200</v>
      </c>
      <c r="C12" s="66" t="s">
        <v>212</v>
      </c>
      <c r="D12" s="65">
        <v>4203501</v>
      </c>
      <c r="E12" s="66" t="s">
        <v>213</v>
      </c>
      <c r="F12" s="67">
        <v>38078</v>
      </c>
      <c r="G12" s="68">
        <v>7490.7095450651523</v>
      </c>
      <c r="H12" s="50">
        <v>4202</v>
      </c>
      <c r="I12" s="49" t="s">
        <v>18</v>
      </c>
      <c r="J12" s="106">
        <v>2.4087075463000001</v>
      </c>
      <c r="K12" s="70">
        <v>18042.928608339873</v>
      </c>
      <c r="L12" s="97"/>
      <c r="M12" s="109"/>
      <c r="O12" s="106">
        <v>2.3112392215000002</v>
      </c>
      <c r="P12" s="70">
        <v>17312.821697419004</v>
      </c>
      <c r="Q12" s="97"/>
      <c r="R12" s="109"/>
    </row>
    <row r="13" spans="1:31" x14ac:dyDescent="0.25">
      <c r="J13" s="110"/>
      <c r="K13" s="97"/>
      <c r="L13" s="97"/>
      <c r="M13" s="109"/>
      <c r="O13" s="110"/>
      <c r="P13" s="97"/>
      <c r="Q13" s="97"/>
      <c r="R13" s="109"/>
    </row>
    <row r="14" spans="1:31" x14ac:dyDescent="0.25">
      <c r="J14" s="110"/>
      <c r="K14" s="97"/>
      <c r="L14" s="97"/>
      <c r="M14" s="109" t="s">
        <v>214</v>
      </c>
      <c r="O14" s="110"/>
      <c r="P14" s="97"/>
      <c r="Q14" s="97"/>
      <c r="R14" s="109" t="s">
        <v>214</v>
      </c>
    </row>
    <row r="15" spans="1:31" x14ac:dyDescent="0.25">
      <c r="J15" s="112" t="s">
        <v>184</v>
      </c>
      <c r="K15" s="71">
        <f>AVERAGE(K3:K12)</f>
        <v>6401.2123457564903</v>
      </c>
      <c r="L15" s="113"/>
      <c r="M15" s="114">
        <f t="shared" ref="M15" si="1">AVERAGE(M3:M12)</f>
        <v>3718.3087286968166</v>
      </c>
      <c r="N15" s="7">
        <f>((K15-P15)/P15)</f>
        <v>4.2182265301258251E-2</v>
      </c>
      <c r="O15" s="112" t="s">
        <v>184</v>
      </c>
      <c r="P15" s="71">
        <f>AVERAGE(P3:P12)</f>
        <v>6142.1236561784372</v>
      </c>
      <c r="Q15" s="113"/>
      <c r="R15" s="114">
        <f t="shared" ref="R15" si="2">AVERAGE(R3:R12)</f>
        <v>3567.7677796592634</v>
      </c>
    </row>
    <row r="16" spans="1:31" x14ac:dyDescent="0.25">
      <c r="J16" s="112" t="s">
        <v>185</v>
      </c>
      <c r="K16" s="70">
        <f>QUARTILE(K3:K12,1)</f>
        <v>1893.3949881906269</v>
      </c>
      <c r="L16" s="113"/>
      <c r="M16" s="107">
        <f>_xlfn.QUARTILE.EXC(M3:M12,1)</f>
        <v>1076.8083935828383</v>
      </c>
      <c r="O16" s="112" t="s">
        <v>185</v>
      </c>
      <c r="P16" s="70">
        <f>QUARTILE(P3:P12,1)</f>
        <v>1816.7418754220776</v>
      </c>
      <c r="Q16" s="113"/>
      <c r="R16" s="107">
        <f>_xlfn.QUARTILE.EXC(R3:R12,1)</f>
        <v>1033.2092344481425</v>
      </c>
    </row>
    <row r="17" spans="10:18" x14ac:dyDescent="0.25">
      <c r="J17" s="112" t="s">
        <v>186</v>
      </c>
      <c r="K17" s="70">
        <f>QUARTILE(K3:K12,3)</f>
        <v>6724.7257588503708</v>
      </c>
      <c r="L17" s="113"/>
      <c r="M17" s="107">
        <f>_xlfn.QUARTILE.EXC(M3:M12,3)</f>
        <v>6076.5964732980583</v>
      </c>
      <c r="O17" s="112" t="s">
        <v>186</v>
      </c>
      <c r="P17" s="70">
        <f>QUARTILE(P3:P12,3)</f>
        <v>6452.443046848487</v>
      </c>
      <c r="Q17" s="113"/>
      <c r="R17" s="107">
        <f>_xlfn.QUARTILE.EXC(R3:R12,3)</f>
        <v>5830.5862138396924</v>
      </c>
    </row>
    <row r="18" spans="10:18" x14ac:dyDescent="0.25">
      <c r="J18" s="112" t="s">
        <v>187</v>
      </c>
      <c r="K18" s="70">
        <f>K17-K16</f>
        <v>4831.3307706597443</v>
      </c>
      <c r="L18" s="113"/>
      <c r="M18" s="107">
        <f t="shared" ref="M18" si="3">M17-M16</f>
        <v>4999.7880797152202</v>
      </c>
      <c r="O18" s="112" t="s">
        <v>187</v>
      </c>
      <c r="P18" s="70">
        <f>P17-P16</f>
        <v>4635.7011714264099</v>
      </c>
      <c r="Q18" s="113"/>
      <c r="R18" s="107">
        <f t="shared" ref="R18" si="4">R17-R16</f>
        <v>4797.3769793915499</v>
      </c>
    </row>
    <row r="19" spans="10:18" x14ac:dyDescent="0.25">
      <c r="J19" s="112" t="s">
        <v>188</v>
      </c>
      <c r="K19" s="70">
        <f>K16-(K18*1.5)</f>
        <v>-5353.60116779899</v>
      </c>
      <c r="L19" s="113"/>
      <c r="M19" s="107">
        <f t="shared" ref="M19" si="5">M16-(M18*1.5)</f>
        <v>-6422.8737259899917</v>
      </c>
      <c r="O19" s="112" t="s">
        <v>188</v>
      </c>
      <c r="P19" s="70">
        <f>P16-(P18*1.5)</f>
        <v>-5136.8098817175378</v>
      </c>
      <c r="Q19" s="113"/>
      <c r="R19" s="107">
        <f t="shared" ref="R19" si="6">R16-(R18*1.5)</f>
        <v>-6162.8562346391827</v>
      </c>
    </row>
    <row r="20" spans="10:18" x14ac:dyDescent="0.25">
      <c r="J20" s="112" t="s">
        <v>189</v>
      </c>
      <c r="K20" s="70">
        <f>K17+(K18*1.5)</f>
        <v>13971.721914839987</v>
      </c>
      <c r="L20" s="113"/>
      <c r="M20" s="107">
        <f t="shared" ref="M20" si="7">M17+(M18*1.5)</f>
        <v>13576.278592870887</v>
      </c>
      <c r="O20" s="112" t="s">
        <v>189</v>
      </c>
      <c r="P20" s="70">
        <f>P17+(P18*1.5)</f>
        <v>13405.994803988102</v>
      </c>
      <c r="Q20" s="113"/>
      <c r="R20" s="107">
        <f t="shared" ref="R20" si="8">R17+(R18*1.5)</f>
        <v>13026.651682927019</v>
      </c>
    </row>
    <row r="21" spans="10:18" x14ac:dyDescent="0.25">
      <c r="J21" s="112" t="s">
        <v>190</v>
      </c>
      <c r="K21" s="70">
        <f>_xlfn.STDEV.S(K3:K12)</f>
        <v>6079.1390307852362</v>
      </c>
      <c r="L21" s="113"/>
      <c r="M21" s="107">
        <f t="shared" ref="M21" si="9">_xlfn.STDEV.S(M3:M12)</f>
        <v>2479.283851412797</v>
      </c>
      <c r="O21" s="112" t="s">
        <v>190</v>
      </c>
      <c r="P21" s="70">
        <f>_xlfn.STDEV.S(P3:P12)</f>
        <v>5833.1601300357015</v>
      </c>
      <c r="Q21" s="113"/>
      <c r="R21" s="107">
        <f t="shared" ref="R21" si="10">_xlfn.STDEV.S(R3:R12)</f>
        <v>2378.9034069581439</v>
      </c>
    </row>
    <row r="22" spans="10:18" x14ac:dyDescent="0.25">
      <c r="J22" s="112" t="s">
        <v>191</v>
      </c>
      <c r="K22" s="73">
        <f>K21/K15</f>
        <v>0.94968557554808131</v>
      </c>
      <c r="L22" s="97"/>
      <c r="M22" s="115">
        <f t="shared" ref="M22" si="11">M21/M15</f>
        <v>0.66677729911946559</v>
      </c>
      <c r="O22" s="112" t="s">
        <v>191</v>
      </c>
      <c r="P22" s="73">
        <f>P21/P15</f>
        <v>0.94969760567553119</v>
      </c>
      <c r="Q22" s="97"/>
      <c r="R22" s="115">
        <f t="shared" ref="R22" si="12">R21/R15</f>
        <v>0.66677641423886036</v>
      </c>
    </row>
    <row r="23" spans="10:18" x14ac:dyDescent="0.25">
      <c r="J23" s="112"/>
      <c r="K23" s="50"/>
      <c r="L23" s="97"/>
      <c r="M23" s="116"/>
      <c r="O23" s="112"/>
      <c r="P23" s="50"/>
      <c r="Q23" s="97"/>
      <c r="R23" s="116"/>
    </row>
    <row r="24" spans="10:18" x14ac:dyDescent="0.25">
      <c r="J24" s="112" t="s">
        <v>192</v>
      </c>
      <c r="K24" s="71">
        <f>K15*0.75</f>
        <v>4800.9092593173682</v>
      </c>
      <c r="L24" s="113"/>
      <c r="M24" s="114">
        <f t="shared" ref="M24" si="13">M15*0.75</f>
        <v>2788.7315465226125</v>
      </c>
      <c r="O24" s="112" t="s">
        <v>192</v>
      </c>
      <c r="P24" s="71">
        <f>P15*0.75</f>
        <v>4606.5927421338274</v>
      </c>
      <c r="Q24" s="113"/>
      <c r="R24" s="114">
        <f t="shared" ref="R24" si="14">R15*0.75</f>
        <v>2675.8258347444475</v>
      </c>
    </row>
    <row r="25" spans="10:18" ht="15.75" thickBot="1" x14ac:dyDescent="0.3">
      <c r="J25" s="118" t="s">
        <v>193</v>
      </c>
      <c r="K25" s="123">
        <f>K15*1.25</f>
        <v>8001.5154321956124</v>
      </c>
      <c r="L25" s="124"/>
      <c r="M25" s="125">
        <f t="shared" ref="M25" si="15">M15*1.25</f>
        <v>4647.8859108710203</v>
      </c>
      <c r="O25" s="118" t="s">
        <v>193</v>
      </c>
      <c r="P25" s="123">
        <f>P15*1.25</f>
        <v>7677.6545702230469</v>
      </c>
      <c r="Q25" s="124"/>
      <c r="R25" s="125">
        <f t="shared" ref="R25" si="16">R15*1.25</f>
        <v>4459.7097245740788</v>
      </c>
    </row>
  </sheetData>
  <sortState ref="U2:AE11">
    <sortCondition ref="AE2:AE11"/>
  </sortState>
  <mergeCells count="2">
    <mergeCell ref="J1:M1"/>
    <mergeCell ref="O1:R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workbookViewId="0">
      <selection activeCell="O3" sqref="O3"/>
    </sheetView>
  </sheetViews>
  <sheetFormatPr defaultRowHeight="15" x14ac:dyDescent="0.25"/>
  <sheetData>
    <row r="1" spans="1:38" x14ac:dyDescent="0.25">
      <c r="A1" s="78" t="s">
        <v>474</v>
      </c>
      <c r="J1" s="156">
        <v>2021</v>
      </c>
      <c r="K1" s="157"/>
      <c r="L1" s="157"/>
      <c r="M1" s="157"/>
      <c r="N1" s="157"/>
      <c r="O1" s="157"/>
      <c r="P1" s="158"/>
      <c r="S1" s="156">
        <v>2020</v>
      </c>
      <c r="T1" s="157"/>
      <c r="U1" s="157"/>
      <c r="V1" s="157"/>
      <c r="W1" s="157"/>
      <c r="X1" s="157"/>
      <c r="Y1" s="158"/>
    </row>
    <row r="2" spans="1:38" x14ac:dyDescent="0.25">
      <c r="A2" s="62" t="s">
        <v>132</v>
      </c>
      <c r="B2" s="62" t="s">
        <v>133</v>
      </c>
      <c r="C2" s="62" t="s">
        <v>134</v>
      </c>
      <c r="D2" s="62" t="s">
        <v>135</v>
      </c>
      <c r="E2" s="62" t="s">
        <v>136</v>
      </c>
      <c r="F2" s="63" t="s">
        <v>137</v>
      </c>
      <c r="G2" s="63" t="s">
        <v>138</v>
      </c>
      <c r="H2" s="62" t="s">
        <v>139</v>
      </c>
      <c r="I2" s="102" t="s">
        <v>140</v>
      </c>
      <c r="J2" s="103" t="s">
        <v>141</v>
      </c>
      <c r="K2" s="63" t="s">
        <v>142</v>
      </c>
      <c r="L2" s="97"/>
      <c r="M2" s="97"/>
      <c r="N2" s="97"/>
      <c r="O2" s="97"/>
      <c r="P2" s="130" t="s">
        <v>142</v>
      </c>
      <c r="S2" s="103" t="s">
        <v>141</v>
      </c>
      <c r="T2" s="63" t="s">
        <v>142</v>
      </c>
      <c r="U2" s="97"/>
      <c r="V2" s="97"/>
      <c r="W2" s="97"/>
      <c r="X2" s="97"/>
      <c r="Y2" s="130" t="s">
        <v>142</v>
      </c>
      <c r="AB2" s="62" t="s">
        <v>132</v>
      </c>
      <c r="AC2" s="62" t="s">
        <v>133</v>
      </c>
      <c r="AD2" s="62" t="s">
        <v>134</v>
      </c>
      <c r="AE2" s="62" t="s">
        <v>135</v>
      </c>
      <c r="AF2" s="62" t="s">
        <v>136</v>
      </c>
      <c r="AG2" s="63" t="s">
        <v>137</v>
      </c>
      <c r="AH2" s="63" t="s">
        <v>138</v>
      </c>
      <c r="AI2" s="62" t="s">
        <v>139</v>
      </c>
      <c r="AJ2" s="62" t="s">
        <v>140</v>
      </c>
      <c r="AK2" s="64" t="s">
        <v>141</v>
      </c>
      <c r="AL2" s="63" t="s">
        <v>142</v>
      </c>
    </row>
    <row r="3" spans="1:38" x14ac:dyDescent="0.25">
      <c r="A3" s="65">
        <v>41</v>
      </c>
      <c r="B3" s="65" t="s">
        <v>143</v>
      </c>
      <c r="C3" s="66" t="s">
        <v>215</v>
      </c>
      <c r="D3" s="65">
        <v>4107603</v>
      </c>
      <c r="E3" s="66" t="s">
        <v>216</v>
      </c>
      <c r="F3" s="67">
        <v>35704</v>
      </c>
      <c r="G3" s="68">
        <v>1541.9950658383616</v>
      </c>
      <c r="H3" s="50">
        <v>4101</v>
      </c>
      <c r="I3" s="49" t="s">
        <v>63</v>
      </c>
      <c r="J3" s="106">
        <v>3.8459712864969391</v>
      </c>
      <c r="K3" s="70">
        <v>5930.4687471342959</v>
      </c>
      <c r="L3" s="97"/>
      <c r="M3" s="97"/>
      <c r="N3" s="57" t="s">
        <v>184</v>
      </c>
      <c r="O3" s="71">
        <f>AVERAGE(P3:P59)</f>
        <v>5979.1199310606271</v>
      </c>
      <c r="P3" s="107">
        <f>K3</f>
        <v>5930.4687471342959</v>
      </c>
      <c r="Q3" s="7">
        <f>((O3-X3)/X3)</f>
        <v>4.2186081713951738E-2</v>
      </c>
      <c r="S3" s="106">
        <v>3.6902999999999997</v>
      </c>
      <c r="T3" s="70">
        <v>5690.4243914633053</v>
      </c>
      <c r="U3" s="97"/>
      <c r="V3" s="97"/>
      <c r="W3" s="57" t="s">
        <v>184</v>
      </c>
      <c r="X3" s="71">
        <f>AVERAGE(Y3:Y59)</f>
        <v>5737.0943979865133</v>
      </c>
      <c r="Y3" s="107">
        <v>5690.4243914633053</v>
      </c>
      <c r="AA3" t="str">
        <f>IF(AB3=A3,"","NÃO")</f>
        <v/>
      </c>
      <c r="AB3" s="65">
        <v>41</v>
      </c>
      <c r="AC3" s="65" t="s">
        <v>143</v>
      </c>
      <c r="AD3" s="66" t="s">
        <v>215</v>
      </c>
      <c r="AE3" s="65">
        <v>4107603</v>
      </c>
      <c r="AF3" s="66" t="s">
        <v>216</v>
      </c>
      <c r="AG3" s="67">
        <v>35704</v>
      </c>
      <c r="AH3" s="68">
        <v>1541.9950658383616</v>
      </c>
      <c r="AI3" s="50">
        <v>4101</v>
      </c>
      <c r="AJ3" s="50" t="s">
        <v>63</v>
      </c>
      <c r="AK3" s="69">
        <v>3.8459712864969391</v>
      </c>
      <c r="AL3" s="70">
        <v>5930.4687471342959</v>
      </c>
    </row>
    <row r="4" spans="1:38" x14ac:dyDescent="0.25">
      <c r="A4" s="65">
        <v>64</v>
      </c>
      <c r="B4" s="65" t="s">
        <v>143</v>
      </c>
      <c r="C4" s="66" t="s">
        <v>217</v>
      </c>
      <c r="D4" s="65">
        <v>4126678</v>
      </c>
      <c r="E4" s="66" t="s">
        <v>218</v>
      </c>
      <c r="F4" s="67">
        <v>36008</v>
      </c>
      <c r="G4" s="68">
        <v>517.1453961984696</v>
      </c>
      <c r="H4" s="50">
        <v>4101</v>
      </c>
      <c r="I4" s="49" t="s">
        <v>63</v>
      </c>
      <c r="J4" s="106">
        <v>3.7236488948465785</v>
      </c>
      <c r="K4" s="70">
        <v>1925.6678830294272</v>
      </c>
      <c r="L4" s="97"/>
      <c r="M4" s="97"/>
      <c r="N4" s="57" t="s">
        <v>185</v>
      </c>
      <c r="O4" s="70">
        <f>_xlfn.QUARTILE.EXC(P3:P59,1)</f>
        <v>3930.881515112841</v>
      </c>
      <c r="P4" s="107">
        <f t="shared" ref="P4:P59" si="0">K4</f>
        <v>1925.6678830294272</v>
      </c>
      <c r="S4" s="106">
        <v>3.5729000000000002</v>
      </c>
      <c r="T4" s="70">
        <v>1847.7087860775121</v>
      </c>
      <c r="U4" s="97"/>
      <c r="V4" s="97"/>
      <c r="W4" s="57" t="s">
        <v>185</v>
      </c>
      <c r="X4" s="70">
        <f>_xlfn.QUARTILE.EXC(Y3:Y59,1)</f>
        <v>3771.7491668193466</v>
      </c>
      <c r="Y4" s="107">
        <v>1847.7087860775121</v>
      </c>
      <c r="AA4" t="str">
        <f t="shared" ref="AA4:AA60" si="1">IF(AB4=A4,"","NÃO")</f>
        <v/>
      </c>
      <c r="AB4" s="65">
        <v>64</v>
      </c>
      <c r="AC4" s="65" t="s">
        <v>143</v>
      </c>
      <c r="AD4" s="66" t="s">
        <v>217</v>
      </c>
      <c r="AE4" s="65">
        <v>4126678</v>
      </c>
      <c r="AF4" s="66" t="s">
        <v>218</v>
      </c>
      <c r="AG4" s="67">
        <v>36008</v>
      </c>
      <c r="AH4" s="68">
        <v>517.1453961984696</v>
      </c>
      <c r="AI4" s="50">
        <v>4101</v>
      </c>
      <c r="AJ4" s="50" t="s">
        <v>63</v>
      </c>
      <c r="AK4" s="69">
        <v>3.7236488948465785</v>
      </c>
      <c r="AL4" s="70">
        <v>1925.6678830294272</v>
      </c>
    </row>
    <row r="5" spans="1:38" x14ac:dyDescent="0.25">
      <c r="A5" s="65">
        <v>76</v>
      </c>
      <c r="B5" s="65" t="s">
        <v>143</v>
      </c>
      <c r="C5" s="66" t="s">
        <v>217</v>
      </c>
      <c r="D5" s="65">
        <v>4126678</v>
      </c>
      <c r="E5" s="66" t="s">
        <v>219</v>
      </c>
      <c r="F5" s="67">
        <v>35977</v>
      </c>
      <c r="G5" s="68">
        <v>749.87051876845214</v>
      </c>
      <c r="H5" s="50">
        <v>4101</v>
      </c>
      <c r="I5" s="49" t="s">
        <v>63</v>
      </c>
      <c r="J5" s="106">
        <v>3.7195514121022804</v>
      </c>
      <c r="K5" s="70">
        <v>2789.1819469790657</v>
      </c>
      <c r="L5" s="97"/>
      <c r="M5" s="97"/>
      <c r="N5" s="57" t="s">
        <v>186</v>
      </c>
      <c r="O5" s="70">
        <f>_xlfn.QUARTILE.EXC(P3:P72,3)</f>
        <v>6156.2913431968173</v>
      </c>
      <c r="P5" s="107">
        <f t="shared" si="0"/>
        <v>2789.1819469790657</v>
      </c>
      <c r="S5" s="106">
        <v>3.569</v>
      </c>
      <c r="T5" s="70">
        <v>2676.2878814846058</v>
      </c>
      <c r="U5" s="97"/>
      <c r="V5" s="97"/>
      <c r="W5" s="57" t="s">
        <v>186</v>
      </c>
      <c r="X5" s="70">
        <f>_xlfn.QUARTILE.EXC(Y3:Y72,3)</f>
        <v>5907.1089307928642</v>
      </c>
      <c r="Y5" s="107">
        <v>2676.2878814846058</v>
      </c>
      <c r="AA5" t="str">
        <f t="shared" si="1"/>
        <v/>
      </c>
      <c r="AB5" s="65">
        <v>76</v>
      </c>
      <c r="AC5" s="65" t="s">
        <v>143</v>
      </c>
      <c r="AD5" s="66" t="s">
        <v>217</v>
      </c>
      <c r="AE5" s="65">
        <v>4126678</v>
      </c>
      <c r="AF5" s="66" t="s">
        <v>219</v>
      </c>
      <c r="AG5" s="67">
        <v>35977</v>
      </c>
      <c r="AH5" s="68">
        <v>749.87051876845214</v>
      </c>
      <c r="AI5" s="50">
        <v>4101</v>
      </c>
      <c r="AJ5" s="50" t="s">
        <v>63</v>
      </c>
      <c r="AK5" s="69">
        <v>3.7195514121022804</v>
      </c>
      <c r="AL5" s="70">
        <v>2789.1819469790657</v>
      </c>
    </row>
    <row r="6" spans="1:38" x14ac:dyDescent="0.25">
      <c r="A6" s="65">
        <v>138</v>
      </c>
      <c r="B6" s="65" t="s">
        <v>143</v>
      </c>
      <c r="C6" s="66" t="s">
        <v>217</v>
      </c>
      <c r="D6" s="65">
        <v>4126678</v>
      </c>
      <c r="E6" s="66" t="s">
        <v>220</v>
      </c>
      <c r="F6" s="67">
        <v>35977</v>
      </c>
      <c r="G6" s="68">
        <v>657.83074465470634</v>
      </c>
      <c r="H6" s="50">
        <v>4101</v>
      </c>
      <c r="I6" s="49" t="s">
        <v>63</v>
      </c>
      <c r="J6" s="106">
        <v>3.7195514121022804</v>
      </c>
      <c r="K6" s="70">
        <v>2446.8352752047076</v>
      </c>
      <c r="L6" s="97"/>
      <c r="M6" s="97"/>
      <c r="N6" s="57" t="s">
        <v>187</v>
      </c>
      <c r="O6" s="70">
        <f>O5-O4</f>
        <v>2225.4098280839762</v>
      </c>
      <c r="P6" s="107">
        <f t="shared" si="0"/>
        <v>2446.8352752047076</v>
      </c>
      <c r="S6" s="106">
        <v>3.569</v>
      </c>
      <c r="T6" s="70">
        <v>2347.7979276726469</v>
      </c>
      <c r="U6" s="97"/>
      <c r="V6" s="97"/>
      <c r="W6" s="57" t="s">
        <v>187</v>
      </c>
      <c r="X6" s="70">
        <f>X5-X4</f>
        <v>2135.3597639735176</v>
      </c>
      <c r="Y6" s="107">
        <v>2347.7979276726469</v>
      </c>
      <c r="AA6" t="str">
        <f t="shared" si="1"/>
        <v/>
      </c>
      <c r="AB6" s="65">
        <v>138</v>
      </c>
      <c r="AC6" s="65" t="s">
        <v>143</v>
      </c>
      <c r="AD6" s="66" t="s">
        <v>217</v>
      </c>
      <c r="AE6" s="65">
        <v>4126678</v>
      </c>
      <c r="AF6" s="66" t="s">
        <v>220</v>
      </c>
      <c r="AG6" s="67">
        <v>35977</v>
      </c>
      <c r="AH6" s="68">
        <v>657.83074465470634</v>
      </c>
      <c r="AI6" s="50">
        <v>4101</v>
      </c>
      <c r="AJ6" s="50" t="s">
        <v>63</v>
      </c>
      <c r="AK6" s="69">
        <v>3.7195514121022804</v>
      </c>
      <c r="AL6" s="70">
        <v>2446.8352752047076</v>
      </c>
    </row>
    <row r="7" spans="1:38" x14ac:dyDescent="0.25">
      <c r="A7" s="65">
        <v>176</v>
      </c>
      <c r="B7" s="65" t="s">
        <v>143</v>
      </c>
      <c r="C7" s="66" t="s">
        <v>221</v>
      </c>
      <c r="D7" s="65">
        <v>4123303</v>
      </c>
      <c r="E7" s="66" t="s">
        <v>222</v>
      </c>
      <c r="F7" s="67">
        <v>36069</v>
      </c>
      <c r="G7" s="68">
        <v>1183.2242900023089</v>
      </c>
      <c r="H7" s="50">
        <v>4101</v>
      </c>
      <c r="I7" s="49" t="s">
        <v>63</v>
      </c>
      <c r="J7" s="106">
        <v>3.7539966077349756</v>
      </c>
      <c r="K7" s="70">
        <v>4441.8199708582924</v>
      </c>
      <c r="L7" s="97"/>
      <c r="M7" s="97"/>
      <c r="N7" s="57" t="s">
        <v>188</v>
      </c>
      <c r="O7" s="70">
        <f>O4-(O6*1.5)</f>
        <v>592.76677298687673</v>
      </c>
      <c r="P7" s="107">
        <f t="shared" si="0"/>
        <v>4441.8199708582924</v>
      </c>
      <c r="S7" s="106">
        <v>3.6019999999999999</v>
      </c>
      <c r="T7" s="70">
        <v>4261.9738925883166</v>
      </c>
      <c r="U7" s="97"/>
      <c r="V7" s="97"/>
      <c r="W7" s="57" t="s">
        <v>188</v>
      </c>
      <c r="X7" s="70">
        <f>X4-(X6*1.5)</f>
        <v>568.70952085907038</v>
      </c>
      <c r="Y7" s="107">
        <v>4261.9738925883166</v>
      </c>
      <c r="AA7" t="str">
        <f t="shared" si="1"/>
        <v/>
      </c>
      <c r="AB7" s="65">
        <v>176</v>
      </c>
      <c r="AC7" s="65" t="s">
        <v>143</v>
      </c>
      <c r="AD7" s="66" t="s">
        <v>221</v>
      </c>
      <c r="AE7" s="65">
        <v>4123303</v>
      </c>
      <c r="AF7" s="66" t="s">
        <v>222</v>
      </c>
      <c r="AG7" s="67">
        <v>36069</v>
      </c>
      <c r="AH7" s="68">
        <v>1183.2242900023089</v>
      </c>
      <c r="AI7" s="50">
        <v>4101</v>
      </c>
      <c r="AJ7" s="50" t="s">
        <v>63</v>
      </c>
      <c r="AK7" s="69">
        <v>3.7539966077349756</v>
      </c>
      <c r="AL7" s="70">
        <v>4441.8199708582924</v>
      </c>
    </row>
    <row r="8" spans="1:38" x14ac:dyDescent="0.25">
      <c r="A8" s="65">
        <v>245</v>
      </c>
      <c r="B8" s="65" t="s">
        <v>143</v>
      </c>
      <c r="C8" s="66" t="s">
        <v>223</v>
      </c>
      <c r="D8" s="65">
        <v>4113734</v>
      </c>
      <c r="E8" s="66" t="s">
        <v>224</v>
      </c>
      <c r="F8" s="67">
        <v>35977</v>
      </c>
      <c r="G8" s="68">
        <v>1715.8289353102896</v>
      </c>
      <c r="H8" s="50">
        <v>4101</v>
      </c>
      <c r="I8" s="49" t="s">
        <v>63</v>
      </c>
      <c r="J8" s="106">
        <v>3.7195514121022804</v>
      </c>
      <c r="K8" s="70">
        <v>6382.1139392593395</v>
      </c>
      <c r="L8" s="97"/>
      <c r="M8" s="97"/>
      <c r="N8" s="57" t="s">
        <v>189</v>
      </c>
      <c r="O8" s="70">
        <f>O5+(O6*1.5)</f>
        <v>9494.406085322782</v>
      </c>
      <c r="P8" s="107">
        <f t="shared" si="0"/>
        <v>6382.1139392593395</v>
      </c>
      <c r="S8" s="106">
        <v>3.569</v>
      </c>
      <c r="T8" s="70">
        <v>6123.7934701224231</v>
      </c>
      <c r="U8" s="97"/>
      <c r="V8" s="97"/>
      <c r="W8" s="57" t="s">
        <v>189</v>
      </c>
      <c r="X8" s="70">
        <f>X5+(X6*1.5)</f>
        <v>9110.1485767531412</v>
      </c>
      <c r="Y8" s="107">
        <v>6123.7934701224231</v>
      </c>
      <c r="AA8" t="str">
        <f t="shared" si="1"/>
        <v/>
      </c>
      <c r="AB8" s="65">
        <v>245</v>
      </c>
      <c r="AC8" s="65" t="s">
        <v>143</v>
      </c>
      <c r="AD8" s="66" t="s">
        <v>223</v>
      </c>
      <c r="AE8" s="65">
        <v>4113734</v>
      </c>
      <c r="AF8" s="66" t="s">
        <v>224</v>
      </c>
      <c r="AG8" s="67">
        <v>35977</v>
      </c>
      <c r="AH8" s="68">
        <v>1715.8289353102896</v>
      </c>
      <c r="AI8" s="50">
        <v>4101</v>
      </c>
      <c r="AJ8" s="50" t="s">
        <v>63</v>
      </c>
      <c r="AK8" s="69">
        <v>3.7195514121022804</v>
      </c>
      <c r="AL8" s="70">
        <v>6382.1139392593395</v>
      </c>
    </row>
    <row r="9" spans="1:38" x14ac:dyDescent="0.25">
      <c r="A9" s="65">
        <v>256</v>
      </c>
      <c r="B9" s="65" t="s">
        <v>143</v>
      </c>
      <c r="C9" s="66" t="s">
        <v>225</v>
      </c>
      <c r="D9" s="65">
        <v>4118808</v>
      </c>
      <c r="E9" s="66" t="s">
        <v>226</v>
      </c>
      <c r="F9" s="67">
        <v>35977</v>
      </c>
      <c r="G9" s="68">
        <v>1248.0298830548297</v>
      </c>
      <c r="H9" s="50">
        <v>4101</v>
      </c>
      <c r="I9" s="49" t="s">
        <v>63</v>
      </c>
      <c r="J9" s="106">
        <v>3.7195514121022804</v>
      </c>
      <c r="K9" s="70">
        <v>4642.111313862436</v>
      </c>
      <c r="L9" s="97"/>
      <c r="M9" s="97"/>
      <c r="N9" s="57" t="s">
        <v>190</v>
      </c>
      <c r="O9" s="70">
        <f>_xlfn.STDEV.S(P3:P72)</f>
        <v>4087.2589086914586</v>
      </c>
      <c r="P9" s="107">
        <f t="shared" si="0"/>
        <v>4642.111313862436</v>
      </c>
      <c r="S9" s="106">
        <v>3.569</v>
      </c>
      <c r="T9" s="70">
        <v>4454.2186526226869</v>
      </c>
      <c r="U9" s="97"/>
      <c r="V9" s="97"/>
      <c r="W9" s="57" t="s">
        <v>190</v>
      </c>
      <c r="X9" s="70">
        <f>_xlfn.STDEV.S(Y3:Y72)</f>
        <v>3921.8823172187958</v>
      </c>
      <c r="Y9" s="107">
        <v>4454.2186526226869</v>
      </c>
      <c r="AA9" t="str">
        <f t="shared" si="1"/>
        <v/>
      </c>
      <c r="AB9" s="65">
        <v>256</v>
      </c>
      <c r="AC9" s="65" t="s">
        <v>143</v>
      </c>
      <c r="AD9" s="66" t="s">
        <v>225</v>
      </c>
      <c r="AE9" s="65">
        <v>4118808</v>
      </c>
      <c r="AF9" s="66" t="s">
        <v>226</v>
      </c>
      <c r="AG9" s="67">
        <v>35977</v>
      </c>
      <c r="AH9" s="68">
        <v>1248.0298830548297</v>
      </c>
      <c r="AI9" s="50">
        <v>4101</v>
      </c>
      <c r="AJ9" s="50" t="s">
        <v>63</v>
      </c>
      <c r="AK9" s="69">
        <v>3.7195514121022804</v>
      </c>
      <c r="AL9" s="70">
        <v>4642.111313862436</v>
      </c>
    </row>
    <row r="10" spans="1:38" x14ac:dyDescent="0.25">
      <c r="A10" s="65">
        <v>257</v>
      </c>
      <c r="B10" s="65" t="s">
        <v>143</v>
      </c>
      <c r="C10" s="66" t="s">
        <v>225</v>
      </c>
      <c r="D10" s="65">
        <v>4118808</v>
      </c>
      <c r="E10" s="66" t="s">
        <v>226</v>
      </c>
      <c r="F10" s="67">
        <v>35977</v>
      </c>
      <c r="G10" s="68">
        <v>1248.0298830548297</v>
      </c>
      <c r="H10" s="50">
        <v>4101</v>
      </c>
      <c r="I10" s="49" t="s">
        <v>63</v>
      </c>
      <c r="J10" s="106">
        <v>3.7195514121022804</v>
      </c>
      <c r="K10" s="70">
        <v>4642.111313862436</v>
      </c>
      <c r="L10" s="97"/>
      <c r="M10" s="97"/>
      <c r="N10" s="57" t="s">
        <v>191</v>
      </c>
      <c r="O10" s="73">
        <f>O9/O3</f>
        <v>0.68358871469675064</v>
      </c>
      <c r="P10" s="107">
        <f t="shared" si="0"/>
        <v>4642.111313862436</v>
      </c>
      <c r="S10" s="106">
        <v>3.569</v>
      </c>
      <c r="T10" s="70">
        <v>4454.2186526226869</v>
      </c>
      <c r="U10" s="97"/>
      <c r="V10" s="97"/>
      <c r="W10" s="57" t="s">
        <v>191</v>
      </c>
      <c r="X10" s="73">
        <f>X9/X3</f>
        <v>0.68360079949097874</v>
      </c>
      <c r="Y10" s="107">
        <v>4454.2186526226869</v>
      </c>
      <c r="AA10" t="str">
        <f t="shared" si="1"/>
        <v/>
      </c>
      <c r="AB10" s="65">
        <v>257</v>
      </c>
      <c r="AC10" s="65" t="s">
        <v>143</v>
      </c>
      <c r="AD10" s="66" t="s">
        <v>225</v>
      </c>
      <c r="AE10" s="65">
        <v>4118808</v>
      </c>
      <c r="AF10" s="66" t="s">
        <v>226</v>
      </c>
      <c r="AG10" s="67">
        <v>35977</v>
      </c>
      <c r="AH10" s="68">
        <v>1248.0298830548297</v>
      </c>
      <c r="AI10" s="50">
        <v>4101</v>
      </c>
      <c r="AJ10" s="50" t="s">
        <v>63</v>
      </c>
      <c r="AK10" s="69">
        <v>3.7195514121022804</v>
      </c>
      <c r="AL10" s="70">
        <v>4642.111313862436</v>
      </c>
    </row>
    <row r="11" spans="1:38" x14ac:dyDescent="0.25">
      <c r="A11" s="65">
        <v>375</v>
      </c>
      <c r="B11" s="65" t="s">
        <v>143</v>
      </c>
      <c r="C11" s="66" t="s">
        <v>217</v>
      </c>
      <c r="D11" s="65">
        <v>4126678</v>
      </c>
      <c r="E11" s="66" t="s">
        <v>218</v>
      </c>
      <c r="F11" s="67">
        <v>36008</v>
      </c>
      <c r="G11" s="68">
        <v>517.1453961984696</v>
      </c>
      <c r="H11" s="50">
        <v>4101</v>
      </c>
      <c r="I11" s="49" t="s">
        <v>63</v>
      </c>
      <c r="J11" s="106">
        <v>3.7236488948465785</v>
      </c>
      <c r="K11" s="70">
        <v>1925.6678830294272</v>
      </c>
      <c r="L11" s="97"/>
      <c r="M11" s="97"/>
      <c r="N11" s="57"/>
      <c r="O11" s="50"/>
      <c r="P11" s="107">
        <f t="shared" si="0"/>
        <v>1925.6678830294272</v>
      </c>
      <c r="S11" s="106">
        <v>3.5729000000000002</v>
      </c>
      <c r="T11" s="70">
        <v>1847.7087860775121</v>
      </c>
      <c r="U11" s="97"/>
      <c r="V11" s="97"/>
      <c r="W11" s="57"/>
      <c r="X11" s="50"/>
      <c r="Y11" s="107">
        <v>1847.7087860775121</v>
      </c>
      <c r="AA11" t="str">
        <f t="shared" si="1"/>
        <v/>
      </c>
      <c r="AB11" s="65">
        <v>375</v>
      </c>
      <c r="AC11" s="65" t="s">
        <v>143</v>
      </c>
      <c r="AD11" s="66" t="s">
        <v>217</v>
      </c>
      <c r="AE11" s="65">
        <v>4126678</v>
      </c>
      <c r="AF11" s="66" t="s">
        <v>218</v>
      </c>
      <c r="AG11" s="67">
        <v>36008</v>
      </c>
      <c r="AH11" s="68">
        <v>517.1453961984696</v>
      </c>
      <c r="AI11" s="50">
        <v>4101</v>
      </c>
      <c r="AJ11" s="50" t="s">
        <v>63</v>
      </c>
      <c r="AK11" s="69">
        <v>3.7236488948465785</v>
      </c>
      <c r="AL11" s="70">
        <v>1925.6678830294272</v>
      </c>
    </row>
    <row r="12" spans="1:38" x14ac:dyDescent="0.25">
      <c r="A12" s="65">
        <v>379</v>
      </c>
      <c r="B12" s="65" t="s">
        <v>143</v>
      </c>
      <c r="C12" s="66" t="s">
        <v>217</v>
      </c>
      <c r="D12" s="65">
        <v>4126678</v>
      </c>
      <c r="E12" s="66" t="s">
        <v>227</v>
      </c>
      <c r="F12" s="67">
        <v>35947</v>
      </c>
      <c r="G12" s="68">
        <v>784.77166126974782</v>
      </c>
      <c r="H12" s="50">
        <v>4101</v>
      </c>
      <c r="I12" s="49" t="s">
        <v>63</v>
      </c>
      <c r="J12" s="106">
        <v>3.7321975582618458</v>
      </c>
      <c r="K12" s="70">
        <v>2928.922877984045</v>
      </c>
      <c r="L12" s="97"/>
      <c r="M12" s="97"/>
      <c r="N12" s="57" t="s">
        <v>192</v>
      </c>
      <c r="O12" s="71">
        <f>O3*0.75</f>
        <v>4484.3399482954701</v>
      </c>
      <c r="P12" s="107">
        <f t="shared" si="0"/>
        <v>2928.922877984045</v>
      </c>
      <c r="S12" s="106">
        <v>3.5811000000000002</v>
      </c>
      <c r="T12" s="70">
        <v>2810.3457961730942</v>
      </c>
      <c r="U12" s="97"/>
      <c r="V12" s="97"/>
      <c r="W12" s="57" t="s">
        <v>192</v>
      </c>
      <c r="X12" s="71">
        <f>X3*0.75</f>
        <v>4302.8207984898854</v>
      </c>
      <c r="Y12" s="107">
        <v>2810.3457961730942</v>
      </c>
      <c r="AA12" t="str">
        <f t="shared" si="1"/>
        <v/>
      </c>
      <c r="AB12" s="65">
        <v>379</v>
      </c>
      <c r="AC12" s="65" t="s">
        <v>143</v>
      </c>
      <c r="AD12" s="66" t="s">
        <v>217</v>
      </c>
      <c r="AE12" s="65">
        <v>4126678</v>
      </c>
      <c r="AF12" s="66" t="s">
        <v>227</v>
      </c>
      <c r="AG12" s="67">
        <v>35947</v>
      </c>
      <c r="AH12" s="68">
        <v>784.77166126974782</v>
      </c>
      <c r="AI12" s="50">
        <v>4101</v>
      </c>
      <c r="AJ12" s="50" t="s">
        <v>63</v>
      </c>
      <c r="AK12" s="69">
        <v>3.7321975582618458</v>
      </c>
      <c r="AL12" s="70">
        <v>2928.922877984045</v>
      </c>
    </row>
    <row r="13" spans="1:38" x14ac:dyDescent="0.25">
      <c r="A13" s="65">
        <v>405</v>
      </c>
      <c r="B13" s="65" t="s">
        <v>143</v>
      </c>
      <c r="C13" s="66" t="s">
        <v>228</v>
      </c>
      <c r="D13" s="65">
        <v>4124509</v>
      </c>
      <c r="E13" s="66" t="s">
        <v>229</v>
      </c>
      <c r="F13" s="67">
        <v>35886</v>
      </c>
      <c r="G13" s="68">
        <v>1208.7722499522679</v>
      </c>
      <c r="H13" s="50">
        <v>4101</v>
      </c>
      <c r="I13" s="49" t="s">
        <v>63</v>
      </c>
      <c r="J13" s="106">
        <v>3.75574124862794</v>
      </c>
      <c r="K13" s="70">
        <v>4539.8357993425352</v>
      </c>
      <c r="L13" s="97"/>
      <c r="M13" s="97"/>
      <c r="N13" s="57" t="s">
        <v>193</v>
      </c>
      <c r="O13" s="71">
        <f>O3*1.25</f>
        <v>7473.8999138257841</v>
      </c>
      <c r="P13" s="107">
        <f t="shared" si="0"/>
        <v>4539.8357993425352</v>
      </c>
      <c r="S13" s="106">
        <v>3.6036999999999999</v>
      </c>
      <c r="T13" s="70">
        <v>4356.0525571529879</v>
      </c>
      <c r="U13" s="97"/>
      <c r="V13" s="97"/>
      <c r="W13" s="57" t="s">
        <v>193</v>
      </c>
      <c r="X13" s="71">
        <f>X3*1.25</f>
        <v>7171.3679974831412</v>
      </c>
      <c r="Y13" s="107">
        <v>4356.0525571529879</v>
      </c>
      <c r="AA13" t="str">
        <f t="shared" si="1"/>
        <v/>
      </c>
      <c r="AB13" s="65">
        <v>405</v>
      </c>
      <c r="AC13" s="65" t="s">
        <v>143</v>
      </c>
      <c r="AD13" s="66" t="s">
        <v>228</v>
      </c>
      <c r="AE13" s="65">
        <v>4124509</v>
      </c>
      <c r="AF13" s="66" t="s">
        <v>229</v>
      </c>
      <c r="AG13" s="67">
        <v>35886</v>
      </c>
      <c r="AH13" s="68">
        <v>1208.7722499522679</v>
      </c>
      <c r="AI13" s="50">
        <v>4101</v>
      </c>
      <c r="AJ13" s="50" t="s">
        <v>63</v>
      </c>
      <c r="AK13" s="69">
        <v>3.75574124862794</v>
      </c>
      <c r="AL13" s="70">
        <v>4539.8357993425352</v>
      </c>
    </row>
    <row r="14" spans="1:38" x14ac:dyDescent="0.25">
      <c r="A14" s="65">
        <v>418</v>
      </c>
      <c r="B14" s="65" t="s">
        <v>143</v>
      </c>
      <c r="C14" s="66" t="s">
        <v>230</v>
      </c>
      <c r="D14" s="65">
        <v>4115002</v>
      </c>
      <c r="E14" s="66" t="s">
        <v>231</v>
      </c>
      <c r="F14" s="67">
        <v>36281</v>
      </c>
      <c r="G14" s="68">
        <v>1325.0029598132401</v>
      </c>
      <c r="H14" s="50">
        <v>4101</v>
      </c>
      <c r="I14" s="49" t="s">
        <v>63</v>
      </c>
      <c r="J14" s="106">
        <v>3.630867892716592</v>
      </c>
      <c r="K14" s="70">
        <v>4810.9107045403462</v>
      </c>
      <c r="L14" s="97"/>
      <c r="M14" s="97"/>
      <c r="N14" s="97"/>
      <c r="O14" s="97"/>
      <c r="P14" s="107">
        <f t="shared" si="0"/>
        <v>4810.9107045403462</v>
      </c>
      <c r="S14" s="106">
        <v>3.4838999999999998</v>
      </c>
      <c r="T14" s="70">
        <v>4616.1778116933465</v>
      </c>
      <c r="U14" s="97"/>
      <c r="V14" s="97"/>
      <c r="W14" s="97"/>
      <c r="X14" s="97"/>
      <c r="Y14" s="107">
        <v>4616.1778116933465</v>
      </c>
      <c r="AA14" t="str">
        <f t="shared" si="1"/>
        <v/>
      </c>
      <c r="AB14" s="65">
        <v>418</v>
      </c>
      <c r="AC14" s="65" t="s">
        <v>143</v>
      </c>
      <c r="AD14" s="66" t="s">
        <v>230</v>
      </c>
      <c r="AE14" s="65">
        <v>4115002</v>
      </c>
      <c r="AF14" s="66" t="s">
        <v>231</v>
      </c>
      <c r="AG14" s="67">
        <v>36281</v>
      </c>
      <c r="AH14" s="68">
        <v>1325.0029598132401</v>
      </c>
      <c r="AI14" s="50">
        <v>4101</v>
      </c>
      <c r="AJ14" s="50" t="s">
        <v>63</v>
      </c>
      <c r="AK14" s="69">
        <v>3.630867892716592</v>
      </c>
      <c r="AL14" s="70">
        <v>4810.9107045403462</v>
      </c>
    </row>
    <row r="15" spans="1:38" x14ac:dyDescent="0.25">
      <c r="A15" s="65">
        <v>423</v>
      </c>
      <c r="B15" s="65" t="s">
        <v>143</v>
      </c>
      <c r="C15" s="66" t="s">
        <v>232</v>
      </c>
      <c r="D15" s="65">
        <v>4112603</v>
      </c>
      <c r="E15" s="66" t="s">
        <v>233</v>
      </c>
      <c r="F15" s="67">
        <v>36069</v>
      </c>
      <c r="G15" s="68">
        <v>1046.4818527535124</v>
      </c>
      <c r="H15" s="50">
        <v>4101</v>
      </c>
      <c r="I15" s="49" t="s">
        <v>63</v>
      </c>
      <c r="J15" s="106">
        <v>3.7539966077349756</v>
      </c>
      <c r="K15" s="70">
        <v>3928.4893252928978</v>
      </c>
      <c r="L15" s="97"/>
      <c r="M15" s="97"/>
      <c r="N15" s="97"/>
      <c r="O15" s="97"/>
      <c r="P15" s="107">
        <f t="shared" si="0"/>
        <v>3928.4893252928978</v>
      </c>
      <c r="S15" s="106">
        <v>3.6019999999999999</v>
      </c>
      <c r="T15" s="70">
        <v>3769.4276336181515</v>
      </c>
      <c r="U15" s="97"/>
      <c r="V15" s="97"/>
      <c r="W15" s="97"/>
      <c r="X15" s="97"/>
      <c r="Y15" s="107">
        <v>3769.4276336181515</v>
      </c>
      <c r="AA15" t="str">
        <f t="shared" si="1"/>
        <v/>
      </c>
      <c r="AB15" s="65">
        <v>423</v>
      </c>
      <c r="AC15" s="65" t="s">
        <v>143</v>
      </c>
      <c r="AD15" s="66" t="s">
        <v>232</v>
      </c>
      <c r="AE15" s="65">
        <v>4112603</v>
      </c>
      <c r="AF15" s="66" t="s">
        <v>233</v>
      </c>
      <c r="AG15" s="67">
        <v>36069</v>
      </c>
      <c r="AH15" s="68">
        <v>1046.4818527535124</v>
      </c>
      <c r="AI15" s="50">
        <v>4101</v>
      </c>
      <c r="AJ15" s="50" t="s">
        <v>63</v>
      </c>
      <c r="AK15" s="69">
        <v>3.7539966077349756</v>
      </c>
      <c r="AL15" s="70">
        <v>3928.4893252928978</v>
      </c>
    </row>
    <row r="16" spans="1:38" x14ac:dyDescent="0.25">
      <c r="A16" s="65">
        <v>428</v>
      </c>
      <c r="B16" s="65" t="s">
        <v>143</v>
      </c>
      <c r="C16" s="66" t="s">
        <v>230</v>
      </c>
      <c r="D16" s="65">
        <v>4115002</v>
      </c>
      <c r="E16" s="66" t="s">
        <v>234</v>
      </c>
      <c r="F16" s="67">
        <v>35886</v>
      </c>
      <c r="G16" s="68">
        <v>1109.4619085805934</v>
      </c>
      <c r="H16" s="50">
        <v>4101</v>
      </c>
      <c r="I16" s="49" t="s">
        <v>63</v>
      </c>
      <c r="J16" s="106">
        <v>3.75574124862794</v>
      </c>
      <c r="K16" s="70">
        <v>4166.8518538376156</v>
      </c>
      <c r="L16" s="97"/>
      <c r="M16" s="97"/>
      <c r="N16" s="97"/>
      <c r="O16" s="97"/>
      <c r="P16" s="107">
        <f t="shared" si="0"/>
        <v>4166.8518538376156</v>
      </c>
      <c r="S16" s="106">
        <v>3.6036999999999999</v>
      </c>
      <c r="T16" s="70">
        <v>3998.1678799518845</v>
      </c>
      <c r="U16" s="97"/>
      <c r="V16" s="97"/>
      <c r="W16" s="97"/>
      <c r="X16" s="97"/>
      <c r="Y16" s="107">
        <v>3998.1678799518845</v>
      </c>
      <c r="AA16" t="str">
        <f t="shared" si="1"/>
        <v/>
      </c>
      <c r="AB16" s="65">
        <v>428</v>
      </c>
      <c r="AC16" s="65" t="s">
        <v>143</v>
      </c>
      <c r="AD16" s="66" t="s">
        <v>230</v>
      </c>
      <c r="AE16" s="65">
        <v>4115002</v>
      </c>
      <c r="AF16" s="66" t="s">
        <v>234</v>
      </c>
      <c r="AG16" s="67">
        <v>35886</v>
      </c>
      <c r="AH16" s="68">
        <v>1109.4619085805934</v>
      </c>
      <c r="AI16" s="50">
        <v>4101</v>
      </c>
      <c r="AJ16" s="50" t="s">
        <v>63</v>
      </c>
      <c r="AK16" s="69">
        <v>3.75574124862794</v>
      </c>
      <c r="AL16" s="70">
        <v>4166.8518538376156</v>
      </c>
    </row>
    <row r="17" spans="1:38" x14ac:dyDescent="0.25">
      <c r="A17" s="65">
        <v>451</v>
      </c>
      <c r="B17" s="65" t="s">
        <v>143</v>
      </c>
      <c r="C17" s="66" t="s">
        <v>235</v>
      </c>
      <c r="D17" s="65">
        <v>4115903</v>
      </c>
      <c r="E17" s="66" t="s">
        <v>236</v>
      </c>
      <c r="F17" s="67">
        <v>36465</v>
      </c>
      <c r="G17" s="68">
        <v>1156.3068512530315</v>
      </c>
      <c r="H17" s="50">
        <v>4101</v>
      </c>
      <c r="I17" s="49" t="s">
        <v>63</v>
      </c>
      <c r="J17" s="106">
        <v>3.5113249551495413</v>
      </c>
      <c r="K17" s="70">
        <v>4060.169102615158</v>
      </c>
      <c r="L17" s="97"/>
      <c r="M17" s="97"/>
      <c r="N17" s="97"/>
      <c r="O17" s="97"/>
      <c r="P17" s="107">
        <f t="shared" si="0"/>
        <v>4060.169102615158</v>
      </c>
      <c r="S17" s="106">
        <v>3.3691000000000004</v>
      </c>
      <c r="T17" s="70">
        <v>3895.713412556589</v>
      </c>
      <c r="U17" s="97"/>
      <c r="V17" s="97"/>
      <c r="W17" s="97"/>
      <c r="X17" s="97"/>
      <c r="Y17" s="107">
        <v>3895.713412556589</v>
      </c>
      <c r="AA17" t="str">
        <f t="shared" si="1"/>
        <v/>
      </c>
      <c r="AB17" s="65">
        <v>451</v>
      </c>
      <c r="AC17" s="65" t="s">
        <v>143</v>
      </c>
      <c r="AD17" s="66" t="s">
        <v>235</v>
      </c>
      <c r="AE17" s="65">
        <v>4115903</v>
      </c>
      <c r="AF17" s="66" t="s">
        <v>236</v>
      </c>
      <c r="AG17" s="67">
        <v>36465</v>
      </c>
      <c r="AH17" s="68">
        <v>1156.3068512530315</v>
      </c>
      <c r="AI17" s="50">
        <v>4101</v>
      </c>
      <c r="AJ17" s="50" t="s">
        <v>63</v>
      </c>
      <c r="AK17" s="69">
        <v>3.5113249551495413</v>
      </c>
      <c r="AL17" s="70">
        <v>4060.169102615158</v>
      </c>
    </row>
    <row r="18" spans="1:38" x14ac:dyDescent="0.25">
      <c r="A18" s="65">
        <v>538</v>
      </c>
      <c r="B18" s="65" t="s">
        <v>143</v>
      </c>
      <c r="C18" s="66" t="s">
        <v>237</v>
      </c>
      <c r="D18" s="65">
        <v>4121000</v>
      </c>
      <c r="E18" s="66" t="s">
        <v>238</v>
      </c>
      <c r="F18" s="67">
        <v>36069</v>
      </c>
      <c r="G18" s="68">
        <v>1086.4074312354312</v>
      </c>
      <c r="H18" s="50">
        <v>4101</v>
      </c>
      <c r="I18" s="49" t="s">
        <v>63</v>
      </c>
      <c r="J18" s="106">
        <v>3.7539966077349756</v>
      </c>
      <c r="K18" s="70">
        <v>4078.3698114758777</v>
      </c>
      <c r="L18" s="97"/>
      <c r="M18" s="97"/>
      <c r="N18" s="97"/>
      <c r="O18" s="97"/>
      <c r="P18" s="107">
        <f t="shared" si="0"/>
        <v>4078.3698114758777</v>
      </c>
      <c r="S18" s="106">
        <v>3.6019999999999999</v>
      </c>
      <c r="T18" s="70">
        <v>3913.2395673100232</v>
      </c>
      <c r="U18" s="97"/>
      <c r="V18" s="97"/>
      <c r="W18" s="97"/>
      <c r="X18" s="97"/>
      <c r="Y18" s="107">
        <v>3913.2395673100232</v>
      </c>
      <c r="AA18" t="str">
        <f t="shared" si="1"/>
        <v/>
      </c>
      <c r="AB18" s="65">
        <v>538</v>
      </c>
      <c r="AC18" s="65" t="s">
        <v>143</v>
      </c>
      <c r="AD18" s="66" t="s">
        <v>237</v>
      </c>
      <c r="AE18" s="65">
        <v>4121000</v>
      </c>
      <c r="AF18" s="66" t="s">
        <v>238</v>
      </c>
      <c r="AG18" s="67">
        <v>36069</v>
      </c>
      <c r="AH18" s="68">
        <v>1086.4074312354312</v>
      </c>
      <c r="AI18" s="50">
        <v>4101</v>
      </c>
      <c r="AJ18" s="50" t="s">
        <v>63</v>
      </c>
      <c r="AK18" s="69">
        <v>3.7539966077349756</v>
      </c>
      <c r="AL18" s="70">
        <v>4078.3698114758777</v>
      </c>
    </row>
    <row r="19" spans="1:38" x14ac:dyDescent="0.25">
      <c r="A19" s="65">
        <v>570</v>
      </c>
      <c r="B19" s="65" t="s">
        <v>143</v>
      </c>
      <c r="C19" s="66" t="s">
        <v>239</v>
      </c>
      <c r="D19" s="65">
        <v>4110904</v>
      </c>
      <c r="E19" s="66" t="s">
        <v>240</v>
      </c>
      <c r="F19" s="67">
        <v>36465</v>
      </c>
      <c r="G19" s="68">
        <v>1295.4509498072568</v>
      </c>
      <c r="H19" s="50">
        <v>4101</v>
      </c>
      <c r="I19" s="49" t="s">
        <v>63</v>
      </c>
      <c r="J19" s="106">
        <v>3.5113249551495413</v>
      </c>
      <c r="K19" s="70">
        <v>4548.7492482303969</v>
      </c>
      <c r="L19" s="97"/>
      <c r="M19" s="97"/>
      <c r="N19" s="97"/>
      <c r="O19" s="97"/>
      <c r="P19" s="107">
        <f t="shared" si="0"/>
        <v>4548.7492482303969</v>
      </c>
      <c r="S19" s="106">
        <v>3.3691000000000004</v>
      </c>
      <c r="T19" s="70">
        <v>4364.5037949956295</v>
      </c>
      <c r="U19" s="97"/>
      <c r="V19" s="97"/>
      <c r="W19" s="97"/>
      <c r="X19" s="97"/>
      <c r="Y19" s="107">
        <v>4364.5037949956295</v>
      </c>
      <c r="AA19" t="str">
        <f t="shared" si="1"/>
        <v/>
      </c>
      <c r="AB19" s="65">
        <v>570</v>
      </c>
      <c r="AC19" s="65" t="s">
        <v>143</v>
      </c>
      <c r="AD19" s="66" t="s">
        <v>239</v>
      </c>
      <c r="AE19" s="65">
        <v>4110904</v>
      </c>
      <c r="AF19" s="66" t="s">
        <v>240</v>
      </c>
      <c r="AG19" s="67">
        <v>36465</v>
      </c>
      <c r="AH19" s="68">
        <v>1295.4509498072568</v>
      </c>
      <c r="AI19" s="50">
        <v>4101</v>
      </c>
      <c r="AJ19" s="50" t="s">
        <v>63</v>
      </c>
      <c r="AK19" s="69">
        <v>3.5113249551495413</v>
      </c>
      <c r="AL19" s="70">
        <v>4548.7492482303969</v>
      </c>
    </row>
    <row r="20" spans="1:38" x14ac:dyDescent="0.25">
      <c r="A20" s="65">
        <v>571</v>
      </c>
      <c r="B20" s="65" t="s">
        <v>143</v>
      </c>
      <c r="C20" s="66" t="s">
        <v>228</v>
      </c>
      <c r="D20" s="65">
        <v>4124509</v>
      </c>
      <c r="E20" s="66" t="s">
        <v>241</v>
      </c>
      <c r="F20" s="67">
        <v>35916</v>
      </c>
      <c r="G20" s="68">
        <v>1156.2326641327177</v>
      </c>
      <c r="H20" s="50">
        <v>4101</v>
      </c>
      <c r="I20" s="49" t="s">
        <v>63</v>
      </c>
      <c r="J20" s="106">
        <v>3.7474983403623869</v>
      </c>
      <c r="K20" s="70">
        <v>4332.9799899101408</v>
      </c>
      <c r="L20" s="97"/>
      <c r="M20" s="97"/>
      <c r="N20" s="97"/>
      <c r="O20" s="97"/>
      <c r="P20" s="107">
        <f t="shared" si="0"/>
        <v>4332.9799899101408</v>
      </c>
      <c r="S20" s="106">
        <v>3.5957999999999997</v>
      </c>
      <c r="T20" s="70">
        <v>4157.5814136884255</v>
      </c>
      <c r="U20" s="97"/>
      <c r="V20" s="97"/>
      <c r="W20" s="97"/>
      <c r="X20" s="97"/>
      <c r="Y20" s="107">
        <v>4157.5814136884255</v>
      </c>
      <c r="AA20" t="str">
        <f t="shared" si="1"/>
        <v/>
      </c>
      <c r="AB20" s="65">
        <v>571</v>
      </c>
      <c r="AC20" s="65" t="s">
        <v>143</v>
      </c>
      <c r="AD20" s="66" t="s">
        <v>228</v>
      </c>
      <c r="AE20" s="65">
        <v>4124509</v>
      </c>
      <c r="AF20" s="66" t="s">
        <v>241</v>
      </c>
      <c r="AG20" s="67">
        <v>35916</v>
      </c>
      <c r="AH20" s="68">
        <v>1156.2326641327177</v>
      </c>
      <c r="AI20" s="50">
        <v>4101</v>
      </c>
      <c r="AJ20" s="50" t="s">
        <v>63</v>
      </c>
      <c r="AK20" s="69">
        <v>3.7474983403623869</v>
      </c>
      <c r="AL20" s="70">
        <v>4332.9799899101408</v>
      </c>
    </row>
    <row r="21" spans="1:38" x14ac:dyDescent="0.25">
      <c r="A21" s="65">
        <v>573</v>
      </c>
      <c r="B21" s="65" t="s">
        <v>143</v>
      </c>
      <c r="C21" s="66" t="s">
        <v>230</v>
      </c>
      <c r="D21" s="65">
        <v>4115002</v>
      </c>
      <c r="E21" s="66" t="s">
        <v>242</v>
      </c>
      <c r="F21" s="67">
        <v>35886</v>
      </c>
      <c r="G21" s="68">
        <v>1083.5779794576383</v>
      </c>
      <c r="H21" s="50">
        <v>4101</v>
      </c>
      <c r="I21" s="49" t="s">
        <v>63</v>
      </c>
      <c r="J21" s="106">
        <v>3.75574124862794</v>
      </c>
      <c r="K21" s="70">
        <v>4069.6385135539708</v>
      </c>
      <c r="L21" s="97"/>
      <c r="M21" s="97"/>
      <c r="N21" s="97"/>
      <c r="O21" s="97"/>
      <c r="P21" s="107">
        <f t="shared" si="0"/>
        <v>4069.6385135539708</v>
      </c>
      <c r="S21" s="106">
        <v>3.6036999999999999</v>
      </c>
      <c r="T21" s="70">
        <v>3904.889964571491</v>
      </c>
      <c r="U21" s="97"/>
      <c r="V21" s="97"/>
      <c r="W21" s="97"/>
      <c r="X21" s="97"/>
      <c r="Y21" s="107">
        <v>3904.889964571491</v>
      </c>
      <c r="AA21" t="str">
        <f t="shared" si="1"/>
        <v/>
      </c>
      <c r="AB21" s="65">
        <v>573</v>
      </c>
      <c r="AC21" s="65" t="s">
        <v>143</v>
      </c>
      <c r="AD21" s="66" t="s">
        <v>230</v>
      </c>
      <c r="AE21" s="65">
        <v>4115002</v>
      </c>
      <c r="AF21" s="66" t="s">
        <v>242</v>
      </c>
      <c r="AG21" s="67">
        <v>35886</v>
      </c>
      <c r="AH21" s="68">
        <v>1083.5779794576383</v>
      </c>
      <c r="AI21" s="50">
        <v>4101</v>
      </c>
      <c r="AJ21" s="50" t="s">
        <v>63</v>
      </c>
      <c r="AK21" s="69">
        <v>3.75574124862794</v>
      </c>
      <c r="AL21" s="70">
        <v>4069.6385135539708</v>
      </c>
    </row>
    <row r="22" spans="1:38" x14ac:dyDescent="0.25">
      <c r="A22" s="65">
        <v>585</v>
      </c>
      <c r="B22" s="65" t="s">
        <v>143</v>
      </c>
      <c r="C22" s="66" t="s">
        <v>239</v>
      </c>
      <c r="D22" s="65">
        <v>4110904</v>
      </c>
      <c r="E22" s="66" t="s">
        <v>243</v>
      </c>
      <c r="F22" s="67">
        <v>35827</v>
      </c>
      <c r="G22" s="68">
        <v>942.98581745086358</v>
      </c>
      <c r="H22" s="50">
        <v>4101</v>
      </c>
      <c r="I22" s="49" t="s">
        <v>63</v>
      </c>
      <c r="J22" s="106">
        <v>3.7945167564147875</v>
      </c>
      <c r="K22" s="70">
        <v>3578.1754853787979</v>
      </c>
      <c r="L22" s="97"/>
      <c r="M22" s="97"/>
      <c r="N22" s="97"/>
      <c r="O22" s="97"/>
      <c r="P22" s="107">
        <f t="shared" si="0"/>
        <v>3578.1754853787979</v>
      </c>
      <c r="S22" s="106">
        <v>3.6408999999999998</v>
      </c>
      <c r="T22" s="70">
        <v>3433.3170627568488</v>
      </c>
      <c r="U22" s="97"/>
      <c r="V22" s="97"/>
      <c r="W22" s="97"/>
      <c r="X22" s="97"/>
      <c r="Y22" s="107">
        <v>3433.3170627568488</v>
      </c>
      <c r="AA22" t="str">
        <f t="shared" si="1"/>
        <v/>
      </c>
      <c r="AB22" s="65">
        <v>585</v>
      </c>
      <c r="AC22" s="65" t="s">
        <v>143</v>
      </c>
      <c r="AD22" s="66" t="s">
        <v>239</v>
      </c>
      <c r="AE22" s="65">
        <v>4110904</v>
      </c>
      <c r="AF22" s="66" t="s">
        <v>243</v>
      </c>
      <c r="AG22" s="67">
        <v>35827</v>
      </c>
      <c r="AH22" s="68">
        <v>942.98581745086358</v>
      </c>
      <c r="AI22" s="50">
        <v>4101</v>
      </c>
      <c r="AJ22" s="50" t="s">
        <v>63</v>
      </c>
      <c r="AK22" s="69">
        <v>3.7945167564147875</v>
      </c>
      <c r="AL22" s="70">
        <v>3578.1754853787979</v>
      </c>
    </row>
    <row r="23" spans="1:38" x14ac:dyDescent="0.25">
      <c r="A23" s="65">
        <v>599</v>
      </c>
      <c r="B23" s="65" t="s">
        <v>143</v>
      </c>
      <c r="C23" s="66" t="s">
        <v>221</v>
      </c>
      <c r="D23" s="65">
        <v>4123303</v>
      </c>
      <c r="E23" s="66" t="s">
        <v>244</v>
      </c>
      <c r="F23" s="67">
        <v>35947</v>
      </c>
      <c r="G23" s="68">
        <v>1229.1010405257391</v>
      </c>
      <c r="H23" s="50">
        <v>4101</v>
      </c>
      <c r="I23" s="49" t="s">
        <v>63</v>
      </c>
      <c r="J23" s="106">
        <v>3.7321975582618458</v>
      </c>
      <c r="K23" s="70">
        <v>4587.2479023072574</v>
      </c>
      <c r="L23" s="97"/>
      <c r="M23" s="97"/>
      <c r="N23" s="97"/>
      <c r="O23" s="97"/>
      <c r="P23" s="107">
        <f t="shared" si="0"/>
        <v>4587.2479023072574</v>
      </c>
      <c r="S23" s="106">
        <v>3.5811000000000002</v>
      </c>
      <c r="T23" s="70">
        <v>4401.5337362267246</v>
      </c>
      <c r="U23" s="97"/>
      <c r="V23" s="97"/>
      <c r="W23" s="97"/>
      <c r="X23" s="97"/>
      <c r="Y23" s="107">
        <v>4401.5337362267246</v>
      </c>
      <c r="AA23" t="str">
        <f t="shared" si="1"/>
        <v/>
      </c>
      <c r="AB23" s="65">
        <v>599</v>
      </c>
      <c r="AC23" s="65" t="s">
        <v>143</v>
      </c>
      <c r="AD23" s="66" t="s">
        <v>221</v>
      </c>
      <c r="AE23" s="65">
        <v>4123303</v>
      </c>
      <c r="AF23" s="66" t="s">
        <v>244</v>
      </c>
      <c r="AG23" s="67">
        <v>35947</v>
      </c>
      <c r="AH23" s="68">
        <v>1229.1010405257391</v>
      </c>
      <c r="AI23" s="50">
        <v>4101</v>
      </c>
      <c r="AJ23" s="50" t="s">
        <v>63</v>
      </c>
      <c r="AK23" s="69">
        <v>3.7321975582618458</v>
      </c>
      <c r="AL23" s="70">
        <v>4587.2479023072574</v>
      </c>
    </row>
    <row r="24" spans="1:38" x14ac:dyDescent="0.25">
      <c r="A24" s="65">
        <v>618</v>
      </c>
      <c r="B24" s="65" t="s">
        <v>143</v>
      </c>
      <c r="C24" s="66" t="s">
        <v>228</v>
      </c>
      <c r="D24" s="65">
        <v>4124509</v>
      </c>
      <c r="E24" s="66" t="s">
        <v>245</v>
      </c>
      <c r="F24" s="67">
        <v>36069</v>
      </c>
      <c r="G24" s="68">
        <v>1328.5473485419241</v>
      </c>
      <c r="H24" s="50">
        <v>4101</v>
      </c>
      <c r="I24" s="49" t="s">
        <v>63</v>
      </c>
      <c r="J24" s="106">
        <v>3.7539966077349756</v>
      </c>
      <c r="K24" s="70">
        <v>4987.3622396416795</v>
      </c>
      <c r="L24" s="97"/>
      <c r="M24" s="97"/>
      <c r="N24" s="97"/>
      <c r="O24" s="97"/>
      <c r="P24" s="107">
        <f t="shared" si="0"/>
        <v>4987.3622396416795</v>
      </c>
      <c r="S24" s="106">
        <v>3.6019999999999999</v>
      </c>
      <c r="T24" s="70">
        <v>4785.4275494480107</v>
      </c>
      <c r="U24" s="97"/>
      <c r="V24" s="97"/>
      <c r="W24" s="97"/>
      <c r="X24" s="97"/>
      <c r="Y24" s="107">
        <v>4785.4275494480107</v>
      </c>
      <c r="AA24" t="str">
        <f t="shared" si="1"/>
        <v/>
      </c>
      <c r="AB24" s="65">
        <v>618</v>
      </c>
      <c r="AC24" s="65" t="s">
        <v>143</v>
      </c>
      <c r="AD24" s="66" t="s">
        <v>228</v>
      </c>
      <c r="AE24" s="65">
        <v>4124509</v>
      </c>
      <c r="AF24" s="66" t="s">
        <v>245</v>
      </c>
      <c r="AG24" s="67">
        <v>36069</v>
      </c>
      <c r="AH24" s="68">
        <v>1328.5473485419241</v>
      </c>
      <c r="AI24" s="50">
        <v>4101</v>
      </c>
      <c r="AJ24" s="50" t="s">
        <v>63</v>
      </c>
      <c r="AK24" s="69">
        <v>3.7539966077349756</v>
      </c>
      <c r="AL24" s="70">
        <v>4987.3622396416795</v>
      </c>
    </row>
    <row r="25" spans="1:38" x14ac:dyDescent="0.25">
      <c r="A25" s="65">
        <v>638</v>
      </c>
      <c r="B25" s="65" t="s">
        <v>143</v>
      </c>
      <c r="C25" s="66" t="s">
        <v>246</v>
      </c>
      <c r="D25" s="65">
        <v>4101408</v>
      </c>
      <c r="E25" s="66" t="s">
        <v>247</v>
      </c>
      <c r="F25" s="67">
        <v>35916</v>
      </c>
      <c r="G25" s="68">
        <v>299.57519354307362</v>
      </c>
      <c r="H25" s="50">
        <v>4101</v>
      </c>
      <c r="I25" s="49" t="s">
        <v>63</v>
      </c>
      <c r="J25" s="106">
        <v>3.7474983403623869</v>
      </c>
      <c r="K25" s="70">
        <v>1122.6575406164093</v>
      </c>
      <c r="L25" s="97"/>
      <c r="M25" s="97"/>
      <c r="N25" s="97"/>
      <c r="O25" s="97"/>
      <c r="P25" s="107">
        <f t="shared" si="0"/>
        <v>1122.6575406164093</v>
      </c>
      <c r="S25" s="106">
        <v>3.5957999999999997</v>
      </c>
      <c r="T25" s="70">
        <v>1077.2124809421841</v>
      </c>
      <c r="U25" s="97"/>
      <c r="V25" s="97"/>
      <c r="W25" s="97"/>
      <c r="X25" s="97"/>
      <c r="Y25" s="107">
        <v>1077.2124809421841</v>
      </c>
      <c r="AA25" t="str">
        <f t="shared" si="1"/>
        <v/>
      </c>
      <c r="AB25" s="65">
        <v>638</v>
      </c>
      <c r="AC25" s="65" t="s">
        <v>143</v>
      </c>
      <c r="AD25" s="66" t="s">
        <v>246</v>
      </c>
      <c r="AE25" s="65">
        <v>4101408</v>
      </c>
      <c r="AF25" s="66" t="s">
        <v>247</v>
      </c>
      <c r="AG25" s="67">
        <v>35916</v>
      </c>
      <c r="AH25" s="68">
        <v>299.57519354307362</v>
      </c>
      <c r="AI25" s="50">
        <v>4101</v>
      </c>
      <c r="AJ25" s="50" t="s">
        <v>63</v>
      </c>
      <c r="AK25" s="69">
        <v>3.7474983403623869</v>
      </c>
      <c r="AL25" s="70">
        <v>1122.6575406164093</v>
      </c>
    </row>
    <row r="26" spans="1:38" x14ac:dyDescent="0.25">
      <c r="A26" s="65">
        <v>665</v>
      </c>
      <c r="B26" s="65" t="s">
        <v>143</v>
      </c>
      <c r="C26" s="66" t="s">
        <v>228</v>
      </c>
      <c r="D26" s="65">
        <v>4124509</v>
      </c>
      <c r="E26" s="66" t="s">
        <v>248</v>
      </c>
      <c r="F26" s="67">
        <v>35977</v>
      </c>
      <c r="G26" s="68">
        <v>759.34213142719591</v>
      </c>
      <c r="H26" s="50">
        <v>4101</v>
      </c>
      <c r="I26" s="49" t="s">
        <v>63</v>
      </c>
      <c r="J26" s="106">
        <v>3.7195514121022804</v>
      </c>
      <c r="K26" s="70">
        <v>2824.412097218782</v>
      </c>
      <c r="L26" s="97"/>
      <c r="M26" s="97"/>
      <c r="N26" s="97"/>
      <c r="O26" s="97"/>
      <c r="P26" s="107">
        <f t="shared" si="0"/>
        <v>2824.412097218782</v>
      </c>
      <c r="S26" s="106">
        <v>3.569</v>
      </c>
      <c r="T26" s="70">
        <v>2710.0920670636619</v>
      </c>
      <c r="U26" s="97"/>
      <c r="V26" s="97"/>
      <c r="W26" s="97"/>
      <c r="X26" s="97"/>
      <c r="Y26" s="107">
        <v>2710.0920670636619</v>
      </c>
      <c r="AA26" t="str">
        <f t="shared" si="1"/>
        <v/>
      </c>
      <c r="AB26" s="65">
        <v>665</v>
      </c>
      <c r="AC26" s="65" t="s">
        <v>143</v>
      </c>
      <c r="AD26" s="66" t="s">
        <v>228</v>
      </c>
      <c r="AE26" s="65">
        <v>4124509</v>
      </c>
      <c r="AF26" s="66" t="s">
        <v>248</v>
      </c>
      <c r="AG26" s="67">
        <v>35977</v>
      </c>
      <c r="AH26" s="68">
        <v>759.34213142719591</v>
      </c>
      <c r="AI26" s="50">
        <v>4101</v>
      </c>
      <c r="AJ26" s="50" t="s">
        <v>63</v>
      </c>
      <c r="AK26" s="69">
        <v>3.7195514121022804</v>
      </c>
      <c r="AL26" s="70">
        <v>2824.412097218782</v>
      </c>
    </row>
    <row r="27" spans="1:38" x14ac:dyDescent="0.25">
      <c r="A27" s="65">
        <v>716</v>
      </c>
      <c r="B27" s="65" t="s">
        <v>143</v>
      </c>
      <c r="C27" s="66" t="s">
        <v>249</v>
      </c>
      <c r="D27" s="65">
        <v>4118402</v>
      </c>
      <c r="E27" s="66" t="s">
        <v>250</v>
      </c>
      <c r="F27" s="67">
        <v>36130</v>
      </c>
      <c r="G27" s="68">
        <v>1165.9710643889618</v>
      </c>
      <c r="H27" s="50">
        <v>4101</v>
      </c>
      <c r="I27" s="49" t="s">
        <v>63</v>
      </c>
      <c r="J27" s="106">
        <v>3.7577564887747346</v>
      </c>
      <c r="K27" s="70">
        <v>4381.4353329312053</v>
      </c>
      <c r="L27" s="97"/>
      <c r="M27" s="97"/>
      <c r="N27" s="97"/>
      <c r="O27" s="97"/>
      <c r="P27" s="107">
        <f t="shared" si="0"/>
        <v>4381.4353329312053</v>
      </c>
      <c r="S27" s="106">
        <v>3.6055999999999999</v>
      </c>
      <c r="T27" s="70">
        <v>4204.0252697608412</v>
      </c>
      <c r="U27" s="97"/>
      <c r="V27" s="97"/>
      <c r="W27" s="97"/>
      <c r="X27" s="97"/>
      <c r="Y27" s="107">
        <v>4204.0252697608412</v>
      </c>
      <c r="AA27" t="str">
        <f t="shared" si="1"/>
        <v/>
      </c>
      <c r="AB27" s="65">
        <v>716</v>
      </c>
      <c r="AC27" s="65" t="s">
        <v>143</v>
      </c>
      <c r="AD27" s="66" t="s">
        <v>249</v>
      </c>
      <c r="AE27" s="65">
        <v>4118402</v>
      </c>
      <c r="AF27" s="66" t="s">
        <v>250</v>
      </c>
      <c r="AG27" s="67">
        <v>36130</v>
      </c>
      <c r="AH27" s="68">
        <v>1165.9710643889618</v>
      </c>
      <c r="AI27" s="50">
        <v>4101</v>
      </c>
      <c r="AJ27" s="50" t="s">
        <v>63</v>
      </c>
      <c r="AK27" s="69">
        <v>3.7577564887747346</v>
      </c>
      <c r="AL27" s="70">
        <v>4381.4353329312053</v>
      </c>
    </row>
    <row r="28" spans="1:38" x14ac:dyDescent="0.25">
      <c r="A28" s="65">
        <v>725</v>
      </c>
      <c r="B28" s="65" t="s">
        <v>143</v>
      </c>
      <c r="C28" s="66" t="s">
        <v>237</v>
      </c>
      <c r="D28" s="65">
        <v>4121000</v>
      </c>
      <c r="E28" s="66" t="s">
        <v>251</v>
      </c>
      <c r="F28" s="67">
        <v>36069</v>
      </c>
      <c r="G28" s="68">
        <v>1001.7464467930029</v>
      </c>
      <c r="H28" s="50">
        <v>4101</v>
      </c>
      <c r="I28" s="49" t="s">
        <v>63</v>
      </c>
      <c r="J28" s="106">
        <v>3.7539966077349756</v>
      </c>
      <c r="K28" s="70">
        <v>3760.5527630714978</v>
      </c>
      <c r="L28" s="97"/>
      <c r="M28" s="97"/>
      <c r="N28" s="97"/>
      <c r="O28" s="97"/>
      <c r="P28" s="107">
        <f t="shared" si="0"/>
        <v>3760.5527630714978</v>
      </c>
      <c r="S28" s="106">
        <v>3.6019999999999999</v>
      </c>
      <c r="T28" s="70">
        <v>3608.2907013483964</v>
      </c>
      <c r="U28" s="97"/>
      <c r="V28" s="97"/>
      <c r="W28" s="97"/>
      <c r="X28" s="97"/>
      <c r="Y28" s="107">
        <v>3608.2907013483964</v>
      </c>
      <c r="AA28" t="str">
        <f t="shared" si="1"/>
        <v/>
      </c>
      <c r="AB28" s="65">
        <v>725</v>
      </c>
      <c r="AC28" s="65" t="s">
        <v>143</v>
      </c>
      <c r="AD28" s="66" t="s">
        <v>237</v>
      </c>
      <c r="AE28" s="65">
        <v>4121000</v>
      </c>
      <c r="AF28" s="66" t="s">
        <v>251</v>
      </c>
      <c r="AG28" s="67">
        <v>36069</v>
      </c>
      <c r="AH28" s="68">
        <v>1001.7464467930029</v>
      </c>
      <c r="AI28" s="50">
        <v>4101</v>
      </c>
      <c r="AJ28" s="50" t="s">
        <v>63</v>
      </c>
      <c r="AK28" s="69">
        <v>3.7539966077349756</v>
      </c>
      <c r="AL28" s="70">
        <v>3760.5527630714978</v>
      </c>
    </row>
    <row r="29" spans="1:38" x14ac:dyDescent="0.25">
      <c r="A29" s="65">
        <v>730</v>
      </c>
      <c r="B29" s="65" t="s">
        <v>143</v>
      </c>
      <c r="C29" s="66" t="s">
        <v>252</v>
      </c>
      <c r="D29" s="65">
        <v>4106704</v>
      </c>
      <c r="E29" s="66" t="s">
        <v>253</v>
      </c>
      <c r="F29" s="67">
        <v>36069</v>
      </c>
      <c r="G29" s="68">
        <v>1008.9785746631949</v>
      </c>
      <c r="H29" s="50">
        <v>4101</v>
      </c>
      <c r="I29" s="49" t="s">
        <v>63</v>
      </c>
      <c r="J29" s="106">
        <v>3.7539966077349756</v>
      </c>
      <c r="K29" s="70">
        <v>3787.7021465629045</v>
      </c>
      <c r="L29" s="97"/>
      <c r="M29" s="97"/>
      <c r="N29" s="97"/>
      <c r="O29" s="97"/>
      <c r="P29" s="107">
        <f t="shared" si="0"/>
        <v>3787.7021465629045</v>
      </c>
      <c r="S29" s="106">
        <v>3.6019999999999999</v>
      </c>
      <c r="T29" s="70">
        <v>3634.340825936828</v>
      </c>
      <c r="U29" s="97"/>
      <c r="V29" s="97"/>
      <c r="W29" s="97"/>
      <c r="X29" s="97"/>
      <c r="Y29" s="107">
        <v>3634.340825936828</v>
      </c>
      <c r="AA29" t="str">
        <f t="shared" si="1"/>
        <v/>
      </c>
      <c r="AB29" s="65">
        <v>730</v>
      </c>
      <c r="AC29" s="65" t="s">
        <v>143</v>
      </c>
      <c r="AD29" s="66" t="s">
        <v>252</v>
      </c>
      <c r="AE29" s="65">
        <v>4106704</v>
      </c>
      <c r="AF29" s="66" t="s">
        <v>253</v>
      </c>
      <c r="AG29" s="67">
        <v>36069</v>
      </c>
      <c r="AH29" s="68">
        <v>1008.9785746631949</v>
      </c>
      <c r="AI29" s="50">
        <v>4101</v>
      </c>
      <c r="AJ29" s="50" t="s">
        <v>63</v>
      </c>
      <c r="AK29" s="69">
        <v>3.7539966077349756</v>
      </c>
      <c r="AL29" s="70">
        <v>3787.7021465629045</v>
      </c>
    </row>
    <row r="30" spans="1:38" x14ac:dyDescent="0.25">
      <c r="A30" s="65">
        <v>833</v>
      </c>
      <c r="B30" s="65" t="s">
        <v>143</v>
      </c>
      <c r="C30" s="66" t="s">
        <v>254</v>
      </c>
      <c r="D30" s="65">
        <v>4127304</v>
      </c>
      <c r="E30" s="66" t="s">
        <v>255</v>
      </c>
      <c r="F30" s="67">
        <v>36069</v>
      </c>
      <c r="G30" s="68">
        <v>1159.4558781389037</v>
      </c>
      <c r="H30" s="50">
        <v>4101</v>
      </c>
      <c r="I30" s="49" t="s">
        <v>63</v>
      </c>
      <c r="J30" s="106">
        <v>3.7539966077349756</v>
      </c>
      <c r="K30" s="70">
        <v>4352.5934333518217</v>
      </c>
      <c r="L30" s="97"/>
      <c r="M30" s="97"/>
      <c r="N30" s="97"/>
      <c r="O30" s="97"/>
      <c r="P30" s="107">
        <f t="shared" si="0"/>
        <v>4352.5934333518217</v>
      </c>
      <c r="S30" s="106">
        <v>3.6019999999999999</v>
      </c>
      <c r="T30" s="70">
        <v>4176.3600730563312</v>
      </c>
      <c r="U30" s="97"/>
      <c r="V30" s="97"/>
      <c r="W30" s="97"/>
      <c r="X30" s="97"/>
      <c r="Y30" s="107">
        <v>4176.3600730563312</v>
      </c>
      <c r="AA30" t="str">
        <f t="shared" si="1"/>
        <v/>
      </c>
      <c r="AB30" s="65">
        <v>833</v>
      </c>
      <c r="AC30" s="65" t="s">
        <v>143</v>
      </c>
      <c r="AD30" s="66" t="s">
        <v>254</v>
      </c>
      <c r="AE30" s="65">
        <v>4127304</v>
      </c>
      <c r="AF30" s="66" t="s">
        <v>255</v>
      </c>
      <c r="AG30" s="67">
        <v>36069</v>
      </c>
      <c r="AH30" s="68">
        <v>1159.4558781389037</v>
      </c>
      <c r="AI30" s="50">
        <v>4101</v>
      </c>
      <c r="AJ30" s="50" t="s">
        <v>63</v>
      </c>
      <c r="AK30" s="69">
        <v>3.7539966077349756</v>
      </c>
      <c r="AL30" s="70">
        <v>4352.5934333518217</v>
      </c>
    </row>
    <row r="31" spans="1:38" x14ac:dyDescent="0.25">
      <c r="A31" s="65">
        <v>900</v>
      </c>
      <c r="B31" s="65" t="s">
        <v>143</v>
      </c>
      <c r="C31" s="66" t="s">
        <v>256</v>
      </c>
      <c r="D31" s="65">
        <v>4115754</v>
      </c>
      <c r="E31" s="66" t="s">
        <v>257</v>
      </c>
      <c r="F31" s="67">
        <v>36130</v>
      </c>
      <c r="G31" s="68">
        <v>2688.8606511454186</v>
      </c>
      <c r="H31" s="50">
        <v>4101</v>
      </c>
      <c r="I31" s="49" t="s">
        <v>63</v>
      </c>
      <c r="J31" s="106">
        <v>3.7577564887747346</v>
      </c>
      <c r="K31" s="70">
        <v>10104.083559252755</v>
      </c>
      <c r="L31" s="97"/>
      <c r="M31" s="97"/>
      <c r="N31" s="97"/>
      <c r="O31" s="97"/>
      <c r="P31" s="107">
        <f t="shared" si="0"/>
        <v>10104.083559252755</v>
      </c>
      <c r="S31" s="106">
        <v>3.6055999999999999</v>
      </c>
      <c r="T31" s="70">
        <v>9694.9559637699203</v>
      </c>
      <c r="U31" s="97"/>
      <c r="V31" s="97"/>
      <c r="W31" s="97"/>
      <c r="X31" s="97"/>
      <c r="Y31" s="107">
        <v>9694.9559637699203</v>
      </c>
      <c r="AA31" t="str">
        <f t="shared" si="1"/>
        <v/>
      </c>
      <c r="AB31" s="65">
        <v>900</v>
      </c>
      <c r="AC31" s="65" t="s">
        <v>143</v>
      </c>
      <c r="AD31" s="66" t="s">
        <v>256</v>
      </c>
      <c r="AE31" s="65">
        <v>4115754</v>
      </c>
      <c r="AF31" s="66" t="s">
        <v>257</v>
      </c>
      <c r="AG31" s="67">
        <v>36130</v>
      </c>
      <c r="AH31" s="68">
        <v>2688.8606511454186</v>
      </c>
      <c r="AI31" s="50">
        <v>4101</v>
      </c>
      <c r="AJ31" s="50" t="s">
        <v>63</v>
      </c>
      <c r="AK31" s="69">
        <v>3.7577564887747346</v>
      </c>
      <c r="AL31" s="70">
        <v>10104.083559252755</v>
      </c>
    </row>
    <row r="32" spans="1:38" x14ac:dyDescent="0.25">
      <c r="A32" s="65">
        <v>901</v>
      </c>
      <c r="B32" s="65" t="s">
        <v>143</v>
      </c>
      <c r="C32" s="66" t="s">
        <v>258</v>
      </c>
      <c r="D32" s="65">
        <v>4110805</v>
      </c>
      <c r="E32" s="66" t="s">
        <v>259</v>
      </c>
      <c r="F32" s="67">
        <v>36069</v>
      </c>
      <c r="G32" s="68">
        <v>571.05370242214531</v>
      </c>
      <c r="H32" s="50">
        <v>4101</v>
      </c>
      <c r="I32" s="49" t="s">
        <v>63</v>
      </c>
      <c r="J32" s="106">
        <v>3.7539966077349756</v>
      </c>
      <c r="K32" s="70">
        <v>2143.7336617272317</v>
      </c>
      <c r="L32" s="97"/>
      <c r="M32" s="97"/>
      <c r="N32" s="97"/>
      <c r="O32" s="97"/>
      <c r="P32" s="107">
        <f t="shared" si="0"/>
        <v>2143.7336617272317</v>
      </c>
      <c r="S32" s="106">
        <v>3.6019999999999999</v>
      </c>
      <c r="T32" s="70">
        <v>2056.9354361245673</v>
      </c>
      <c r="U32" s="97"/>
      <c r="V32" s="97"/>
      <c r="W32" s="97"/>
      <c r="X32" s="97"/>
      <c r="Y32" s="107">
        <v>2056.9354361245673</v>
      </c>
      <c r="AA32" t="str">
        <f t="shared" si="1"/>
        <v/>
      </c>
      <c r="AB32" s="65">
        <v>901</v>
      </c>
      <c r="AC32" s="65" t="s">
        <v>143</v>
      </c>
      <c r="AD32" s="66" t="s">
        <v>258</v>
      </c>
      <c r="AE32" s="65">
        <v>4110805</v>
      </c>
      <c r="AF32" s="66" t="s">
        <v>259</v>
      </c>
      <c r="AG32" s="67">
        <v>36069</v>
      </c>
      <c r="AH32" s="68">
        <v>571.05370242214531</v>
      </c>
      <c r="AI32" s="50">
        <v>4101</v>
      </c>
      <c r="AJ32" s="50" t="s">
        <v>63</v>
      </c>
      <c r="AK32" s="69">
        <v>3.7539966077349756</v>
      </c>
      <c r="AL32" s="70">
        <v>2143.7336617272317</v>
      </c>
    </row>
    <row r="33" spans="1:38" x14ac:dyDescent="0.25">
      <c r="A33" s="65">
        <v>961</v>
      </c>
      <c r="B33" s="65" t="s">
        <v>143</v>
      </c>
      <c r="C33" s="66" t="s">
        <v>235</v>
      </c>
      <c r="D33" s="65">
        <v>4115903</v>
      </c>
      <c r="E33" s="66" t="s">
        <v>260</v>
      </c>
      <c r="F33" s="67">
        <v>36069</v>
      </c>
      <c r="G33" s="68">
        <v>1076.1055528573741</v>
      </c>
      <c r="H33" s="50">
        <v>4101</v>
      </c>
      <c r="I33" s="49" t="s">
        <v>63</v>
      </c>
      <c r="J33" s="106">
        <v>3.7539966077349756</v>
      </c>
      <c r="K33" s="70">
        <v>4039.6965949913524</v>
      </c>
      <c r="L33" s="97"/>
      <c r="M33" s="97"/>
      <c r="N33" s="97"/>
      <c r="O33" s="97"/>
      <c r="P33" s="107">
        <f t="shared" si="0"/>
        <v>4039.6965949913524</v>
      </c>
      <c r="S33" s="106">
        <v>3.6019999999999999</v>
      </c>
      <c r="T33" s="70">
        <v>3876.1322013922613</v>
      </c>
      <c r="U33" s="97"/>
      <c r="V33" s="97"/>
      <c r="W33" s="97"/>
      <c r="X33" s="97"/>
      <c r="Y33" s="107">
        <v>3876.1322013922613</v>
      </c>
      <c r="AA33" t="str">
        <f t="shared" si="1"/>
        <v/>
      </c>
      <c r="AB33" s="65">
        <v>961</v>
      </c>
      <c r="AC33" s="65" t="s">
        <v>143</v>
      </c>
      <c r="AD33" s="66" t="s">
        <v>235</v>
      </c>
      <c r="AE33" s="65">
        <v>4115903</v>
      </c>
      <c r="AF33" s="66" t="s">
        <v>260</v>
      </c>
      <c r="AG33" s="67">
        <v>36069</v>
      </c>
      <c r="AH33" s="68">
        <v>1076.1055528573741</v>
      </c>
      <c r="AI33" s="50">
        <v>4101</v>
      </c>
      <c r="AJ33" s="50" t="s">
        <v>63</v>
      </c>
      <c r="AK33" s="69">
        <v>3.7539966077349756</v>
      </c>
      <c r="AL33" s="70">
        <v>4039.6965949913524</v>
      </c>
    </row>
    <row r="34" spans="1:38" x14ac:dyDescent="0.25">
      <c r="A34" s="65">
        <v>970</v>
      </c>
      <c r="B34" s="65" t="s">
        <v>143</v>
      </c>
      <c r="C34" s="66" t="s">
        <v>261</v>
      </c>
      <c r="D34" s="65">
        <v>4100806</v>
      </c>
      <c r="E34" s="66" t="s">
        <v>262</v>
      </c>
      <c r="F34" s="67">
        <v>36434</v>
      </c>
      <c r="G34" s="68">
        <v>2075.3800405421257</v>
      </c>
      <c r="H34" s="50">
        <v>4101</v>
      </c>
      <c r="I34" s="49" t="s">
        <v>63</v>
      </c>
      <c r="J34" s="106">
        <v>3.5394153281575602</v>
      </c>
      <c r="K34" s="70">
        <v>7345.6319272470582</v>
      </c>
      <c r="L34" s="97"/>
      <c r="M34" s="97"/>
      <c r="N34" s="97"/>
      <c r="O34" s="97"/>
      <c r="P34" s="107">
        <f t="shared" si="0"/>
        <v>7345.6319272470582</v>
      </c>
      <c r="S34" s="106">
        <v>3.3961000000000001</v>
      </c>
      <c r="T34" s="70">
        <v>7048.1981556851133</v>
      </c>
      <c r="U34" s="97"/>
      <c r="V34" s="97"/>
      <c r="W34" s="97"/>
      <c r="X34" s="97"/>
      <c r="Y34" s="107">
        <v>7048.1981556851133</v>
      </c>
      <c r="AA34" t="str">
        <f t="shared" si="1"/>
        <v/>
      </c>
      <c r="AB34" s="65">
        <v>970</v>
      </c>
      <c r="AC34" s="65" t="s">
        <v>143</v>
      </c>
      <c r="AD34" s="66" t="s">
        <v>261</v>
      </c>
      <c r="AE34" s="65">
        <v>4100806</v>
      </c>
      <c r="AF34" s="66" t="s">
        <v>262</v>
      </c>
      <c r="AG34" s="67">
        <v>36434</v>
      </c>
      <c r="AH34" s="68">
        <v>2075.3800405421257</v>
      </c>
      <c r="AI34" s="50">
        <v>4101</v>
      </c>
      <c r="AJ34" s="50" t="s">
        <v>63</v>
      </c>
      <c r="AK34" s="69">
        <v>3.5394153281575602</v>
      </c>
      <c r="AL34" s="70">
        <v>7345.6319272470582</v>
      </c>
    </row>
    <row r="35" spans="1:38" x14ac:dyDescent="0.25">
      <c r="A35" s="65">
        <v>971</v>
      </c>
      <c r="B35" s="65" t="s">
        <v>143</v>
      </c>
      <c r="C35" s="66" t="s">
        <v>258</v>
      </c>
      <c r="D35" s="65">
        <v>4110805</v>
      </c>
      <c r="E35" s="66" t="s">
        <v>263</v>
      </c>
      <c r="F35" s="67">
        <v>36434</v>
      </c>
      <c r="G35" s="68">
        <v>541.86671852211964</v>
      </c>
      <c r="H35" s="50">
        <v>4101</v>
      </c>
      <c r="I35" s="49" t="s">
        <v>63</v>
      </c>
      <c r="J35" s="106">
        <v>3.5394153281575602</v>
      </c>
      <c r="K35" s="70">
        <v>1917.8913693556285</v>
      </c>
      <c r="L35" s="97"/>
      <c r="M35" s="97"/>
      <c r="N35" s="97"/>
      <c r="O35" s="97"/>
      <c r="P35" s="107">
        <f t="shared" si="0"/>
        <v>1917.8913693556285</v>
      </c>
      <c r="S35" s="106">
        <v>3.3961000000000001</v>
      </c>
      <c r="T35" s="70">
        <v>1840.2335627729706</v>
      </c>
      <c r="U35" s="97"/>
      <c r="V35" s="97"/>
      <c r="W35" s="97"/>
      <c r="X35" s="97"/>
      <c r="Y35" s="107">
        <v>1840.2335627729706</v>
      </c>
      <c r="AA35" t="str">
        <f t="shared" si="1"/>
        <v/>
      </c>
      <c r="AB35" s="65">
        <v>971</v>
      </c>
      <c r="AC35" s="65" t="s">
        <v>143</v>
      </c>
      <c r="AD35" s="66" t="s">
        <v>258</v>
      </c>
      <c r="AE35" s="65">
        <v>4110805</v>
      </c>
      <c r="AF35" s="66" t="s">
        <v>263</v>
      </c>
      <c r="AG35" s="67">
        <v>36434</v>
      </c>
      <c r="AH35" s="68">
        <v>541.86671852211964</v>
      </c>
      <c r="AI35" s="50">
        <v>4101</v>
      </c>
      <c r="AJ35" s="50" t="s">
        <v>63</v>
      </c>
      <c r="AK35" s="69">
        <v>3.5394153281575602</v>
      </c>
      <c r="AL35" s="70">
        <v>1917.8913693556285</v>
      </c>
    </row>
    <row r="36" spans="1:38" x14ac:dyDescent="0.25">
      <c r="A36" s="65">
        <v>1037</v>
      </c>
      <c r="B36" s="65" t="s">
        <v>143</v>
      </c>
      <c r="C36" s="66" t="s">
        <v>254</v>
      </c>
      <c r="D36" s="65">
        <v>4127304</v>
      </c>
      <c r="E36" s="66" t="s">
        <v>264</v>
      </c>
      <c r="F36" s="67">
        <v>36069</v>
      </c>
      <c r="G36" s="68">
        <v>1088.6914383841688</v>
      </c>
      <c r="H36" s="50">
        <v>4101</v>
      </c>
      <c r="I36" s="49" t="s">
        <v>63</v>
      </c>
      <c r="J36" s="106">
        <v>3.7539966077349756</v>
      </c>
      <c r="K36" s="70">
        <v>4086.9439665642808</v>
      </c>
      <c r="L36" s="97"/>
      <c r="M36" s="97"/>
      <c r="N36" s="97"/>
      <c r="O36" s="97"/>
      <c r="P36" s="107">
        <f t="shared" si="0"/>
        <v>4086.9439665642808</v>
      </c>
      <c r="S36" s="106">
        <v>3.6019999999999999</v>
      </c>
      <c r="T36" s="70">
        <v>3921.4665610597758</v>
      </c>
      <c r="U36" s="97"/>
      <c r="V36" s="97"/>
      <c r="W36" s="97"/>
      <c r="X36" s="97"/>
      <c r="Y36" s="107">
        <v>3921.4665610597758</v>
      </c>
      <c r="AA36" t="str">
        <f t="shared" si="1"/>
        <v/>
      </c>
      <c r="AB36" s="65">
        <v>1037</v>
      </c>
      <c r="AC36" s="65" t="s">
        <v>143</v>
      </c>
      <c r="AD36" s="66" t="s">
        <v>254</v>
      </c>
      <c r="AE36" s="65">
        <v>4127304</v>
      </c>
      <c r="AF36" s="66" t="s">
        <v>264</v>
      </c>
      <c r="AG36" s="67">
        <v>36069</v>
      </c>
      <c r="AH36" s="68">
        <v>1088.6914383841688</v>
      </c>
      <c r="AI36" s="50">
        <v>4101</v>
      </c>
      <c r="AJ36" s="50" t="s">
        <v>63</v>
      </c>
      <c r="AK36" s="69">
        <v>3.7539966077349756</v>
      </c>
      <c r="AL36" s="70">
        <v>4086.9439665642808</v>
      </c>
    </row>
    <row r="37" spans="1:38" x14ac:dyDescent="0.25">
      <c r="A37" s="65">
        <v>1064</v>
      </c>
      <c r="B37" s="65" t="s">
        <v>143</v>
      </c>
      <c r="C37" s="66" t="s">
        <v>254</v>
      </c>
      <c r="D37" s="65">
        <v>4127304</v>
      </c>
      <c r="E37" s="66" t="s">
        <v>265</v>
      </c>
      <c r="F37" s="67">
        <v>35947</v>
      </c>
      <c r="G37" s="68">
        <v>1232.1179513184586</v>
      </c>
      <c r="H37" s="50">
        <v>4101</v>
      </c>
      <c r="I37" s="49" t="s">
        <v>63</v>
      </c>
      <c r="J37" s="106">
        <v>3.7321975582618458</v>
      </c>
      <c r="K37" s="70">
        <v>4598.5076094013393</v>
      </c>
      <c r="L37" s="97"/>
      <c r="M37" s="97"/>
      <c r="N37" s="97"/>
      <c r="O37" s="97"/>
      <c r="P37" s="107">
        <f t="shared" si="0"/>
        <v>4598.5076094013393</v>
      </c>
      <c r="S37" s="106">
        <v>3.5811000000000002</v>
      </c>
      <c r="T37" s="70">
        <v>4412.3375954665325</v>
      </c>
      <c r="U37" s="97"/>
      <c r="V37" s="97"/>
      <c r="W37" s="97"/>
      <c r="X37" s="97"/>
      <c r="Y37" s="107">
        <v>4412.3375954665325</v>
      </c>
      <c r="AA37" t="str">
        <f t="shared" si="1"/>
        <v/>
      </c>
      <c r="AB37" s="65">
        <v>1064</v>
      </c>
      <c r="AC37" s="65" t="s">
        <v>143</v>
      </c>
      <c r="AD37" s="66" t="s">
        <v>254</v>
      </c>
      <c r="AE37" s="65">
        <v>4127304</v>
      </c>
      <c r="AF37" s="66" t="s">
        <v>265</v>
      </c>
      <c r="AG37" s="67">
        <v>35947</v>
      </c>
      <c r="AH37" s="68">
        <v>1232.1179513184586</v>
      </c>
      <c r="AI37" s="50">
        <v>4101</v>
      </c>
      <c r="AJ37" s="50" t="s">
        <v>63</v>
      </c>
      <c r="AK37" s="69">
        <v>3.7321975582618458</v>
      </c>
      <c r="AL37" s="70">
        <v>4598.5076094013393</v>
      </c>
    </row>
    <row r="38" spans="1:38" x14ac:dyDescent="0.25">
      <c r="A38" s="65">
        <v>1067</v>
      </c>
      <c r="B38" s="65" t="s">
        <v>143</v>
      </c>
      <c r="C38" s="66" t="s">
        <v>254</v>
      </c>
      <c r="D38" s="65">
        <v>4127304</v>
      </c>
      <c r="E38" s="66" t="s">
        <v>266</v>
      </c>
      <c r="F38" s="67">
        <v>36069</v>
      </c>
      <c r="G38" s="68">
        <v>1221.5289691746768</v>
      </c>
      <c r="H38" s="50">
        <v>4101</v>
      </c>
      <c r="I38" s="49" t="s">
        <v>63</v>
      </c>
      <c r="J38" s="106">
        <v>3.7539966077349756</v>
      </c>
      <c r="K38" s="70">
        <v>4585.6156065317382</v>
      </c>
      <c r="L38" s="97"/>
      <c r="M38" s="97"/>
      <c r="N38" s="97"/>
      <c r="O38" s="97"/>
      <c r="P38" s="107">
        <f t="shared" si="0"/>
        <v>4585.6156065317382</v>
      </c>
      <c r="S38" s="106">
        <v>3.6019999999999999</v>
      </c>
      <c r="T38" s="70">
        <v>4399.9473469671857</v>
      </c>
      <c r="U38" s="97"/>
      <c r="V38" s="97"/>
      <c r="W38" s="97"/>
      <c r="X38" s="97"/>
      <c r="Y38" s="107">
        <v>4399.9473469671857</v>
      </c>
      <c r="AA38" t="str">
        <f t="shared" si="1"/>
        <v/>
      </c>
      <c r="AB38" s="65">
        <v>1067</v>
      </c>
      <c r="AC38" s="65" t="s">
        <v>143</v>
      </c>
      <c r="AD38" s="66" t="s">
        <v>254</v>
      </c>
      <c r="AE38" s="65">
        <v>4127304</v>
      </c>
      <c r="AF38" s="66" t="s">
        <v>266</v>
      </c>
      <c r="AG38" s="67">
        <v>36069</v>
      </c>
      <c r="AH38" s="68">
        <v>1221.5289691746768</v>
      </c>
      <c r="AI38" s="50">
        <v>4101</v>
      </c>
      <c r="AJ38" s="50" t="s">
        <v>63</v>
      </c>
      <c r="AK38" s="69">
        <v>3.7539966077349756</v>
      </c>
      <c r="AL38" s="70">
        <v>4585.6156065317382</v>
      </c>
    </row>
    <row r="39" spans="1:38" x14ac:dyDescent="0.25">
      <c r="A39" s="65">
        <v>1068</v>
      </c>
      <c r="B39" s="65" t="s">
        <v>143</v>
      </c>
      <c r="C39" s="66" t="s">
        <v>237</v>
      </c>
      <c r="D39" s="65">
        <v>4121000</v>
      </c>
      <c r="E39" s="66" t="s">
        <v>267</v>
      </c>
      <c r="F39" s="67">
        <v>36100</v>
      </c>
      <c r="G39" s="68">
        <v>1092.3042834394903</v>
      </c>
      <c r="H39" s="50">
        <v>4101</v>
      </c>
      <c r="I39" s="49" t="s">
        <v>63</v>
      </c>
      <c r="J39" s="106">
        <v>3.7536226392493024</v>
      </c>
      <c r="K39" s="70">
        <v>4100.0980872674572</v>
      </c>
      <c r="L39" s="97"/>
      <c r="M39" s="97"/>
      <c r="N39" s="97"/>
      <c r="O39" s="97"/>
      <c r="P39" s="107">
        <f t="shared" si="0"/>
        <v>4100.0980872674572</v>
      </c>
      <c r="S39" s="106">
        <v>3.6016000000000004</v>
      </c>
      <c r="T39" s="70">
        <v>3934.0431072356687</v>
      </c>
      <c r="U39" s="97"/>
      <c r="V39" s="97"/>
      <c r="W39" s="97"/>
      <c r="X39" s="97"/>
      <c r="Y39" s="107">
        <v>3934.0431072356687</v>
      </c>
      <c r="AA39" t="str">
        <f t="shared" si="1"/>
        <v/>
      </c>
      <c r="AB39" s="65">
        <v>1068</v>
      </c>
      <c r="AC39" s="65" t="s">
        <v>143</v>
      </c>
      <c r="AD39" s="66" t="s">
        <v>237</v>
      </c>
      <c r="AE39" s="65">
        <v>4121000</v>
      </c>
      <c r="AF39" s="66" t="s">
        <v>267</v>
      </c>
      <c r="AG39" s="67">
        <v>36100</v>
      </c>
      <c r="AH39" s="68">
        <v>1092.3042834394903</v>
      </c>
      <c r="AI39" s="50">
        <v>4101</v>
      </c>
      <c r="AJ39" s="50" t="s">
        <v>63</v>
      </c>
      <c r="AK39" s="69">
        <v>3.7536226392493024</v>
      </c>
      <c r="AL39" s="70">
        <v>4100.0980872674572</v>
      </c>
    </row>
    <row r="40" spans="1:38" x14ac:dyDescent="0.25">
      <c r="A40" s="65">
        <v>1084</v>
      </c>
      <c r="B40" s="65" t="s">
        <v>143</v>
      </c>
      <c r="C40" s="66" t="s">
        <v>268</v>
      </c>
      <c r="D40" s="65">
        <v>4119707</v>
      </c>
      <c r="E40" s="66" t="s">
        <v>269</v>
      </c>
      <c r="F40" s="67">
        <v>36039</v>
      </c>
      <c r="G40" s="68">
        <v>1052.3871228655796</v>
      </c>
      <c r="H40" s="50">
        <v>4101</v>
      </c>
      <c r="I40" s="49" t="s">
        <v>63</v>
      </c>
      <c r="J40" s="106">
        <v>3.7374779864492678</v>
      </c>
      <c r="K40" s="70">
        <v>3933.2737049327848</v>
      </c>
      <c r="L40" s="97"/>
      <c r="M40" s="97"/>
      <c r="N40" s="97"/>
      <c r="O40" s="97"/>
      <c r="P40" s="107">
        <f t="shared" si="0"/>
        <v>3933.2737049327848</v>
      </c>
      <c r="S40" s="106">
        <v>3.5861999999999998</v>
      </c>
      <c r="T40" s="70">
        <v>3774.0707000205416</v>
      </c>
      <c r="U40" s="97"/>
      <c r="V40" s="97"/>
      <c r="W40" s="97"/>
      <c r="X40" s="97"/>
      <c r="Y40" s="107">
        <v>3774.0707000205416</v>
      </c>
      <c r="AA40" t="str">
        <f t="shared" si="1"/>
        <v/>
      </c>
      <c r="AB40" s="65">
        <v>1084</v>
      </c>
      <c r="AC40" s="65" t="s">
        <v>143</v>
      </c>
      <c r="AD40" s="66" t="s">
        <v>268</v>
      </c>
      <c r="AE40" s="65">
        <v>4119707</v>
      </c>
      <c r="AF40" s="66" t="s">
        <v>269</v>
      </c>
      <c r="AG40" s="67">
        <v>36039</v>
      </c>
      <c r="AH40" s="68">
        <v>1052.3871228655796</v>
      </c>
      <c r="AI40" s="50">
        <v>4101</v>
      </c>
      <c r="AJ40" s="50" t="s">
        <v>63</v>
      </c>
      <c r="AK40" s="69">
        <v>3.7374779864492678</v>
      </c>
      <c r="AL40" s="70">
        <v>3933.2737049327848</v>
      </c>
    </row>
    <row r="41" spans="1:38" x14ac:dyDescent="0.25">
      <c r="A41" s="65">
        <v>1087</v>
      </c>
      <c r="B41" s="65" t="s">
        <v>143</v>
      </c>
      <c r="C41" s="66" t="s">
        <v>270</v>
      </c>
      <c r="D41" s="65">
        <v>4108908</v>
      </c>
      <c r="E41" s="66" t="s">
        <v>271</v>
      </c>
      <c r="F41" s="67">
        <v>36100</v>
      </c>
      <c r="G41" s="68">
        <v>996.51186972510754</v>
      </c>
      <c r="H41" s="50">
        <v>4101</v>
      </c>
      <c r="I41" s="49" t="s">
        <v>63</v>
      </c>
      <c r="J41" s="106">
        <v>3.7536226392493024</v>
      </c>
      <c r="K41" s="70">
        <v>3740.5295144808151</v>
      </c>
      <c r="L41" s="97"/>
      <c r="M41" s="97"/>
      <c r="N41" s="97"/>
      <c r="O41" s="97"/>
      <c r="P41" s="107">
        <f t="shared" si="0"/>
        <v>3740.5295144808151</v>
      </c>
      <c r="S41" s="106">
        <v>3.6016000000000004</v>
      </c>
      <c r="T41" s="70">
        <v>3589.0371500019478</v>
      </c>
      <c r="U41" s="97"/>
      <c r="V41" s="97"/>
      <c r="W41" s="97"/>
      <c r="X41" s="97"/>
      <c r="Y41" s="107">
        <v>3589.0371500019478</v>
      </c>
      <c r="AA41" t="str">
        <f t="shared" si="1"/>
        <v/>
      </c>
      <c r="AB41" s="65">
        <v>1087</v>
      </c>
      <c r="AC41" s="65" t="s">
        <v>143</v>
      </c>
      <c r="AD41" s="66" t="s">
        <v>270</v>
      </c>
      <c r="AE41" s="65">
        <v>4108908</v>
      </c>
      <c r="AF41" s="66" t="s">
        <v>271</v>
      </c>
      <c r="AG41" s="67">
        <v>36100</v>
      </c>
      <c r="AH41" s="68">
        <v>996.51186972510754</v>
      </c>
      <c r="AI41" s="50">
        <v>4101</v>
      </c>
      <c r="AJ41" s="50" t="s">
        <v>63</v>
      </c>
      <c r="AK41" s="69">
        <v>3.7536226392493024</v>
      </c>
      <c r="AL41" s="70">
        <v>3740.5295144808151</v>
      </c>
    </row>
    <row r="42" spans="1:38" x14ac:dyDescent="0.25">
      <c r="A42" s="65">
        <v>1088</v>
      </c>
      <c r="B42" s="65" t="s">
        <v>143</v>
      </c>
      <c r="C42" s="66" t="s">
        <v>272</v>
      </c>
      <c r="D42" s="65">
        <v>4105904</v>
      </c>
      <c r="E42" s="66" t="s">
        <v>273</v>
      </c>
      <c r="F42" s="67">
        <v>36130</v>
      </c>
      <c r="G42" s="68">
        <v>1335.5882207946265</v>
      </c>
      <c r="H42" s="50">
        <v>4101</v>
      </c>
      <c r="I42" s="49" t="s">
        <v>63</v>
      </c>
      <c r="J42" s="106">
        <v>3.7577564887747346</v>
      </c>
      <c r="K42" s="70">
        <v>5018.815303022111</v>
      </c>
      <c r="L42" s="97"/>
      <c r="M42" s="97"/>
      <c r="N42" s="97"/>
      <c r="O42" s="97"/>
      <c r="P42" s="107">
        <f t="shared" si="0"/>
        <v>5018.815303022111</v>
      </c>
      <c r="S42" s="106">
        <v>3.6055999999999999</v>
      </c>
      <c r="T42" s="70">
        <v>4815.5968888971056</v>
      </c>
      <c r="U42" s="97"/>
      <c r="V42" s="97"/>
      <c r="W42" s="97"/>
      <c r="X42" s="97"/>
      <c r="Y42" s="107">
        <v>4815.5968888971056</v>
      </c>
      <c r="AA42" t="str">
        <f t="shared" si="1"/>
        <v/>
      </c>
      <c r="AB42" s="65">
        <v>1088</v>
      </c>
      <c r="AC42" s="65" t="s">
        <v>143</v>
      </c>
      <c r="AD42" s="66" t="s">
        <v>272</v>
      </c>
      <c r="AE42" s="65">
        <v>4105904</v>
      </c>
      <c r="AF42" s="66" t="s">
        <v>273</v>
      </c>
      <c r="AG42" s="67">
        <v>36130</v>
      </c>
      <c r="AH42" s="68">
        <v>1335.5882207946265</v>
      </c>
      <c r="AI42" s="50">
        <v>4101</v>
      </c>
      <c r="AJ42" s="50" t="s">
        <v>63</v>
      </c>
      <c r="AK42" s="69">
        <v>3.7577564887747346</v>
      </c>
      <c r="AL42" s="70">
        <v>5018.815303022111</v>
      </c>
    </row>
    <row r="43" spans="1:38" x14ac:dyDescent="0.25">
      <c r="A43" s="65">
        <v>1092</v>
      </c>
      <c r="B43" s="65" t="s">
        <v>143</v>
      </c>
      <c r="C43" s="66" t="s">
        <v>274</v>
      </c>
      <c r="D43" s="65">
        <v>4117107</v>
      </c>
      <c r="E43" s="66" t="s">
        <v>275</v>
      </c>
      <c r="F43" s="67">
        <v>36069</v>
      </c>
      <c r="G43" s="68">
        <v>1205.1913629796113</v>
      </c>
      <c r="H43" s="50">
        <v>4101</v>
      </c>
      <c r="I43" s="49" t="s">
        <v>63</v>
      </c>
      <c r="J43" s="106">
        <v>3.7539966077349756</v>
      </c>
      <c r="K43" s="70">
        <v>4524.2842882969526</v>
      </c>
      <c r="L43" s="97"/>
      <c r="M43" s="97"/>
      <c r="N43" s="97"/>
      <c r="O43" s="97"/>
      <c r="P43" s="107">
        <f t="shared" si="0"/>
        <v>4524.2842882969526</v>
      </c>
      <c r="S43" s="106">
        <v>3.6019999999999999</v>
      </c>
      <c r="T43" s="70">
        <v>4341.0992894525598</v>
      </c>
      <c r="U43" s="97"/>
      <c r="V43" s="97"/>
      <c r="W43" s="97"/>
      <c r="X43" s="97"/>
      <c r="Y43" s="107">
        <v>4341.0992894525598</v>
      </c>
      <c r="AA43" t="str">
        <f t="shared" si="1"/>
        <v/>
      </c>
      <c r="AB43" s="65">
        <v>1092</v>
      </c>
      <c r="AC43" s="65" t="s">
        <v>143</v>
      </c>
      <c r="AD43" s="66" t="s">
        <v>274</v>
      </c>
      <c r="AE43" s="65">
        <v>4117107</v>
      </c>
      <c r="AF43" s="66" t="s">
        <v>275</v>
      </c>
      <c r="AG43" s="67">
        <v>36069</v>
      </c>
      <c r="AH43" s="68">
        <v>1205.1913629796113</v>
      </c>
      <c r="AI43" s="50">
        <v>4101</v>
      </c>
      <c r="AJ43" s="50" t="s">
        <v>63</v>
      </c>
      <c r="AK43" s="69">
        <v>3.7539966077349756</v>
      </c>
      <c r="AL43" s="70">
        <v>4524.2842882969526</v>
      </c>
    </row>
    <row r="44" spans="1:38" x14ac:dyDescent="0.25">
      <c r="A44" s="65">
        <v>1093</v>
      </c>
      <c r="B44" s="65" t="s">
        <v>143</v>
      </c>
      <c r="C44" s="66" t="s">
        <v>276</v>
      </c>
      <c r="D44" s="65">
        <v>4109906</v>
      </c>
      <c r="E44" s="66" t="s">
        <v>277</v>
      </c>
      <c r="F44" s="67">
        <v>36008</v>
      </c>
      <c r="G44" s="68">
        <v>1160.7715782281939</v>
      </c>
      <c r="H44" s="50">
        <v>4101</v>
      </c>
      <c r="I44" s="49" t="s">
        <v>63</v>
      </c>
      <c r="J44" s="106">
        <v>3.7236488948465785</v>
      </c>
      <c r="K44" s="70">
        <v>4322.3058044387326</v>
      </c>
      <c r="L44" s="97"/>
      <c r="M44" s="97"/>
      <c r="N44" s="97"/>
      <c r="O44" s="97"/>
      <c r="P44" s="107">
        <f t="shared" si="0"/>
        <v>4322.3058044387326</v>
      </c>
      <c r="S44" s="106">
        <v>3.5729000000000002</v>
      </c>
      <c r="T44" s="70">
        <v>4147.3207718515141</v>
      </c>
      <c r="U44" s="97"/>
      <c r="V44" s="97"/>
      <c r="W44" s="97"/>
      <c r="X44" s="97"/>
      <c r="Y44" s="107">
        <v>4147.3207718515141</v>
      </c>
      <c r="AA44" t="str">
        <f t="shared" si="1"/>
        <v/>
      </c>
      <c r="AB44" s="65">
        <v>1093</v>
      </c>
      <c r="AC44" s="65" t="s">
        <v>143</v>
      </c>
      <c r="AD44" s="66" t="s">
        <v>276</v>
      </c>
      <c r="AE44" s="65">
        <v>4109906</v>
      </c>
      <c r="AF44" s="66" t="s">
        <v>277</v>
      </c>
      <c r="AG44" s="67">
        <v>36008</v>
      </c>
      <c r="AH44" s="68">
        <v>1160.7715782281939</v>
      </c>
      <c r="AI44" s="50">
        <v>4101</v>
      </c>
      <c r="AJ44" s="50" t="s">
        <v>63</v>
      </c>
      <c r="AK44" s="69">
        <v>3.7236488948465785</v>
      </c>
      <c r="AL44" s="70">
        <v>4322.3058044387326</v>
      </c>
    </row>
    <row r="45" spans="1:38" x14ac:dyDescent="0.25">
      <c r="A45" s="65">
        <v>1103</v>
      </c>
      <c r="B45" s="65" t="s">
        <v>143</v>
      </c>
      <c r="C45" s="66" t="s">
        <v>276</v>
      </c>
      <c r="D45" s="65">
        <v>4109906</v>
      </c>
      <c r="E45" s="66" t="s">
        <v>278</v>
      </c>
      <c r="F45" s="67">
        <v>36039</v>
      </c>
      <c r="G45" s="68">
        <v>1161.0299521721799</v>
      </c>
      <c r="H45" s="50">
        <v>4101</v>
      </c>
      <c r="I45" s="49" t="s">
        <v>63</v>
      </c>
      <c r="J45" s="106">
        <v>3.7374779864492678</v>
      </c>
      <c r="K45" s="70">
        <v>4339.3238878517686</v>
      </c>
      <c r="L45" s="97"/>
      <c r="M45" s="97"/>
      <c r="N45" s="97"/>
      <c r="O45" s="97"/>
      <c r="P45" s="107">
        <f t="shared" si="0"/>
        <v>4339.3238878517686</v>
      </c>
      <c r="S45" s="106">
        <v>3.5861999999999998</v>
      </c>
      <c r="T45" s="70">
        <v>4163.6856144798712</v>
      </c>
      <c r="U45" s="97"/>
      <c r="V45" s="97"/>
      <c r="W45" s="97"/>
      <c r="X45" s="97"/>
      <c r="Y45" s="107">
        <v>4163.6856144798712</v>
      </c>
      <c r="AA45" t="str">
        <f t="shared" si="1"/>
        <v/>
      </c>
      <c r="AB45" s="65">
        <v>1103</v>
      </c>
      <c r="AC45" s="65" t="s">
        <v>143</v>
      </c>
      <c r="AD45" s="66" t="s">
        <v>276</v>
      </c>
      <c r="AE45" s="65">
        <v>4109906</v>
      </c>
      <c r="AF45" s="66" t="s">
        <v>278</v>
      </c>
      <c r="AG45" s="67">
        <v>36039</v>
      </c>
      <c r="AH45" s="68">
        <v>1161.0299521721799</v>
      </c>
      <c r="AI45" s="50">
        <v>4101</v>
      </c>
      <c r="AJ45" s="50" t="s">
        <v>63</v>
      </c>
      <c r="AK45" s="69">
        <v>3.7374779864492678</v>
      </c>
      <c r="AL45" s="70">
        <v>4339.3238878517686</v>
      </c>
    </row>
    <row r="46" spans="1:38" x14ac:dyDescent="0.25">
      <c r="A46" s="65">
        <v>1118</v>
      </c>
      <c r="B46" s="65" t="s">
        <v>143</v>
      </c>
      <c r="C46" s="66" t="s">
        <v>279</v>
      </c>
      <c r="D46" s="65">
        <v>4102406</v>
      </c>
      <c r="E46" s="66" t="s">
        <v>280</v>
      </c>
      <c r="F46" s="67">
        <v>36434</v>
      </c>
      <c r="G46" s="68">
        <v>1640.0384384302372</v>
      </c>
      <c r="H46" s="50">
        <v>4101</v>
      </c>
      <c r="I46" s="49" t="s">
        <v>63</v>
      </c>
      <c r="J46" s="106">
        <v>3.5394153281575602</v>
      </c>
      <c r="K46" s="70">
        <v>5804.7771877475707</v>
      </c>
      <c r="L46" s="97"/>
      <c r="M46" s="97"/>
      <c r="N46" s="97"/>
      <c r="O46" s="97"/>
      <c r="P46" s="107">
        <f t="shared" si="0"/>
        <v>5804.7771877475707</v>
      </c>
      <c r="S46" s="106">
        <v>3.3961000000000001</v>
      </c>
      <c r="T46" s="70">
        <v>5569.7345407529283</v>
      </c>
      <c r="U46" s="97"/>
      <c r="V46" s="97"/>
      <c r="W46" s="97"/>
      <c r="X46" s="97"/>
      <c r="Y46" s="107">
        <v>5569.7345407529283</v>
      </c>
      <c r="AA46" t="str">
        <f t="shared" si="1"/>
        <v/>
      </c>
      <c r="AB46" s="65">
        <v>1118</v>
      </c>
      <c r="AC46" s="65" t="s">
        <v>143</v>
      </c>
      <c r="AD46" s="66" t="s">
        <v>279</v>
      </c>
      <c r="AE46" s="65">
        <v>4102406</v>
      </c>
      <c r="AF46" s="66" t="s">
        <v>280</v>
      </c>
      <c r="AG46" s="67">
        <v>36434</v>
      </c>
      <c r="AH46" s="68">
        <v>1640.0384384302372</v>
      </c>
      <c r="AI46" s="50">
        <v>4101</v>
      </c>
      <c r="AJ46" s="50" t="s">
        <v>63</v>
      </c>
      <c r="AK46" s="69">
        <v>3.5394153281575602</v>
      </c>
      <c r="AL46" s="70">
        <v>5804.7771877475707</v>
      </c>
    </row>
    <row r="47" spans="1:38" x14ac:dyDescent="0.25">
      <c r="A47" s="65">
        <v>1267</v>
      </c>
      <c r="B47" s="65" t="s">
        <v>143</v>
      </c>
      <c r="C47" s="66" t="s">
        <v>281</v>
      </c>
      <c r="D47" s="65">
        <v>4108007</v>
      </c>
      <c r="E47" s="66" t="s">
        <v>282</v>
      </c>
      <c r="F47" s="67">
        <v>35765</v>
      </c>
      <c r="G47" s="68">
        <v>1483.0945035025775</v>
      </c>
      <c r="H47" s="50">
        <v>4101</v>
      </c>
      <c r="I47" s="49" t="s">
        <v>63</v>
      </c>
      <c r="J47" s="106">
        <v>3.8336992161971364</v>
      </c>
      <c r="K47" s="70">
        <v>5685.7382356241123</v>
      </c>
      <c r="L47" s="97"/>
      <c r="M47" s="97"/>
      <c r="N47" s="97"/>
      <c r="O47" s="97"/>
      <c r="P47" s="107">
        <f t="shared" si="0"/>
        <v>5685.7382356241123</v>
      </c>
      <c r="S47" s="106">
        <v>3.6785000000000001</v>
      </c>
      <c r="T47" s="70">
        <v>5455.5631311342313</v>
      </c>
      <c r="U47" s="97"/>
      <c r="V47" s="97"/>
      <c r="W47" s="97"/>
      <c r="X47" s="97"/>
      <c r="Y47" s="107">
        <v>5455.5631311342313</v>
      </c>
      <c r="AA47" t="str">
        <f t="shared" si="1"/>
        <v/>
      </c>
      <c r="AB47" s="65">
        <v>1267</v>
      </c>
      <c r="AC47" s="65" t="s">
        <v>143</v>
      </c>
      <c r="AD47" s="66" t="s">
        <v>281</v>
      </c>
      <c r="AE47" s="65">
        <v>4108007</v>
      </c>
      <c r="AF47" s="66" t="s">
        <v>282</v>
      </c>
      <c r="AG47" s="67">
        <v>35765</v>
      </c>
      <c r="AH47" s="68">
        <v>1483.0945035025775</v>
      </c>
      <c r="AI47" s="50">
        <v>4101</v>
      </c>
      <c r="AJ47" s="50" t="s">
        <v>63</v>
      </c>
      <c r="AK47" s="69">
        <v>3.8336992161971364</v>
      </c>
      <c r="AL47" s="70">
        <v>5685.7382356241123</v>
      </c>
    </row>
    <row r="48" spans="1:38" x14ac:dyDescent="0.25">
      <c r="A48" s="65">
        <v>1277</v>
      </c>
      <c r="B48" s="65" t="s">
        <v>143</v>
      </c>
      <c r="C48" s="66" t="s">
        <v>261</v>
      </c>
      <c r="D48" s="65">
        <v>4100806</v>
      </c>
      <c r="E48" s="66" t="s">
        <v>262</v>
      </c>
      <c r="F48" s="67">
        <v>36130</v>
      </c>
      <c r="G48" s="68">
        <v>2875.8010905693991</v>
      </c>
      <c r="H48" s="50">
        <v>4101</v>
      </c>
      <c r="I48" s="49" t="s">
        <v>63</v>
      </c>
      <c r="J48" s="106">
        <v>3.7577564887747346</v>
      </c>
      <c r="K48" s="70">
        <v>10806.560208512617</v>
      </c>
      <c r="L48" s="97"/>
      <c r="M48" s="97"/>
      <c r="N48" s="97"/>
      <c r="O48" s="97"/>
      <c r="P48" s="107">
        <f t="shared" si="0"/>
        <v>10806.560208512617</v>
      </c>
      <c r="S48" s="106">
        <v>3.6055999999999999</v>
      </c>
      <c r="T48" s="70">
        <v>10368.988412157025</v>
      </c>
      <c r="U48" s="97"/>
      <c r="V48" s="97"/>
      <c r="W48" s="97"/>
      <c r="X48" s="97"/>
      <c r="Y48" s="107">
        <v>10368.988412157025</v>
      </c>
      <c r="AA48" t="str">
        <f t="shared" si="1"/>
        <v/>
      </c>
      <c r="AB48" s="65">
        <v>1277</v>
      </c>
      <c r="AC48" s="65" t="s">
        <v>143</v>
      </c>
      <c r="AD48" s="66" t="s">
        <v>261</v>
      </c>
      <c r="AE48" s="65">
        <v>4100806</v>
      </c>
      <c r="AF48" s="66" t="s">
        <v>262</v>
      </c>
      <c r="AG48" s="67">
        <v>36130</v>
      </c>
      <c r="AH48" s="68">
        <v>2875.8010905693991</v>
      </c>
      <c r="AI48" s="50">
        <v>4101</v>
      </c>
      <c r="AJ48" s="50" t="s">
        <v>63</v>
      </c>
      <c r="AK48" s="69">
        <v>3.7577564887747346</v>
      </c>
      <c r="AL48" s="70">
        <v>10806.560208512617</v>
      </c>
    </row>
    <row r="49" spans="1:38" x14ac:dyDescent="0.25">
      <c r="A49" s="65">
        <v>1283</v>
      </c>
      <c r="B49" s="65" t="s">
        <v>143</v>
      </c>
      <c r="C49" s="66" t="s">
        <v>283</v>
      </c>
      <c r="D49" s="65">
        <v>4120507</v>
      </c>
      <c r="E49" s="66" t="s">
        <v>219</v>
      </c>
      <c r="F49" s="67">
        <v>35947</v>
      </c>
      <c r="G49" s="68">
        <v>2041.4980409617099</v>
      </c>
      <c r="H49" s="50">
        <v>4101</v>
      </c>
      <c r="I49" s="49" t="s">
        <v>63</v>
      </c>
      <c r="J49" s="106">
        <v>3.7321975582618458</v>
      </c>
      <c r="K49" s="70">
        <v>7619.274003673635</v>
      </c>
      <c r="L49" s="97"/>
      <c r="M49" s="97"/>
      <c r="N49" s="97"/>
      <c r="O49" s="97"/>
      <c r="P49" s="107">
        <f t="shared" si="0"/>
        <v>7619.274003673635</v>
      </c>
      <c r="S49" s="106">
        <v>3.5811000000000002</v>
      </c>
      <c r="T49" s="70">
        <v>7310.8086344879794</v>
      </c>
      <c r="U49" s="97"/>
      <c r="V49" s="97"/>
      <c r="W49" s="97"/>
      <c r="X49" s="97"/>
      <c r="Y49" s="107">
        <v>7310.8086344879794</v>
      </c>
      <c r="AA49" t="str">
        <f t="shared" si="1"/>
        <v/>
      </c>
      <c r="AB49" s="65">
        <v>1283</v>
      </c>
      <c r="AC49" s="65" t="s">
        <v>143</v>
      </c>
      <c r="AD49" s="66" t="s">
        <v>283</v>
      </c>
      <c r="AE49" s="65">
        <v>4120507</v>
      </c>
      <c r="AF49" s="66" t="s">
        <v>219</v>
      </c>
      <c r="AG49" s="67">
        <v>35947</v>
      </c>
      <c r="AH49" s="68">
        <v>2041.4980409617099</v>
      </c>
      <c r="AI49" s="50">
        <v>4101</v>
      </c>
      <c r="AJ49" s="50" t="s">
        <v>63</v>
      </c>
      <c r="AK49" s="69">
        <v>3.7321975582618458</v>
      </c>
      <c r="AL49" s="70">
        <v>7619.274003673635</v>
      </c>
    </row>
    <row r="50" spans="1:38" x14ac:dyDescent="0.25">
      <c r="A50" s="65">
        <v>2335</v>
      </c>
      <c r="B50" s="65" t="s">
        <v>143</v>
      </c>
      <c r="C50" s="66" t="s">
        <v>237</v>
      </c>
      <c r="D50" s="65">
        <v>4121000</v>
      </c>
      <c r="E50" s="66" t="s">
        <v>284</v>
      </c>
      <c r="F50" s="67">
        <v>38384</v>
      </c>
      <c r="G50" s="68">
        <v>6614.4199979125342</v>
      </c>
      <c r="H50" s="50">
        <v>4101</v>
      </c>
      <c r="I50" s="49" t="s">
        <v>63</v>
      </c>
      <c r="J50" s="106">
        <v>2.2691189399999998</v>
      </c>
      <c r="K50" s="70">
        <v>15008.905694378091</v>
      </c>
      <c r="L50" s="97"/>
      <c r="M50" s="97"/>
      <c r="N50" s="97"/>
      <c r="O50" s="97"/>
      <c r="P50" s="107">
        <f t="shared" si="0"/>
        <v>15008.905694378091</v>
      </c>
      <c r="S50" s="106">
        <v>2.1772990665999998</v>
      </c>
      <c r="T50" s="70">
        <v>14401.570487555333</v>
      </c>
      <c r="U50" s="97"/>
      <c r="V50" s="97"/>
      <c r="W50" s="97"/>
      <c r="X50" s="97"/>
      <c r="Y50" s="107">
        <v>14401.570487555333</v>
      </c>
      <c r="AA50" t="str">
        <f t="shared" si="1"/>
        <v/>
      </c>
      <c r="AB50" s="65">
        <v>2335</v>
      </c>
      <c r="AC50" s="65" t="s">
        <v>143</v>
      </c>
      <c r="AD50" s="66" t="s">
        <v>237</v>
      </c>
      <c r="AE50" s="65">
        <v>4121000</v>
      </c>
      <c r="AF50" s="66" t="s">
        <v>284</v>
      </c>
      <c r="AG50" s="67">
        <v>38384</v>
      </c>
      <c r="AH50" s="68">
        <v>6614.4199979125342</v>
      </c>
      <c r="AI50" s="50">
        <v>4101</v>
      </c>
      <c r="AJ50" s="50" t="s">
        <v>63</v>
      </c>
      <c r="AK50" s="69">
        <v>2.2691189399999998</v>
      </c>
      <c r="AL50" s="70">
        <v>15008.905694378091</v>
      </c>
    </row>
    <row r="51" spans="1:38" x14ac:dyDescent="0.25">
      <c r="A51" s="65">
        <v>2339</v>
      </c>
      <c r="B51" s="65" t="s">
        <v>143</v>
      </c>
      <c r="C51" s="66" t="s">
        <v>270</v>
      </c>
      <c r="D51" s="65">
        <v>4108908</v>
      </c>
      <c r="E51" s="66" t="s">
        <v>285</v>
      </c>
      <c r="F51" s="67">
        <v>39417</v>
      </c>
      <c r="G51" s="68">
        <v>6604.6430531426067</v>
      </c>
      <c r="H51" s="50">
        <v>4101</v>
      </c>
      <c r="I51" s="49" t="s">
        <v>63</v>
      </c>
      <c r="J51" s="106">
        <v>2.0221643771000002</v>
      </c>
      <c r="K51" s="70">
        <v>13355.673905525962</v>
      </c>
      <c r="L51" s="97"/>
      <c r="M51" s="97"/>
      <c r="N51" s="97"/>
      <c r="O51" s="97"/>
      <c r="P51" s="107">
        <f t="shared" si="0"/>
        <v>13355.673905525962</v>
      </c>
      <c r="S51" s="106">
        <v>1.9403375173999999</v>
      </c>
      <c r="T51" s="70">
        <v>12815.236705047881</v>
      </c>
      <c r="U51" s="97"/>
      <c r="V51" s="97"/>
      <c r="W51" s="97"/>
      <c r="X51" s="97"/>
      <c r="Y51" s="107">
        <v>12815.236705047881</v>
      </c>
      <c r="AA51" t="str">
        <f t="shared" si="1"/>
        <v/>
      </c>
      <c r="AB51" s="65">
        <v>2339</v>
      </c>
      <c r="AC51" s="65" t="s">
        <v>143</v>
      </c>
      <c r="AD51" s="66" t="s">
        <v>270</v>
      </c>
      <c r="AE51" s="65">
        <v>4108908</v>
      </c>
      <c r="AF51" s="66" t="s">
        <v>285</v>
      </c>
      <c r="AG51" s="67">
        <v>39417</v>
      </c>
      <c r="AH51" s="68">
        <v>6604.6430531426067</v>
      </c>
      <c r="AI51" s="50">
        <v>4101</v>
      </c>
      <c r="AJ51" s="50" t="s">
        <v>63</v>
      </c>
      <c r="AK51" s="69">
        <v>2.0221643771000002</v>
      </c>
      <c r="AL51" s="70">
        <v>13355.673905525962</v>
      </c>
    </row>
    <row r="52" spans="1:38" x14ac:dyDescent="0.25">
      <c r="A52" s="65">
        <v>2341</v>
      </c>
      <c r="B52" s="65" t="s">
        <v>143</v>
      </c>
      <c r="C52" s="66" t="s">
        <v>223</v>
      </c>
      <c r="D52" s="65">
        <v>4113734</v>
      </c>
      <c r="E52" s="66" t="s">
        <v>286</v>
      </c>
      <c r="F52" s="67">
        <v>38200</v>
      </c>
      <c r="G52" s="68">
        <v>5849.5528411752894</v>
      </c>
      <c r="H52" s="50">
        <v>4101</v>
      </c>
      <c r="I52" s="49" t="s">
        <v>63</v>
      </c>
      <c r="J52" s="106">
        <v>2.3555297424999999</v>
      </c>
      <c r="K52" s="70">
        <v>13778.795697713773</v>
      </c>
      <c r="L52" s="97"/>
      <c r="M52" s="97"/>
      <c r="N52" s="97"/>
      <c r="O52" s="97"/>
      <c r="P52" s="107">
        <f t="shared" si="0"/>
        <v>13778.795697713773</v>
      </c>
      <c r="S52" s="106">
        <v>2.2602132569000002</v>
      </c>
      <c r="T52" s="70">
        <v>13221.236878561451</v>
      </c>
      <c r="U52" s="97"/>
      <c r="V52" s="97"/>
      <c r="W52" s="97"/>
      <c r="X52" s="97"/>
      <c r="Y52" s="107">
        <v>13221.236878561451</v>
      </c>
      <c r="AA52" t="str">
        <f t="shared" si="1"/>
        <v/>
      </c>
      <c r="AB52" s="65">
        <v>2341</v>
      </c>
      <c r="AC52" s="65" t="s">
        <v>143</v>
      </c>
      <c r="AD52" s="66" t="s">
        <v>223</v>
      </c>
      <c r="AE52" s="65">
        <v>4113734</v>
      </c>
      <c r="AF52" s="66" t="s">
        <v>286</v>
      </c>
      <c r="AG52" s="67">
        <v>38200</v>
      </c>
      <c r="AH52" s="68">
        <v>5849.5528411752894</v>
      </c>
      <c r="AI52" s="50">
        <v>4101</v>
      </c>
      <c r="AJ52" s="50" t="s">
        <v>63</v>
      </c>
      <c r="AK52" s="69">
        <v>2.3555297424999999</v>
      </c>
      <c r="AL52" s="70">
        <v>13778.795697713773</v>
      </c>
    </row>
    <row r="53" spans="1:38" x14ac:dyDescent="0.25">
      <c r="A53" s="65">
        <v>2347</v>
      </c>
      <c r="B53" s="65" t="s">
        <v>143</v>
      </c>
      <c r="C53" s="66" t="s">
        <v>287</v>
      </c>
      <c r="D53" s="65">
        <v>4128807</v>
      </c>
      <c r="E53" s="66" t="s">
        <v>288</v>
      </c>
      <c r="F53" s="67">
        <v>39203</v>
      </c>
      <c r="G53" s="68">
        <v>5396.7847707143073</v>
      </c>
      <c r="H53" s="50">
        <v>4101</v>
      </c>
      <c r="I53" s="49" t="s">
        <v>63</v>
      </c>
      <c r="J53" s="106">
        <v>2.0623362797000002</v>
      </c>
      <c r="K53" s="70">
        <v>11129.985026376564</v>
      </c>
      <c r="L53" s="97"/>
      <c r="M53" s="97"/>
      <c r="N53" s="97"/>
      <c r="O53" s="97"/>
      <c r="P53" s="107">
        <f t="shared" si="0"/>
        <v>11129.985026376564</v>
      </c>
      <c r="S53" s="106">
        <v>1.9788838644</v>
      </c>
      <c r="T53" s="70">
        <v>10679.610302406196</v>
      </c>
      <c r="U53" s="97"/>
      <c r="V53" s="97"/>
      <c r="W53" s="97"/>
      <c r="X53" s="97"/>
      <c r="Y53" s="107">
        <v>10679.610302406196</v>
      </c>
      <c r="AA53" t="str">
        <f t="shared" si="1"/>
        <v/>
      </c>
      <c r="AB53" s="65">
        <v>2347</v>
      </c>
      <c r="AC53" s="65" t="s">
        <v>143</v>
      </c>
      <c r="AD53" s="66" t="s">
        <v>287</v>
      </c>
      <c r="AE53" s="65">
        <v>4128807</v>
      </c>
      <c r="AF53" s="66" t="s">
        <v>288</v>
      </c>
      <c r="AG53" s="67">
        <v>39203</v>
      </c>
      <c r="AH53" s="68">
        <v>5396.7847707143073</v>
      </c>
      <c r="AI53" s="50">
        <v>4101</v>
      </c>
      <c r="AJ53" s="50" t="s">
        <v>63</v>
      </c>
      <c r="AK53" s="69">
        <v>2.0623362797000002</v>
      </c>
      <c r="AL53" s="70">
        <v>11129.985026376564</v>
      </c>
    </row>
    <row r="54" spans="1:38" x14ac:dyDescent="0.25">
      <c r="A54" s="65">
        <v>2348</v>
      </c>
      <c r="B54" s="65" t="s">
        <v>143</v>
      </c>
      <c r="C54" s="66" t="s">
        <v>289</v>
      </c>
      <c r="D54" s="65">
        <v>4100905</v>
      </c>
      <c r="E54" s="66" t="s">
        <v>290</v>
      </c>
      <c r="F54" s="67">
        <v>38473</v>
      </c>
      <c r="G54" s="68">
        <v>6894.1421934494347</v>
      </c>
      <c r="H54" s="50">
        <v>4101</v>
      </c>
      <c r="I54" s="49" t="s">
        <v>63</v>
      </c>
      <c r="J54" s="106">
        <v>2.2281067327000001</v>
      </c>
      <c r="K54" s="70">
        <v>15360.884637415833</v>
      </c>
      <c r="L54" s="97"/>
      <c r="M54" s="97"/>
      <c r="N54" s="97"/>
      <c r="O54" s="97"/>
      <c r="P54" s="107">
        <f t="shared" si="0"/>
        <v>15360.884637415833</v>
      </c>
      <c r="S54" s="106">
        <v>2.1379464177999998</v>
      </c>
      <c r="T54" s="70">
        <v>14739.306606289052</v>
      </c>
      <c r="U54" s="97"/>
      <c r="V54" s="97"/>
      <c r="W54" s="97"/>
      <c r="X54" s="97"/>
      <c r="Y54" s="107">
        <v>14739.306606289052</v>
      </c>
      <c r="AA54" t="str">
        <f t="shared" si="1"/>
        <v/>
      </c>
      <c r="AB54" s="65">
        <v>2348</v>
      </c>
      <c r="AC54" s="65" t="s">
        <v>143</v>
      </c>
      <c r="AD54" s="66" t="s">
        <v>289</v>
      </c>
      <c r="AE54" s="65">
        <v>4100905</v>
      </c>
      <c r="AF54" s="66" t="s">
        <v>290</v>
      </c>
      <c r="AG54" s="67">
        <v>38473</v>
      </c>
      <c r="AH54" s="68">
        <v>6894.1421934494347</v>
      </c>
      <c r="AI54" s="50">
        <v>4101</v>
      </c>
      <c r="AJ54" s="50" t="s">
        <v>63</v>
      </c>
      <c r="AK54" s="69">
        <v>2.2281067327000001</v>
      </c>
      <c r="AL54" s="70">
        <v>15360.884637415833</v>
      </c>
    </row>
    <row r="55" spans="1:38" x14ac:dyDescent="0.25">
      <c r="A55" s="65">
        <v>2352</v>
      </c>
      <c r="B55" s="65" t="s">
        <v>143</v>
      </c>
      <c r="C55" s="66" t="s">
        <v>237</v>
      </c>
      <c r="D55" s="65">
        <v>4121000</v>
      </c>
      <c r="E55" s="66" t="s">
        <v>238</v>
      </c>
      <c r="F55" s="67">
        <v>39387</v>
      </c>
      <c r="G55" s="68">
        <v>6712.7254656995292</v>
      </c>
      <c r="H55" s="50">
        <v>4101</v>
      </c>
      <c r="I55" s="49" t="s">
        <v>63</v>
      </c>
      <c r="J55" s="106">
        <v>2.0268153552000001</v>
      </c>
      <c r="K55" s="70">
        <v>13605.455049121878</v>
      </c>
      <c r="L55" s="97"/>
      <c r="M55" s="97"/>
      <c r="N55" s="97"/>
      <c r="O55" s="97"/>
      <c r="P55" s="107">
        <f t="shared" si="0"/>
        <v>13605.455049121878</v>
      </c>
      <c r="S55" s="106">
        <v>1.9448002937</v>
      </c>
      <c r="T55" s="70">
        <v>13054.910457219914</v>
      </c>
      <c r="U55" s="97"/>
      <c r="V55" s="97"/>
      <c r="W55" s="97"/>
      <c r="X55" s="97"/>
      <c r="Y55" s="107">
        <v>13054.910457219914</v>
      </c>
      <c r="AA55" t="str">
        <f t="shared" si="1"/>
        <v/>
      </c>
      <c r="AB55" s="65">
        <v>2352</v>
      </c>
      <c r="AC55" s="65" t="s">
        <v>143</v>
      </c>
      <c r="AD55" s="66" t="s">
        <v>237</v>
      </c>
      <c r="AE55" s="65">
        <v>4121000</v>
      </c>
      <c r="AF55" s="66" t="s">
        <v>238</v>
      </c>
      <c r="AG55" s="67">
        <v>39387</v>
      </c>
      <c r="AH55" s="68">
        <v>6712.7254656995292</v>
      </c>
      <c r="AI55" s="50">
        <v>4101</v>
      </c>
      <c r="AJ55" s="50" t="s">
        <v>63</v>
      </c>
      <c r="AK55" s="69">
        <v>2.0268153552000001</v>
      </c>
      <c r="AL55" s="70">
        <v>13605.455049121878</v>
      </c>
    </row>
    <row r="56" spans="1:38" x14ac:dyDescent="0.25">
      <c r="A56" s="65">
        <v>2353</v>
      </c>
      <c r="B56" s="65" t="s">
        <v>143</v>
      </c>
      <c r="C56" s="66" t="s">
        <v>291</v>
      </c>
      <c r="D56" s="65">
        <v>4105102</v>
      </c>
      <c r="E56" s="66" t="s">
        <v>292</v>
      </c>
      <c r="F56" s="67">
        <v>38384</v>
      </c>
      <c r="G56" s="68">
        <v>8978.7799812714584</v>
      </c>
      <c r="H56" s="50">
        <v>4101</v>
      </c>
      <c r="I56" s="49" t="s">
        <v>63</v>
      </c>
      <c r="J56" s="106">
        <v>2.2691189399999998</v>
      </c>
      <c r="K56" s="70">
        <v>20373.919713595911</v>
      </c>
      <c r="L56" s="97"/>
      <c r="M56" s="97"/>
      <c r="N56" s="97"/>
      <c r="O56" s="97"/>
      <c r="P56" s="107">
        <f t="shared" si="0"/>
        <v>20373.919713595911</v>
      </c>
      <c r="S56" s="106">
        <v>2.1772990665999998</v>
      </c>
      <c r="T56" s="70">
        <v>19549.489272429109</v>
      </c>
      <c r="U56" s="97"/>
      <c r="V56" s="97"/>
      <c r="W56" s="97"/>
      <c r="X56" s="97"/>
      <c r="Y56" s="107">
        <v>19549.489272429109</v>
      </c>
      <c r="AA56" t="str">
        <f t="shared" si="1"/>
        <v/>
      </c>
      <c r="AB56" s="65">
        <v>2353</v>
      </c>
      <c r="AC56" s="65" t="s">
        <v>143</v>
      </c>
      <c r="AD56" s="66" t="s">
        <v>291</v>
      </c>
      <c r="AE56" s="65">
        <v>4105102</v>
      </c>
      <c r="AF56" s="66" t="s">
        <v>292</v>
      </c>
      <c r="AG56" s="67">
        <v>38384</v>
      </c>
      <c r="AH56" s="68">
        <v>8978.7799812714584</v>
      </c>
      <c r="AI56" s="50">
        <v>4101</v>
      </c>
      <c r="AJ56" s="50" t="s">
        <v>63</v>
      </c>
      <c r="AK56" s="69">
        <v>2.2691189399999998</v>
      </c>
      <c r="AL56" s="70">
        <v>20373.919713595911</v>
      </c>
    </row>
    <row r="57" spans="1:38" x14ac:dyDescent="0.25">
      <c r="A57" s="65">
        <v>2357</v>
      </c>
      <c r="B57" s="65" t="s">
        <v>143</v>
      </c>
      <c r="C57" s="66" t="s">
        <v>268</v>
      </c>
      <c r="D57" s="65">
        <v>4119707</v>
      </c>
      <c r="E57" s="66" t="s">
        <v>293</v>
      </c>
      <c r="F57" s="67">
        <v>38961</v>
      </c>
      <c r="G57" s="68">
        <v>5481.0031824482721</v>
      </c>
      <c r="H57" s="50">
        <v>4101</v>
      </c>
      <c r="I57" s="49" t="s">
        <v>63</v>
      </c>
      <c r="J57" s="106">
        <v>2.1180320437</v>
      </c>
      <c r="K57" s="70">
        <v>11608.940372047118</v>
      </c>
      <c r="L57" s="97"/>
      <c r="M57" s="97"/>
      <c r="N57" s="97"/>
      <c r="O57" s="97"/>
      <c r="P57" s="107">
        <f t="shared" si="0"/>
        <v>11608.940372047118</v>
      </c>
      <c r="S57" s="106">
        <v>2.0323258999</v>
      </c>
      <c r="T57" s="70">
        <v>11139.184725123949</v>
      </c>
      <c r="U57" s="97"/>
      <c r="V57" s="97"/>
      <c r="W57" s="97"/>
      <c r="X57" s="97"/>
      <c r="Y57" s="107">
        <v>11139.184725123949</v>
      </c>
      <c r="AA57" t="str">
        <f t="shared" si="1"/>
        <v/>
      </c>
      <c r="AB57" s="65">
        <v>2357</v>
      </c>
      <c r="AC57" s="65" t="s">
        <v>143</v>
      </c>
      <c r="AD57" s="66" t="s">
        <v>268</v>
      </c>
      <c r="AE57" s="65">
        <v>4119707</v>
      </c>
      <c r="AF57" s="66" t="s">
        <v>293</v>
      </c>
      <c r="AG57" s="67">
        <v>38961</v>
      </c>
      <c r="AH57" s="68">
        <v>5481.0031824482721</v>
      </c>
      <c r="AI57" s="50">
        <v>4101</v>
      </c>
      <c r="AJ57" s="50" t="s">
        <v>63</v>
      </c>
      <c r="AK57" s="69">
        <v>2.1180320437</v>
      </c>
      <c r="AL57" s="70">
        <v>11608.940372047118</v>
      </c>
    </row>
    <row r="58" spans="1:38" x14ac:dyDescent="0.25">
      <c r="A58" s="65">
        <v>3318</v>
      </c>
      <c r="B58" s="65" t="s">
        <v>143</v>
      </c>
      <c r="C58" s="66" t="s">
        <v>294</v>
      </c>
      <c r="D58" s="65">
        <v>4124905</v>
      </c>
      <c r="E58" s="66" t="s">
        <v>295</v>
      </c>
      <c r="F58" s="67">
        <v>36069</v>
      </c>
      <c r="G58" s="68">
        <v>1103.3534710743802</v>
      </c>
      <c r="H58" s="50">
        <v>4101</v>
      </c>
      <c r="I58" s="49" t="s">
        <v>63</v>
      </c>
      <c r="J58" s="106">
        <v>3.7539966077349756</v>
      </c>
      <c r="K58" s="70">
        <v>4141.9851875458335</v>
      </c>
      <c r="L58" s="97"/>
      <c r="M58" s="97"/>
      <c r="N58" s="97"/>
      <c r="O58" s="97"/>
      <c r="P58" s="107">
        <f t="shared" si="0"/>
        <v>4141.9851875458335</v>
      </c>
      <c r="S58" s="106">
        <v>3.6019999999999999</v>
      </c>
      <c r="T58" s="70">
        <v>3974.2792028099175</v>
      </c>
      <c r="U58" s="97"/>
      <c r="V58" s="97"/>
      <c r="W58" s="97"/>
      <c r="X58" s="97"/>
      <c r="Y58" s="107">
        <v>3974.2792028099175</v>
      </c>
      <c r="AA58" t="str">
        <f t="shared" si="1"/>
        <v/>
      </c>
      <c r="AB58" s="65">
        <v>3318</v>
      </c>
      <c r="AC58" s="65" t="s">
        <v>143</v>
      </c>
      <c r="AD58" s="66" t="s">
        <v>294</v>
      </c>
      <c r="AE58" s="65">
        <v>4124905</v>
      </c>
      <c r="AF58" s="66" t="s">
        <v>295</v>
      </c>
      <c r="AG58" s="67">
        <v>36069</v>
      </c>
      <c r="AH58" s="68">
        <v>1103.3534710743802</v>
      </c>
      <c r="AI58" s="50">
        <v>4101</v>
      </c>
      <c r="AJ58" s="50" t="s">
        <v>63</v>
      </c>
      <c r="AK58" s="69">
        <v>3.7539966077349756</v>
      </c>
      <c r="AL58" s="70">
        <v>4141.9851875458335</v>
      </c>
    </row>
    <row r="59" spans="1:38" ht="15.75" thickBot="1" x14ac:dyDescent="0.3">
      <c r="A59" s="65">
        <v>3701</v>
      </c>
      <c r="B59" s="65" t="s">
        <v>143</v>
      </c>
      <c r="C59" s="66" t="s">
        <v>296</v>
      </c>
      <c r="D59" s="65">
        <v>4114906</v>
      </c>
      <c r="E59" s="66" t="s">
        <v>297</v>
      </c>
      <c r="F59" s="67">
        <v>40725</v>
      </c>
      <c r="G59" s="68">
        <v>8338.8599913637627</v>
      </c>
      <c r="H59" s="50">
        <v>4101</v>
      </c>
      <c r="I59" s="49" t="s">
        <v>63</v>
      </c>
      <c r="J59" s="131">
        <v>1.6495266546</v>
      </c>
      <c r="K59" s="132">
        <v>13755.171824732053</v>
      </c>
      <c r="L59" s="120"/>
      <c r="M59" s="120"/>
      <c r="N59" s="120"/>
      <c r="O59" s="120"/>
      <c r="P59" s="133">
        <f t="shared" si="0"/>
        <v>13755.171824732053</v>
      </c>
      <c r="S59" s="131">
        <v>1.5827785763</v>
      </c>
      <c r="T59" s="132">
        <v>13198.568945095767</v>
      </c>
      <c r="U59" s="120"/>
      <c r="V59" s="120"/>
      <c r="W59" s="120"/>
      <c r="X59" s="120"/>
      <c r="Y59" s="133">
        <v>13198.568945095767</v>
      </c>
      <c r="AA59" t="str">
        <f t="shared" si="1"/>
        <v/>
      </c>
      <c r="AB59" s="65">
        <v>3701</v>
      </c>
      <c r="AC59" s="65" t="s">
        <v>143</v>
      </c>
      <c r="AD59" s="66" t="s">
        <v>296</v>
      </c>
      <c r="AE59" s="65">
        <v>4114906</v>
      </c>
      <c r="AF59" s="66" t="s">
        <v>297</v>
      </c>
      <c r="AG59" s="67">
        <v>40725</v>
      </c>
      <c r="AH59" s="68">
        <v>8338.8599913637627</v>
      </c>
      <c r="AI59" s="50">
        <v>4101</v>
      </c>
      <c r="AJ59" s="50" t="s">
        <v>63</v>
      </c>
      <c r="AK59" s="69">
        <v>1.6495266546</v>
      </c>
      <c r="AL59" s="70">
        <v>13755.171824732053</v>
      </c>
    </row>
    <row r="60" spans="1:38" x14ac:dyDescent="0.25">
      <c r="AA60" t="str">
        <f t="shared" si="1"/>
        <v/>
      </c>
    </row>
  </sheetData>
  <sortState ref="AB3:AL59">
    <sortCondition ref="AB3:AB59"/>
  </sortState>
  <mergeCells count="2">
    <mergeCell ref="S1:Y1"/>
    <mergeCell ref="J1:P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2"/>
  <sheetViews>
    <sheetView workbookViewId="0">
      <selection activeCell="M9" sqref="M9"/>
    </sheetView>
  </sheetViews>
  <sheetFormatPr defaultRowHeight="15" x14ac:dyDescent="0.25"/>
  <sheetData>
    <row r="1" spans="1:39" ht="15" customHeight="1" x14ac:dyDescent="0.25">
      <c r="A1" s="62" t="s">
        <v>132</v>
      </c>
      <c r="B1" s="62" t="s">
        <v>133</v>
      </c>
      <c r="C1" s="62" t="s">
        <v>134</v>
      </c>
      <c r="D1" s="62" t="s">
        <v>135</v>
      </c>
      <c r="E1" s="62" t="s">
        <v>136</v>
      </c>
      <c r="F1" s="63" t="s">
        <v>137</v>
      </c>
      <c r="G1" s="63" t="s">
        <v>138</v>
      </c>
      <c r="H1" s="62" t="s">
        <v>139</v>
      </c>
      <c r="I1" s="102" t="s">
        <v>140</v>
      </c>
      <c r="J1" s="134" t="s">
        <v>141</v>
      </c>
      <c r="K1" s="135" t="s">
        <v>142</v>
      </c>
      <c r="L1" s="136">
        <v>2021</v>
      </c>
      <c r="N1" s="159" t="s">
        <v>466</v>
      </c>
      <c r="O1" s="159"/>
      <c r="P1" s="159"/>
      <c r="Q1" s="159"/>
      <c r="R1" s="159"/>
      <c r="S1" s="159"/>
      <c r="T1" s="159"/>
      <c r="U1" s="159"/>
      <c r="V1" s="159"/>
      <c r="Y1" s="134" t="s">
        <v>141</v>
      </c>
      <c r="Z1" s="135" t="s">
        <v>142</v>
      </c>
      <c r="AA1" s="136">
        <v>2020</v>
      </c>
      <c r="AC1" s="62" t="s">
        <v>132</v>
      </c>
      <c r="AD1" s="62" t="s">
        <v>133</v>
      </c>
      <c r="AE1" s="62" t="s">
        <v>134</v>
      </c>
      <c r="AF1" s="62" t="s">
        <v>135</v>
      </c>
      <c r="AG1" s="62" t="s">
        <v>136</v>
      </c>
      <c r="AH1" s="63" t="s">
        <v>137</v>
      </c>
      <c r="AI1" s="63" t="s">
        <v>138</v>
      </c>
      <c r="AJ1" s="62" t="s">
        <v>139</v>
      </c>
      <c r="AK1" s="62" t="s">
        <v>140</v>
      </c>
      <c r="AL1" s="64" t="s">
        <v>141</v>
      </c>
      <c r="AM1" s="63" t="s">
        <v>142</v>
      </c>
    </row>
    <row r="2" spans="1:39" x14ac:dyDescent="0.25">
      <c r="A2" s="65">
        <v>26</v>
      </c>
      <c r="B2" s="65" t="s">
        <v>299</v>
      </c>
      <c r="C2" s="66" t="s">
        <v>300</v>
      </c>
      <c r="D2" s="65">
        <v>1507458</v>
      </c>
      <c r="E2" s="66" t="s">
        <v>301</v>
      </c>
      <c r="F2" s="67">
        <v>35947</v>
      </c>
      <c r="G2" s="68">
        <v>141.66990284591387</v>
      </c>
      <c r="H2" s="50">
        <v>1503</v>
      </c>
      <c r="I2" s="49" t="s">
        <v>26</v>
      </c>
      <c r="J2" s="106">
        <v>3.7321975582618458</v>
      </c>
      <c r="K2" s="70">
        <v>528.7400654807127</v>
      </c>
      <c r="L2" s="109"/>
      <c r="N2" s="160"/>
      <c r="O2" s="160"/>
      <c r="P2" s="160"/>
      <c r="Q2" s="160"/>
      <c r="R2" s="160"/>
      <c r="S2" s="160"/>
      <c r="T2" s="160"/>
      <c r="U2" s="160"/>
      <c r="V2" s="160"/>
      <c r="Y2" s="106">
        <v>3.5811000000000002</v>
      </c>
      <c r="Z2" s="70">
        <v>507.33408908150216</v>
      </c>
      <c r="AA2" s="109"/>
      <c r="AB2" t="str">
        <f t="shared" ref="AB2:AB65" si="0">IF(AC2=A2,"","NÃO")</f>
        <v/>
      </c>
      <c r="AC2" s="65">
        <v>26</v>
      </c>
      <c r="AD2" s="65" t="s">
        <v>299</v>
      </c>
      <c r="AE2" s="66" t="s">
        <v>300</v>
      </c>
      <c r="AF2" s="65">
        <v>1507458</v>
      </c>
      <c r="AG2" s="66" t="s">
        <v>301</v>
      </c>
      <c r="AH2" s="67">
        <v>35947</v>
      </c>
      <c r="AI2" s="68">
        <v>141.66990284591387</v>
      </c>
      <c r="AJ2" s="50">
        <v>1503</v>
      </c>
      <c r="AK2" s="50" t="s">
        <v>26</v>
      </c>
      <c r="AL2" s="69">
        <v>3.7321975582618458</v>
      </c>
      <c r="AM2" s="70">
        <v>528.7400654807127</v>
      </c>
    </row>
    <row r="3" spans="1:39" x14ac:dyDescent="0.25">
      <c r="A3" s="65">
        <v>29</v>
      </c>
      <c r="B3" s="65" t="s">
        <v>299</v>
      </c>
      <c r="C3" s="66" t="s">
        <v>300</v>
      </c>
      <c r="D3" s="65">
        <v>1507458</v>
      </c>
      <c r="E3" s="66" t="s">
        <v>302</v>
      </c>
      <c r="F3" s="67">
        <v>35947</v>
      </c>
      <c r="G3" s="68">
        <v>121.71116583284122</v>
      </c>
      <c r="H3" s="50">
        <v>1503</v>
      </c>
      <c r="I3" s="49" t="s">
        <v>26</v>
      </c>
      <c r="J3" s="106">
        <v>3.7321975582618458</v>
      </c>
      <c r="K3" s="70">
        <v>454.25011593453257</v>
      </c>
      <c r="L3" s="109"/>
      <c r="N3" s="160"/>
      <c r="O3" s="160"/>
      <c r="P3" s="160"/>
      <c r="Q3" s="160"/>
      <c r="R3" s="160"/>
      <c r="S3" s="160"/>
      <c r="T3" s="160"/>
      <c r="U3" s="160"/>
      <c r="V3" s="160"/>
      <c r="Y3" s="106">
        <v>3.5811000000000002</v>
      </c>
      <c r="Z3" s="70">
        <v>435.85985596398768</v>
      </c>
      <c r="AA3" s="109"/>
      <c r="AB3" t="str">
        <f t="shared" si="0"/>
        <v/>
      </c>
      <c r="AC3" s="65">
        <v>29</v>
      </c>
      <c r="AD3" s="65" t="s">
        <v>299</v>
      </c>
      <c r="AE3" s="66" t="s">
        <v>300</v>
      </c>
      <c r="AF3" s="65">
        <v>1507458</v>
      </c>
      <c r="AG3" s="66" t="s">
        <v>302</v>
      </c>
      <c r="AH3" s="67">
        <v>35947</v>
      </c>
      <c r="AI3" s="68">
        <v>121.71116583284122</v>
      </c>
      <c r="AJ3" s="50">
        <v>1503</v>
      </c>
      <c r="AK3" s="50" t="s">
        <v>26</v>
      </c>
      <c r="AL3" s="69">
        <v>3.7321975582618458</v>
      </c>
      <c r="AM3" s="70">
        <v>454.25011593453257</v>
      </c>
    </row>
    <row r="4" spans="1:39" x14ac:dyDescent="0.25">
      <c r="A4" s="65">
        <v>33</v>
      </c>
      <c r="B4" s="65" t="s">
        <v>299</v>
      </c>
      <c r="C4" s="66" t="s">
        <v>303</v>
      </c>
      <c r="D4" s="65">
        <v>1507151</v>
      </c>
      <c r="E4" s="66" t="s">
        <v>304</v>
      </c>
      <c r="F4" s="67">
        <v>35886</v>
      </c>
      <c r="G4" s="68">
        <v>130.44848072247308</v>
      </c>
      <c r="H4" s="50">
        <v>1503</v>
      </c>
      <c r="I4" s="49" t="s">
        <v>26</v>
      </c>
      <c r="J4" s="106">
        <v>3.75574124862794</v>
      </c>
      <c r="K4" s="70">
        <v>489.93073987023882</v>
      </c>
      <c r="L4" s="109"/>
      <c r="N4" s="160"/>
      <c r="O4" s="160"/>
      <c r="P4" s="160"/>
      <c r="Q4" s="160"/>
      <c r="R4" s="160"/>
      <c r="S4" s="160"/>
      <c r="T4" s="160"/>
      <c r="U4" s="160"/>
      <c r="V4" s="160"/>
      <c r="Y4" s="106">
        <v>3.6036999999999999</v>
      </c>
      <c r="Z4" s="70">
        <v>470.09718997957623</v>
      </c>
      <c r="AA4" s="109"/>
      <c r="AB4" t="str">
        <f t="shared" si="0"/>
        <v/>
      </c>
      <c r="AC4" s="65">
        <v>33</v>
      </c>
      <c r="AD4" s="65" t="s">
        <v>299</v>
      </c>
      <c r="AE4" s="66" t="s">
        <v>303</v>
      </c>
      <c r="AF4" s="65">
        <v>1507151</v>
      </c>
      <c r="AG4" s="66" t="s">
        <v>304</v>
      </c>
      <c r="AH4" s="67">
        <v>35886</v>
      </c>
      <c r="AI4" s="68">
        <v>130.44848072247308</v>
      </c>
      <c r="AJ4" s="50">
        <v>1503</v>
      </c>
      <c r="AK4" s="50" t="s">
        <v>26</v>
      </c>
      <c r="AL4" s="69">
        <v>3.75574124862794</v>
      </c>
      <c r="AM4" s="70">
        <v>489.93073987023882</v>
      </c>
    </row>
    <row r="5" spans="1:39" x14ac:dyDescent="0.25">
      <c r="A5" s="65">
        <v>39</v>
      </c>
      <c r="B5" s="65" t="s">
        <v>299</v>
      </c>
      <c r="C5" s="66" t="s">
        <v>305</v>
      </c>
      <c r="D5" s="65">
        <v>1506583</v>
      </c>
      <c r="E5" s="66" t="s">
        <v>306</v>
      </c>
      <c r="F5" s="67">
        <v>35977</v>
      </c>
      <c r="G5" s="68">
        <v>171.18313262495082</v>
      </c>
      <c r="H5" s="50">
        <v>1503</v>
      </c>
      <c r="I5" s="49" t="s">
        <v>26</v>
      </c>
      <c r="J5" s="106">
        <v>3.7195514121022804</v>
      </c>
      <c r="K5" s="70">
        <v>636.72446268322778</v>
      </c>
      <c r="L5" s="109"/>
      <c r="N5" s="160"/>
      <c r="O5" s="160"/>
      <c r="P5" s="160"/>
      <c r="Q5" s="160"/>
      <c r="R5" s="160"/>
      <c r="S5" s="160"/>
      <c r="T5" s="160"/>
      <c r="U5" s="160"/>
      <c r="V5" s="160"/>
      <c r="Y5" s="106">
        <v>3.569</v>
      </c>
      <c r="Z5" s="70">
        <v>610.95260033844943</v>
      </c>
      <c r="AA5" s="109"/>
      <c r="AB5" t="str">
        <f t="shared" si="0"/>
        <v/>
      </c>
      <c r="AC5" s="65">
        <v>39</v>
      </c>
      <c r="AD5" s="65" t="s">
        <v>299</v>
      </c>
      <c r="AE5" s="66" t="s">
        <v>305</v>
      </c>
      <c r="AF5" s="65">
        <v>1506583</v>
      </c>
      <c r="AG5" s="66" t="s">
        <v>306</v>
      </c>
      <c r="AH5" s="67">
        <v>35977</v>
      </c>
      <c r="AI5" s="68">
        <v>171.18313262495082</v>
      </c>
      <c r="AJ5" s="50">
        <v>1503</v>
      </c>
      <c r="AK5" s="50" t="s">
        <v>26</v>
      </c>
      <c r="AL5" s="69">
        <v>3.7195514121022804</v>
      </c>
      <c r="AM5" s="70">
        <v>636.72446268322778</v>
      </c>
    </row>
    <row r="6" spans="1:39" x14ac:dyDescent="0.25">
      <c r="A6" s="65">
        <v>43</v>
      </c>
      <c r="B6" s="65" t="s">
        <v>299</v>
      </c>
      <c r="C6" s="66" t="s">
        <v>307</v>
      </c>
      <c r="D6" s="65">
        <v>1504208</v>
      </c>
      <c r="E6" s="66" t="s">
        <v>308</v>
      </c>
      <c r="F6" s="67">
        <v>35947</v>
      </c>
      <c r="G6" s="68">
        <v>193.31304877467076</v>
      </c>
      <c r="H6" s="50">
        <v>1503</v>
      </c>
      <c r="I6" s="49" t="s">
        <v>26</v>
      </c>
      <c r="J6" s="106">
        <v>3.7321975582618458</v>
      </c>
      <c r="K6" s="70">
        <v>721.48248861697937</v>
      </c>
      <c r="L6" s="109"/>
      <c r="N6" s="160"/>
      <c r="O6" s="160"/>
      <c r="P6" s="160"/>
      <c r="Q6" s="160"/>
      <c r="R6" s="160"/>
      <c r="S6" s="160"/>
      <c r="T6" s="160"/>
      <c r="U6" s="160"/>
      <c r="V6" s="160"/>
      <c r="Y6" s="106">
        <v>3.5811000000000002</v>
      </c>
      <c r="Z6" s="70">
        <v>692.27335896697355</v>
      </c>
      <c r="AA6" s="109"/>
      <c r="AB6" t="str">
        <f t="shared" si="0"/>
        <v/>
      </c>
      <c r="AC6" s="65">
        <v>43</v>
      </c>
      <c r="AD6" s="65" t="s">
        <v>299</v>
      </c>
      <c r="AE6" s="66" t="s">
        <v>307</v>
      </c>
      <c r="AF6" s="65">
        <v>1504208</v>
      </c>
      <c r="AG6" s="66" t="s">
        <v>308</v>
      </c>
      <c r="AH6" s="67">
        <v>35947</v>
      </c>
      <c r="AI6" s="68">
        <v>193.31304877467076</v>
      </c>
      <c r="AJ6" s="50">
        <v>1503</v>
      </c>
      <c r="AK6" s="50" t="s">
        <v>26</v>
      </c>
      <c r="AL6" s="69">
        <v>3.7321975582618458</v>
      </c>
      <c r="AM6" s="70">
        <v>721.48248861697937</v>
      </c>
    </row>
    <row r="7" spans="1:39" x14ac:dyDescent="0.25">
      <c r="A7" s="65">
        <v>59</v>
      </c>
      <c r="B7" s="65" t="s">
        <v>299</v>
      </c>
      <c r="C7" s="66" t="s">
        <v>300</v>
      </c>
      <c r="D7" s="65">
        <v>1507458</v>
      </c>
      <c r="E7" s="66" t="s">
        <v>309</v>
      </c>
      <c r="F7" s="67">
        <v>36069</v>
      </c>
      <c r="G7" s="68">
        <v>144.69981118284807</v>
      </c>
      <c r="H7" s="50">
        <v>1503</v>
      </c>
      <c r="I7" s="49" t="s">
        <v>26</v>
      </c>
      <c r="J7" s="106">
        <v>3.7539966077349756</v>
      </c>
      <c r="K7" s="70">
        <v>543.20260032030308</v>
      </c>
      <c r="L7" s="109"/>
      <c r="N7" s="160"/>
      <c r="O7" s="160"/>
      <c r="P7" s="160"/>
      <c r="Q7" s="160"/>
      <c r="R7" s="160"/>
      <c r="S7" s="160"/>
      <c r="T7" s="160"/>
      <c r="U7" s="160"/>
      <c r="V7" s="160"/>
      <c r="Y7" s="106">
        <v>3.6019999999999999</v>
      </c>
      <c r="Z7" s="70">
        <v>521.20871988061867</v>
      </c>
      <c r="AA7" s="109"/>
      <c r="AB7" t="str">
        <f t="shared" si="0"/>
        <v/>
      </c>
      <c r="AC7" s="65">
        <v>59</v>
      </c>
      <c r="AD7" s="65" t="s">
        <v>299</v>
      </c>
      <c r="AE7" s="66" t="s">
        <v>300</v>
      </c>
      <c r="AF7" s="65">
        <v>1507458</v>
      </c>
      <c r="AG7" s="66" t="s">
        <v>309</v>
      </c>
      <c r="AH7" s="67">
        <v>36069</v>
      </c>
      <c r="AI7" s="68">
        <v>144.69981118284807</v>
      </c>
      <c r="AJ7" s="50">
        <v>1503</v>
      </c>
      <c r="AK7" s="50" t="s">
        <v>26</v>
      </c>
      <c r="AL7" s="69">
        <v>3.7539966077349756</v>
      </c>
      <c r="AM7" s="70">
        <v>543.20260032030308</v>
      </c>
    </row>
    <row r="8" spans="1:39" x14ac:dyDescent="0.25">
      <c r="A8" s="65">
        <v>88</v>
      </c>
      <c r="B8" s="65" t="s">
        <v>299</v>
      </c>
      <c r="C8" s="66" t="s">
        <v>310</v>
      </c>
      <c r="D8" s="65">
        <v>1505064</v>
      </c>
      <c r="E8" s="66" t="s">
        <v>311</v>
      </c>
      <c r="F8" s="67">
        <v>36008</v>
      </c>
      <c r="G8" s="68">
        <v>147.66149385583253</v>
      </c>
      <c r="H8" s="50">
        <v>1503</v>
      </c>
      <c r="I8" s="49" t="s">
        <v>26</v>
      </c>
      <c r="J8" s="106">
        <v>3.7236488948465785</v>
      </c>
      <c r="K8" s="70">
        <v>549.83955840766566</v>
      </c>
      <c r="L8" s="109"/>
      <c r="Y8" s="106">
        <v>3.5729000000000002</v>
      </c>
      <c r="Z8" s="70">
        <v>527.57975139750408</v>
      </c>
      <c r="AA8" s="109"/>
      <c r="AB8" t="str">
        <f t="shared" si="0"/>
        <v/>
      </c>
      <c r="AC8" s="65">
        <v>88</v>
      </c>
      <c r="AD8" s="65" t="s">
        <v>299</v>
      </c>
      <c r="AE8" s="66" t="s">
        <v>310</v>
      </c>
      <c r="AF8" s="65">
        <v>1505064</v>
      </c>
      <c r="AG8" s="66" t="s">
        <v>311</v>
      </c>
      <c r="AH8" s="67">
        <v>36008</v>
      </c>
      <c r="AI8" s="68">
        <v>147.66149385583253</v>
      </c>
      <c r="AJ8" s="50">
        <v>1503</v>
      </c>
      <c r="AK8" s="50" t="s">
        <v>26</v>
      </c>
      <c r="AL8" s="69">
        <v>3.7236488948465785</v>
      </c>
      <c r="AM8" s="70">
        <v>549.83955840766566</v>
      </c>
    </row>
    <row r="9" spans="1:39" x14ac:dyDescent="0.25">
      <c r="A9" s="65">
        <v>91</v>
      </c>
      <c r="B9" s="65" t="s">
        <v>299</v>
      </c>
      <c r="C9" s="66" t="s">
        <v>303</v>
      </c>
      <c r="D9" s="65">
        <v>1507151</v>
      </c>
      <c r="E9" s="66" t="s">
        <v>264</v>
      </c>
      <c r="F9" s="67">
        <v>37803</v>
      </c>
      <c r="G9" s="68">
        <v>460.43</v>
      </c>
      <c r="H9" s="50">
        <v>1503</v>
      </c>
      <c r="I9" s="49" t="s">
        <v>26</v>
      </c>
      <c r="J9" s="106">
        <v>2.5049378983000001</v>
      </c>
      <c r="K9" s="70">
        <v>1153.3485565142691</v>
      </c>
      <c r="L9" s="109"/>
      <c r="M9" s="72">
        <f>AVERAGE(K2:K152)</f>
        <v>1240.5168017290139</v>
      </c>
      <c r="N9" s="7">
        <f>((M9-AB9)/AB9)</f>
        <v>4.2176650020421466E-2</v>
      </c>
      <c r="Y9" s="106">
        <v>2.4035756133000001</v>
      </c>
      <c r="Z9" s="70">
        <v>1106.678319631719</v>
      </c>
      <c r="AA9" s="109"/>
      <c r="AB9" s="72">
        <f>AVERAGE(Z2:Z152)</f>
        <v>1190.3133712549652</v>
      </c>
      <c r="AC9" s="65">
        <v>91</v>
      </c>
      <c r="AD9" s="65" t="s">
        <v>299</v>
      </c>
      <c r="AE9" s="66" t="s">
        <v>303</v>
      </c>
      <c r="AF9" s="65">
        <v>1507151</v>
      </c>
      <c r="AG9" s="66" t="s">
        <v>264</v>
      </c>
      <c r="AH9" s="67">
        <v>37803</v>
      </c>
      <c r="AI9" s="68">
        <v>460.43</v>
      </c>
      <c r="AJ9" s="50">
        <v>1503</v>
      </c>
      <c r="AK9" s="50" t="s">
        <v>26</v>
      </c>
      <c r="AL9" s="69">
        <v>2.5049378983000001</v>
      </c>
      <c r="AM9" s="70">
        <v>1153.3485565142691</v>
      </c>
    </row>
    <row r="10" spans="1:39" x14ac:dyDescent="0.25">
      <c r="A10" s="65">
        <v>99</v>
      </c>
      <c r="B10" s="65" t="s">
        <v>299</v>
      </c>
      <c r="C10" s="66" t="s">
        <v>312</v>
      </c>
      <c r="D10" s="65">
        <v>1503705</v>
      </c>
      <c r="E10" s="66" t="s">
        <v>313</v>
      </c>
      <c r="F10" s="67">
        <v>36069</v>
      </c>
      <c r="G10" s="68">
        <v>148.13400346020762</v>
      </c>
      <c r="H10" s="50">
        <v>1503</v>
      </c>
      <c r="I10" s="49" t="s">
        <v>26</v>
      </c>
      <c r="J10" s="106">
        <v>3.7539966077349756</v>
      </c>
      <c r="K10" s="70">
        <v>556.09454647982056</v>
      </c>
      <c r="L10" s="109"/>
      <c r="Y10" s="106">
        <v>3.6019999999999999</v>
      </c>
      <c r="Z10" s="70">
        <v>533.57868046366787</v>
      </c>
      <c r="AA10" s="109"/>
      <c r="AB10" t="str">
        <f t="shared" si="0"/>
        <v/>
      </c>
      <c r="AC10" s="65">
        <v>99</v>
      </c>
      <c r="AD10" s="65" t="s">
        <v>299</v>
      </c>
      <c r="AE10" s="66" t="s">
        <v>312</v>
      </c>
      <c r="AF10" s="65">
        <v>1503705</v>
      </c>
      <c r="AG10" s="66" t="s">
        <v>313</v>
      </c>
      <c r="AH10" s="67">
        <v>36069</v>
      </c>
      <c r="AI10" s="68">
        <v>148.13400346020762</v>
      </c>
      <c r="AJ10" s="50">
        <v>1503</v>
      </c>
      <c r="AK10" s="50" t="s">
        <v>26</v>
      </c>
      <c r="AL10" s="69">
        <v>3.7539966077349756</v>
      </c>
      <c r="AM10" s="70">
        <v>556.09454647982056</v>
      </c>
    </row>
    <row r="11" spans="1:39" x14ac:dyDescent="0.25">
      <c r="A11" s="65">
        <v>103</v>
      </c>
      <c r="B11" s="65" t="s">
        <v>299</v>
      </c>
      <c r="C11" s="66" t="s">
        <v>314</v>
      </c>
      <c r="D11" s="65">
        <v>1506161</v>
      </c>
      <c r="E11" s="66" t="s">
        <v>315</v>
      </c>
      <c r="F11" s="67">
        <v>36465</v>
      </c>
      <c r="G11" s="68">
        <v>197.63908599580867</v>
      </c>
      <c r="H11" s="50">
        <v>1503</v>
      </c>
      <c r="I11" s="49" t="s">
        <v>26</v>
      </c>
      <c r="J11" s="106">
        <v>3.5113249551495413</v>
      </c>
      <c r="K11" s="70">
        <v>693.97505477002926</v>
      </c>
      <c r="L11" s="109"/>
      <c r="Y11" s="106">
        <v>3.3691000000000004</v>
      </c>
      <c r="Z11" s="70">
        <v>665.86584462847907</v>
      </c>
      <c r="AA11" s="109"/>
      <c r="AB11" t="str">
        <f t="shared" si="0"/>
        <v/>
      </c>
      <c r="AC11" s="65">
        <v>103</v>
      </c>
      <c r="AD11" s="65" t="s">
        <v>299</v>
      </c>
      <c r="AE11" s="66" t="s">
        <v>314</v>
      </c>
      <c r="AF11" s="65">
        <v>1506161</v>
      </c>
      <c r="AG11" s="66" t="s">
        <v>315</v>
      </c>
      <c r="AH11" s="67">
        <v>36465</v>
      </c>
      <c r="AI11" s="68">
        <v>197.63908599580867</v>
      </c>
      <c r="AJ11" s="50">
        <v>1503</v>
      </c>
      <c r="AK11" s="50" t="s">
        <v>26</v>
      </c>
      <c r="AL11" s="69">
        <v>3.5113249551495413</v>
      </c>
      <c r="AM11" s="70">
        <v>693.97505477002926</v>
      </c>
    </row>
    <row r="12" spans="1:39" x14ac:dyDescent="0.25">
      <c r="A12" s="65">
        <v>108</v>
      </c>
      <c r="B12" s="65" t="s">
        <v>299</v>
      </c>
      <c r="C12" s="66" t="s">
        <v>316</v>
      </c>
      <c r="D12" s="65">
        <v>1503044</v>
      </c>
      <c r="E12" s="66" t="s">
        <v>317</v>
      </c>
      <c r="F12" s="67">
        <v>35947</v>
      </c>
      <c r="G12" s="68">
        <v>128.34000698537091</v>
      </c>
      <c r="H12" s="50">
        <v>1503</v>
      </c>
      <c r="I12" s="49" t="s">
        <v>26</v>
      </c>
      <c r="J12" s="106">
        <v>3.7321975582618458</v>
      </c>
      <c r="K12" s="70">
        <v>478.99026069810952</v>
      </c>
      <c r="L12" s="109"/>
      <c r="Y12" s="106">
        <v>3.5811000000000002</v>
      </c>
      <c r="Z12" s="70">
        <v>459.59839901531177</v>
      </c>
      <c r="AA12" s="109"/>
      <c r="AB12" t="str">
        <f t="shared" si="0"/>
        <v/>
      </c>
      <c r="AC12" s="65">
        <v>108</v>
      </c>
      <c r="AD12" s="65" t="s">
        <v>299</v>
      </c>
      <c r="AE12" s="66" t="s">
        <v>316</v>
      </c>
      <c r="AF12" s="65">
        <v>1503044</v>
      </c>
      <c r="AG12" s="66" t="s">
        <v>317</v>
      </c>
      <c r="AH12" s="67">
        <v>35947</v>
      </c>
      <c r="AI12" s="68">
        <v>128.34000698537091</v>
      </c>
      <c r="AJ12" s="50">
        <v>1503</v>
      </c>
      <c r="AK12" s="50" t="s">
        <v>26</v>
      </c>
      <c r="AL12" s="69">
        <v>3.7321975582618458</v>
      </c>
      <c r="AM12" s="70">
        <v>478.99026069810952</v>
      </c>
    </row>
    <row r="13" spans="1:39" x14ac:dyDescent="0.25">
      <c r="A13" s="65">
        <v>109</v>
      </c>
      <c r="B13" s="65" t="s">
        <v>299</v>
      </c>
      <c r="C13" s="66" t="s">
        <v>318</v>
      </c>
      <c r="D13" s="65">
        <v>1502707</v>
      </c>
      <c r="E13" s="66" t="s">
        <v>319</v>
      </c>
      <c r="F13" s="67">
        <v>35735</v>
      </c>
      <c r="G13" s="68">
        <v>135.81209251606978</v>
      </c>
      <c r="H13" s="50">
        <v>1503</v>
      </c>
      <c r="I13" s="49" t="s">
        <v>26</v>
      </c>
      <c r="J13" s="106">
        <v>3.836381228290112</v>
      </c>
      <c r="K13" s="70">
        <v>521.02696230345009</v>
      </c>
      <c r="L13" s="109"/>
      <c r="Y13" s="106">
        <v>3.6811000000000003</v>
      </c>
      <c r="Z13" s="70">
        <v>499.9378937609045</v>
      </c>
      <c r="AA13" s="109"/>
      <c r="AB13" t="str">
        <f t="shared" si="0"/>
        <v/>
      </c>
      <c r="AC13" s="65">
        <v>109</v>
      </c>
      <c r="AD13" s="65" t="s">
        <v>299</v>
      </c>
      <c r="AE13" s="66" t="s">
        <v>318</v>
      </c>
      <c r="AF13" s="65">
        <v>1502707</v>
      </c>
      <c r="AG13" s="66" t="s">
        <v>319</v>
      </c>
      <c r="AH13" s="67">
        <v>35735</v>
      </c>
      <c r="AI13" s="68">
        <v>135.81209251606978</v>
      </c>
      <c r="AJ13" s="50">
        <v>1503</v>
      </c>
      <c r="AK13" s="50" t="s">
        <v>26</v>
      </c>
      <c r="AL13" s="69">
        <v>3.836381228290112</v>
      </c>
      <c r="AM13" s="70">
        <v>521.02696230345009</v>
      </c>
    </row>
    <row r="14" spans="1:39" x14ac:dyDescent="0.25">
      <c r="A14" s="65">
        <v>121</v>
      </c>
      <c r="B14" s="65" t="s">
        <v>299</v>
      </c>
      <c r="C14" s="66" t="s">
        <v>303</v>
      </c>
      <c r="D14" s="65">
        <v>1507151</v>
      </c>
      <c r="E14" s="66" t="s">
        <v>320</v>
      </c>
      <c r="F14" s="67">
        <v>35855</v>
      </c>
      <c r="G14" s="68">
        <v>96.822954840782003</v>
      </c>
      <c r="H14" s="50">
        <v>1503</v>
      </c>
      <c r="I14" s="49" t="s">
        <v>26</v>
      </c>
      <c r="J14" s="106">
        <v>3.7703864360332311</v>
      </c>
      <c r="K14" s="70">
        <v>365.05995562834255</v>
      </c>
      <c r="L14" s="109"/>
      <c r="Y14" s="106">
        <v>3.6176999999999997</v>
      </c>
      <c r="Z14" s="70">
        <v>350.27640372749704</v>
      </c>
      <c r="AA14" s="109"/>
      <c r="AB14" t="str">
        <f t="shared" si="0"/>
        <v/>
      </c>
      <c r="AC14" s="65">
        <v>121</v>
      </c>
      <c r="AD14" s="65" t="s">
        <v>299</v>
      </c>
      <c r="AE14" s="66" t="s">
        <v>303</v>
      </c>
      <c r="AF14" s="65">
        <v>1507151</v>
      </c>
      <c r="AG14" s="66" t="s">
        <v>320</v>
      </c>
      <c r="AH14" s="67">
        <v>35855</v>
      </c>
      <c r="AI14" s="68">
        <v>96.822954840782003</v>
      </c>
      <c r="AJ14" s="50">
        <v>1503</v>
      </c>
      <c r="AK14" s="50" t="s">
        <v>26</v>
      </c>
      <c r="AL14" s="69">
        <v>3.7703864360332311</v>
      </c>
      <c r="AM14" s="70">
        <v>365.05995562834255</v>
      </c>
    </row>
    <row r="15" spans="1:39" x14ac:dyDescent="0.25">
      <c r="A15" s="65">
        <v>123</v>
      </c>
      <c r="B15" s="65" t="s">
        <v>299</v>
      </c>
      <c r="C15" s="66" t="s">
        <v>318</v>
      </c>
      <c r="D15" s="65">
        <v>1502707</v>
      </c>
      <c r="E15" s="66" t="s">
        <v>321</v>
      </c>
      <c r="F15" s="67">
        <v>36465</v>
      </c>
      <c r="G15" s="68">
        <v>110.29398914158745</v>
      </c>
      <c r="H15" s="50">
        <v>1503</v>
      </c>
      <c r="I15" s="49" t="s">
        <v>26</v>
      </c>
      <c r="J15" s="106">
        <v>3.5113249551495413</v>
      </c>
      <c r="K15" s="70">
        <v>387.27803647584852</v>
      </c>
      <c r="L15" s="109"/>
      <c r="Y15" s="106">
        <v>3.3691000000000004</v>
      </c>
      <c r="Z15" s="70">
        <v>371.59147881692229</v>
      </c>
      <c r="AA15" s="109"/>
      <c r="AB15" t="str">
        <f t="shared" si="0"/>
        <v/>
      </c>
      <c r="AC15" s="65">
        <v>123</v>
      </c>
      <c r="AD15" s="65" t="s">
        <v>299</v>
      </c>
      <c r="AE15" s="66" t="s">
        <v>318</v>
      </c>
      <c r="AF15" s="65">
        <v>1502707</v>
      </c>
      <c r="AG15" s="66" t="s">
        <v>321</v>
      </c>
      <c r="AH15" s="67">
        <v>36465</v>
      </c>
      <c r="AI15" s="68">
        <v>110.29398914158745</v>
      </c>
      <c r="AJ15" s="50">
        <v>1503</v>
      </c>
      <c r="AK15" s="50" t="s">
        <v>26</v>
      </c>
      <c r="AL15" s="69">
        <v>3.5113249551495413</v>
      </c>
      <c r="AM15" s="70">
        <v>387.27803647584852</v>
      </c>
    </row>
    <row r="16" spans="1:39" x14ac:dyDescent="0.25">
      <c r="A16" s="65">
        <v>136</v>
      </c>
      <c r="B16" s="65" t="s">
        <v>299</v>
      </c>
      <c r="C16" s="66" t="s">
        <v>312</v>
      </c>
      <c r="D16" s="65">
        <v>1503705</v>
      </c>
      <c r="E16" s="66" t="s">
        <v>322</v>
      </c>
      <c r="F16" s="67">
        <v>36100</v>
      </c>
      <c r="G16" s="68">
        <v>110.02500000000001</v>
      </c>
      <c r="H16" s="50">
        <v>1503</v>
      </c>
      <c r="I16" s="49" t="s">
        <v>26</v>
      </c>
      <c r="J16" s="106">
        <v>3.7536226392493024</v>
      </c>
      <c r="K16" s="70">
        <v>412.99233088340452</v>
      </c>
      <c r="L16" s="109"/>
      <c r="Y16" s="106">
        <v>3.6016000000000004</v>
      </c>
      <c r="Z16" s="70">
        <v>396.26604000000003</v>
      </c>
      <c r="AA16" s="109"/>
      <c r="AB16" t="str">
        <f t="shared" si="0"/>
        <v/>
      </c>
      <c r="AC16" s="65">
        <v>136</v>
      </c>
      <c r="AD16" s="65" t="s">
        <v>299</v>
      </c>
      <c r="AE16" s="66" t="s">
        <v>312</v>
      </c>
      <c r="AF16" s="65">
        <v>1503705</v>
      </c>
      <c r="AG16" s="66" t="s">
        <v>322</v>
      </c>
      <c r="AH16" s="67">
        <v>36100</v>
      </c>
      <c r="AI16" s="68">
        <v>110.02500000000001</v>
      </c>
      <c r="AJ16" s="50">
        <v>1503</v>
      </c>
      <c r="AK16" s="50" t="s">
        <v>26</v>
      </c>
      <c r="AL16" s="69">
        <v>3.7536226392493024</v>
      </c>
      <c r="AM16" s="70">
        <v>412.99233088340452</v>
      </c>
    </row>
    <row r="17" spans="1:39" x14ac:dyDescent="0.25">
      <c r="A17" s="65">
        <v>145</v>
      </c>
      <c r="B17" s="65" t="s">
        <v>299</v>
      </c>
      <c r="C17" s="66" t="s">
        <v>323</v>
      </c>
      <c r="D17" s="65">
        <v>1501758</v>
      </c>
      <c r="E17" s="66" t="s">
        <v>324</v>
      </c>
      <c r="F17" s="67">
        <v>35947</v>
      </c>
      <c r="G17" s="68">
        <v>155.16669576514445</v>
      </c>
      <c r="H17" s="50">
        <v>1503</v>
      </c>
      <c r="I17" s="49" t="s">
        <v>26</v>
      </c>
      <c r="J17" s="106">
        <v>3.7321975582618458</v>
      </c>
      <c r="K17" s="70">
        <v>579.11276305823083</v>
      </c>
      <c r="L17" s="109"/>
      <c r="Y17" s="106">
        <v>3.5811000000000002</v>
      </c>
      <c r="Z17" s="70">
        <v>555.66745420455879</v>
      </c>
      <c r="AA17" s="109"/>
      <c r="AB17" t="str">
        <f t="shared" si="0"/>
        <v/>
      </c>
      <c r="AC17" s="65">
        <v>145</v>
      </c>
      <c r="AD17" s="65" t="s">
        <v>299</v>
      </c>
      <c r="AE17" s="66" t="s">
        <v>323</v>
      </c>
      <c r="AF17" s="65">
        <v>1501758</v>
      </c>
      <c r="AG17" s="66" t="s">
        <v>324</v>
      </c>
      <c r="AH17" s="67">
        <v>35947</v>
      </c>
      <c r="AI17" s="68">
        <v>155.16669576514445</v>
      </c>
      <c r="AJ17" s="50">
        <v>1503</v>
      </c>
      <c r="AK17" s="50" t="s">
        <v>26</v>
      </c>
      <c r="AL17" s="69">
        <v>3.7321975582618458</v>
      </c>
      <c r="AM17" s="70">
        <v>579.11276305823083</v>
      </c>
    </row>
    <row r="18" spans="1:39" x14ac:dyDescent="0.25">
      <c r="A18" s="65">
        <v>165</v>
      </c>
      <c r="B18" s="65" t="s">
        <v>299</v>
      </c>
      <c r="C18" s="66" t="s">
        <v>307</v>
      </c>
      <c r="D18" s="65">
        <v>1504208</v>
      </c>
      <c r="E18" s="66" t="s">
        <v>325</v>
      </c>
      <c r="F18" s="67">
        <v>36039</v>
      </c>
      <c r="G18" s="68">
        <v>137.57999999999998</v>
      </c>
      <c r="H18" s="50">
        <v>1503</v>
      </c>
      <c r="I18" s="49" t="s">
        <v>26</v>
      </c>
      <c r="J18" s="106">
        <v>3.7374779864492678</v>
      </c>
      <c r="K18" s="70">
        <v>514.20222137569021</v>
      </c>
      <c r="L18" s="109"/>
      <c r="Y18" s="106">
        <v>3.5861999999999998</v>
      </c>
      <c r="Z18" s="70">
        <v>493.38939599999992</v>
      </c>
      <c r="AA18" s="109"/>
      <c r="AB18" t="str">
        <f t="shared" si="0"/>
        <v/>
      </c>
      <c r="AC18" s="65">
        <v>165</v>
      </c>
      <c r="AD18" s="65" t="s">
        <v>299</v>
      </c>
      <c r="AE18" s="66" t="s">
        <v>307</v>
      </c>
      <c r="AF18" s="65">
        <v>1504208</v>
      </c>
      <c r="AG18" s="66" t="s">
        <v>325</v>
      </c>
      <c r="AH18" s="67">
        <v>36039</v>
      </c>
      <c r="AI18" s="68">
        <v>137.57999999999998</v>
      </c>
      <c r="AJ18" s="50">
        <v>1503</v>
      </c>
      <c r="AK18" s="50" t="s">
        <v>26</v>
      </c>
      <c r="AL18" s="69">
        <v>3.7374779864492678</v>
      </c>
      <c r="AM18" s="70">
        <v>514.20222137569021</v>
      </c>
    </row>
    <row r="19" spans="1:39" x14ac:dyDescent="0.25">
      <c r="A19" s="65">
        <v>208</v>
      </c>
      <c r="B19" s="65" t="s">
        <v>299</v>
      </c>
      <c r="C19" s="66" t="s">
        <v>326</v>
      </c>
      <c r="D19" s="65">
        <v>1507508</v>
      </c>
      <c r="E19" s="66" t="s">
        <v>327</v>
      </c>
      <c r="F19" s="67">
        <v>35947</v>
      </c>
      <c r="G19" s="68">
        <v>152.69044907374035</v>
      </c>
      <c r="H19" s="50">
        <v>1503</v>
      </c>
      <c r="I19" s="49" t="s">
        <v>26</v>
      </c>
      <c r="J19" s="106">
        <v>3.7321975582618458</v>
      </c>
      <c r="K19" s="70">
        <v>569.87092120291845</v>
      </c>
      <c r="L19" s="109"/>
      <c r="Y19" s="106">
        <v>3.5811000000000002</v>
      </c>
      <c r="Z19" s="70">
        <v>546.7997671779716</v>
      </c>
      <c r="AA19" s="109"/>
      <c r="AB19" t="str">
        <f t="shared" si="0"/>
        <v/>
      </c>
      <c r="AC19" s="65">
        <v>208</v>
      </c>
      <c r="AD19" s="65" t="s">
        <v>299</v>
      </c>
      <c r="AE19" s="66" t="s">
        <v>326</v>
      </c>
      <c r="AF19" s="65">
        <v>1507508</v>
      </c>
      <c r="AG19" s="66" t="s">
        <v>327</v>
      </c>
      <c r="AH19" s="67">
        <v>35947</v>
      </c>
      <c r="AI19" s="68">
        <v>152.69044907374035</v>
      </c>
      <c r="AJ19" s="50">
        <v>1503</v>
      </c>
      <c r="AK19" s="50" t="s">
        <v>26</v>
      </c>
      <c r="AL19" s="69">
        <v>3.7321975582618458</v>
      </c>
      <c r="AM19" s="70">
        <v>569.87092120291845</v>
      </c>
    </row>
    <row r="20" spans="1:39" x14ac:dyDescent="0.25">
      <c r="A20" s="65">
        <v>209</v>
      </c>
      <c r="B20" s="65" t="s">
        <v>299</v>
      </c>
      <c r="C20" s="66" t="s">
        <v>326</v>
      </c>
      <c r="D20" s="65">
        <v>1507508</v>
      </c>
      <c r="E20" s="66" t="s">
        <v>328</v>
      </c>
      <c r="F20" s="67">
        <v>35765</v>
      </c>
      <c r="G20" s="68">
        <v>159.1314638888889</v>
      </c>
      <c r="H20" s="50">
        <v>1503</v>
      </c>
      <c r="I20" s="49" t="s">
        <v>26</v>
      </c>
      <c r="J20" s="106">
        <v>3.8336992161971364</v>
      </c>
      <c r="K20" s="70">
        <v>610.06216838313628</v>
      </c>
      <c r="L20" s="109"/>
      <c r="Y20" s="106">
        <v>3.6785000000000001</v>
      </c>
      <c r="Z20" s="70">
        <v>585.36508991527785</v>
      </c>
      <c r="AA20" s="109"/>
      <c r="AB20" t="str">
        <f t="shared" si="0"/>
        <v/>
      </c>
      <c r="AC20" s="65">
        <v>209</v>
      </c>
      <c r="AD20" s="65" t="s">
        <v>299</v>
      </c>
      <c r="AE20" s="66" t="s">
        <v>326</v>
      </c>
      <c r="AF20" s="65">
        <v>1507508</v>
      </c>
      <c r="AG20" s="66" t="s">
        <v>328</v>
      </c>
      <c r="AH20" s="67">
        <v>35765</v>
      </c>
      <c r="AI20" s="68">
        <v>159.1314638888889</v>
      </c>
      <c r="AJ20" s="50">
        <v>1503</v>
      </c>
      <c r="AK20" s="50" t="s">
        <v>26</v>
      </c>
      <c r="AL20" s="69">
        <v>3.8336992161971364</v>
      </c>
      <c r="AM20" s="70">
        <v>610.06216838313628</v>
      </c>
    </row>
    <row r="21" spans="1:39" x14ac:dyDescent="0.25">
      <c r="A21" s="65">
        <v>211</v>
      </c>
      <c r="B21" s="65" t="s">
        <v>299</v>
      </c>
      <c r="C21" s="66" t="s">
        <v>329</v>
      </c>
      <c r="D21" s="65">
        <v>1501253</v>
      </c>
      <c r="E21" s="66" t="s">
        <v>330</v>
      </c>
      <c r="F21" s="67">
        <v>35977</v>
      </c>
      <c r="G21" s="68">
        <v>106.11730213545704</v>
      </c>
      <c r="H21" s="50">
        <v>1503</v>
      </c>
      <c r="I21" s="49" t="s">
        <v>26</v>
      </c>
      <c r="J21" s="106">
        <v>3.7195514121022804</v>
      </c>
      <c r="K21" s="70">
        <v>394.70876100642357</v>
      </c>
      <c r="L21" s="109"/>
      <c r="Y21" s="106">
        <v>3.569</v>
      </c>
      <c r="Z21" s="70">
        <v>378.73265132144616</v>
      </c>
      <c r="AA21" s="109"/>
      <c r="AB21" t="str">
        <f t="shared" si="0"/>
        <v/>
      </c>
      <c r="AC21" s="65">
        <v>211</v>
      </c>
      <c r="AD21" s="65" t="s">
        <v>299</v>
      </c>
      <c r="AE21" s="66" t="s">
        <v>329</v>
      </c>
      <c r="AF21" s="65">
        <v>1501253</v>
      </c>
      <c r="AG21" s="66" t="s">
        <v>330</v>
      </c>
      <c r="AH21" s="67">
        <v>35977</v>
      </c>
      <c r="AI21" s="68">
        <v>106.11730213545704</v>
      </c>
      <c r="AJ21" s="50">
        <v>1503</v>
      </c>
      <c r="AK21" s="50" t="s">
        <v>26</v>
      </c>
      <c r="AL21" s="69">
        <v>3.7195514121022804</v>
      </c>
      <c r="AM21" s="70">
        <v>394.70876100642357</v>
      </c>
    </row>
    <row r="22" spans="1:39" x14ac:dyDescent="0.25">
      <c r="A22" s="65">
        <v>216</v>
      </c>
      <c r="B22" s="65" t="s">
        <v>299</v>
      </c>
      <c r="C22" s="66" t="s">
        <v>331</v>
      </c>
      <c r="D22" s="65">
        <v>1505551</v>
      </c>
      <c r="E22" s="66" t="s">
        <v>332</v>
      </c>
      <c r="F22" s="67">
        <v>36008</v>
      </c>
      <c r="G22" s="68">
        <v>127.66902920452658</v>
      </c>
      <c r="H22" s="50">
        <v>1503</v>
      </c>
      <c r="I22" s="49" t="s">
        <v>26</v>
      </c>
      <c r="J22" s="106">
        <v>3.7236488948465785</v>
      </c>
      <c r="K22" s="70">
        <v>475.39463950357094</v>
      </c>
      <c r="L22" s="109"/>
      <c r="Y22" s="106">
        <v>3.5729000000000002</v>
      </c>
      <c r="Z22" s="70">
        <v>456.14867444485304</v>
      </c>
      <c r="AA22" s="109"/>
      <c r="AB22" t="str">
        <f t="shared" si="0"/>
        <v/>
      </c>
      <c r="AC22" s="65">
        <v>216</v>
      </c>
      <c r="AD22" s="65" t="s">
        <v>299</v>
      </c>
      <c r="AE22" s="66" t="s">
        <v>331</v>
      </c>
      <c r="AF22" s="65">
        <v>1505551</v>
      </c>
      <c r="AG22" s="66" t="s">
        <v>332</v>
      </c>
      <c r="AH22" s="67">
        <v>36008</v>
      </c>
      <c r="AI22" s="68">
        <v>127.66902920452658</v>
      </c>
      <c r="AJ22" s="50">
        <v>1503</v>
      </c>
      <c r="AK22" s="50" t="s">
        <v>26</v>
      </c>
      <c r="AL22" s="69">
        <v>3.7236488948465785</v>
      </c>
      <c r="AM22" s="70">
        <v>475.39463950357094</v>
      </c>
    </row>
    <row r="23" spans="1:39" x14ac:dyDescent="0.25">
      <c r="A23" s="65">
        <v>228</v>
      </c>
      <c r="B23" s="65" t="s">
        <v>299</v>
      </c>
      <c r="C23" s="66" t="s">
        <v>305</v>
      </c>
      <c r="D23" s="65">
        <v>1506583</v>
      </c>
      <c r="E23" s="66" t="s">
        <v>333</v>
      </c>
      <c r="F23" s="67">
        <v>35916</v>
      </c>
      <c r="G23" s="68">
        <v>199.3320754016558</v>
      </c>
      <c r="H23" s="50">
        <v>1503</v>
      </c>
      <c r="I23" s="49" t="s">
        <v>26</v>
      </c>
      <c r="J23" s="106">
        <v>3.7474983403623869</v>
      </c>
      <c r="K23" s="70">
        <v>746.99662174869525</v>
      </c>
      <c r="L23" s="109"/>
      <c r="Y23" s="106">
        <v>3.5957999999999997</v>
      </c>
      <c r="Z23" s="70">
        <v>716.7582767292738</v>
      </c>
      <c r="AA23" s="109"/>
      <c r="AB23" t="str">
        <f t="shared" si="0"/>
        <v/>
      </c>
      <c r="AC23" s="65">
        <v>228</v>
      </c>
      <c r="AD23" s="65" t="s">
        <v>299</v>
      </c>
      <c r="AE23" s="66" t="s">
        <v>305</v>
      </c>
      <c r="AF23" s="65">
        <v>1506583</v>
      </c>
      <c r="AG23" s="66" t="s">
        <v>333</v>
      </c>
      <c r="AH23" s="67">
        <v>35916</v>
      </c>
      <c r="AI23" s="68">
        <v>199.3320754016558</v>
      </c>
      <c r="AJ23" s="50">
        <v>1503</v>
      </c>
      <c r="AK23" s="50" t="s">
        <v>26</v>
      </c>
      <c r="AL23" s="69">
        <v>3.7474983403623869</v>
      </c>
      <c r="AM23" s="70">
        <v>746.99662174869525</v>
      </c>
    </row>
    <row r="24" spans="1:39" x14ac:dyDescent="0.25">
      <c r="A24" s="65">
        <v>231</v>
      </c>
      <c r="B24" s="65" t="s">
        <v>299</v>
      </c>
      <c r="C24" s="66" t="s">
        <v>316</v>
      </c>
      <c r="D24" s="65">
        <v>1503044</v>
      </c>
      <c r="E24" s="66" t="s">
        <v>334</v>
      </c>
      <c r="F24" s="67">
        <v>35947</v>
      </c>
      <c r="G24" s="68">
        <v>82.89</v>
      </c>
      <c r="H24" s="50">
        <v>1503</v>
      </c>
      <c r="I24" s="49" t="s">
        <v>26</v>
      </c>
      <c r="J24" s="106">
        <v>3.7321975582618458</v>
      </c>
      <c r="K24" s="70">
        <v>309.36185560432443</v>
      </c>
      <c r="L24" s="109"/>
      <c r="Y24" s="106">
        <v>3.5811000000000002</v>
      </c>
      <c r="Z24" s="70">
        <v>296.837379</v>
      </c>
      <c r="AA24" s="109"/>
      <c r="AB24" t="str">
        <f t="shared" si="0"/>
        <v/>
      </c>
      <c r="AC24" s="65">
        <v>231</v>
      </c>
      <c r="AD24" s="65" t="s">
        <v>299</v>
      </c>
      <c r="AE24" s="66" t="s">
        <v>316</v>
      </c>
      <c r="AF24" s="65">
        <v>1503044</v>
      </c>
      <c r="AG24" s="66" t="s">
        <v>334</v>
      </c>
      <c r="AH24" s="67">
        <v>35947</v>
      </c>
      <c r="AI24" s="68">
        <v>82.89</v>
      </c>
      <c r="AJ24" s="50">
        <v>1503</v>
      </c>
      <c r="AK24" s="50" t="s">
        <v>26</v>
      </c>
      <c r="AL24" s="69">
        <v>3.7321975582618458</v>
      </c>
      <c r="AM24" s="70">
        <v>309.36185560432443</v>
      </c>
    </row>
    <row r="25" spans="1:39" x14ac:dyDescent="0.25">
      <c r="A25" s="65">
        <v>234</v>
      </c>
      <c r="B25" s="65" t="s">
        <v>299</v>
      </c>
      <c r="C25" s="66" t="s">
        <v>316</v>
      </c>
      <c r="D25" s="65">
        <v>1503044</v>
      </c>
      <c r="E25" s="66" t="s">
        <v>335</v>
      </c>
      <c r="F25" s="67">
        <v>35947</v>
      </c>
      <c r="G25" s="68">
        <v>92.779999907185669</v>
      </c>
      <c r="H25" s="50">
        <v>1503</v>
      </c>
      <c r="I25" s="49" t="s">
        <v>26</v>
      </c>
      <c r="J25" s="106">
        <v>3.7321975582618458</v>
      </c>
      <c r="K25" s="70">
        <v>346.27328910913263</v>
      </c>
      <c r="L25" s="109"/>
      <c r="Y25" s="106">
        <v>3.5811000000000002</v>
      </c>
      <c r="Z25" s="70">
        <v>332.2544576676226</v>
      </c>
      <c r="AA25" s="109"/>
      <c r="AB25" t="str">
        <f t="shared" si="0"/>
        <v/>
      </c>
      <c r="AC25" s="65">
        <v>234</v>
      </c>
      <c r="AD25" s="65" t="s">
        <v>299</v>
      </c>
      <c r="AE25" s="66" t="s">
        <v>316</v>
      </c>
      <c r="AF25" s="65">
        <v>1503044</v>
      </c>
      <c r="AG25" s="66" t="s">
        <v>335</v>
      </c>
      <c r="AH25" s="67">
        <v>35947</v>
      </c>
      <c r="AI25" s="68">
        <v>92.779999907185669</v>
      </c>
      <c r="AJ25" s="50">
        <v>1503</v>
      </c>
      <c r="AK25" s="50" t="s">
        <v>26</v>
      </c>
      <c r="AL25" s="69">
        <v>3.7321975582618458</v>
      </c>
      <c r="AM25" s="70">
        <v>346.27328910913263</v>
      </c>
    </row>
    <row r="26" spans="1:39" x14ac:dyDescent="0.25">
      <c r="A26" s="65">
        <v>261</v>
      </c>
      <c r="B26" s="65" t="s">
        <v>299</v>
      </c>
      <c r="C26" s="66" t="s">
        <v>307</v>
      </c>
      <c r="D26" s="65">
        <v>1504208</v>
      </c>
      <c r="E26" s="66" t="s">
        <v>336</v>
      </c>
      <c r="F26" s="67">
        <v>35977</v>
      </c>
      <c r="G26" s="68">
        <v>232.19698001609783</v>
      </c>
      <c r="H26" s="50">
        <v>1503</v>
      </c>
      <c r="I26" s="49" t="s">
        <v>26</v>
      </c>
      <c r="J26" s="106">
        <v>3.7195514121022804</v>
      </c>
      <c r="K26" s="70">
        <v>863.66860490476165</v>
      </c>
      <c r="L26" s="109"/>
      <c r="Y26" s="106">
        <v>3.569</v>
      </c>
      <c r="Z26" s="70">
        <v>828.71102167745312</v>
      </c>
      <c r="AA26" s="109"/>
      <c r="AB26" t="str">
        <f t="shared" si="0"/>
        <v/>
      </c>
      <c r="AC26" s="65">
        <v>261</v>
      </c>
      <c r="AD26" s="65" t="s">
        <v>299</v>
      </c>
      <c r="AE26" s="66" t="s">
        <v>307</v>
      </c>
      <c r="AF26" s="65">
        <v>1504208</v>
      </c>
      <c r="AG26" s="66" t="s">
        <v>336</v>
      </c>
      <c r="AH26" s="67">
        <v>35977</v>
      </c>
      <c r="AI26" s="68">
        <v>232.19698001609783</v>
      </c>
      <c r="AJ26" s="50">
        <v>1503</v>
      </c>
      <c r="AK26" s="50" t="s">
        <v>26</v>
      </c>
      <c r="AL26" s="69">
        <v>3.7195514121022804</v>
      </c>
      <c r="AM26" s="70">
        <v>863.66860490476165</v>
      </c>
    </row>
    <row r="27" spans="1:39" x14ac:dyDescent="0.25">
      <c r="A27" s="65">
        <v>275</v>
      </c>
      <c r="B27" s="65" t="s">
        <v>299</v>
      </c>
      <c r="C27" s="66" t="s">
        <v>310</v>
      </c>
      <c r="D27" s="65">
        <v>1505064</v>
      </c>
      <c r="E27" s="66" t="s">
        <v>337</v>
      </c>
      <c r="F27" s="67">
        <v>36039</v>
      </c>
      <c r="G27" s="68">
        <v>210.14031074665516</v>
      </c>
      <c r="H27" s="50">
        <v>1503</v>
      </c>
      <c r="I27" s="49" t="s">
        <v>26</v>
      </c>
      <c r="J27" s="106">
        <v>3.7374779864492678</v>
      </c>
      <c r="K27" s="70">
        <v>785.39478548123213</v>
      </c>
      <c r="L27" s="109"/>
      <c r="Y27" s="106">
        <v>3.5861999999999998</v>
      </c>
      <c r="Z27" s="70">
        <v>753.60518239965472</v>
      </c>
      <c r="AA27" s="109"/>
      <c r="AB27" t="str">
        <f t="shared" si="0"/>
        <v/>
      </c>
      <c r="AC27" s="65">
        <v>275</v>
      </c>
      <c r="AD27" s="65" t="s">
        <v>299</v>
      </c>
      <c r="AE27" s="66" t="s">
        <v>310</v>
      </c>
      <c r="AF27" s="65">
        <v>1505064</v>
      </c>
      <c r="AG27" s="66" t="s">
        <v>337</v>
      </c>
      <c r="AH27" s="67">
        <v>36039</v>
      </c>
      <c r="AI27" s="68">
        <v>210.14031074665516</v>
      </c>
      <c r="AJ27" s="50">
        <v>1503</v>
      </c>
      <c r="AK27" s="50" t="s">
        <v>26</v>
      </c>
      <c r="AL27" s="69">
        <v>3.7374779864492678</v>
      </c>
      <c r="AM27" s="70">
        <v>785.39478548123213</v>
      </c>
    </row>
    <row r="28" spans="1:39" x14ac:dyDescent="0.25">
      <c r="A28" s="65">
        <v>315</v>
      </c>
      <c r="B28" s="65" t="s">
        <v>299</v>
      </c>
      <c r="C28" s="66" t="s">
        <v>303</v>
      </c>
      <c r="D28" s="65">
        <v>1507151</v>
      </c>
      <c r="E28" s="66" t="s">
        <v>338</v>
      </c>
      <c r="F28" s="67">
        <v>35704</v>
      </c>
      <c r="G28" s="68">
        <v>176.08247081895809</v>
      </c>
      <c r="H28" s="50">
        <v>1503</v>
      </c>
      <c r="I28" s="49" t="s">
        <v>26</v>
      </c>
      <c r="J28" s="106">
        <v>3.8459712864969391</v>
      </c>
      <c r="K28" s="70">
        <v>677.20812682514793</v>
      </c>
      <c r="L28" s="109"/>
      <c r="Y28" s="106">
        <v>3.6902999999999997</v>
      </c>
      <c r="Z28" s="70">
        <v>649.79714206320102</v>
      </c>
      <c r="AA28" s="109"/>
      <c r="AB28" t="str">
        <f t="shared" si="0"/>
        <v/>
      </c>
      <c r="AC28" s="65">
        <v>315</v>
      </c>
      <c r="AD28" s="65" t="s">
        <v>299</v>
      </c>
      <c r="AE28" s="66" t="s">
        <v>303</v>
      </c>
      <c r="AF28" s="65">
        <v>1507151</v>
      </c>
      <c r="AG28" s="66" t="s">
        <v>338</v>
      </c>
      <c r="AH28" s="67">
        <v>35704</v>
      </c>
      <c r="AI28" s="68">
        <v>176.08247081895809</v>
      </c>
      <c r="AJ28" s="50">
        <v>1503</v>
      </c>
      <c r="AK28" s="50" t="s">
        <v>26</v>
      </c>
      <c r="AL28" s="69">
        <v>3.8459712864969391</v>
      </c>
      <c r="AM28" s="70">
        <v>677.20812682514793</v>
      </c>
    </row>
    <row r="29" spans="1:39" x14ac:dyDescent="0.25">
      <c r="A29" s="65">
        <v>325</v>
      </c>
      <c r="B29" s="65" t="s">
        <v>299</v>
      </c>
      <c r="C29" s="66" t="s">
        <v>310</v>
      </c>
      <c r="D29" s="65">
        <v>1505064</v>
      </c>
      <c r="E29" s="66" t="s">
        <v>222</v>
      </c>
      <c r="F29" s="67">
        <v>35916</v>
      </c>
      <c r="G29" s="68">
        <v>118.81629057187017</v>
      </c>
      <c r="H29" s="50">
        <v>1503</v>
      </c>
      <c r="I29" s="49" t="s">
        <v>26</v>
      </c>
      <c r="J29" s="106">
        <v>3.7474983403623869</v>
      </c>
      <c r="K29" s="70">
        <v>445.26385172609861</v>
      </c>
      <c r="L29" s="109"/>
      <c r="Y29" s="106">
        <v>3.5957999999999997</v>
      </c>
      <c r="Z29" s="70">
        <v>427.23961763833074</v>
      </c>
      <c r="AA29" s="109"/>
      <c r="AB29" t="str">
        <f t="shared" si="0"/>
        <v/>
      </c>
      <c r="AC29" s="65">
        <v>325</v>
      </c>
      <c r="AD29" s="65" t="s">
        <v>299</v>
      </c>
      <c r="AE29" s="66" t="s">
        <v>310</v>
      </c>
      <c r="AF29" s="65">
        <v>1505064</v>
      </c>
      <c r="AG29" s="66" t="s">
        <v>222</v>
      </c>
      <c r="AH29" s="67">
        <v>35916</v>
      </c>
      <c r="AI29" s="68">
        <v>118.81629057187017</v>
      </c>
      <c r="AJ29" s="50">
        <v>1503</v>
      </c>
      <c r="AK29" s="50" t="s">
        <v>26</v>
      </c>
      <c r="AL29" s="69">
        <v>3.7474983403623869</v>
      </c>
      <c r="AM29" s="70">
        <v>445.26385172609861</v>
      </c>
    </row>
    <row r="30" spans="1:39" x14ac:dyDescent="0.25">
      <c r="A30" s="65">
        <v>351</v>
      </c>
      <c r="B30" s="65" t="s">
        <v>299</v>
      </c>
      <c r="C30" s="66" t="s">
        <v>310</v>
      </c>
      <c r="D30" s="65">
        <v>1505064</v>
      </c>
      <c r="E30" s="66" t="s">
        <v>339</v>
      </c>
      <c r="F30" s="67">
        <v>35977</v>
      </c>
      <c r="G30" s="68">
        <v>143.42435446359355</v>
      </c>
      <c r="H30" s="50">
        <v>1503</v>
      </c>
      <c r="I30" s="49" t="s">
        <v>26</v>
      </c>
      <c r="J30" s="106">
        <v>3.7195514121022804</v>
      </c>
      <c r="K30" s="70">
        <v>533.47426017491739</v>
      </c>
      <c r="L30" s="109"/>
      <c r="Y30" s="106">
        <v>3.569</v>
      </c>
      <c r="Z30" s="70">
        <v>511.88152108056534</v>
      </c>
      <c r="AA30" s="109"/>
      <c r="AB30" t="str">
        <f t="shared" si="0"/>
        <v/>
      </c>
      <c r="AC30" s="65">
        <v>351</v>
      </c>
      <c r="AD30" s="65" t="s">
        <v>299</v>
      </c>
      <c r="AE30" s="66" t="s">
        <v>310</v>
      </c>
      <c r="AF30" s="65">
        <v>1505064</v>
      </c>
      <c r="AG30" s="66" t="s">
        <v>339</v>
      </c>
      <c r="AH30" s="67">
        <v>35977</v>
      </c>
      <c r="AI30" s="68">
        <v>143.42435446359355</v>
      </c>
      <c r="AJ30" s="50">
        <v>1503</v>
      </c>
      <c r="AK30" s="50" t="s">
        <v>26</v>
      </c>
      <c r="AL30" s="69">
        <v>3.7195514121022804</v>
      </c>
      <c r="AM30" s="70">
        <v>533.47426017491739</v>
      </c>
    </row>
    <row r="31" spans="1:39" x14ac:dyDescent="0.25">
      <c r="A31" s="65">
        <v>352</v>
      </c>
      <c r="B31" s="65" t="s">
        <v>299</v>
      </c>
      <c r="C31" s="66" t="s">
        <v>310</v>
      </c>
      <c r="D31" s="65">
        <v>1505064</v>
      </c>
      <c r="E31" s="66" t="s">
        <v>340</v>
      </c>
      <c r="F31" s="67">
        <v>35977</v>
      </c>
      <c r="G31" s="68">
        <v>150.86481994867231</v>
      </c>
      <c r="H31" s="50">
        <v>1503</v>
      </c>
      <c r="I31" s="49" t="s">
        <v>26</v>
      </c>
      <c r="J31" s="106">
        <v>3.7195514121022804</v>
      </c>
      <c r="K31" s="70">
        <v>561.14945407664038</v>
      </c>
      <c r="L31" s="109"/>
      <c r="Y31" s="106">
        <v>3.569</v>
      </c>
      <c r="Z31" s="70">
        <v>538.43654239681143</v>
      </c>
      <c r="AA31" s="109"/>
      <c r="AB31" t="str">
        <f t="shared" si="0"/>
        <v/>
      </c>
      <c r="AC31" s="65">
        <v>352</v>
      </c>
      <c r="AD31" s="65" t="s">
        <v>299</v>
      </c>
      <c r="AE31" s="66" t="s">
        <v>310</v>
      </c>
      <c r="AF31" s="65">
        <v>1505064</v>
      </c>
      <c r="AG31" s="66" t="s">
        <v>340</v>
      </c>
      <c r="AH31" s="67">
        <v>35977</v>
      </c>
      <c r="AI31" s="68">
        <v>150.86481994867231</v>
      </c>
      <c r="AJ31" s="50">
        <v>1503</v>
      </c>
      <c r="AK31" s="50" t="s">
        <v>26</v>
      </c>
      <c r="AL31" s="69">
        <v>3.7195514121022804</v>
      </c>
      <c r="AM31" s="70">
        <v>561.14945407664038</v>
      </c>
    </row>
    <row r="32" spans="1:39" x14ac:dyDescent="0.25">
      <c r="A32" s="65">
        <v>355</v>
      </c>
      <c r="B32" s="65" t="s">
        <v>299</v>
      </c>
      <c r="C32" s="66" t="s">
        <v>310</v>
      </c>
      <c r="D32" s="65">
        <v>1505064</v>
      </c>
      <c r="E32" s="66" t="s">
        <v>341</v>
      </c>
      <c r="F32" s="67">
        <v>35977</v>
      </c>
      <c r="G32" s="68">
        <v>177.5571953421757</v>
      </c>
      <c r="H32" s="50">
        <v>1503</v>
      </c>
      <c r="I32" s="49" t="s">
        <v>26</v>
      </c>
      <c r="J32" s="106">
        <v>3.7195514121022804</v>
      </c>
      <c r="K32" s="70">
        <v>660.43311666391003</v>
      </c>
      <c r="L32" s="109"/>
      <c r="Y32" s="106">
        <v>3.569</v>
      </c>
      <c r="Z32" s="70">
        <v>633.70163017622508</v>
      </c>
      <c r="AA32" s="109"/>
      <c r="AB32" t="str">
        <f t="shared" si="0"/>
        <v/>
      </c>
      <c r="AC32" s="65">
        <v>355</v>
      </c>
      <c r="AD32" s="65" t="s">
        <v>299</v>
      </c>
      <c r="AE32" s="66" t="s">
        <v>310</v>
      </c>
      <c r="AF32" s="65">
        <v>1505064</v>
      </c>
      <c r="AG32" s="66" t="s">
        <v>341</v>
      </c>
      <c r="AH32" s="67">
        <v>35977</v>
      </c>
      <c r="AI32" s="68">
        <v>177.5571953421757</v>
      </c>
      <c r="AJ32" s="50">
        <v>1503</v>
      </c>
      <c r="AK32" s="50" t="s">
        <v>26</v>
      </c>
      <c r="AL32" s="69">
        <v>3.7195514121022804</v>
      </c>
      <c r="AM32" s="70">
        <v>660.43311666391003</v>
      </c>
    </row>
    <row r="33" spans="1:39" x14ac:dyDescent="0.25">
      <c r="A33" s="65">
        <v>358</v>
      </c>
      <c r="B33" s="65" t="s">
        <v>299</v>
      </c>
      <c r="C33" s="66" t="s">
        <v>307</v>
      </c>
      <c r="D33" s="65">
        <v>1504208</v>
      </c>
      <c r="E33" s="66" t="s">
        <v>342</v>
      </c>
      <c r="F33" s="67">
        <v>35855</v>
      </c>
      <c r="G33" s="68">
        <v>121.34997756212486</v>
      </c>
      <c r="H33" s="50">
        <v>1503</v>
      </c>
      <c r="I33" s="49" t="s">
        <v>26</v>
      </c>
      <c r="J33" s="106">
        <v>3.7703864360332311</v>
      </c>
      <c r="K33" s="70">
        <v>457.53630941317255</v>
      </c>
      <c r="L33" s="109"/>
      <c r="Y33" s="106">
        <v>3.6176999999999997</v>
      </c>
      <c r="Z33" s="70">
        <v>439.0078138264991</v>
      </c>
      <c r="AA33" s="109"/>
      <c r="AB33" t="str">
        <f t="shared" si="0"/>
        <v/>
      </c>
      <c r="AC33" s="65">
        <v>358</v>
      </c>
      <c r="AD33" s="65" t="s">
        <v>299</v>
      </c>
      <c r="AE33" s="66" t="s">
        <v>307</v>
      </c>
      <c r="AF33" s="65">
        <v>1504208</v>
      </c>
      <c r="AG33" s="66" t="s">
        <v>342</v>
      </c>
      <c r="AH33" s="67">
        <v>35855</v>
      </c>
      <c r="AI33" s="68">
        <v>121.34997756212486</v>
      </c>
      <c r="AJ33" s="50">
        <v>1503</v>
      </c>
      <c r="AK33" s="50" t="s">
        <v>26</v>
      </c>
      <c r="AL33" s="69">
        <v>3.7703864360332311</v>
      </c>
      <c r="AM33" s="70">
        <v>457.53630941317255</v>
      </c>
    </row>
    <row r="34" spans="1:39" x14ac:dyDescent="0.25">
      <c r="A34" s="65">
        <v>361</v>
      </c>
      <c r="B34" s="65" t="s">
        <v>299</v>
      </c>
      <c r="C34" s="66" t="s">
        <v>310</v>
      </c>
      <c r="D34" s="65">
        <v>1505064</v>
      </c>
      <c r="E34" s="66" t="s">
        <v>343</v>
      </c>
      <c r="F34" s="67">
        <v>35977</v>
      </c>
      <c r="G34" s="68">
        <v>174.9713774355553</v>
      </c>
      <c r="H34" s="50">
        <v>1503</v>
      </c>
      <c r="I34" s="49" t="s">
        <v>26</v>
      </c>
      <c r="J34" s="106">
        <v>3.7195514121022804</v>
      </c>
      <c r="K34" s="70">
        <v>650.81503401790076</v>
      </c>
      <c r="L34" s="109"/>
      <c r="Y34" s="106">
        <v>3.569</v>
      </c>
      <c r="Z34" s="70">
        <v>624.4728460674969</v>
      </c>
      <c r="AA34" s="109"/>
      <c r="AB34" t="str">
        <f t="shared" si="0"/>
        <v/>
      </c>
      <c r="AC34" s="65">
        <v>361</v>
      </c>
      <c r="AD34" s="65" t="s">
        <v>299</v>
      </c>
      <c r="AE34" s="66" t="s">
        <v>310</v>
      </c>
      <c r="AF34" s="65">
        <v>1505064</v>
      </c>
      <c r="AG34" s="66" t="s">
        <v>343</v>
      </c>
      <c r="AH34" s="67">
        <v>35977</v>
      </c>
      <c r="AI34" s="68">
        <v>174.9713774355553</v>
      </c>
      <c r="AJ34" s="50">
        <v>1503</v>
      </c>
      <c r="AK34" s="50" t="s">
        <v>26</v>
      </c>
      <c r="AL34" s="69">
        <v>3.7195514121022804</v>
      </c>
      <c r="AM34" s="70">
        <v>650.81503401790076</v>
      </c>
    </row>
    <row r="35" spans="1:39" x14ac:dyDescent="0.25">
      <c r="A35" s="65">
        <v>371</v>
      </c>
      <c r="B35" s="65" t="s">
        <v>299</v>
      </c>
      <c r="C35" s="66" t="s">
        <v>344</v>
      </c>
      <c r="D35" s="65">
        <v>1505494</v>
      </c>
      <c r="E35" s="66" t="s">
        <v>345</v>
      </c>
      <c r="F35" s="67">
        <v>35916</v>
      </c>
      <c r="G35" s="68">
        <v>205.86249655931735</v>
      </c>
      <c r="H35" s="50">
        <v>1503</v>
      </c>
      <c r="I35" s="49" t="s">
        <v>26</v>
      </c>
      <c r="J35" s="106">
        <v>3.7474983403623869</v>
      </c>
      <c r="K35" s="70">
        <v>771.46936419889937</v>
      </c>
      <c r="L35" s="109"/>
      <c r="Y35" s="106">
        <v>3.5957999999999997</v>
      </c>
      <c r="Z35" s="70">
        <v>740.2403651279933</v>
      </c>
      <c r="AA35" s="109"/>
      <c r="AB35" t="str">
        <f t="shared" si="0"/>
        <v/>
      </c>
      <c r="AC35" s="65">
        <v>371</v>
      </c>
      <c r="AD35" s="65" t="s">
        <v>299</v>
      </c>
      <c r="AE35" s="66" t="s">
        <v>344</v>
      </c>
      <c r="AF35" s="65">
        <v>1505494</v>
      </c>
      <c r="AG35" s="66" t="s">
        <v>345</v>
      </c>
      <c r="AH35" s="67">
        <v>35916</v>
      </c>
      <c r="AI35" s="68">
        <v>205.86249655931735</v>
      </c>
      <c r="AJ35" s="50">
        <v>1503</v>
      </c>
      <c r="AK35" s="50" t="s">
        <v>26</v>
      </c>
      <c r="AL35" s="69">
        <v>3.7474983403623869</v>
      </c>
      <c r="AM35" s="70">
        <v>771.46936419889937</v>
      </c>
    </row>
    <row r="36" spans="1:39" x14ac:dyDescent="0.25">
      <c r="A36" s="65">
        <v>383</v>
      </c>
      <c r="B36" s="65" t="s">
        <v>299</v>
      </c>
      <c r="C36" s="66" t="s">
        <v>307</v>
      </c>
      <c r="D36" s="65">
        <v>1504208</v>
      </c>
      <c r="E36" s="66" t="s">
        <v>219</v>
      </c>
      <c r="F36" s="67">
        <v>35947</v>
      </c>
      <c r="G36" s="68">
        <v>213.78010812554754</v>
      </c>
      <c r="H36" s="50">
        <v>1503</v>
      </c>
      <c r="I36" s="49" t="s">
        <v>26</v>
      </c>
      <c r="J36" s="106">
        <v>3.7321975582618458</v>
      </c>
      <c r="K36" s="70">
        <v>797.86959755112196</v>
      </c>
      <c r="L36" s="109"/>
      <c r="Y36" s="106">
        <v>3.5811000000000002</v>
      </c>
      <c r="Z36" s="70">
        <v>765.56794520839833</v>
      </c>
      <c r="AA36" s="109"/>
      <c r="AB36" t="str">
        <f t="shared" si="0"/>
        <v/>
      </c>
      <c r="AC36" s="65">
        <v>383</v>
      </c>
      <c r="AD36" s="65" t="s">
        <v>299</v>
      </c>
      <c r="AE36" s="66" t="s">
        <v>307</v>
      </c>
      <c r="AF36" s="65">
        <v>1504208</v>
      </c>
      <c r="AG36" s="66" t="s">
        <v>219</v>
      </c>
      <c r="AH36" s="67">
        <v>35947</v>
      </c>
      <c r="AI36" s="68">
        <v>213.78010812554754</v>
      </c>
      <c r="AJ36" s="50">
        <v>1503</v>
      </c>
      <c r="AK36" s="50" t="s">
        <v>26</v>
      </c>
      <c r="AL36" s="69">
        <v>3.7321975582618458</v>
      </c>
      <c r="AM36" s="70">
        <v>797.86959755112196</v>
      </c>
    </row>
    <row r="37" spans="1:39" x14ac:dyDescent="0.25">
      <c r="A37" s="65">
        <v>390</v>
      </c>
      <c r="B37" s="65" t="s">
        <v>299</v>
      </c>
      <c r="C37" s="66" t="s">
        <v>307</v>
      </c>
      <c r="D37" s="65">
        <v>1504208</v>
      </c>
      <c r="E37" s="66" t="s">
        <v>346</v>
      </c>
      <c r="F37" s="67">
        <v>35916</v>
      </c>
      <c r="G37" s="68">
        <v>212.12238240979386</v>
      </c>
      <c r="H37" s="50">
        <v>1503</v>
      </c>
      <c r="I37" s="49" t="s">
        <v>26</v>
      </c>
      <c r="J37" s="106">
        <v>3.7474983403623869</v>
      </c>
      <c r="K37" s="70">
        <v>794.9282760344181</v>
      </c>
      <c r="L37" s="109"/>
      <c r="Y37" s="106">
        <v>3.5957999999999997</v>
      </c>
      <c r="Z37" s="70">
        <v>762.74966266913668</v>
      </c>
      <c r="AA37" s="109"/>
      <c r="AB37" t="str">
        <f t="shared" si="0"/>
        <v/>
      </c>
      <c r="AC37" s="65">
        <v>390</v>
      </c>
      <c r="AD37" s="65" t="s">
        <v>299</v>
      </c>
      <c r="AE37" s="66" t="s">
        <v>307</v>
      </c>
      <c r="AF37" s="65">
        <v>1504208</v>
      </c>
      <c r="AG37" s="66" t="s">
        <v>346</v>
      </c>
      <c r="AH37" s="67">
        <v>35916</v>
      </c>
      <c r="AI37" s="68">
        <v>212.12238240979386</v>
      </c>
      <c r="AJ37" s="50">
        <v>1503</v>
      </c>
      <c r="AK37" s="50" t="s">
        <v>26</v>
      </c>
      <c r="AL37" s="69">
        <v>3.7474983403623869</v>
      </c>
      <c r="AM37" s="70">
        <v>794.9282760344181</v>
      </c>
    </row>
    <row r="38" spans="1:39" x14ac:dyDescent="0.25">
      <c r="A38" s="65">
        <v>435</v>
      </c>
      <c r="B38" s="65" t="s">
        <v>299</v>
      </c>
      <c r="C38" s="66" t="s">
        <v>314</v>
      </c>
      <c r="D38" s="65">
        <v>1506161</v>
      </c>
      <c r="E38" s="66" t="s">
        <v>347</v>
      </c>
      <c r="F38" s="67">
        <v>35977</v>
      </c>
      <c r="G38" s="68">
        <v>180.02016061872243</v>
      </c>
      <c r="H38" s="50">
        <v>1503</v>
      </c>
      <c r="I38" s="49" t="s">
        <v>26</v>
      </c>
      <c r="J38" s="106">
        <v>3.7195514121022804</v>
      </c>
      <c r="K38" s="70">
        <v>669.59424263624828</v>
      </c>
      <c r="L38" s="109"/>
      <c r="Y38" s="106">
        <v>3.569</v>
      </c>
      <c r="Z38" s="70">
        <v>642.49195324822028</v>
      </c>
      <c r="AA38" s="109"/>
      <c r="AB38" t="str">
        <f t="shared" si="0"/>
        <v/>
      </c>
      <c r="AC38" s="65">
        <v>435</v>
      </c>
      <c r="AD38" s="65" t="s">
        <v>299</v>
      </c>
      <c r="AE38" s="66" t="s">
        <v>314</v>
      </c>
      <c r="AF38" s="65">
        <v>1506161</v>
      </c>
      <c r="AG38" s="66" t="s">
        <v>347</v>
      </c>
      <c r="AH38" s="67">
        <v>35977</v>
      </c>
      <c r="AI38" s="68">
        <v>180.02016061872243</v>
      </c>
      <c r="AJ38" s="50">
        <v>1503</v>
      </c>
      <c r="AK38" s="50" t="s">
        <v>26</v>
      </c>
      <c r="AL38" s="69">
        <v>3.7195514121022804</v>
      </c>
      <c r="AM38" s="70">
        <v>669.59424263624828</v>
      </c>
    </row>
    <row r="39" spans="1:39" x14ac:dyDescent="0.25">
      <c r="A39" s="65">
        <v>501</v>
      </c>
      <c r="B39" s="65" t="s">
        <v>299</v>
      </c>
      <c r="C39" s="66" t="s">
        <v>348</v>
      </c>
      <c r="D39" s="65">
        <v>1502954</v>
      </c>
      <c r="E39" s="66" t="s">
        <v>349</v>
      </c>
      <c r="F39" s="67">
        <v>36404</v>
      </c>
      <c r="G39" s="68">
        <v>64.582155361385546</v>
      </c>
      <c r="H39" s="50">
        <v>1503</v>
      </c>
      <c r="I39" s="49" t="s">
        <v>26</v>
      </c>
      <c r="J39" s="106">
        <v>3.5560493692777744</v>
      </c>
      <c r="K39" s="70">
        <v>229.65733283945431</v>
      </c>
      <c r="L39" s="109"/>
      <c r="Y39" s="106">
        <v>3.4120999999999997</v>
      </c>
      <c r="Z39" s="70">
        <v>220.36077230858359</v>
      </c>
      <c r="AA39" s="109"/>
      <c r="AB39" t="str">
        <f t="shared" si="0"/>
        <v/>
      </c>
      <c r="AC39" s="65">
        <v>501</v>
      </c>
      <c r="AD39" s="65" t="s">
        <v>299</v>
      </c>
      <c r="AE39" s="66" t="s">
        <v>348</v>
      </c>
      <c r="AF39" s="65">
        <v>1502954</v>
      </c>
      <c r="AG39" s="66" t="s">
        <v>349</v>
      </c>
      <c r="AH39" s="67">
        <v>36404</v>
      </c>
      <c r="AI39" s="68">
        <v>64.582155361385546</v>
      </c>
      <c r="AJ39" s="50">
        <v>1503</v>
      </c>
      <c r="AK39" s="50" t="s">
        <v>26</v>
      </c>
      <c r="AL39" s="69">
        <v>3.5560493692777744</v>
      </c>
      <c r="AM39" s="70">
        <v>229.65733283945431</v>
      </c>
    </row>
    <row r="40" spans="1:39" x14ac:dyDescent="0.25">
      <c r="A40" s="65">
        <v>502</v>
      </c>
      <c r="B40" s="65" t="s">
        <v>299</v>
      </c>
      <c r="C40" s="66" t="s">
        <v>348</v>
      </c>
      <c r="D40" s="65">
        <v>1502954</v>
      </c>
      <c r="E40" s="66" t="s">
        <v>350</v>
      </c>
      <c r="F40" s="67">
        <v>36130</v>
      </c>
      <c r="G40" s="68">
        <v>51.490040211862066</v>
      </c>
      <c r="H40" s="50">
        <v>1503</v>
      </c>
      <c r="I40" s="49" t="s">
        <v>26</v>
      </c>
      <c r="J40" s="106">
        <v>3.7577564887747346</v>
      </c>
      <c r="K40" s="70">
        <v>193.4870327133967</v>
      </c>
      <c r="L40" s="109"/>
      <c r="Y40" s="106">
        <v>3.6055999999999999</v>
      </c>
      <c r="Z40" s="70">
        <v>185.65248898788985</v>
      </c>
      <c r="AA40" s="109"/>
      <c r="AB40" t="str">
        <f t="shared" si="0"/>
        <v/>
      </c>
      <c r="AC40" s="65">
        <v>502</v>
      </c>
      <c r="AD40" s="65" t="s">
        <v>299</v>
      </c>
      <c r="AE40" s="66" t="s">
        <v>348</v>
      </c>
      <c r="AF40" s="65">
        <v>1502954</v>
      </c>
      <c r="AG40" s="66" t="s">
        <v>350</v>
      </c>
      <c r="AH40" s="67">
        <v>36130</v>
      </c>
      <c r="AI40" s="68">
        <v>51.490040211862066</v>
      </c>
      <c r="AJ40" s="50">
        <v>1503</v>
      </c>
      <c r="AK40" s="50" t="s">
        <v>26</v>
      </c>
      <c r="AL40" s="69">
        <v>3.7577564887747346</v>
      </c>
      <c r="AM40" s="70">
        <v>193.4870327133967</v>
      </c>
    </row>
    <row r="41" spans="1:39" x14ac:dyDescent="0.25">
      <c r="A41" s="65">
        <v>503</v>
      </c>
      <c r="B41" s="65" t="s">
        <v>299</v>
      </c>
      <c r="C41" s="66" t="s">
        <v>348</v>
      </c>
      <c r="D41" s="65">
        <v>1502954</v>
      </c>
      <c r="E41" s="66" t="s">
        <v>351</v>
      </c>
      <c r="F41" s="67">
        <v>36100</v>
      </c>
      <c r="G41" s="68">
        <v>175.45</v>
      </c>
      <c r="H41" s="50">
        <v>1503</v>
      </c>
      <c r="I41" s="49" t="s">
        <v>26</v>
      </c>
      <c r="J41" s="106">
        <v>3.7536226392493024</v>
      </c>
      <c r="K41" s="70">
        <v>658.57309205629008</v>
      </c>
      <c r="L41" s="109"/>
      <c r="Y41" s="106">
        <v>3.6016000000000004</v>
      </c>
      <c r="Z41" s="70">
        <v>631.90071999999998</v>
      </c>
      <c r="AA41" s="109"/>
      <c r="AB41" t="str">
        <f t="shared" si="0"/>
        <v/>
      </c>
      <c r="AC41" s="65">
        <v>503</v>
      </c>
      <c r="AD41" s="65" t="s">
        <v>299</v>
      </c>
      <c r="AE41" s="66" t="s">
        <v>348</v>
      </c>
      <c r="AF41" s="65">
        <v>1502954</v>
      </c>
      <c r="AG41" s="66" t="s">
        <v>351</v>
      </c>
      <c r="AH41" s="67">
        <v>36100</v>
      </c>
      <c r="AI41" s="68">
        <v>175.45</v>
      </c>
      <c r="AJ41" s="50">
        <v>1503</v>
      </c>
      <c r="AK41" s="50" t="s">
        <v>26</v>
      </c>
      <c r="AL41" s="69">
        <v>3.7536226392493024</v>
      </c>
      <c r="AM41" s="70">
        <v>658.57309205629008</v>
      </c>
    </row>
    <row r="42" spans="1:39" x14ac:dyDescent="0.25">
      <c r="A42" s="65">
        <v>504</v>
      </c>
      <c r="B42" s="65" t="s">
        <v>299</v>
      </c>
      <c r="C42" s="66" t="s">
        <v>352</v>
      </c>
      <c r="D42" s="65">
        <v>1505536</v>
      </c>
      <c r="E42" s="66" t="s">
        <v>353</v>
      </c>
      <c r="F42" s="67">
        <v>36465</v>
      </c>
      <c r="G42" s="68">
        <v>64.697258030936482</v>
      </c>
      <c r="H42" s="50">
        <v>1503</v>
      </c>
      <c r="I42" s="49" t="s">
        <v>26</v>
      </c>
      <c r="J42" s="106">
        <v>3.5113249551495413</v>
      </c>
      <c r="K42" s="70">
        <v>227.17309665377635</v>
      </c>
      <c r="L42" s="109"/>
      <c r="Y42" s="106">
        <v>3.3691000000000004</v>
      </c>
      <c r="Z42" s="70">
        <v>217.97153203202814</v>
      </c>
      <c r="AA42" s="109"/>
      <c r="AB42" t="str">
        <f t="shared" si="0"/>
        <v/>
      </c>
      <c r="AC42" s="65">
        <v>504</v>
      </c>
      <c r="AD42" s="65" t="s">
        <v>299</v>
      </c>
      <c r="AE42" s="66" t="s">
        <v>352</v>
      </c>
      <c r="AF42" s="65">
        <v>1505536</v>
      </c>
      <c r="AG42" s="66" t="s">
        <v>353</v>
      </c>
      <c r="AH42" s="67">
        <v>36465</v>
      </c>
      <c r="AI42" s="68">
        <v>64.697258030936482</v>
      </c>
      <c r="AJ42" s="50">
        <v>1503</v>
      </c>
      <c r="AK42" s="50" t="s">
        <v>26</v>
      </c>
      <c r="AL42" s="69">
        <v>3.5113249551495413</v>
      </c>
      <c r="AM42" s="70">
        <v>227.17309665377635</v>
      </c>
    </row>
    <row r="43" spans="1:39" x14ac:dyDescent="0.25">
      <c r="A43" s="65">
        <v>505</v>
      </c>
      <c r="B43" s="65" t="s">
        <v>299</v>
      </c>
      <c r="C43" s="66" t="s">
        <v>354</v>
      </c>
      <c r="D43" s="65">
        <v>1501576</v>
      </c>
      <c r="E43" s="66" t="s">
        <v>355</v>
      </c>
      <c r="F43" s="67">
        <v>35977</v>
      </c>
      <c r="G43" s="68">
        <v>87.236333770272424</v>
      </c>
      <c r="H43" s="50">
        <v>1503</v>
      </c>
      <c r="I43" s="49" t="s">
        <v>26</v>
      </c>
      <c r="J43" s="106">
        <v>3.7195514121022804</v>
      </c>
      <c r="K43" s="70">
        <v>324.48002846184266</v>
      </c>
      <c r="L43" s="109"/>
      <c r="Y43" s="106">
        <v>3.569</v>
      </c>
      <c r="Z43" s="70">
        <v>311.34647522610226</v>
      </c>
      <c r="AA43" s="109"/>
      <c r="AB43" t="str">
        <f t="shared" si="0"/>
        <v/>
      </c>
      <c r="AC43" s="65">
        <v>505</v>
      </c>
      <c r="AD43" s="65" t="s">
        <v>299</v>
      </c>
      <c r="AE43" s="66" t="s">
        <v>354</v>
      </c>
      <c r="AF43" s="65">
        <v>1501576</v>
      </c>
      <c r="AG43" s="66" t="s">
        <v>355</v>
      </c>
      <c r="AH43" s="67">
        <v>35977</v>
      </c>
      <c r="AI43" s="68">
        <v>87.236333770272424</v>
      </c>
      <c r="AJ43" s="50">
        <v>1503</v>
      </c>
      <c r="AK43" s="50" t="s">
        <v>26</v>
      </c>
      <c r="AL43" s="69">
        <v>3.7195514121022804</v>
      </c>
      <c r="AM43" s="70">
        <v>324.48002846184266</v>
      </c>
    </row>
    <row r="44" spans="1:39" x14ac:dyDescent="0.25">
      <c r="A44" s="65">
        <v>506</v>
      </c>
      <c r="B44" s="65" t="s">
        <v>299</v>
      </c>
      <c r="C44" s="66" t="s">
        <v>307</v>
      </c>
      <c r="D44" s="65">
        <v>1504208</v>
      </c>
      <c r="E44" s="66" t="s">
        <v>356</v>
      </c>
      <c r="F44" s="67">
        <v>36373</v>
      </c>
      <c r="G44" s="68">
        <v>228.44991702928891</v>
      </c>
      <c r="H44" s="50">
        <v>1503</v>
      </c>
      <c r="I44" s="49" t="s">
        <v>26</v>
      </c>
      <c r="J44" s="106">
        <v>3.5848523583556591</v>
      </c>
      <c r="K44" s="70">
        <v>818.95922382860101</v>
      </c>
      <c r="L44" s="109"/>
      <c r="Y44" s="106">
        <v>3.4397000000000002</v>
      </c>
      <c r="Z44" s="70">
        <v>785.79917960564512</v>
      </c>
      <c r="AA44" s="109"/>
      <c r="AB44" t="str">
        <f t="shared" si="0"/>
        <v/>
      </c>
      <c r="AC44" s="65">
        <v>506</v>
      </c>
      <c r="AD44" s="65" t="s">
        <v>299</v>
      </c>
      <c r="AE44" s="66" t="s">
        <v>307</v>
      </c>
      <c r="AF44" s="65">
        <v>1504208</v>
      </c>
      <c r="AG44" s="66" t="s">
        <v>356</v>
      </c>
      <c r="AH44" s="67">
        <v>36373</v>
      </c>
      <c r="AI44" s="68">
        <v>228.44991702928891</v>
      </c>
      <c r="AJ44" s="50">
        <v>1503</v>
      </c>
      <c r="AK44" s="50" t="s">
        <v>26</v>
      </c>
      <c r="AL44" s="69">
        <v>3.5848523583556591</v>
      </c>
      <c r="AM44" s="70">
        <v>818.95922382860101</v>
      </c>
    </row>
    <row r="45" spans="1:39" x14ac:dyDescent="0.25">
      <c r="A45" s="65">
        <v>511</v>
      </c>
      <c r="B45" s="65" t="s">
        <v>299</v>
      </c>
      <c r="C45" s="66" t="s">
        <v>312</v>
      </c>
      <c r="D45" s="65">
        <v>1503705</v>
      </c>
      <c r="E45" s="66" t="s">
        <v>357</v>
      </c>
      <c r="F45" s="67">
        <v>36617</v>
      </c>
      <c r="G45" s="68">
        <v>117.29427394763454</v>
      </c>
      <c r="H45" s="50">
        <v>1503</v>
      </c>
      <c r="I45" s="49" t="s">
        <v>26</v>
      </c>
      <c r="J45" s="106">
        <v>3.4086340533742692</v>
      </c>
      <c r="K45" s="70">
        <v>399.81325644371748</v>
      </c>
      <c r="L45" s="109"/>
      <c r="Y45" s="106">
        <v>3.2706</v>
      </c>
      <c r="Z45" s="70">
        <v>383.62265237313352</v>
      </c>
      <c r="AA45" s="109"/>
      <c r="AB45" t="str">
        <f t="shared" si="0"/>
        <v/>
      </c>
      <c r="AC45" s="65">
        <v>511</v>
      </c>
      <c r="AD45" s="65" t="s">
        <v>299</v>
      </c>
      <c r="AE45" s="66" t="s">
        <v>312</v>
      </c>
      <c r="AF45" s="65">
        <v>1503705</v>
      </c>
      <c r="AG45" s="66" t="s">
        <v>357</v>
      </c>
      <c r="AH45" s="67">
        <v>36617</v>
      </c>
      <c r="AI45" s="68">
        <v>117.29427394763454</v>
      </c>
      <c r="AJ45" s="50">
        <v>1503</v>
      </c>
      <c r="AK45" s="50" t="s">
        <v>26</v>
      </c>
      <c r="AL45" s="69">
        <v>3.4086340533742692</v>
      </c>
      <c r="AM45" s="70">
        <v>399.81325644371748</v>
      </c>
    </row>
    <row r="46" spans="1:39" x14ac:dyDescent="0.25">
      <c r="A46" s="65">
        <v>540</v>
      </c>
      <c r="B46" s="65" t="s">
        <v>299</v>
      </c>
      <c r="C46" s="66" t="s">
        <v>312</v>
      </c>
      <c r="D46" s="65">
        <v>1503705</v>
      </c>
      <c r="E46" s="66" t="s">
        <v>358</v>
      </c>
      <c r="F46" s="67">
        <v>35916</v>
      </c>
      <c r="G46" s="68">
        <v>102.55737777777777</v>
      </c>
      <c r="H46" s="50">
        <v>1503</v>
      </c>
      <c r="I46" s="49" t="s">
        <v>26</v>
      </c>
      <c r="J46" s="106">
        <v>3.7474983403623869</v>
      </c>
      <c r="K46" s="70">
        <v>384.33360301414052</v>
      </c>
      <c r="L46" s="109"/>
      <c r="Y46" s="106">
        <v>3.5957999999999997</v>
      </c>
      <c r="Z46" s="70">
        <v>368.77581901333326</v>
      </c>
      <c r="AA46" s="109"/>
      <c r="AB46" t="str">
        <f t="shared" si="0"/>
        <v/>
      </c>
      <c r="AC46" s="65">
        <v>540</v>
      </c>
      <c r="AD46" s="65" t="s">
        <v>299</v>
      </c>
      <c r="AE46" s="66" t="s">
        <v>312</v>
      </c>
      <c r="AF46" s="65">
        <v>1503705</v>
      </c>
      <c r="AG46" s="66" t="s">
        <v>358</v>
      </c>
      <c r="AH46" s="67">
        <v>35916</v>
      </c>
      <c r="AI46" s="68">
        <v>102.55737777777777</v>
      </c>
      <c r="AJ46" s="50">
        <v>1503</v>
      </c>
      <c r="AK46" s="50" t="s">
        <v>26</v>
      </c>
      <c r="AL46" s="69">
        <v>3.7474983403623869</v>
      </c>
      <c r="AM46" s="70">
        <v>384.33360301414052</v>
      </c>
    </row>
    <row r="47" spans="1:39" x14ac:dyDescent="0.25">
      <c r="A47" s="65">
        <v>643</v>
      </c>
      <c r="B47" s="65" t="s">
        <v>299</v>
      </c>
      <c r="C47" s="66" t="s">
        <v>318</v>
      </c>
      <c r="D47" s="65">
        <v>1502707</v>
      </c>
      <c r="E47" s="66" t="s">
        <v>359</v>
      </c>
      <c r="F47" s="67">
        <v>36008</v>
      </c>
      <c r="G47" s="68">
        <v>182.85</v>
      </c>
      <c r="H47" s="50">
        <v>1503</v>
      </c>
      <c r="I47" s="49" t="s">
        <v>26</v>
      </c>
      <c r="J47" s="106">
        <v>3.7236488948465785</v>
      </c>
      <c r="K47" s="70">
        <v>680.86920042269685</v>
      </c>
      <c r="L47" s="109"/>
      <c r="Y47" s="106">
        <v>3.5729000000000002</v>
      </c>
      <c r="Z47" s="70">
        <v>653.30476499999997</v>
      </c>
      <c r="AA47" s="109"/>
      <c r="AB47" t="str">
        <f t="shared" si="0"/>
        <v/>
      </c>
      <c r="AC47" s="65">
        <v>643</v>
      </c>
      <c r="AD47" s="65" t="s">
        <v>299</v>
      </c>
      <c r="AE47" s="66" t="s">
        <v>318</v>
      </c>
      <c r="AF47" s="65">
        <v>1502707</v>
      </c>
      <c r="AG47" s="66" t="s">
        <v>359</v>
      </c>
      <c r="AH47" s="67">
        <v>36008</v>
      </c>
      <c r="AI47" s="68">
        <v>182.85</v>
      </c>
      <c r="AJ47" s="50">
        <v>1503</v>
      </c>
      <c r="AK47" s="50" t="s">
        <v>26</v>
      </c>
      <c r="AL47" s="69">
        <v>3.7236488948465785</v>
      </c>
      <c r="AM47" s="70">
        <v>680.86920042269685</v>
      </c>
    </row>
    <row r="48" spans="1:39" x14ac:dyDescent="0.25">
      <c r="A48" s="65">
        <v>655</v>
      </c>
      <c r="B48" s="65" t="s">
        <v>299</v>
      </c>
      <c r="C48" s="66" t="s">
        <v>360</v>
      </c>
      <c r="D48" s="65">
        <v>1508407</v>
      </c>
      <c r="E48" s="66" t="s">
        <v>361</v>
      </c>
      <c r="F48" s="67">
        <v>36373</v>
      </c>
      <c r="G48" s="68">
        <v>226.72363500014421</v>
      </c>
      <c r="H48" s="50">
        <v>1503</v>
      </c>
      <c r="I48" s="49" t="s">
        <v>26</v>
      </c>
      <c r="J48" s="106">
        <v>3.5848523583556591</v>
      </c>
      <c r="K48" s="70">
        <v>812.77075762523464</v>
      </c>
      <c r="L48" s="109"/>
      <c r="Y48" s="106">
        <v>3.4397000000000002</v>
      </c>
      <c r="Z48" s="70">
        <v>779.8612873099961</v>
      </c>
      <c r="AA48" s="109"/>
      <c r="AB48" t="str">
        <f t="shared" si="0"/>
        <v/>
      </c>
      <c r="AC48" s="65">
        <v>655</v>
      </c>
      <c r="AD48" s="65" t="s">
        <v>299</v>
      </c>
      <c r="AE48" s="66" t="s">
        <v>360</v>
      </c>
      <c r="AF48" s="65">
        <v>1508407</v>
      </c>
      <c r="AG48" s="66" t="s">
        <v>361</v>
      </c>
      <c r="AH48" s="67">
        <v>36373</v>
      </c>
      <c r="AI48" s="68">
        <v>226.72363500014421</v>
      </c>
      <c r="AJ48" s="50">
        <v>1503</v>
      </c>
      <c r="AK48" s="50" t="s">
        <v>26</v>
      </c>
      <c r="AL48" s="69">
        <v>3.5848523583556591</v>
      </c>
      <c r="AM48" s="70">
        <v>812.77075762523464</v>
      </c>
    </row>
    <row r="49" spans="1:39" x14ac:dyDescent="0.25">
      <c r="A49" s="65">
        <v>656</v>
      </c>
      <c r="B49" s="65" t="s">
        <v>299</v>
      </c>
      <c r="C49" s="66" t="s">
        <v>362</v>
      </c>
      <c r="D49" s="65">
        <v>1506138</v>
      </c>
      <c r="E49" s="66" t="s">
        <v>363</v>
      </c>
      <c r="F49" s="67">
        <v>35947</v>
      </c>
      <c r="G49" s="68">
        <v>145.54</v>
      </c>
      <c r="H49" s="50">
        <v>1503</v>
      </c>
      <c r="I49" s="49" t="s">
        <v>26</v>
      </c>
      <c r="J49" s="106">
        <v>3.7321975582618458</v>
      </c>
      <c r="K49" s="70">
        <v>543.184032629429</v>
      </c>
      <c r="L49" s="109"/>
      <c r="Y49" s="106">
        <v>3.5811000000000002</v>
      </c>
      <c r="Z49" s="70">
        <v>521.19329400000004</v>
      </c>
      <c r="AA49" s="109"/>
      <c r="AB49" t="str">
        <f t="shared" si="0"/>
        <v/>
      </c>
      <c r="AC49" s="65">
        <v>656</v>
      </c>
      <c r="AD49" s="65" t="s">
        <v>299</v>
      </c>
      <c r="AE49" s="66" t="s">
        <v>362</v>
      </c>
      <c r="AF49" s="65">
        <v>1506138</v>
      </c>
      <c r="AG49" s="66" t="s">
        <v>363</v>
      </c>
      <c r="AH49" s="67">
        <v>35947</v>
      </c>
      <c r="AI49" s="68">
        <v>145.54</v>
      </c>
      <c r="AJ49" s="50">
        <v>1503</v>
      </c>
      <c r="AK49" s="50" t="s">
        <v>26</v>
      </c>
      <c r="AL49" s="69">
        <v>3.7321975582618458</v>
      </c>
      <c r="AM49" s="70">
        <v>543.184032629429</v>
      </c>
    </row>
    <row r="50" spans="1:39" x14ac:dyDescent="0.25">
      <c r="A50" s="65">
        <v>658</v>
      </c>
      <c r="B50" s="65" t="s">
        <v>299</v>
      </c>
      <c r="C50" s="66" t="s">
        <v>312</v>
      </c>
      <c r="D50" s="65">
        <v>1503705</v>
      </c>
      <c r="E50" s="66" t="s">
        <v>364</v>
      </c>
      <c r="F50" s="67">
        <v>35490</v>
      </c>
      <c r="G50" s="68">
        <v>105.33033996151379</v>
      </c>
      <c r="H50" s="50">
        <v>1503</v>
      </c>
      <c r="I50" s="49" t="s">
        <v>26</v>
      </c>
      <c r="J50" s="106">
        <v>3.9529010458567981</v>
      </c>
      <c r="K50" s="70">
        <v>416.36041099431992</v>
      </c>
      <c r="L50" s="109"/>
      <c r="Y50" s="106">
        <v>3.7929000000000004</v>
      </c>
      <c r="Z50" s="70">
        <v>399.50744644002566</v>
      </c>
      <c r="AA50" s="109"/>
      <c r="AB50" t="str">
        <f t="shared" si="0"/>
        <v/>
      </c>
      <c r="AC50" s="65">
        <v>658</v>
      </c>
      <c r="AD50" s="65" t="s">
        <v>299</v>
      </c>
      <c r="AE50" s="66" t="s">
        <v>312</v>
      </c>
      <c r="AF50" s="65">
        <v>1503705</v>
      </c>
      <c r="AG50" s="66" t="s">
        <v>364</v>
      </c>
      <c r="AH50" s="67">
        <v>35490</v>
      </c>
      <c r="AI50" s="68">
        <v>105.33033996151379</v>
      </c>
      <c r="AJ50" s="50">
        <v>1503</v>
      </c>
      <c r="AK50" s="50" t="s">
        <v>26</v>
      </c>
      <c r="AL50" s="69">
        <v>3.9529010458567981</v>
      </c>
      <c r="AM50" s="70">
        <v>416.36041099431992</v>
      </c>
    </row>
    <row r="51" spans="1:39" x14ac:dyDescent="0.25">
      <c r="A51" s="65">
        <v>690</v>
      </c>
      <c r="B51" s="65" t="s">
        <v>299</v>
      </c>
      <c r="C51" s="66" t="s">
        <v>318</v>
      </c>
      <c r="D51" s="65">
        <v>1502707</v>
      </c>
      <c r="E51" s="66" t="s">
        <v>365</v>
      </c>
      <c r="F51" s="67">
        <v>35977</v>
      </c>
      <c r="G51" s="68">
        <v>169.29</v>
      </c>
      <c r="H51" s="50">
        <v>1503</v>
      </c>
      <c r="I51" s="49" t="s">
        <v>26</v>
      </c>
      <c r="J51" s="106">
        <v>3.7195514121022804</v>
      </c>
      <c r="K51" s="70">
        <v>629.68285855479496</v>
      </c>
      <c r="L51" s="109"/>
      <c r="Y51" s="106">
        <v>3.569</v>
      </c>
      <c r="Z51" s="70">
        <v>604.19601</v>
      </c>
      <c r="AA51" s="109"/>
      <c r="AB51" t="str">
        <f t="shared" si="0"/>
        <v/>
      </c>
      <c r="AC51" s="65">
        <v>690</v>
      </c>
      <c r="AD51" s="65" t="s">
        <v>299</v>
      </c>
      <c r="AE51" s="66" t="s">
        <v>318</v>
      </c>
      <c r="AF51" s="65">
        <v>1502707</v>
      </c>
      <c r="AG51" s="66" t="s">
        <v>365</v>
      </c>
      <c r="AH51" s="67">
        <v>35977</v>
      </c>
      <c r="AI51" s="68">
        <v>169.29</v>
      </c>
      <c r="AJ51" s="50">
        <v>1503</v>
      </c>
      <c r="AK51" s="50" t="s">
        <v>26</v>
      </c>
      <c r="AL51" s="69">
        <v>3.7195514121022804</v>
      </c>
      <c r="AM51" s="70">
        <v>629.68285855479496</v>
      </c>
    </row>
    <row r="52" spans="1:39" x14ac:dyDescent="0.25">
      <c r="A52" s="65">
        <v>699</v>
      </c>
      <c r="B52" s="65" t="s">
        <v>299</v>
      </c>
      <c r="C52" s="66" t="s">
        <v>307</v>
      </c>
      <c r="D52" s="65">
        <v>1504208</v>
      </c>
      <c r="E52" s="66" t="s">
        <v>366</v>
      </c>
      <c r="F52" s="67">
        <v>35855</v>
      </c>
      <c r="G52" s="68">
        <v>164.55477205731887</v>
      </c>
      <c r="H52" s="50">
        <v>1503</v>
      </c>
      <c r="I52" s="49" t="s">
        <v>26</v>
      </c>
      <c r="J52" s="106">
        <v>3.7703864360332311</v>
      </c>
      <c r="K52" s="70">
        <v>620.43508054945517</v>
      </c>
      <c r="L52" s="109"/>
      <c r="Y52" s="106">
        <v>3.6176999999999997</v>
      </c>
      <c r="Z52" s="70">
        <v>595.30979887176238</v>
      </c>
      <c r="AA52" s="109"/>
      <c r="AB52" t="str">
        <f t="shared" si="0"/>
        <v/>
      </c>
      <c r="AC52" s="65">
        <v>699</v>
      </c>
      <c r="AD52" s="65" t="s">
        <v>299</v>
      </c>
      <c r="AE52" s="66" t="s">
        <v>307</v>
      </c>
      <c r="AF52" s="65">
        <v>1504208</v>
      </c>
      <c r="AG52" s="66" t="s">
        <v>366</v>
      </c>
      <c r="AH52" s="67">
        <v>35855</v>
      </c>
      <c r="AI52" s="68">
        <v>164.55477205731887</v>
      </c>
      <c r="AJ52" s="50">
        <v>1503</v>
      </c>
      <c r="AK52" s="50" t="s">
        <v>26</v>
      </c>
      <c r="AL52" s="69">
        <v>3.7703864360332311</v>
      </c>
      <c r="AM52" s="70">
        <v>620.43508054945517</v>
      </c>
    </row>
    <row r="53" spans="1:39" x14ac:dyDescent="0.25">
      <c r="A53" s="65">
        <v>742</v>
      </c>
      <c r="B53" s="65" t="s">
        <v>299</v>
      </c>
      <c r="C53" s="66" t="s">
        <v>318</v>
      </c>
      <c r="D53" s="65">
        <v>1502707</v>
      </c>
      <c r="E53" s="66" t="s">
        <v>319</v>
      </c>
      <c r="F53" s="67">
        <v>36100</v>
      </c>
      <c r="G53" s="68">
        <v>178.77999885215795</v>
      </c>
      <c r="H53" s="50">
        <v>1503</v>
      </c>
      <c r="I53" s="49" t="s">
        <v>26</v>
      </c>
      <c r="J53" s="106">
        <v>3.7536226392493024</v>
      </c>
      <c r="K53" s="70">
        <v>671.07265113642438</v>
      </c>
      <c r="L53" s="109"/>
      <c r="Y53" s="106">
        <v>3.6016000000000004</v>
      </c>
      <c r="Z53" s="70">
        <v>643.89404386593208</v>
      </c>
      <c r="AA53" s="109"/>
      <c r="AB53" t="str">
        <f t="shared" si="0"/>
        <v/>
      </c>
      <c r="AC53" s="65">
        <v>742</v>
      </c>
      <c r="AD53" s="65" t="s">
        <v>299</v>
      </c>
      <c r="AE53" s="66" t="s">
        <v>318</v>
      </c>
      <c r="AF53" s="65">
        <v>1502707</v>
      </c>
      <c r="AG53" s="66" t="s">
        <v>319</v>
      </c>
      <c r="AH53" s="67">
        <v>36100</v>
      </c>
      <c r="AI53" s="68">
        <v>178.77999885215795</v>
      </c>
      <c r="AJ53" s="50">
        <v>1503</v>
      </c>
      <c r="AK53" s="50" t="s">
        <v>26</v>
      </c>
      <c r="AL53" s="69">
        <v>3.7536226392493024</v>
      </c>
      <c r="AM53" s="70">
        <v>671.07265113642438</v>
      </c>
    </row>
    <row r="54" spans="1:39" x14ac:dyDescent="0.25">
      <c r="A54" s="65">
        <v>757</v>
      </c>
      <c r="B54" s="65" t="s">
        <v>299</v>
      </c>
      <c r="C54" s="66" t="s">
        <v>307</v>
      </c>
      <c r="D54" s="65">
        <v>1504208</v>
      </c>
      <c r="E54" s="66" t="s">
        <v>367</v>
      </c>
      <c r="F54" s="67">
        <v>35977</v>
      </c>
      <c r="G54" s="68">
        <v>137.78541684674011</v>
      </c>
      <c r="H54" s="50">
        <v>1503</v>
      </c>
      <c r="I54" s="49" t="s">
        <v>26</v>
      </c>
      <c r="J54" s="106">
        <v>3.7195514121022804</v>
      </c>
      <c r="K54" s="70">
        <v>512.49994179939347</v>
      </c>
      <c r="L54" s="109"/>
      <c r="Y54" s="106">
        <v>3.569</v>
      </c>
      <c r="Z54" s="70">
        <v>491.75615272601544</v>
      </c>
      <c r="AA54" s="109"/>
      <c r="AB54" t="str">
        <f t="shared" si="0"/>
        <v/>
      </c>
      <c r="AC54" s="65">
        <v>757</v>
      </c>
      <c r="AD54" s="65" t="s">
        <v>299</v>
      </c>
      <c r="AE54" s="66" t="s">
        <v>307</v>
      </c>
      <c r="AF54" s="65">
        <v>1504208</v>
      </c>
      <c r="AG54" s="66" t="s">
        <v>367</v>
      </c>
      <c r="AH54" s="67">
        <v>35977</v>
      </c>
      <c r="AI54" s="68">
        <v>137.78541684674011</v>
      </c>
      <c r="AJ54" s="50">
        <v>1503</v>
      </c>
      <c r="AK54" s="50" t="s">
        <v>26</v>
      </c>
      <c r="AL54" s="69">
        <v>3.7195514121022804</v>
      </c>
      <c r="AM54" s="70">
        <v>512.49994179939347</v>
      </c>
    </row>
    <row r="55" spans="1:39" x14ac:dyDescent="0.25">
      <c r="A55" s="65">
        <v>760</v>
      </c>
      <c r="B55" s="65" t="s">
        <v>299</v>
      </c>
      <c r="C55" s="66" t="s">
        <v>318</v>
      </c>
      <c r="D55" s="65">
        <v>1502707</v>
      </c>
      <c r="E55" s="66" t="s">
        <v>368</v>
      </c>
      <c r="F55" s="67">
        <v>36130</v>
      </c>
      <c r="G55" s="68">
        <v>68.889842626487138</v>
      </c>
      <c r="H55" s="50">
        <v>1503</v>
      </c>
      <c r="I55" s="49" t="s">
        <v>26</v>
      </c>
      <c r="J55" s="106">
        <v>3.7577564887747346</v>
      </c>
      <c r="K55" s="70">
        <v>258.87125314035234</v>
      </c>
      <c r="L55" s="109"/>
      <c r="Y55" s="106">
        <v>3.6055999999999999</v>
      </c>
      <c r="Z55" s="70">
        <v>248.389216574062</v>
      </c>
      <c r="AA55" s="109"/>
      <c r="AB55" t="str">
        <f t="shared" si="0"/>
        <v/>
      </c>
      <c r="AC55" s="65">
        <v>760</v>
      </c>
      <c r="AD55" s="65" t="s">
        <v>299</v>
      </c>
      <c r="AE55" s="66" t="s">
        <v>318</v>
      </c>
      <c r="AF55" s="65">
        <v>1502707</v>
      </c>
      <c r="AG55" s="66" t="s">
        <v>368</v>
      </c>
      <c r="AH55" s="67">
        <v>36130</v>
      </c>
      <c r="AI55" s="68">
        <v>68.889842626487138</v>
      </c>
      <c r="AJ55" s="50">
        <v>1503</v>
      </c>
      <c r="AK55" s="50" t="s">
        <v>26</v>
      </c>
      <c r="AL55" s="69">
        <v>3.7577564887747346</v>
      </c>
      <c r="AM55" s="70">
        <v>258.87125314035234</v>
      </c>
    </row>
    <row r="56" spans="1:39" x14ac:dyDescent="0.25">
      <c r="A56" s="65">
        <v>765</v>
      </c>
      <c r="B56" s="65" t="s">
        <v>299</v>
      </c>
      <c r="C56" s="66" t="s">
        <v>307</v>
      </c>
      <c r="D56" s="65">
        <v>1504208</v>
      </c>
      <c r="E56" s="66" t="s">
        <v>369</v>
      </c>
      <c r="F56" s="67">
        <v>36130</v>
      </c>
      <c r="G56" s="68">
        <v>114.01</v>
      </c>
      <c r="H56" s="50">
        <v>1503</v>
      </c>
      <c r="I56" s="49" t="s">
        <v>26</v>
      </c>
      <c r="J56" s="106">
        <v>3.7577564887747346</v>
      </c>
      <c r="K56" s="70">
        <v>428.42181728520751</v>
      </c>
      <c r="L56" s="109"/>
      <c r="Y56" s="106">
        <v>3.6055999999999999</v>
      </c>
      <c r="Z56" s="70">
        <v>411.074456</v>
      </c>
      <c r="AA56" s="109"/>
      <c r="AB56" t="str">
        <f t="shared" si="0"/>
        <v/>
      </c>
      <c r="AC56" s="65">
        <v>765</v>
      </c>
      <c r="AD56" s="65" t="s">
        <v>299</v>
      </c>
      <c r="AE56" s="66" t="s">
        <v>307</v>
      </c>
      <c r="AF56" s="65">
        <v>1504208</v>
      </c>
      <c r="AG56" s="66" t="s">
        <v>369</v>
      </c>
      <c r="AH56" s="67">
        <v>36130</v>
      </c>
      <c r="AI56" s="68">
        <v>114.01</v>
      </c>
      <c r="AJ56" s="50">
        <v>1503</v>
      </c>
      <c r="AK56" s="50" t="s">
        <v>26</v>
      </c>
      <c r="AL56" s="69">
        <v>3.7577564887747346</v>
      </c>
      <c r="AM56" s="70">
        <v>428.42181728520751</v>
      </c>
    </row>
    <row r="57" spans="1:39" x14ac:dyDescent="0.25">
      <c r="A57" s="65">
        <v>776</v>
      </c>
      <c r="B57" s="65" t="s">
        <v>299</v>
      </c>
      <c r="C57" s="66" t="s">
        <v>300</v>
      </c>
      <c r="D57" s="65">
        <v>1507458</v>
      </c>
      <c r="E57" s="66" t="s">
        <v>370</v>
      </c>
      <c r="F57" s="67">
        <v>36130</v>
      </c>
      <c r="G57" s="68">
        <v>92.230096399384465</v>
      </c>
      <c r="H57" s="50">
        <v>1503</v>
      </c>
      <c r="I57" s="49" t="s">
        <v>26</v>
      </c>
      <c r="J57" s="106">
        <v>3.7577564887747346</v>
      </c>
      <c r="K57" s="70">
        <v>346.57824320510628</v>
      </c>
      <c r="L57" s="109"/>
      <c r="Y57" s="106">
        <v>3.6055999999999999</v>
      </c>
      <c r="Z57" s="70">
        <v>332.54483557762063</v>
      </c>
      <c r="AA57" s="109"/>
      <c r="AB57" t="str">
        <f t="shared" si="0"/>
        <v/>
      </c>
      <c r="AC57" s="65">
        <v>776</v>
      </c>
      <c r="AD57" s="65" t="s">
        <v>299</v>
      </c>
      <c r="AE57" s="66" t="s">
        <v>300</v>
      </c>
      <c r="AF57" s="65">
        <v>1507458</v>
      </c>
      <c r="AG57" s="66" t="s">
        <v>370</v>
      </c>
      <c r="AH57" s="67">
        <v>36130</v>
      </c>
      <c r="AI57" s="68">
        <v>92.230096399384465</v>
      </c>
      <c r="AJ57" s="50">
        <v>1503</v>
      </c>
      <c r="AK57" s="50" t="s">
        <v>26</v>
      </c>
      <c r="AL57" s="69">
        <v>3.7577564887747346</v>
      </c>
      <c r="AM57" s="70">
        <v>346.57824320510628</v>
      </c>
    </row>
    <row r="58" spans="1:39" x14ac:dyDescent="0.25">
      <c r="A58" s="65">
        <v>799</v>
      </c>
      <c r="B58" s="65" t="s">
        <v>299</v>
      </c>
      <c r="C58" s="66" t="s">
        <v>307</v>
      </c>
      <c r="D58" s="65">
        <v>1504208</v>
      </c>
      <c r="E58" s="66" t="s">
        <v>244</v>
      </c>
      <c r="F58" s="67">
        <v>36069</v>
      </c>
      <c r="G58" s="68">
        <v>100.39299619974663</v>
      </c>
      <c r="H58" s="50">
        <v>1503</v>
      </c>
      <c r="I58" s="49" t="s">
        <v>26</v>
      </c>
      <c r="J58" s="106">
        <v>3.7539966077349756</v>
      </c>
      <c r="K58" s="70">
        <v>376.87496717419913</v>
      </c>
      <c r="L58" s="109"/>
      <c r="Y58" s="106">
        <v>3.6019999999999999</v>
      </c>
      <c r="Z58" s="70">
        <v>361.61557231148737</v>
      </c>
      <c r="AA58" s="109"/>
      <c r="AB58" t="str">
        <f t="shared" si="0"/>
        <v/>
      </c>
      <c r="AC58" s="65">
        <v>799</v>
      </c>
      <c r="AD58" s="65" t="s">
        <v>299</v>
      </c>
      <c r="AE58" s="66" t="s">
        <v>307</v>
      </c>
      <c r="AF58" s="65">
        <v>1504208</v>
      </c>
      <c r="AG58" s="66" t="s">
        <v>244</v>
      </c>
      <c r="AH58" s="67">
        <v>36069</v>
      </c>
      <c r="AI58" s="68">
        <v>100.39299619974663</v>
      </c>
      <c r="AJ58" s="50">
        <v>1503</v>
      </c>
      <c r="AK58" s="50" t="s">
        <v>26</v>
      </c>
      <c r="AL58" s="69">
        <v>3.7539966077349756</v>
      </c>
      <c r="AM58" s="70">
        <v>376.87496717419913</v>
      </c>
    </row>
    <row r="59" spans="1:39" x14ac:dyDescent="0.25">
      <c r="A59" s="65">
        <v>835</v>
      </c>
      <c r="B59" s="65" t="s">
        <v>299</v>
      </c>
      <c r="C59" s="66" t="s">
        <v>318</v>
      </c>
      <c r="D59" s="65">
        <v>1502707</v>
      </c>
      <c r="E59" s="66" t="s">
        <v>371</v>
      </c>
      <c r="F59" s="67">
        <v>36008</v>
      </c>
      <c r="G59" s="68">
        <v>83.589948609978265</v>
      </c>
      <c r="H59" s="50">
        <v>1503</v>
      </c>
      <c r="I59" s="49" t="s">
        <v>26</v>
      </c>
      <c r="J59" s="106">
        <v>3.7236488948465785</v>
      </c>
      <c r="K59" s="70">
        <v>311.25961976182788</v>
      </c>
      <c r="L59" s="109"/>
      <c r="Y59" s="106">
        <v>3.5729000000000002</v>
      </c>
      <c r="Z59" s="70">
        <v>298.65852738859138</v>
      </c>
      <c r="AA59" s="109"/>
      <c r="AB59" t="str">
        <f t="shared" si="0"/>
        <v/>
      </c>
      <c r="AC59" s="65">
        <v>835</v>
      </c>
      <c r="AD59" s="65" t="s">
        <v>299</v>
      </c>
      <c r="AE59" s="66" t="s">
        <v>318</v>
      </c>
      <c r="AF59" s="65">
        <v>1502707</v>
      </c>
      <c r="AG59" s="66" t="s">
        <v>371</v>
      </c>
      <c r="AH59" s="67">
        <v>36008</v>
      </c>
      <c r="AI59" s="68">
        <v>83.589948609978265</v>
      </c>
      <c r="AJ59" s="50">
        <v>1503</v>
      </c>
      <c r="AK59" s="50" t="s">
        <v>26</v>
      </c>
      <c r="AL59" s="69">
        <v>3.7236488948465785</v>
      </c>
      <c r="AM59" s="70">
        <v>311.25961976182788</v>
      </c>
    </row>
    <row r="60" spans="1:39" x14ac:dyDescent="0.25">
      <c r="A60" s="65">
        <v>848</v>
      </c>
      <c r="B60" s="65" t="s">
        <v>299</v>
      </c>
      <c r="C60" s="66" t="s">
        <v>305</v>
      </c>
      <c r="D60" s="65">
        <v>1506583</v>
      </c>
      <c r="E60" s="66" t="s">
        <v>372</v>
      </c>
      <c r="F60" s="67">
        <v>35947</v>
      </c>
      <c r="G60" s="68">
        <v>145.71462141874579</v>
      </c>
      <c r="H60" s="50">
        <v>1503</v>
      </c>
      <c r="I60" s="49" t="s">
        <v>26</v>
      </c>
      <c r="J60" s="106">
        <v>3.7321975582618458</v>
      </c>
      <c r="K60" s="70">
        <v>543.83575426209234</v>
      </c>
      <c r="L60" s="109"/>
      <c r="Y60" s="106">
        <v>3.5811000000000002</v>
      </c>
      <c r="Z60" s="70">
        <v>521.81863076267064</v>
      </c>
      <c r="AA60" s="109"/>
      <c r="AB60" t="str">
        <f t="shared" si="0"/>
        <v/>
      </c>
      <c r="AC60" s="65">
        <v>848</v>
      </c>
      <c r="AD60" s="65" t="s">
        <v>299</v>
      </c>
      <c r="AE60" s="66" t="s">
        <v>305</v>
      </c>
      <c r="AF60" s="65">
        <v>1506583</v>
      </c>
      <c r="AG60" s="66" t="s">
        <v>372</v>
      </c>
      <c r="AH60" s="67">
        <v>35947</v>
      </c>
      <c r="AI60" s="68">
        <v>145.71462141874579</v>
      </c>
      <c r="AJ60" s="50">
        <v>1503</v>
      </c>
      <c r="AK60" s="50" t="s">
        <v>26</v>
      </c>
      <c r="AL60" s="69">
        <v>3.7321975582618458</v>
      </c>
      <c r="AM60" s="70">
        <v>543.83575426209234</v>
      </c>
    </row>
    <row r="61" spans="1:39" x14ac:dyDescent="0.25">
      <c r="A61" s="65">
        <v>855</v>
      </c>
      <c r="B61" s="65" t="s">
        <v>299</v>
      </c>
      <c r="C61" s="66" t="s">
        <v>307</v>
      </c>
      <c r="D61" s="65">
        <v>1504208</v>
      </c>
      <c r="E61" s="66" t="s">
        <v>328</v>
      </c>
      <c r="F61" s="67">
        <v>35947</v>
      </c>
      <c r="G61" s="68">
        <v>114.52988160847397</v>
      </c>
      <c r="H61" s="50">
        <v>1503</v>
      </c>
      <c r="I61" s="49" t="s">
        <v>26</v>
      </c>
      <c r="J61" s="106">
        <v>3.7321975582618458</v>
      </c>
      <c r="K61" s="70">
        <v>427.44814448716483</v>
      </c>
      <c r="L61" s="109"/>
      <c r="Y61" s="106">
        <v>3.5811000000000002</v>
      </c>
      <c r="Z61" s="70">
        <v>410.14295902810613</v>
      </c>
      <c r="AA61" s="109"/>
      <c r="AB61" t="str">
        <f t="shared" si="0"/>
        <v/>
      </c>
      <c r="AC61" s="65">
        <v>855</v>
      </c>
      <c r="AD61" s="65" t="s">
        <v>299</v>
      </c>
      <c r="AE61" s="66" t="s">
        <v>307</v>
      </c>
      <c r="AF61" s="65">
        <v>1504208</v>
      </c>
      <c r="AG61" s="66" t="s">
        <v>328</v>
      </c>
      <c r="AH61" s="67">
        <v>35947</v>
      </c>
      <c r="AI61" s="68">
        <v>114.52988160847397</v>
      </c>
      <c r="AJ61" s="50">
        <v>1503</v>
      </c>
      <c r="AK61" s="50" t="s">
        <v>26</v>
      </c>
      <c r="AL61" s="69">
        <v>3.7321975582618458</v>
      </c>
      <c r="AM61" s="70">
        <v>427.44814448716483</v>
      </c>
    </row>
    <row r="62" spans="1:39" x14ac:dyDescent="0.25">
      <c r="A62" s="65">
        <v>860</v>
      </c>
      <c r="B62" s="65" t="s">
        <v>299</v>
      </c>
      <c r="C62" s="66" t="s">
        <v>305</v>
      </c>
      <c r="D62" s="65">
        <v>1506583</v>
      </c>
      <c r="E62" s="66" t="s">
        <v>373</v>
      </c>
      <c r="F62" s="67">
        <v>35977</v>
      </c>
      <c r="G62" s="68">
        <v>164.12999997413795</v>
      </c>
      <c r="H62" s="50">
        <v>1503</v>
      </c>
      <c r="I62" s="49" t="s">
        <v>26</v>
      </c>
      <c r="J62" s="106">
        <v>3.7195514121022804</v>
      </c>
      <c r="K62" s="70">
        <v>610.48997317215208</v>
      </c>
      <c r="L62" s="109"/>
      <c r="Y62" s="106">
        <v>3.569</v>
      </c>
      <c r="Z62" s="70">
        <v>585.77996990769827</v>
      </c>
      <c r="AA62" s="109"/>
      <c r="AB62" t="str">
        <f t="shared" si="0"/>
        <v/>
      </c>
      <c r="AC62" s="65">
        <v>860</v>
      </c>
      <c r="AD62" s="65" t="s">
        <v>299</v>
      </c>
      <c r="AE62" s="66" t="s">
        <v>305</v>
      </c>
      <c r="AF62" s="65">
        <v>1506583</v>
      </c>
      <c r="AG62" s="66" t="s">
        <v>373</v>
      </c>
      <c r="AH62" s="67">
        <v>35977</v>
      </c>
      <c r="AI62" s="68">
        <v>164.12999997413795</v>
      </c>
      <c r="AJ62" s="50">
        <v>1503</v>
      </c>
      <c r="AK62" s="50" t="s">
        <v>26</v>
      </c>
      <c r="AL62" s="69">
        <v>3.7195514121022804</v>
      </c>
      <c r="AM62" s="70">
        <v>610.48997317215208</v>
      </c>
    </row>
    <row r="63" spans="1:39" x14ac:dyDescent="0.25">
      <c r="A63" s="65">
        <v>882</v>
      </c>
      <c r="B63" s="65" t="s">
        <v>299</v>
      </c>
      <c r="C63" s="66" t="s">
        <v>348</v>
      </c>
      <c r="D63" s="65">
        <v>1502954</v>
      </c>
      <c r="E63" s="66" t="s">
        <v>374</v>
      </c>
      <c r="F63" s="67">
        <v>35977</v>
      </c>
      <c r="G63" s="68">
        <v>198.90999422438998</v>
      </c>
      <c r="H63" s="50">
        <v>1503</v>
      </c>
      <c r="I63" s="49" t="s">
        <v>26</v>
      </c>
      <c r="J63" s="106">
        <v>3.7195514121022804</v>
      </c>
      <c r="K63" s="70">
        <v>739.85594989858612</v>
      </c>
      <c r="L63" s="109"/>
      <c r="Y63" s="106">
        <v>3.569</v>
      </c>
      <c r="Z63" s="70">
        <v>709.90976938684787</v>
      </c>
      <c r="AA63" s="109"/>
      <c r="AB63" t="str">
        <f t="shared" si="0"/>
        <v/>
      </c>
      <c r="AC63" s="65">
        <v>882</v>
      </c>
      <c r="AD63" s="65" t="s">
        <v>299</v>
      </c>
      <c r="AE63" s="66" t="s">
        <v>348</v>
      </c>
      <c r="AF63" s="65">
        <v>1502954</v>
      </c>
      <c r="AG63" s="66" t="s">
        <v>374</v>
      </c>
      <c r="AH63" s="67">
        <v>35977</v>
      </c>
      <c r="AI63" s="68">
        <v>198.90999422438998</v>
      </c>
      <c r="AJ63" s="50">
        <v>1503</v>
      </c>
      <c r="AK63" s="50" t="s">
        <v>26</v>
      </c>
      <c r="AL63" s="69">
        <v>3.7195514121022804</v>
      </c>
      <c r="AM63" s="70">
        <v>739.85594989858612</v>
      </c>
    </row>
    <row r="64" spans="1:39" x14ac:dyDescent="0.25">
      <c r="A64" s="65">
        <v>890</v>
      </c>
      <c r="B64" s="65" t="s">
        <v>299</v>
      </c>
      <c r="C64" s="66" t="s">
        <v>314</v>
      </c>
      <c r="D64" s="65">
        <v>1506161</v>
      </c>
      <c r="E64" s="66" t="s">
        <v>375</v>
      </c>
      <c r="F64" s="67">
        <v>36069</v>
      </c>
      <c r="G64" s="68">
        <v>181.10941141775353</v>
      </c>
      <c r="H64" s="50">
        <v>1503</v>
      </c>
      <c r="I64" s="49" t="s">
        <v>26</v>
      </c>
      <c r="J64" s="106">
        <v>3.7539966077349756</v>
      </c>
      <c r="K64" s="70">
        <v>679.88411609112484</v>
      </c>
      <c r="L64" s="109"/>
      <c r="Y64" s="106">
        <v>3.6019999999999999</v>
      </c>
      <c r="Z64" s="70">
        <v>652.35609992674824</v>
      </c>
      <c r="AA64" s="109"/>
      <c r="AB64" t="str">
        <f t="shared" si="0"/>
        <v/>
      </c>
      <c r="AC64" s="65">
        <v>890</v>
      </c>
      <c r="AD64" s="65" t="s">
        <v>299</v>
      </c>
      <c r="AE64" s="66" t="s">
        <v>314</v>
      </c>
      <c r="AF64" s="65">
        <v>1506161</v>
      </c>
      <c r="AG64" s="66" t="s">
        <v>375</v>
      </c>
      <c r="AH64" s="67">
        <v>36069</v>
      </c>
      <c r="AI64" s="68">
        <v>181.10941141775353</v>
      </c>
      <c r="AJ64" s="50">
        <v>1503</v>
      </c>
      <c r="AK64" s="50" t="s">
        <v>26</v>
      </c>
      <c r="AL64" s="69">
        <v>3.7539966077349756</v>
      </c>
      <c r="AM64" s="70">
        <v>679.88411609112484</v>
      </c>
    </row>
    <row r="65" spans="1:39" x14ac:dyDescent="0.25">
      <c r="A65" s="65">
        <v>902</v>
      </c>
      <c r="B65" s="65" t="s">
        <v>299</v>
      </c>
      <c r="C65" s="66" t="s">
        <v>318</v>
      </c>
      <c r="D65" s="65">
        <v>1502707</v>
      </c>
      <c r="E65" s="66" t="s">
        <v>376</v>
      </c>
      <c r="F65" s="67">
        <v>35977</v>
      </c>
      <c r="G65" s="68">
        <v>156.95018574366259</v>
      </c>
      <c r="H65" s="50">
        <v>1503</v>
      </c>
      <c r="I65" s="49" t="s">
        <v>26</v>
      </c>
      <c r="J65" s="106">
        <v>3.7195514121022804</v>
      </c>
      <c r="K65" s="70">
        <v>583.78428501255542</v>
      </c>
      <c r="L65" s="109"/>
      <c r="Y65" s="106">
        <v>3.569</v>
      </c>
      <c r="Z65" s="70">
        <v>560.15521291913171</v>
      </c>
      <c r="AA65" s="109"/>
      <c r="AB65" t="str">
        <f t="shared" si="0"/>
        <v/>
      </c>
      <c r="AC65" s="65">
        <v>902</v>
      </c>
      <c r="AD65" s="65" t="s">
        <v>299</v>
      </c>
      <c r="AE65" s="66" t="s">
        <v>318</v>
      </c>
      <c r="AF65" s="65">
        <v>1502707</v>
      </c>
      <c r="AG65" s="66" t="s">
        <v>376</v>
      </c>
      <c r="AH65" s="67">
        <v>35977</v>
      </c>
      <c r="AI65" s="68">
        <v>156.95018574366259</v>
      </c>
      <c r="AJ65" s="50">
        <v>1503</v>
      </c>
      <c r="AK65" s="50" t="s">
        <v>26</v>
      </c>
      <c r="AL65" s="69">
        <v>3.7195514121022804</v>
      </c>
      <c r="AM65" s="70">
        <v>583.78428501255542</v>
      </c>
    </row>
    <row r="66" spans="1:39" x14ac:dyDescent="0.25">
      <c r="A66" s="65">
        <v>912</v>
      </c>
      <c r="B66" s="65" t="s">
        <v>299</v>
      </c>
      <c r="C66" s="66" t="s">
        <v>377</v>
      </c>
      <c r="D66" s="65">
        <v>1502772</v>
      </c>
      <c r="E66" s="66" t="s">
        <v>378</v>
      </c>
      <c r="F66" s="67">
        <v>36100</v>
      </c>
      <c r="G66" s="68">
        <v>221.40298199097825</v>
      </c>
      <c r="H66" s="50">
        <v>1503</v>
      </c>
      <c r="I66" s="49" t="s">
        <v>26</v>
      </c>
      <c r="J66" s="106">
        <v>3.7536226392493024</v>
      </c>
      <c r="K66" s="70">
        <v>831.06324559864152</v>
      </c>
      <c r="L66" s="109"/>
      <c r="Y66" s="106">
        <v>3.6016000000000004</v>
      </c>
      <c r="Z66" s="70">
        <v>797.40497993870736</v>
      </c>
      <c r="AA66" s="109"/>
      <c r="AB66" t="str">
        <f t="shared" ref="AB66:AB129" si="1">IF(AC66=A66,"","NÃO")</f>
        <v/>
      </c>
      <c r="AC66" s="65">
        <v>912</v>
      </c>
      <c r="AD66" s="65" t="s">
        <v>299</v>
      </c>
      <c r="AE66" s="66" t="s">
        <v>377</v>
      </c>
      <c r="AF66" s="65">
        <v>1502772</v>
      </c>
      <c r="AG66" s="66" t="s">
        <v>378</v>
      </c>
      <c r="AH66" s="67">
        <v>36100</v>
      </c>
      <c r="AI66" s="68">
        <v>221.40298199097825</v>
      </c>
      <c r="AJ66" s="50">
        <v>1503</v>
      </c>
      <c r="AK66" s="50" t="s">
        <v>26</v>
      </c>
      <c r="AL66" s="69">
        <v>3.7536226392493024</v>
      </c>
      <c r="AM66" s="70">
        <v>831.06324559864152</v>
      </c>
    </row>
    <row r="67" spans="1:39" x14ac:dyDescent="0.25">
      <c r="A67" s="65">
        <v>913</v>
      </c>
      <c r="B67" s="65" t="s">
        <v>299</v>
      </c>
      <c r="C67" s="66" t="s">
        <v>360</v>
      </c>
      <c r="D67" s="65">
        <v>1508407</v>
      </c>
      <c r="E67" s="66" t="s">
        <v>379</v>
      </c>
      <c r="F67" s="67">
        <v>35704</v>
      </c>
      <c r="G67" s="68">
        <v>177.82057115048264</v>
      </c>
      <c r="H67" s="50">
        <v>1503</v>
      </c>
      <c r="I67" s="49" t="s">
        <v>26</v>
      </c>
      <c r="J67" s="106">
        <v>3.8459712864969391</v>
      </c>
      <c r="K67" s="70">
        <v>683.89281079324223</v>
      </c>
      <c r="L67" s="109"/>
      <c r="Y67" s="106">
        <v>3.6902999999999997</v>
      </c>
      <c r="Z67" s="70">
        <v>656.21125371662606</v>
      </c>
      <c r="AA67" s="109"/>
      <c r="AB67" t="str">
        <f t="shared" si="1"/>
        <v/>
      </c>
      <c r="AC67" s="65">
        <v>913</v>
      </c>
      <c r="AD67" s="65" t="s">
        <v>299</v>
      </c>
      <c r="AE67" s="66" t="s">
        <v>360</v>
      </c>
      <c r="AF67" s="65">
        <v>1508407</v>
      </c>
      <c r="AG67" s="66" t="s">
        <v>379</v>
      </c>
      <c r="AH67" s="67">
        <v>35704</v>
      </c>
      <c r="AI67" s="68">
        <v>177.82057115048264</v>
      </c>
      <c r="AJ67" s="50">
        <v>1503</v>
      </c>
      <c r="AK67" s="50" t="s">
        <v>26</v>
      </c>
      <c r="AL67" s="69">
        <v>3.8459712864969391</v>
      </c>
      <c r="AM67" s="70">
        <v>683.89281079324223</v>
      </c>
    </row>
    <row r="68" spans="1:39" x14ac:dyDescent="0.25">
      <c r="A68" s="65">
        <v>917</v>
      </c>
      <c r="B68" s="65" t="s">
        <v>299</v>
      </c>
      <c r="C68" s="66" t="s">
        <v>307</v>
      </c>
      <c r="D68" s="65">
        <v>1504208</v>
      </c>
      <c r="E68" s="66" t="s">
        <v>380</v>
      </c>
      <c r="F68" s="67">
        <v>35977</v>
      </c>
      <c r="G68" s="68">
        <v>150.13277911945013</v>
      </c>
      <c r="H68" s="50">
        <v>1503</v>
      </c>
      <c r="I68" s="49" t="s">
        <v>26</v>
      </c>
      <c r="J68" s="106">
        <v>3.7195514121022804</v>
      </c>
      <c r="K68" s="70">
        <v>558.42659057659046</v>
      </c>
      <c r="L68" s="109"/>
      <c r="Y68" s="106">
        <v>3.569</v>
      </c>
      <c r="Z68" s="70">
        <v>535.82388867731754</v>
      </c>
      <c r="AA68" s="109"/>
      <c r="AB68" t="str">
        <f t="shared" si="1"/>
        <v/>
      </c>
      <c r="AC68" s="65">
        <v>917</v>
      </c>
      <c r="AD68" s="65" t="s">
        <v>299</v>
      </c>
      <c r="AE68" s="66" t="s">
        <v>307</v>
      </c>
      <c r="AF68" s="65">
        <v>1504208</v>
      </c>
      <c r="AG68" s="66" t="s">
        <v>380</v>
      </c>
      <c r="AH68" s="67">
        <v>35977</v>
      </c>
      <c r="AI68" s="68">
        <v>150.13277911945013</v>
      </c>
      <c r="AJ68" s="50">
        <v>1503</v>
      </c>
      <c r="AK68" s="50" t="s">
        <v>26</v>
      </c>
      <c r="AL68" s="69">
        <v>3.7195514121022804</v>
      </c>
      <c r="AM68" s="70">
        <v>558.42659057659046</v>
      </c>
    </row>
    <row r="69" spans="1:39" x14ac:dyDescent="0.25">
      <c r="A69" s="65">
        <v>933</v>
      </c>
      <c r="B69" s="65" t="s">
        <v>299</v>
      </c>
      <c r="C69" s="66" t="s">
        <v>307</v>
      </c>
      <c r="D69" s="65">
        <v>1504208</v>
      </c>
      <c r="E69" s="66" t="s">
        <v>381</v>
      </c>
      <c r="F69" s="67">
        <v>36192</v>
      </c>
      <c r="G69" s="68">
        <v>167.87854320461858</v>
      </c>
      <c r="H69" s="50">
        <v>1503</v>
      </c>
      <c r="I69" s="49" t="s">
        <v>26</v>
      </c>
      <c r="J69" s="106">
        <v>3.7275336986933221</v>
      </c>
      <c r="K69" s="70">
        <v>625.77292708275854</v>
      </c>
      <c r="L69" s="109"/>
      <c r="Y69" s="106">
        <v>3.5766000000000004</v>
      </c>
      <c r="Z69" s="70">
        <v>600.43439762563889</v>
      </c>
      <c r="AA69" s="109"/>
      <c r="AB69" t="str">
        <f t="shared" si="1"/>
        <v/>
      </c>
      <c r="AC69" s="65">
        <v>933</v>
      </c>
      <c r="AD69" s="65" t="s">
        <v>299</v>
      </c>
      <c r="AE69" s="66" t="s">
        <v>307</v>
      </c>
      <c r="AF69" s="65">
        <v>1504208</v>
      </c>
      <c r="AG69" s="66" t="s">
        <v>381</v>
      </c>
      <c r="AH69" s="67">
        <v>36192</v>
      </c>
      <c r="AI69" s="68">
        <v>167.87854320461858</v>
      </c>
      <c r="AJ69" s="50">
        <v>1503</v>
      </c>
      <c r="AK69" s="50" t="s">
        <v>26</v>
      </c>
      <c r="AL69" s="69">
        <v>3.7275336986933221</v>
      </c>
      <c r="AM69" s="70">
        <v>625.77292708275854</v>
      </c>
    </row>
    <row r="70" spans="1:39" x14ac:dyDescent="0.25">
      <c r="A70" s="65">
        <v>945</v>
      </c>
      <c r="B70" s="65" t="s">
        <v>299</v>
      </c>
      <c r="C70" s="66" t="s">
        <v>352</v>
      </c>
      <c r="D70" s="65">
        <v>1505536</v>
      </c>
      <c r="E70" s="66" t="s">
        <v>382</v>
      </c>
      <c r="F70" s="67">
        <v>36434</v>
      </c>
      <c r="G70" s="68">
        <v>177.69000759861538</v>
      </c>
      <c r="H70" s="50">
        <v>1503</v>
      </c>
      <c r="I70" s="49" t="s">
        <v>26</v>
      </c>
      <c r="J70" s="106">
        <v>3.5394153281575602</v>
      </c>
      <c r="K70" s="70">
        <v>628.91873655497261</v>
      </c>
      <c r="L70" s="109"/>
      <c r="Y70" s="106">
        <v>3.3961000000000001</v>
      </c>
      <c r="Z70" s="70">
        <v>603.45303480565769</v>
      </c>
      <c r="AA70" s="109"/>
      <c r="AB70" t="str">
        <f t="shared" si="1"/>
        <v/>
      </c>
      <c r="AC70" s="65">
        <v>945</v>
      </c>
      <c r="AD70" s="65" t="s">
        <v>299</v>
      </c>
      <c r="AE70" s="66" t="s">
        <v>352</v>
      </c>
      <c r="AF70" s="65">
        <v>1505536</v>
      </c>
      <c r="AG70" s="66" t="s">
        <v>382</v>
      </c>
      <c r="AH70" s="67">
        <v>36434</v>
      </c>
      <c r="AI70" s="68">
        <v>177.69000759861538</v>
      </c>
      <c r="AJ70" s="50">
        <v>1503</v>
      </c>
      <c r="AK70" s="50" t="s">
        <v>26</v>
      </c>
      <c r="AL70" s="69">
        <v>3.5394153281575602</v>
      </c>
      <c r="AM70" s="70">
        <v>628.91873655497261</v>
      </c>
    </row>
    <row r="71" spans="1:39" x14ac:dyDescent="0.25">
      <c r="A71" s="65">
        <v>978</v>
      </c>
      <c r="B71" s="65" t="s">
        <v>299</v>
      </c>
      <c r="C71" s="66" t="s">
        <v>383</v>
      </c>
      <c r="D71" s="65">
        <v>1504976</v>
      </c>
      <c r="E71" s="66" t="s">
        <v>384</v>
      </c>
      <c r="F71" s="67">
        <v>35977</v>
      </c>
      <c r="G71" s="68">
        <v>101.41250104268039</v>
      </c>
      <c r="H71" s="50">
        <v>1503</v>
      </c>
      <c r="I71" s="49" t="s">
        <v>26</v>
      </c>
      <c r="J71" s="106">
        <v>3.7195514121022804</v>
      </c>
      <c r="K71" s="70">
        <v>377.20901145812581</v>
      </c>
      <c r="L71" s="109"/>
      <c r="Y71" s="106">
        <v>3.569</v>
      </c>
      <c r="Z71" s="70">
        <v>361.94121622132633</v>
      </c>
      <c r="AA71" s="109"/>
      <c r="AB71" t="str">
        <f t="shared" si="1"/>
        <v/>
      </c>
      <c r="AC71" s="65">
        <v>978</v>
      </c>
      <c r="AD71" s="65" t="s">
        <v>299</v>
      </c>
      <c r="AE71" s="66" t="s">
        <v>383</v>
      </c>
      <c r="AF71" s="65">
        <v>1504976</v>
      </c>
      <c r="AG71" s="66" t="s">
        <v>384</v>
      </c>
      <c r="AH71" s="67">
        <v>35977</v>
      </c>
      <c r="AI71" s="68">
        <v>101.41250104268039</v>
      </c>
      <c r="AJ71" s="50">
        <v>1503</v>
      </c>
      <c r="AK71" s="50" t="s">
        <v>26</v>
      </c>
      <c r="AL71" s="69">
        <v>3.7195514121022804</v>
      </c>
      <c r="AM71" s="70">
        <v>377.20901145812581</v>
      </c>
    </row>
    <row r="72" spans="1:39" x14ac:dyDescent="0.25">
      <c r="A72" s="65">
        <v>999</v>
      </c>
      <c r="B72" s="65" t="s">
        <v>299</v>
      </c>
      <c r="C72" s="66" t="s">
        <v>362</v>
      </c>
      <c r="D72" s="65">
        <v>1506138</v>
      </c>
      <c r="E72" s="66" t="s">
        <v>385</v>
      </c>
      <c r="F72" s="67">
        <v>38534</v>
      </c>
      <c r="G72" s="68">
        <v>373.00017190548635</v>
      </c>
      <c r="H72" s="50">
        <v>1503</v>
      </c>
      <c r="I72" s="49" t="s">
        <v>26</v>
      </c>
      <c r="J72" s="106">
        <v>2.207117137</v>
      </c>
      <c r="K72" s="70">
        <v>823.25507151654483</v>
      </c>
      <c r="L72" s="109"/>
      <c r="Y72" s="106">
        <v>2.1178061658999998</v>
      </c>
      <c r="Z72" s="70">
        <v>789.94206394319883</v>
      </c>
      <c r="AA72" s="109"/>
      <c r="AB72" t="str">
        <f t="shared" si="1"/>
        <v/>
      </c>
      <c r="AC72" s="65">
        <v>999</v>
      </c>
      <c r="AD72" s="65" t="s">
        <v>299</v>
      </c>
      <c r="AE72" s="66" t="s">
        <v>362</v>
      </c>
      <c r="AF72" s="65">
        <v>1506138</v>
      </c>
      <c r="AG72" s="66" t="s">
        <v>385</v>
      </c>
      <c r="AH72" s="67">
        <v>38534</v>
      </c>
      <c r="AI72" s="68">
        <v>373.00017190548635</v>
      </c>
      <c r="AJ72" s="50">
        <v>1503</v>
      </c>
      <c r="AK72" s="50" t="s">
        <v>26</v>
      </c>
      <c r="AL72" s="69">
        <v>2.207117137</v>
      </c>
      <c r="AM72" s="70">
        <v>823.25507151654483</v>
      </c>
    </row>
    <row r="73" spans="1:39" x14ac:dyDescent="0.25">
      <c r="A73" s="65">
        <v>1002</v>
      </c>
      <c r="B73" s="65" t="s">
        <v>299</v>
      </c>
      <c r="C73" s="66" t="s">
        <v>383</v>
      </c>
      <c r="D73" s="65">
        <v>1504976</v>
      </c>
      <c r="E73" s="66" t="s">
        <v>386</v>
      </c>
      <c r="F73" s="67">
        <v>37408</v>
      </c>
      <c r="G73" s="68">
        <v>223.92918393035089</v>
      </c>
      <c r="H73" s="50">
        <v>1503</v>
      </c>
      <c r="I73" s="49" t="s">
        <v>26</v>
      </c>
      <c r="J73" s="106">
        <v>2.9433652017999998</v>
      </c>
      <c r="K73" s="70">
        <v>659.10536764806648</v>
      </c>
      <c r="L73" s="109"/>
      <c r="Y73" s="106">
        <v>2.8242619605999999</v>
      </c>
      <c r="Z73" s="70">
        <v>632.43467604269074</v>
      </c>
      <c r="AA73" s="109"/>
      <c r="AB73" t="str">
        <f t="shared" si="1"/>
        <v/>
      </c>
      <c r="AC73" s="65">
        <v>1002</v>
      </c>
      <c r="AD73" s="65" t="s">
        <v>299</v>
      </c>
      <c r="AE73" s="66" t="s">
        <v>383</v>
      </c>
      <c r="AF73" s="65">
        <v>1504976</v>
      </c>
      <c r="AG73" s="66" t="s">
        <v>386</v>
      </c>
      <c r="AH73" s="67">
        <v>37408</v>
      </c>
      <c r="AI73" s="68">
        <v>223.92918393035089</v>
      </c>
      <c r="AJ73" s="50">
        <v>1503</v>
      </c>
      <c r="AK73" s="50" t="s">
        <v>26</v>
      </c>
      <c r="AL73" s="69">
        <v>2.9433652017999998</v>
      </c>
      <c r="AM73" s="70">
        <v>659.10536764806648</v>
      </c>
    </row>
    <row r="74" spans="1:39" x14ac:dyDescent="0.25">
      <c r="A74" s="65">
        <v>1003</v>
      </c>
      <c r="B74" s="65" t="s">
        <v>299</v>
      </c>
      <c r="C74" s="66" t="s">
        <v>323</v>
      </c>
      <c r="D74" s="65">
        <v>1501758</v>
      </c>
      <c r="E74" s="66" t="s">
        <v>387</v>
      </c>
      <c r="F74" s="67">
        <v>37408</v>
      </c>
      <c r="G74" s="68">
        <v>273.37859251968507</v>
      </c>
      <c r="H74" s="50">
        <v>1503</v>
      </c>
      <c r="I74" s="49" t="s">
        <v>26</v>
      </c>
      <c r="J74" s="106">
        <v>2.9433652017999998</v>
      </c>
      <c r="K74" s="70">
        <v>804.65303613950277</v>
      </c>
      <c r="L74" s="109"/>
      <c r="Y74" s="106">
        <v>2.8242619605999999</v>
      </c>
      <c r="Z74" s="70">
        <v>772.09275969571422</v>
      </c>
      <c r="AA74" s="109"/>
      <c r="AB74" t="str">
        <f t="shared" si="1"/>
        <v/>
      </c>
      <c r="AC74" s="65">
        <v>1003</v>
      </c>
      <c r="AD74" s="65" t="s">
        <v>299</v>
      </c>
      <c r="AE74" s="66" t="s">
        <v>323</v>
      </c>
      <c r="AF74" s="65">
        <v>1501758</v>
      </c>
      <c r="AG74" s="66" t="s">
        <v>387</v>
      </c>
      <c r="AH74" s="67">
        <v>37408</v>
      </c>
      <c r="AI74" s="68">
        <v>273.37859251968507</v>
      </c>
      <c r="AJ74" s="50">
        <v>1503</v>
      </c>
      <c r="AK74" s="50" t="s">
        <v>26</v>
      </c>
      <c r="AL74" s="69">
        <v>2.9433652017999998</v>
      </c>
      <c r="AM74" s="70">
        <v>804.65303613950277</v>
      </c>
    </row>
    <row r="75" spans="1:39" x14ac:dyDescent="0.25">
      <c r="A75" s="65">
        <v>1100</v>
      </c>
      <c r="B75" s="65" t="s">
        <v>299</v>
      </c>
      <c r="C75" s="66" t="s">
        <v>388</v>
      </c>
      <c r="D75" s="65">
        <v>1500347</v>
      </c>
      <c r="E75" s="66" t="s">
        <v>389</v>
      </c>
      <c r="F75" s="67">
        <v>36465</v>
      </c>
      <c r="G75" s="68">
        <v>208.80761903432682</v>
      </c>
      <c r="H75" s="50">
        <v>1503</v>
      </c>
      <c r="I75" s="49" t="s">
        <v>26</v>
      </c>
      <c r="J75" s="106">
        <v>3.5113249551495413</v>
      </c>
      <c r="K75" s="70">
        <v>733.19140354059016</v>
      </c>
      <c r="L75" s="109"/>
      <c r="Y75" s="106">
        <v>3.3691000000000004</v>
      </c>
      <c r="Z75" s="70">
        <v>703.49374928855059</v>
      </c>
      <c r="AA75" s="109"/>
      <c r="AB75" t="str">
        <f t="shared" si="1"/>
        <v/>
      </c>
      <c r="AC75" s="65">
        <v>1100</v>
      </c>
      <c r="AD75" s="65" t="s">
        <v>299</v>
      </c>
      <c r="AE75" s="66" t="s">
        <v>388</v>
      </c>
      <c r="AF75" s="65">
        <v>1500347</v>
      </c>
      <c r="AG75" s="66" t="s">
        <v>389</v>
      </c>
      <c r="AH75" s="67">
        <v>36465</v>
      </c>
      <c r="AI75" s="68">
        <v>208.80761903432682</v>
      </c>
      <c r="AJ75" s="50">
        <v>1503</v>
      </c>
      <c r="AK75" s="50" t="s">
        <v>26</v>
      </c>
      <c r="AL75" s="69">
        <v>3.5113249551495413</v>
      </c>
      <c r="AM75" s="70">
        <v>733.19140354059016</v>
      </c>
    </row>
    <row r="76" spans="1:39" x14ac:dyDescent="0.25">
      <c r="A76" s="65">
        <v>1102</v>
      </c>
      <c r="B76" s="65" t="s">
        <v>299</v>
      </c>
      <c r="C76" s="66" t="s">
        <v>307</v>
      </c>
      <c r="D76" s="65">
        <v>1504208</v>
      </c>
      <c r="E76" s="66" t="s">
        <v>390</v>
      </c>
      <c r="F76" s="67">
        <v>36100</v>
      </c>
      <c r="G76" s="68">
        <v>168.81994146667782</v>
      </c>
      <c r="H76" s="50">
        <v>1503</v>
      </c>
      <c r="I76" s="49" t="s">
        <v>26</v>
      </c>
      <c r="J76" s="106">
        <v>3.7536226392493024</v>
      </c>
      <c r="K76" s="70">
        <v>633.68635424606396</v>
      </c>
      <c r="L76" s="109"/>
      <c r="Y76" s="106">
        <v>3.6016000000000004</v>
      </c>
      <c r="Z76" s="70">
        <v>608.02190118638691</v>
      </c>
      <c r="AA76" s="109"/>
      <c r="AB76" t="str">
        <f t="shared" si="1"/>
        <v/>
      </c>
      <c r="AC76" s="65">
        <v>1102</v>
      </c>
      <c r="AD76" s="65" t="s">
        <v>299</v>
      </c>
      <c r="AE76" s="66" t="s">
        <v>307</v>
      </c>
      <c r="AF76" s="65">
        <v>1504208</v>
      </c>
      <c r="AG76" s="66" t="s">
        <v>390</v>
      </c>
      <c r="AH76" s="67">
        <v>36100</v>
      </c>
      <c r="AI76" s="68">
        <v>168.81994146667782</v>
      </c>
      <c r="AJ76" s="50">
        <v>1503</v>
      </c>
      <c r="AK76" s="50" t="s">
        <v>26</v>
      </c>
      <c r="AL76" s="69">
        <v>3.7536226392493024</v>
      </c>
      <c r="AM76" s="70">
        <v>633.68635424606396</v>
      </c>
    </row>
    <row r="77" spans="1:39" x14ac:dyDescent="0.25">
      <c r="A77" s="65">
        <v>1110</v>
      </c>
      <c r="B77" s="65" t="s">
        <v>299</v>
      </c>
      <c r="C77" s="66" t="s">
        <v>326</v>
      </c>
      <c r="D77" s="65">
        <v>1507508</v>
      </c>
      <c r="E77" s="66" t="s">
        <v>391</v>
      </c>
      <c r="F77" s="67">
        <v>36100</v>
      </c>
      <c r="G77" s="68">
        <v>166.02992370543356</v>
      </c>
      <c r="H77" s="50">
        <v>1503</v>
      </c>
      <c r="I77" s="49" t="s">
        <v>26</v>
      </c>
      <c r="J77" s="106">
        <v>3.7536226392493024</v>
      </c>
      <c r="K77" s="70">
        <v>623.21368041354981</v>
      </c>
      <c r="L77" s="109"/>
      <c r="Y77" s="106">
        <v>3.6016000000000004</v>
      </c>
      <c r="Z77" s="70">
        <v>597.97337321748955</v>
      </c>
      <c r="AA77" s="109"/>
      <c r="AB77" t="str">
        <f t="shared" si="1"/>
        <v/>
      </c>
      <c r="AC77" s="65">
        <v>1110</v>
      </c>
      <c r="AD77" s="65" t="s">
        <v>299</v>
      </c>
      <c r="AE77" s="66" t="s">
        <v>326</v>
      </c>
      <c r="AF77" s="65">
        <v>1507508</v>
      </c>
      <c r="AG77" s="66" t="s">
        <v>391</v>
      </c>
      <c r="AH77" s="67">
        <v>36100</v>
      </c>
      <c r="AI77" s="68">
        <v>166.02992370543356</v>
      </c>
      <c r="AJ77" s="50">
        <v>1503</v>
      </c>
      <c r="AK77" s="50" t="s">
        <v>26</v>
      </c>
      <c r="AL77" s="69">
        <v>3.7536226392493024</v>
      </c>
      <c r="AM77" s="70">
        <v>623.21368041354981</v>
      </c>
    </row>
    <row r="78" spans="1:39" x14ac:dyDescent="0.25">
      <c r="A78" s="65">
        <v>1137</v>
      </c>
      <c r="B78" s="65" t="s">
        <v>299</v>
      </c>
      <c r="C78" s="66" t="s">
        <v>312</v>
      </c>
      <c r="D78" s="65">
        <v>1503705</v>
      </c>
      <c r="E78" s="66" t="s">
        <v>392</v>
      </c>
      <c r="F78" s="67">
        <v>36130</v>
      </c>
      <c r="G78" s="68">
        <v>71.889882492055278</v>
      </c>
      <c r="H78" s="50">
        <v>1503</v>
      </c>
      <c r="I78" s="49" t="s">
        <v>26</v>
      </c>
      <c r="J78" s="106">
        <v>3.7577564887747346</v>
      </c>
      <c r="K78" s="70">
        <v>270.14467241177391</v>
      </c>
      <c r="L78" s="109"/>
      <c r="Y78" s="106">
        <v>3.6055999999999999</v>
      </c>
      <c r="Z78" s="70">
        <v>259.20616031335453</v>
      </c>
      <c r="AA78" s="109"/>
      <c r="AB78" t="str">
        <f t="shared" si="1"/>
        <v/>
      </c>
      <c r="AC78" s="65">
        <v>1137</v>
      </c>
      <c r="AD78" s="65" t="s">
        <v>299</v>
      </c>
      <c r="AE78" s="66" t="s">
        <v>312</v>
      </c>
      <c r="AF78" s="65">
        <v>1503705</v>
      </c>
      <c r="AG78" s="66" t="s">
        <v>392</v>
      </c>
      <c r="AH78" s="67">
        <v>36130</v>
      </c>
      <c r="AI78" s="68">
        <v>71.889882492055278</v>
      </c>
      <c r="AJ78" s="50">
        <v>1503</v>
      </c>
      <c r="AK78" s="50" t="s">
        <v>26</v>
      </c>
      <c r="AL78" s="69">
        <v>3.7577564887747346</v>
      </c>
      <c r="AM78" s="70">
        <v>270.14467241177391</v>
      </c>
    </row>
    <row r="79" spans="1:39" x14ac:dyDescent="0.25">
      <c r="A79" s="65">
        <v>1138</v>
      </c>
      <c r="B79" s="65" t="s">
        <v>299</v>
      </c>
      <c r="C79" s="66" t="s">
        <v>312</v>
      </c>
      <c r="D79" s="65">
        <v>1503705</v>
      </c>
      <c r="E79" s="66" t="s">
        <v>393</v>
      </c>
      <c r="F79" s="67">
        <v>36130</v>
      </c>
      <c r="G79" s="68">
        <v>71.890075668495399</v>
      </c>
      <c r="H79" s="50">
        <v>1503</v>
      </c>
      <c r="I79" s="49" t="s">
        <v>26</v>
      </c>
      <c r="J79" s="106">
        <v>3.7577564887747346</v>
      </c>
      <c r="K79" s="70">
        <v>270.14539832179526</v>
      </c>
      <c r="L79" s="109"/>
      <c r="Y79" s="106">
        <v>3.6055999999999999</v>
      </c>
      <c r="Z79" s="70">
        <v>259.20685683032701</v>
      </c>
      <c r="AA79" s="109"/>
      <c r="AB79" t="str">
        <f t="shared" si="1"/>
        <v/>
      </c>
      <c r="AC79" s="65">
        <v>1138</v>
      </c>
      <c r="AD79" s="65" t="s">
        <v>299</v>
      </c>
      <c r="AE79" s="66" t="s">
        <v>312</v>
      </c>
      <c r="AF79" s="65">
        <v>1503705</v>
      </c>
      <c r="AG79" s="66" t="s">
        <v>393</v>
      </c>
      <c r="AH79" s="67">
        <v>36130</v>
      </c>
      <c r="AI79" s="68">
        <v>71.890075668495399</v>
      </c>
      <c r="AJ79" s="50">
        <v>1503</v>
      </c>
      <c r="AK79" s="50" t="s">
        <v>26</v>
      </c>
      <c r="AL79" s="69">
        <v>3.7577564887747346</v>
      </c>
      <c r="AM79" s="70">
        <v>270.14539832179526</v>
      </c>
    </row>
    <row r="80" spans="1:39" x14ac:dyDescent="0.25">
      <c r="A80" s="65">
        <v>1139</v>
      </c>
      <c r="B80" s="65" t="s">
        <v>299</v>
      </c>
      <c r="C80" s="66" t="s">
        <v>362</v>
      </c>
      <c r="D80" s="65">
        <v>1506138</v>
      </c>
      <c r="E80" s="66" t="s">
        <v>394</v>
      </c>
      <c r="F80" s="67">
        <v>35977</v>
      </c>
      <c r="G80" s="68">
        <v>157.13345761150217</v>
      </c>
      <c r="H80" s="50">
        <v>1503</v>
      </c>
      <c r="I80" s="49" t="s">
        <v>26</v>
      </c>
      <c r="J80" s="106">
        <v>3.7195514121022804</v>
      </c>
      <c r="K80" s="70">
        <v>584.46597414737664</v>
      </c>
      <c r="L80" s="109"/>
      <c r="Y80" s="106">
        <v>3.569</v>
      </c>
      <c r="Z80" s="70">
        <v>560.80931021545121</v>
      </c>
      <c r="AA80" s="109"/>
      <c r="AB80" t="str">
        <f t="shared" si="1"/>
        <v/>
      </c>
      <c r="AC80" s="65">
        <v>1139</v>
      </c>
      <c r="AD80" s="65" t="s">
        <v>299</v>
      </c>
      <c r="AE80" s="66" t="s">
        <v>362</v>
      </c>
      <c r="AF80" s="65">
        <v>1506138</v>
      </c>
      <c r="AG80" s="66" t="s">
        <v>394</v>
      </c>
      <c r="AH80" s="67">
        <v>35977</v>
      </c>
      <c r="AI80" s="68">
        <v>157.13345761150217</v>
      </c>
      <c r="AJ80" s="50">
        <v>1503</v>
      </c>
      <c r="AK80" s="50" t="s">
        <v>26</v>
      </c>
      <c r="AL80" s="69">
        <v>3.7195514121022804</v>
      </c>
      <c r="AM80" s="70">
        <v>584.46597414737664</v>
      </c>
    </row>
    <row r="81" spans="1:39" x14ac:dyDescent="0.25">
      <c r="A81" s="65">
        <v>1158</v>
      </c>
      <c r="B81" s="65" t="s">
        <v>299</v>
      </c>
      <c r="C81" s="66" t="s">
        <v>316</v>
      </c>
      <c r="D81" s="65">
        <v>1503044</v>
      </c>
      <c r="E81" s="66" t="s">
        <v>395</v>
      </c>
      <c r="F81" s="67">
        <v>35977</v>
      </c>
      <c r="G81" s="68">
        <v>83.581212985568911</v>
      </c>
      <c r="H81" s="50">
        <v>1503</v>
      </c>
      <c r="I81" s="49" t="s">
        <v>26</v>
      </c>
      <c r="J81" s="106">
        <v>3.7195514121022804</v>
      </c>
      <c r="K81" s="70">
        <v>310.88461878569427</v>
      </c>
      <c r="L81" s="109"/>
      <c r="Y81" s="106">
        <v>3.569</v>
      </c>
      <c r="Z81" s="70">
        <v>298.30134914549546</v>
      </c>
      <c r="AA81" s="109"/>
      <c r="AB81" t="str">
        <f t="shared" si="1"/>
        <v/>
      </c>
      <c r="AC81" s="65">
        <v>1158</v>
      </c>
      <c r="AD81" s="65" t="s">
        <v>299</v>
      </c>
      <c r="AE81" s="66" t="s">
        <v>316</v>
      </c>
      <c r="AF81" s="65">
        <v>1503044</v>
      </c>
      <c r="AG81" s="66" t="s">
        <v>395</v>
      </c>
      <c r="AH81" s="67">
        <v>35977</v>
      </c>
      <c r="AI81" s="68">
        <v>83.581212985568911</v>
      </c>
      <c r="AJ81" s="50">
        <v>1503</v>
      </c>
      <c r="AK81" s="50" t="s">
        <v>26</v>
      </c>
      <c r="AL81" s="69">
        <v>3.7195514121022804</v>
      </c>
      <c r="AM81" s="70">
        <v>310.88461878569427</v>
      </c>
    </row>
    <row r="82" spans="1:39" x14ac:dyDescent="0.25">
      <c r="A82" s="65">
        <v>1182</v>
      </c>
      <c r="B82" s="65" t="s">
        <v>299</v>
      </c>
      <c r="C82" s="66" t="s">
        <v>312</v>
      </c>
      <c r="D82" s="65">
        <v>1503705</v>
      </c>
      <c r="E82" s="66" t="s">
        <v>396</v>
      </c>
      <c r="F82" s="67">
        <v>35947</v>
      </c>
      <c r="G82" s="68">
        <v>118.04453611111111</v>
      </c>
      <c r="H82" s="50">
        <v>1503</v>
      </c>
      <c r="I82" s="49" t="s">
        <v>26</v>
      </c>
      <c r="J82" s="106">
        <v>3.7321975582618458</v>
      </c>
      <c r="K82" s="70">
        <v>440.56552944004119</v>
      </c>
      <c r="L82" s="109"/>
      <c r="Y82" s="106">
        <v>3.5811000000000002</v>
      </c>
      <c r="Z82" s="70">
        <v>422.72928826750001</v>
      </c>
      <c r="AA82" s="109"/>
      <c r="AB82" t="str">
        <f t="shared" si="1"/>
        <v/>
      </c>
      <c r="AC82" s="65">
        <v>1182</v>
      </c>
      <c r="AD82" s="65" t="s">
        <v>299</v>
      </c>
      <c r="AE82" s="66" t="s">
        <v>312</v>
      </c>
      <c r="AF82" s="65">
        <v>1503705</v>
      </c>
      <c r="AG82" s="66" t="s">
        <v>396</v>
      </c>
      <c r="AH82" s="67">
        <v>35947</v>
      </c>
      <c r="AI82" s="68">
        <v>118.04453611111111</v>
      </c>
      <c r="AJ82" s="50">
        <v>1503</v>
      </c>
      <c r="AK82" s="50" t="s">
        <v>26</v>
      </c>
      <c r="AL82" s="69">
        <v>3.7321975582618458</v>
      </c>
      <c r="AM82" s="70">
        <v>440.56552944004119</v>
      </c>
    </row>
    <row r="83" spans="1:39" x14ac:dyDescent="0.25">
      <c r="A83" s="65">
        <v>1190</v>
      </c>
      <c r="B83" s="65" t="s">
        <v>299</v>
      </c>
      <c r="C83" s="66" t="s">
        <v>307</v>
      </c>
      <c r="D83" s="65">
        <v>1504208</v>
      </c>
      <c r="E83" s="66" t="s">
        <v>397</v>
      </c>
      <c r="F83" s="67">
        <v>36008</v>
      </c>
      <c r="G83" s="68">
        <v>208.11512605476238</v>
      </c>
      <c r="H83" s="50">
        <v>1503</v>
      </c>
      <c r="I83" s="49" t="s">
        <v>26</v>
      </c>
      <c r="J83" s="106">
        <v>3.7236488948465785</v>
      </c>
      <c r="K83" s="70">
        <v>774.94765913467234</v>
      </c>
      <c r="L83" s="109"/>
      <c r="Y83" s="106">
        <v>3.5729000000000002</v>
      </c>
      <c r="Z83" s="70">
        <v>743.57453388106057</v>
      </c>
      <c r="AA83" s="109"/>
      <c r="AB83" t="str">
        <f t="shared" si="1"/>
        <v/>
      </c>
      <c r="AC83" s="65">
        <v>1190</v>
      </c>
      <c r="AD83" s="65" t="s">
        <v>299</v>
      </c>
      <c r="AE83" s="66" t="s">
        <v>307</v>
      </c>
      <c r="AF83" s="65">
        <v>1504208</v>
      </c>
      <c r="AG83" s="66" t="s">
        <v>397</v>
      </c>
      <c r="AH83" s="67">
        <v>36008</v>
      </c>
      <c r="AI83" s="68">
        <v>208.11512605476238</v>
      </c>
      <c r="AJ83" s="50">
        <v>1503</v>
      </c>
      <c r="AK83" s="50" t="s">
        <v>26</v>
      </c>
      <c r="AL83" s="69">
        <v>3.7236488948465785</v>
      </c>
      <c r="AM83" s="70">
        <v>774.94765913467234</v>
      </c>
    </row>
    <row r="84" spans="1:39" x14ac:dyDescent="0.25">
      <c r="A84" s="65">
        <v>1193</v>
      </c>
      <c r="B84" s="65" t="s">
        <v>299</v>
      </c>
      <c r="C84" s="66" t="s">
        <v>352</v>
      </c>
      <c r="D84" s="65">
        <v>1505536</v>
      </c>
      <c r="E84" s="66" t="s">
        <v>398</v>
      </c>
      <c r="F84" s="67">
        <v>35916</v>
      </c>
      <c r="G84" s="68">
        <v>190.41481240000371</v>
      </c>
      <c r="H84" s="50">
        <v>1503</v>
      </c>
      <c r="I84" s="49" t="s">
        <v>26</v>
      </c>
      <c r="J84" s="106">
        <v>3.7474983403623869</v>
      </c>
      <c r="K84" s="70">
        <v>713.57919344942911</v>
      </c>
      <c r="L84" s="109"/>
      <c r="Y84" s="106">
        <v>3.5957999999999997</v>
      </c>
      <c r="Z84" s="70">
        <v>684.69358242793328</v>
      </c>
      <c r="AA84" s="109"/>
      <c r="AB84" t="str">
        <f t="shared" si="1"/>
        <v/>
      </c>
      <c r="AC84" s="65">
        <v>1193</v>
      </c>
      <c r="AD84" s="65" t="s">
        <v>299</v>
      </c>
      <c r="AE84" s="66" t="s">
        <v>352</v>
      </c>
      <c r="AF84" s="65">
        <v>1505536</v>
      </c>
      <c r="AG84" s="66" t="s">
        <v>398</v>
      </c>
      <c r="AH84" s="67">
        <v>35916</v>
      </c>
      <c r="AI84" s="68">
        <v>190.41481240000371</v>
      </c>
      <c r="AJ84" s="50">
        <v>1503</v>
      </c>
      <c r="AK84" s="50" t="s">
        <v>26</v>
      </c>
      <c r="AL84" s="69">
        <v>3.7474983403623869</v>
      </c>
      <c r="AM84" s="70">
        <v>713.57919344942911</v>
      </c>
    </row>
    <row r="85" spans="1:39" x14ac:dyDescent="0.25">
      <c r="A85" s="65">
        <v>1336</v>
      </c>
      <c r="B85" s="65" t="s">
        <v>299</v>
      </c>
      <c r="C85" s="66" t="s">
        <v>307</v>
      </c>
      <c r="D85" s="65">
        <v>1504208</v>
      </c>
      <c r="E85" s="66" t="s">
        <v>399</v>
      </c>
      <c r="F85" s="67">
        <v>35947</v>
      </c>
      <c r="G85" s="68">
        <v>109.62450915594262</v>
      </c>
      <c r="H85" s="50">
        <v>1503</v>
      </c>
      <c r="I85" s="49" t="s">
        <v>26</v>
      </c>
      <c r="J85" s="106">
        <v>3.7321975582618458</v>
      </c>
      <c r="K85" s="70">
        <v>409.14032539746239</v>
      </c>
      <c r="L85" s="109"/>
      <c r="Y85" s="106">
        <v>3.5811000000000002</v>
      </c>
      <c r="Z85" s="70">
        <v>392.57632973834615</v>
      </c>
      <c r="AA85" s="109"/>
      <c r="AB85" t="str">
        <f t="shared" si="1"/>
        <v/>
      </c>
      <c r="AC85" s="65">
        <v>1336</v>
      </c>
      <c r="AD85" s="65" t="s">
        <v>299</v>
      </c>
      <c r="AE85" s="66" t="s">
        <v>307</v>
      </c>
      <c r="AF85" s="65">
        <v>1504208</v>
      </c>
      <c r="AG85" s="66" t="s">
        <v>399</v>
      </c>
      <c r="AH85" s="67">
        <v>35947</v>
      </c>
      <c r="AI85" s="68">
        <v>109.62450915594262</v>
      </c>
      <c r="AJ85" s="50">
        <v>1503</v>
      </c>
      <c r="AK85" s="50" t="s">
        <v>26</v>
      </c>
      <c r="AL85" s="69">
        <v>3.7321975582618458</v>
      </c>
      <c r="AM85" s="70">
        <v>409.14032539746239</v>
      </c>
    </row>
    <row r="86" spans="1:39" x14ac:dyDescent="0.25">
      <c r="A86" s="65">
        <v>1377</v>
      </c>
      <c r="B86" s="65" t="s">
        <v>299</v>
      </c>
      <c r="C86" s="66" t="s">
        <v>318</v>
      </c>
      <c r="D86" s="65">
        <v>1502707</v>
      </c>
      <c r="E86" s="66" t="s">
        <v>400</v>
      </c>
      <c r="F86" s="67">
        <v>38292</v>
      </c>
      <c r="G86" s="68">
        <v>836.98971350845864</v>
      </c>
      <c r="H86" s="50">
        <v>1503</v>
      </c>
      <c r="I86" s="49" t="s">
        <v>26</v>
      </c>
      <c r="J86" s="106">
        <v>2.3182527167</v>
      </c>
      <c r="K86" s="70">
        <v>1940.3536771909389</v>
      </c>
      <c r="L86" s="109"/>
      <c r="Y86" s="106">
        <v>2.2244446455000002</v>
      </c>
      <c r="Z86" s="70">
        <v>1861.83728655247</v>
      </c>
      <c r="AA86" s="109"/>
      <c r="AB86" t="str">
        <f t="shared" si="1"/>
        <v/>
      </c>
      <c r="AC86" s="65">
        <v>1377</v>
      </c>
      <c r="AD86" s="65" t="s">
        <v>299</v>
      </c>
      <c r="AE86" s="66" t="s">
        <v>318</v>
      </c>
      <c r="AF86" s="65">
        <v>1502707</v>
      </c>
      <c r="AG86" s="66" t="s">
        <v>400</v>
      </c>
      <c r="AH86" s="67">
        <v>38292</v>
      </c>
      <c r="AI86" s="68">
        <v>836.98971350845864</v>
      </c>
      <c r="AJ86" s="50">
        <v>1503</v>
      </c>
      <c r="AK86" s="50" t="s">
        <v>26</v>
      </c>
      <c r="AL86" s="69">
        <v>2.3182527167</v>
      </c>
      <c r="AM86" s="70">
        <v>1940.3536771909389</v>
      </c>
    </row>
    <row r="87" spans="1:39" x14ac:dyDescent="0.25">
      <c r="A87" s="65">
        <v>1379</v>
      </c>
      <c r="B87" s="65" t="s">
        <v>299</v>
      </c>
      <c r="C87" s="66" t="s">
        <v>318</v>
      </c>
      <c r="D87" s="65">
        <v>1502707</v>
      </c>
      <c r="E87" s="66" t="s">
        <v>401</v>
      </c>
      <c r="F87" s="67">
        <v>39630</v>
      </c>
      <c r="G87" s="68">
        <v>1054.77</v>
      </c>
      <c r="H87" s="50">
        <v>1503</v>
      </c>
      <c r="I87" s="49" t="s">
        <v>26</v>
      </c>
      <c r="J87" s="106">
        <v>1.9369478003</v>
      </c>
      <c r="K87" s="70">
        <v>2043.0344313224309</v>
      </c>
      <c r="L87" s="109"/>
      <c r="Y87" s="106">
        <v>1.8585692283999999</v>
      </c>
      <c r="Z87" s="70">
        <v>1960.363065039468</v>
      </c>
      <c r="AA87" s="109"/>
      <c r="AB87" t="str">
        <f t="shared" si="1"/>
        <v/>
      </c>
      <c r="AC87" s="65">
        <v>1379</v>
      </c>
      <c r="AD87" s="65" t="s">
        <v>299</v>
      </c>
      <c r="AE87" s="66" t="s">
        <v>318</v>
      </c>
      <c r="AF87" s="65">
        <v>1502707</v>
      </c>
      <c r="AG87" s="66" t="s">
        <v>401</v>
      </c>
      <c r="AH87" s="67">
        <v>39630</v>
      </c>
      <c r="AI87" s="68">
        <v>1054.77</v>
      </c>
      <c r="AJ87" s="50">
        <v>1503</v>
      </c>
      <c r="AK87" s="50" t="s">
        <v>26</v>
      </c>
      <c r="AL87" s="69">
        <v>1.9369478003</v>
      </c>
      <c r="AM87" s="70">
        <v>2043.0344313224309</v>
      </c>
    </row>
    <row r="88" spans="1:39" x14ac:dyDescent="0.25">
      <c r="A88" s="65">
        <v>1380</v>
      </c>
      <c r="B88" s="65" t="s">
        <v>299</v>
      </c>
      <c r="C88" s="66" t="s">
        <v>318</v>
      </c>
      <c r="D88" s="65">
        <v>1502707</v>
      </c>
      <c r="E88" s="66" t="s">
        <v>402</v>
      </c>
      <c r="F88" s="67">
        <v>38991</v>
      </c>
      <c r="G88" s="68">
        <v>524.23010294340213</v>
      </c>
      <c r="H88" s="50">
        <v>1503</v>
      </c>
      <c r="I88" s="49" t="s">
        <v>26</v>
      </c>
      <c r="J88" s="106">
        <v>2.1169735569000001</v>
      </c>
      <c r="K88" s="70">
        <v>1109.7812656621472</v>
      </c>
      <c r="L88" s="109"/>
      <c r="Y88" s="106">
        <v>2.0313102447000002</v>
      </c>
      <c r="Z88" s="70">
        <v>1064.8739786890685</v>
      </c>
      <c r="AA88" s="109"/>
      <c r="AB88" t="str">
        <f t="shared" si="1"/>
        <v/>
      </c>
      <c r="AC88" s="65">
        <v>1380</v>
      </c>
      <c r="AD88" s="65" t="s">
        <v>299</v>
      </c>
      <c r="AE88" s="66" t="s">
        <v>318</v>
      </c>
      <c r="AF88" s="65">
        <v>1502707</v>
      </c>
      <c r="AG88" s="66" t="s">
        <v>402</v>
      </c>
      <c r="AH88" s="67">
        <v>38991</v>
      </c>
      <c r="AI88" s="68">
        <v>524.23010294340213</v>
      </c>
      <c r="AJ88" s="50">
        <v>1503</v>
      </c>
      <c r="AK88" s="50" t="s">
        <v>26</v>
      </c>
      <c r="AL88" s="69">
        <v>2.1169735569000001</v>
      </c>
      <c r="AM88" s="70">
        <v>1109.7812656621472</v>
      </c>
    </row>
    <row r="89" spans="1:39" x14ac:dyDescent="0.25">
      <c r="A89" s="65">
        <v>1381</v>
      </c>
      <c r="B89" s="65" t="s">
        <v>299</v>
      </c>
      <c r="C89" s="66" t="s">
        <v>305</v>
      </c>
      <c r="D89" s="65">
        <v>1506583</v>
      </c>
      <c r="E89" s="66" t="s">
        <v>403</v>
      </c>
      <c r="F89" s="67">
        <v>38777</v>
      </c>
      <c r="G89" s="68">
        <v>646.56003858343661</v>
      </c>
      <c r="H89" s="50">
        <v>1503</v>
      </c>
      <c r="I89" s="49" t="s">
        <v>26</v>
      </c>
      <c r="J89" s="106">
        <v>2.135653134</v>
      </c>
      <c r="K89" s="70">
        <v>1380.8279727198774</v>
      </c>
      <c r="L89" s="109"/>
      <c r="Y89" s="106">
        <v>2.0492339528999999</v>
      </c>
      <c r="Z89" s="70">
        <v>1324.9527836535121</v>
      </c>
      <c r="AA89" s="109"/>
      <c r="AB89" t="str">
        <f t="shared" si="1"/>
        <v/>
      </c>
      <c r="AC89" s="65">
        <v>1381</v>
      </c>
      <c r="AD89" s="65" t="s">
        <v>299</v>
      </c>
      <c r="AE89" s="66" t="s">
        <v>305</v>
      </c>
      <c r="AF89" s="65">
        <v>1506583</v>
      </c>
      <c r="AG89" s="66" t="s">
        <v>403</v>
      </c>
      <c r="AH89" s="67">
        <v>38777</v>
      </c>
      <c r="AI89" s="68">
        <v>646.56003858343661</v>
      </c>
      <c r="AJ89" s="50">
        <v>1503</v>
      </c>
      <c r="AK89" s="50" t="s">
        <v>26</v>
      </c>
      <c r="AL89" s="69">
        <v>2.135653134</v>
      </c>
      <c r="AM89" s="70">
        <v>1380.8279727198774</v>
      </c>
    </row>
    <row r="90" spans="1:39" x14ac:dyDescent="0.25">
      <c r="A90" s="65">
        <v>1382</v>
      </c>
      <c r="B90" s="65" t="s">
        <v>299</v>
      </c>
      <c r="C90" s="66" t="s">
        <v>362</v>
      </c>
      <c r="D90" s="65">
        <v>1506138</v>
      </c>
      <c r="E90" s="66" t="s">
        <v>404</v>
      </c>
      <c r="F90" s="67">
        <v>38991</v>
      </c>
      <c r="G90" s="68">
        <v>403.98912724067003</v>
      </c>
      <c r="H90" s="50">
        <v>1503</v>
      </c>
      <c r="I90" s="49" t="s">
        <v>26</v>
      </c>
      <c r="J90" s="106">
        <v>2.1169735569000001</v>
      </c>
      <c r="K90" s="70">
        <v>855.23429964360798</v>
      </c>
      <c r="L90" s="109"/>
      <c r="Y90" s="106">
        <v>2.0313102447000002</v>
      </c>
      <c r="Z90" s="70">
        <v>820.62725291138497</v>
      </c>
      <c r="AA90" s="109"/>
      <c r="AB90" t="str">
        <f t="shared" si="1"/>
        <v/>
      </c>
      <c r="AC90" s="65">
        <v>1382</v>
      </c>
      <c r="AD90" s="65" t="s">
        <v>299</v>
      </c>
      <c r="AE90" s="66" t="s">
        <v>362</v>
      </c>
      <c r="AF90" s="65">
        <v>1506138</v>
      </c>
      <c r="AG90" s="66" t="s">
        <v>404</v>
      </c>
      <c r="AH90" s="67">
        <v>38991</v>
      </c>
      <c r="AI90" s="68">
        <v>403.98912724067003</v>
      </c>
      <c r="AJ90" s="50">
        <v>1503</v>
      </c>
      <c r="AK90" s="50" t="s">
        <v>26</v>
      </c>
      <c r="AL90" s="69">
        <v>2.1169735569000001</v>
      </c>
      <c r="AM90" s="70">
        <v>855.23429964360798</v>
      </c>
    </row>
    <row r="91" spans="1:39" x14ac:dyDescent="0.25">
      <c r="A91" s="65">
        <v>1383</v>
      </c>
      <c r="B91" s="65" t="s">
        <v>299</v>
      </c>
      <c r="C91" s="66" t="s">
        <v>318</v>
      </c>
      <c r="D91" s="65">
        <v>1502707</v>
      </c>
      <c r="E91" s="66" t="s">
        <v>405</v>
      </c>
      <c r="F91" s="67">
        <v>39722</v>
      </c>
      <c r="G91" s="68">
        <v>428.64119923340701</v>
      </c>
      <c r="H91" s="50">
        <v>1503</v>
      </c>
      <c r="I91" s="49" t="s">
        <v>26</v>
      </c>
      <c r="J91" s="106">
        <v>1.913133899</v>
      </c>
      <c r="K91" s="70">
        <v>820.04800876144373</v>
      </c>
      <c r="L91" s="109"/>
      <c r="Y91" s="106">
        <v>1.8357189564</v>
      </c>
      <c r="Z91" s="70">
        <v>786.86477492679444</v>
      </c>
      <c r="AA91" s="109"/>
      <c r="AB91" t="str">
        <f t="shared" si="1"/>
        <v/>
      </c>
      <c r="AC91" s="65">
        <v>1383</v>
      </c>
      <c r="AD91" s="65" t="s">
        <v>299</v>
      </c>
      <c r="AE91" s="66" t="s">
        <v>318</v>
      </c>
      <c r="AF91" s="65">
        <v>1502707</v>
      </c>
      <c r="AG91" s="66" t="s">
        <v>405</v>
      </c>
      <c r="AH91" s="67">
        <v>39722</v>
      </c>
      <c r="AI91" s="68">
        <v>428.64119923340701</v>
      </c>
      <c r="AJ91" s="50">
        <v>1503</v>
      </c>
      <c r="AK91" s="50" t="s">
        <v>26</v>
      </c>
      <c r="AL91" s="69">
        <v>1.913133899</v>
      </c>
      <c r="AM91" s="70">
        <v>820.04800876144373</v>
      </c>
    </row>
    <row r="92" spans="1:39" x14ac:dyDescent="0.25">
      <c r="A92" s="65">
        <v>1385</v>
      </c>
      <c r="B92" s="65" t="s">
        <v>299</v>
      </c>
      <c r="C92" s="66" t="s">
        <v>406</v>
      </c>
      <c r="D92" s="65">
        <v>1508100</v>
      </c>
      <c r="E92" s="66" t="s">
        <v>407</v>
      </c>
      <c r="F92" s="67">
        <v>37530</v>
      </c>
      <c r="G92" s="68">
        <v>306.5072623957746</v>
      </c>
      <c r="H92" s="50">
        <v>1503</v>
      </c>
      <c r="I92" s="49" t="s">
        <v>26</v>
      </c>
      <c r="J92" s="106">
        <v>2.8646818303999999</v>
      </c>
      <c r="K92" s="70">
        <v>878.04578547082065</v>
      </c>
      <c r="L92" s="109"/>
      <c r="Y92" s="106">
        <v>2.7487625109999998</v>
      </c>
      <c r="Z92" s="70">
        <v>842.51567222274525</v>
      </c>
      <c r="AA92" s="109"/>
      <c r="AB92" t="str">
        <f t="shared" si="1"/>
        <v/>
      </c>
      <c r="AC92" s="65">
        <v>1385</v>
      </c>
      <c r="AD92" s="65" t="s">
        <v>299</v>
      </c>
      <c r="AE92" s="66" t="s">
        <v>406</v>
      </c>
      <c r="AF92" s="65">
        <v>1508100</v>
      </c>
      <c r="AG92" s="66" t="s">
        <v>407</v>
      </c>
      <c r="AH92" s="67">
        <v>37530</v>
      </c>
      <c r="AI92" s="68">
        <v>306.5072623957746</v>
      </c>
      <c r="AJ92" s="50">
        <v>1503</v>
      </c>
      <c r="AK92" s="50" t="s">
        <v>26</v>
      </c>
      <c r="AL92" s="69">
        <v>2.8646818303999999</v>
      </c>
      <c r="AM92" s="70">
        <v>878.04578547082065</v>
      </c>
    </row>
    <row r="93" spans="1:39" x14ac:dyDescent="0.25">
      <c r="A93" s="65">
        <v>1386</v>
      </c>
      <c r="B93" s="65" t="s">
        <v>299</v>
      </c>
      <c r="C93" s="66" t="s">
        <v>310</v>
      </c>
      <c r="D93" s="65">
        <v>1505064</v>
      </c>
      <c r="E93" s="66" t="s">
        <v>408</v>
      </c>
      <c r="F93" s="67">
        <v>37408</v>
      </c>
      <c r="G93" s="68">
        <v>206.98967852601069</v>
      </c>
      <c r="H93" s="50">
        <v>1503</v>
      </c>
      <c r="I93" s="49" t="s">
        <v>26</v>
      </c>
      <c r="J93" s="106">
        <v>2.9433652017999998</v>
      </c>
      <c r="K93" s="70">
        <v>609.24621690522861</v>
      </c>
      <c r="L93" s="109"/>
      <c r="Y93" s="106">
        <v>2.8242619605999999</v>
      </c>
      <c r="Z93" s="70">
        <v>584.59307529783462</v>
      </c>
      <c r="AA93" s="109"/>
      <c r="AB93" t="str">
        <f t="shared" si="1"/>
        <v/>
      </c>
      <c r="AC93" s="65">
        <v>1386</v>
      </c>
      <c r="AD93" s="65" t="s">
        <v>299</v>
      </c>
      <c r="AE93" s="66" t="s">
        <v>310</v>
      </c>
      <c r="AF93" s="65">
        <v>1505064</v>
      </c>
      <c r="AG93" s="66" t="s">
        <v>408</v>
      </c>
      <c r="AH93" s="67">
        <v>37408</v>
      </c>
      <c r="AI93" s="68">
        <v>206.98967852601069</v>
      </c>
      <c r="AJ93" s="50">
        <v>1503</v>
      </c>
      <c r="AK93" s="50" t="s">
        <v>26</v>
      </c>
      <c r="AL93" s="69">
        <v>2.9433652017999998</v>
      </c>
      <c r="AM93" s="70">
        <v>609.24621690522861</v>
      </c>
    </row>
    <row r="94" spans="1:39" x14ac:dyDescent="0.25">
      <c r="A94" s="65">
        <v>1387</v>
      </c>
      <c r="B94" s="65" t="s">
        <v>299</v>
      </c>
      <c r="C94" s="66" t="s">
        <v>406</v>
      </c>
      <c r="D94" s="65">
        <v>1508100</v>
      </c>
      <c r="E94" s="66" t="s">
        <v>409</v>
      </c>
      <c r="F94" s="67">
        <v>37408</v>
      </c>
      <c r="G94" s="68">
        <v>309.59991747084922</v>
      </c>
      <c r="H94" s="50">
        <v>1503</v>
      </c>
      <c r="I94" s="49" t="s">
        <v>26</v>
      </c>
      <c r="J94" s="106">
        <v>2.9433652017999998</v>
      </c>
      <c r="K94" s="70">
        <v>911.26562356384943</v>
      </c>
      <c r="L94" s="109"/>
      <c r="Y94" s="106">
        <v>2.8242619605999999</v>
      </c>
      <c r="Z94" s="70">
        <v>874.39126991781882</v>
      </c>
      <c r="AA94" s="109"/>
      <c r="AB94" t="str">
        <f t="shared" si="1"/>
        <v/>
      </c>
      <c r="AC94" s="65">
        <v>1387</v>
      </c>
      <c r="AD94" s="65" t="s">
        <v>299</v>
      </c>
      <c r="AE94" s="66" t="s">
        <v>406</v>
      </c>
      <c r="AF94" s="65">
        <v>1508100</v>
      </c>
      <c r="AG94" s="66" t="s">
        <v>409</v>
      </c>
      <c r="AH94" s="67">
        <v>37408</v>
      </c>
      <c r="AI94" s="68">
        <v>309.59991747084922</v>
      </c>
      <c r="AJ94" s="50">
        <v>1503</v>
      </c>
      <c r="AK94" s="50" t="s">
        <v>26</v>
      </c>
      <c r="AL94" s="69">
        <v>2.9433652017999998</v>
      </c>
      <c r="AM94" s="70">
        <v>911.26562356384943</v>
      </c>
    </row>
    <row r="95" spans="1:39" x14ac:dyDescent="0.25">
      <c r="A95" s="65">
        <v>1389</v>
      </c>
      <c r="B95" s="65" t="s">
        <v>299</v>
      </c>
      <c r="C95" s="66" t="s">
        <v>310</v>
      </c>
      <c r="D95" s="65">
        <v>1505064</v>
      </c>
      <c r="E95" s="66" t="s">
        <v>410</v>
      </c>
      <c r="F95" s="67">
        <v>38322</v>
      </c>
      <c r="G95" s="68">
        <v>571.95999641625224</v>
      </c>
      <c r="H95" s="50">
        <v>1503</v>
      </c>
      <c r="I95" s="49" t="s">
        <v>26</v>
      </c>
      <c r="J95" s="106">
        <v>2.3037391600000001</v>
      </c>
      <c r="K95" s="70">
        <v>1317.64664169758</v>
      </c>
      <c r="L95" s="109"/>
      <c r="Y95" s="106">
        <v>2.2105183796999999</v>
      </c>
      <c r="Z95" s="70">
        <v>1264.3280845312715</v>
      </c>
      <c r="AA95" s="109"/>
      <c r="AB95" t="str">
        <f t="shared" si="1"/>
        <v/>
      </c>
      <c r="AC95" s="65">
        <v>1389</v>
      </c>
      <c r="AD95" s="65" t="s">
        <v>299</v>
      </c>
      <c r="AE95" s="66" t="s">
        <v>310</v>
      </c>
      <c r="AF95" s="65">
        <v>1505064</v>
      </c>
      <c r="AG95" s="66" t="s">
        <v>410</v>
      </c>
      <c r="AH95" s="67">
        <v>38322</v>
      </c>
      <c r="AI95" s="68">
        <v>571.95999641625224</v>
      </c>
      <c r="AJ95" s="50">
        <v>1503</v>
      </c>
      <c r="AK95" s="50" t="s">
        <v>26</v>
      </c>
      <c r="AL95" s="69">
        <v>2.3037391600000001</v>
      </c>
      <c r="AM95" s="70">
        <v>1317.64664169758</v>
      </c>
    </row>
    <row r="96" spans="1:39" x14ac:dyDescent="0.25">
      <c r="A96" s="65">
        <v>1390</v>
      </c>
      <c r="B96" s="65" t="s">
        <v>299</v>
      </c>
      <c r="C96" s="66" t="s">
        <v>300</v>
      </c>
      <c r="D96" s="65">
        <v>1507458</v>
      </c>
      <c r="E96" s="66" t="s">
        <v>411</v>
      </c>
      <c r="F96" s="67">
        <v>38261</v>
      </c>
      <c r="G96" s="68">
        <v>730.08544911457227</v>
      </c>
      <c r="H96" s="50">
        <v>1503</v>
      </c>
      <c r="I96" s="49" t="s">
        <v>26</v>
      </c>
      <c r="J96" s="106">
        <v>2.3256711254</v>
      </c>
      <c r="K96" s="70">
        <v>1697.9386480804517</v>
      </c>
      <c r="L96" s="109"/>
      <c r="Y96" s="106">
        <v>2.2315628684000002</v>
      </c>
      <c r="Z96" s="70">
        <v>1629.2315790032173</v>
      </c>
      <c r="AA96" s="109"/>
      <c r="AB96" t="str">
        <f t="shared" si="1"/>
        <v/>
      </c>
      <c r="AC96" s="65">
        <v>1390</v>
      </c>
      <c r="AD96" s="65" t="s">
        <v>299</v>
      </c>
      <c r="AE96" s="66" t="s">
        <v>300</v>
      </c>
      <c r="AF96" s="65">
        <v>1507458</v>
      </c>
      <c r="AG96" s="66" t="s">
        <v>411</v>
      </c>
      <c r="AH96" s="67">
        <v>38261</v>
      </c>
      <c r="AI96" s="68">
        <v>730.08544911457227</v>
      </c>
      <c r="AJ96" s="50">
        <v>1503</v>
      </c>
      <c r="AK96" s="50" t="s">
        <v>26</v>
      </c>
      <c r="AL96" s="69">
        <v>2.3256711254</v>
      </c>
      <c r="AM96" s="70">
        <v>1697.9386480804517</v>
      </c>
    </row>
    <row r="97" spans="1:39" x14ac:dyDescent="0.25">
      <c r="A97" s="65">
        <v>1391</v>
      </c>
      <c r="B97" s="65" t="s">
        <v>299</v>
      </c>
      <c r="C97" s="66" t="s">
        <v>300</v>
      </c>
      <c r="D97" s="65">
        <v>1507458</v>
      </c>
      <c r="E97" s="66" t="s">
        <v>173</v>
      </c>
      <c r="F97" s="67">
        <v>38261</v>
      </c>
      <c r="G97" s="68">
        <v>1073.8517957010984</v>
      </c>
      <c r="H97" s="50">
        <v>1503</v>
      </c>
      <c r="I97" s="49" t="s">
        <v>26</v>
      </c>
      <c r="J97" s="106">
        <v>2.3256711254</v>
      </c>
      <c r="K97" s="70">
        <v>2497.4261142209843</v>
      </c>
      <c r="L97" s="109"/>
      <c r="Y97" s="106">
        <v>2.2315628684000002</v>
      </c>
      <c r="Z97" s="70">
        <v>2396.3677934512339</v>
      </c>
      <c r="AA97" s="109"/>
      <c r="AB97" t="str">
        <f t="shared" si="1"/>
        <v/>
      </c>
      <c r="AC97" s="65">
        <v>1391</v>
      </c>
      <c r="AD97" s="65" t="s">
        <v>299</v>
      </c>
      <c r="AE97" s="66" t="s">
        <v>300</v>
      </c>
      <c r="AF97" s="65">
        <v>1507458</v>
      </c>
      <c r="AG97" s="66" t="s">
        <v>173</v>
      </c>
      <c r="AH97" s="67">
        <v>38261</v>
      </c>
      <c r="AI97" s="68">
        <v>1073.8517957010984</v>
      </c>
      <c r="AJ97" s="50">
        <v>1503</v>
      </c>
      <c r="AK97" s="50" t="s">
        <v>26</v>
      </c>
      <c r="AL97" s="69">
        <v>2.3256711254</v>
      </c>
      <c r="AM97" s="70">
        <v>2497.4261142209843</v>
      </c>
    </row>
    <row r="98" spans="1:39" x14ac:dyDescent="0.25">
      <c r="A98" s="65">
        <v>1392</v>
      </c>
      <c r="B98" s="65" t="s">
        <v>299</v>
      </c>
      <c r="C98" s="66" t="s">
        <v>303</v>
      </c>
      <c r="D98" s="65">
        <v>1507151</v>
      </c>
      <c r="E98" s="66" t="s">
        <v>412</v>
      </c>
      <c r="F98" s="67">
        <v>37500</v>
      </c>
      <c r="G98" s="68">
        <v>404.74890392422191</v>
      </c>
      <c r="H98" s="50">
        <v>1503</v>
      </c>
      <c r="I98" s="49" t="s">
        <v>26</v>
      </c>
      <c r="J98" s="106">
        <v>2.8824428577000001</v>
      </c>
      <c r="K98" s="70">
        <v>1166.6655872782769</v>
      </c>
      <c r="L98" s="109"/>
      <c r="Y98" s="106">
        <v>2.7658048385999998</v>
      </c>
      <c r="Z98" s="70">
        <v>1119.4564768916593</v>
      </c>
      <c r="AA98" s="109"/>
      <c r="AB98" t="str">
        <f t="shared" si="1"/>
        <v/>
      </c>
      <c r="AC98" s="65">
        <v>1392</v>
      </c>
      <c r="AD98" s="65" t="s">
        <v>299</v>
      </c>
      <c r="AE98" s="66" t="s">
        <v>303</v>
      </c>
      <c r="AF98" s="65">
        <v>1507151</v>
      </c>
      <c r="AG98" s="66" t="s">
        <v>412</v>
      </c>
      <c r="AH98" s="67">
        <v>37500</v>
      </c>
      <c r="AI98" s="68">
        <v>404.74890392422191</v>
      </c>
      <c r="AJ98" s="50">
        <v>1503</v>
      </c>
      <c r="AK98" s="50" t="s">
        <v>26</v>
      </c>
      <c r="AL98" s="69">
        <v>2.8824428577000001</v>
      </c>
      <c r="AM98" s="70">
        <v>1166.6655872782769</v>
      </c>
    </row>
    <row r="99" spans="1:39" x14ac:dyDescent="0.25">
      <c r="A99" s="65">
        <v>1393</v>
      </c>
      <c r="B99" s="65" t="s">
        <v>299</v>
      </c>
      <c r="C99" s="66" t="s">
        <v>323</v>
      </c>
      <c r="D99" s="65">
        <v>1501758</v>
      </c>
      <c r="E99" s="66" t="s">
        <v>413</v>
      </c>
      <c r="F99" s="67">
        <v>37469</v>
      </c>
      <c r="G99" s="68">
        <v>257.22972659024379</v>
      </c>
      <c r="H99" s="50">
        <v>1503</v>
      </c>
      <c r="I99" s="49" t="s">
        <v>26</v>
      </c>
      <c r="J99" s="106">
        <v>2.9112672863000002</v>
      </c>
      <c r="K99" s="70">
        <v>748.86448808607008</v>
      </c>
      <c r="L99" s="109"/>
      <c r="Y99" s="106">
        <v>2.793462887</v>
      </c>
      <c r="Z99" s="70">
        <v>718.5616946630031</v>
      </c>
      <c r="AA99" s="109"/>
      <c r="AB99" t="str">
        <f t="shared" si="1"/>
        <v/>
      </c>
      <c r="AC99" s="65">
        <v>1393</v>
      </c>
      <c r="AD99" s="65" t="s">
        <v>299</v>
      </c>
      <c r="AE99" s="66" t="s">
        <v>323</v>
      </c>
      <c r="AF99" s="65">
        <v>1501758</v>
      </c>
      <c r="AG99" s="66" t="s">
        <v>413</v>
      </c>
      <c r="AH99" s="67">
        <v>37469</v>
      </c>
      <c r="AI99" s="68">
        <v>257.22972659024379</v>
      </c>
      <c r="AJ99" s="50">
        <v>1503</v>
      </c>
      <c r="AK99" s="50" t="s">
        <v>26</v>
      </c>
      <c r="AL99" s="69">
        <v>2.9112672863000002</v>
      </c>
      <c r="AM99" s="70">
        <v>748.86448808607008</v>
      </c>
    </row>
    <row r="100" spans="1:39" x14ac:dyDescent="0.25">
      <c r="A100" s="65">
        <v>2097</v>
      </c>
      <c r="B100" s="65" t="s">
        <v>299</v>
      </c>
      <c r="C100" s="66" t="s">
        <v>310</v>
      </c>
      <c r="D100" s="65">
        <v>1505064</v>
      </c>
      <c r="E100" s="66" t="s">
        <v>414</v>
      </c>
      <c r="F100" s="67">
        <v>37438</v>
      </c>
      <c r="G100" s="68">
        <v>349.83986339823025</v>
      </c>
      <c r="H100" s="50">
        <v>1503</v>
      </c>
      <c r="I100" s="49" t="s">
        <v>26</v>
      </c>
      <c r="J100" s="106">
        <v>2.9336840444000001</v>
      </c>
      <c r="K100" s="70">
        <v>1026.3196253464637</v>
      </c>
      <c r="L100" s="109"/>
      <c r="Y100" s="106">
        <v>2.8149725511999999</v>
      </c>
      <c r="Z100" s="70">
        <v>984.78961278157567</v>
      </c>
      <c r="AA100" s="109"/>
      <c r="AB100" t="str">
        <f t="shared" si="1"/>
        <v/>
      </c>
      <c r="AC100" s="65">
        <v>2097</v>
      </c>
      <c r="AD100" s="65" t="s">
        <v>299</v>
      </c>
      <c r="AE100" s="66" t="s">
        <v>310</v>
      </c>
      <c r="AF100" s="65">
        <v>1505064</v>
      </c>
      <c r="AG100" s="66" t="s">
        <v>414</v>
      </c>
      <c r="AH100" s="67">
        <v>37438</v>
      </c>
      <c r="AI100" s="68">
        <v>349.83986339823025</v>
      </c>
      <c r="AJ100" s="50">
        <v>1503</v>
      </c>
      <c r="AK100" s="50" t="s">
        <v>26</v>
      </c>
      <c r="AL100" s="69">
        <v>2.9336840444000001</v>
      </c>
      <c r="AM100" s="70">
        <v>1026.3196253464637</v>
      </c>
    </row>
    <row r="101" spans="1:39" x14ac:dyDescent="0.25">
      <c r="A101" s="65">
        <v>3173</v>
      </c>
      <c r="B101" s="65" t="s">
        <v>299</v>
      </c>
      <c r="C101" s="66" t="s">
        <v>312</v>
      </c>
      <c r="D101" s="65">
        <v>1503705</v>
      </c>
      <c r="E101" s="66" t="s">
        <v>415</v>
      </c>
      <c r="F101" s="67">
        <v>38749</v>
      </c>
      <c r="G101" s="68">
        <v>1102.7998800479809</v>
      </c>
      <c r="H101" s="50">
        <v>1503</v>
      </c>
      <c r="I101" s="49" t="s">
        <v>26</v>
      </c>
      <c r="J101" s="106">
        <v>2.1467585303000001</v>
      </c>
      <c r="K101" s="70">
        <v>2367.4450497068196</v>
      </c>
      <c r="L101" s="109"/>
      <c r="Y101" s="106">
        <v>2.0598899694999999</v>
      </c>
      <c r="Z101" s="70">
        <v>2271.6464112766389</v>
      </c>
      <c r="AA101" s="109"/>
      <c r="AB101" t="str">
        <f t="shared" si="1"/>
        <v/>
      </c>
      <c r="AC101" s="65">
        <v>3173</v>
      </c>
      <c r="AD101" s="65" t="s">
        <v>299</v>
      </c>
      <c r="AE101" s="66" t="s">
        <v>312</v>
      </c>
      <c r="AF101" s="65">
        <v>1503705</v>
      </c>
      <c r="AG101" s="66" t="s">
        <v>415</v>
      </c>
      <c r="AH101" s="67">
        <v>38749</v>
      </c>
      <c r="AI101" s="68">
        <v>1102.7998800479809</v>
      </c>
      <c r="AJ101" s="50">
        <v>1503</v>
      </c>
      <c r="AK101" s="50" t="s">
        <v>26</v>
      </c>
      <c r="AL101" s="69">
        <v>2.1467585303000001</v>
      </c>
      <c r="AM101" s="70">
        <v>2367.4450497068196</v>
      </c>
    </row>
    <row r="102" spans="1:39" x14ac:dyDescent="0.25">
      <c r="A102" s="65">
        <v>3174</v>
      </c>
      <c r="B102" s="65" t="s">
        <v>299</v>
      </c>
      <c r="C102" s="66" t="s">
        <v>312</v>
      </c>
      <c r="D102" s="65">
        <v>1503705</v>
      </c>
      <c r="E102" s="66" t="s">
        <v>407</v>
      </c>
      <c r="F102" s="67">
        <v>38749</v>
      </c>
      <c r="G102" s="68">
        <v>1066.0373687893632</v>
      </c>
      <c r="H102" s="50">
        <v>1503</v>
      </c>
      <c r="I102" s="49" t="s">
        <v>26</v>
      </c>
      <c r="J102" s="106">
        <v>2.1467585303000001</v>
      </c>
      <c r="K102" s="70">
        <v>2288.5248150671323</v>
      </c>
      <c r="L102" s="109"/>
      <c r="Y102" s="106">
        <v>2.0598899694999999</v>
      </c>
      <c r="Z102" s="70">
        <v>2195.9196830813817</v>
      </c>
      <c r="AA102" s="109"/>
      <c r="AB102" t="str">
        <f t="shared" si="1"/>
        <v/>
      </c>
      <c r="AC102" s="65">
        <v>3174</v>
      </c>
      <c r="AD102" s="65" t="s">
        <v>299</v>
      </c>
      <c r="AE102" s="66" t="s">
        <v>312</v>
      </c>
      <c r="AF102" s="65">
        <v>1503705</v>
      </c>
      <c r="AG102" s="66" t="s">
        <v>407</v>
      </c>
      <c r="AH102" s="67">
        <v>38749</v>
      </c>
      <c r="AI102" s="68">
        <v>1066.0373687893632</v>
      </c>
      <c r="AJ102" s="50">
        <v>1503</v>
      </c>
      <c r="AK102" s="50" t="s">
        <v>26</v>
      </c>
      <c r="AL102" s="69">
        <v>2.1467585303000001</v>
      </c>
      <c r="AM102" s="70">
        <v>2288.5248150671323</v>
      </c>
    </row>
    <row r="103" spans="1:39" x14ac:dyDescent="0.25">
      <c r="A103" s="65">
        <v>3175</v>
      </c>
      <c r="B103" s="65" t="s">
        <v>299</v>
      </c>
      <c r="C103" s="66" t="s">
        <v>312</v>
      </c>
      <c r="D103" s="65">
        <v>1503705</v>
      </c>
      <c r="E103" s="66" t="s">
        <v>416</v>
      </c>
      <c r="F103" s="67">
        <v>38749</v>
      </c>
      <c r="G103" s="68">
        <v>1050.1309948315238</v>
      </c>
      <c r="H103" s="50">
        <v>1503</v>
      </c>
      <c r="I103" s="49" t="s">
        <v>26</v>
      </c>
      <c r="J103" s="106">
        <v>2.1467585303000001</v>
      </c>
      <c r="K103" s="70">
        <v>2254.3776710869993</v>
      </c>
      <c r="L103" s="109"/>
      <c r="Y103" s="106">
        <v>2.0598899694999999</v>
      </c>
      <c r="Z103" s="70">
        <v>2163.1543029145123</v>
      </c>
      <c r="AA103" s="109"/>
      <c r="AB103" t="str">
        <f t="shared" si="1"/>
        <v/>
      </c>
      <c r="AC103" s="65">
        <v>3175</v>
      </c>
      <c r="AD103" s="65" t="s">
        <v>299</v>
      </c>
      <c r="AE103" s="66" t="s">
        <v>312</v>
      </c>
      <c r="AF103" s="65">
        <v>1503705</v>
      </c>
      <c r="AG103" s="66" t="s">
        <v>416</v>
      </c>
      <c r="AH103" s="67">
        <v>38749</v>
      </c>
      <c r="AI103" s="68">
        <v>1050.1309948315238</v>
      </c>
      <c r="AJ103" s="50">
        <v>1503</v>
      </c>
      <c r="AK103" s="50" t="s">
        <v>26</v>
      </c>
      <c r="AL103" s="69">
        <v>2.1467585303000001</v>
      </c>
      <c r="AM103" s="70">
        <v>2254.3776710869993</v>
      </c>
    </row>
    <row r="104" spans="1:39" x14ac:dyDescent="0.25">
      <c r="A104" s="65">
        <v>3176</v>
      </c>
      <c r="B104" s="65" t="s">
        <v>299</v>
      </c>
      <c r="C104" s="66" t="s">
        <v>312</v>
      </c>
      <c r="D104" s="65">
        <v>1503705</v>
      </c>
      <c r="E104" s="66" t="s">
        <v>417</v>
      </c>
      <c r="F104" s="67">
        <v>38749</v>
      </c>
      <c r="G104" s="68">
        <v>1049.8014594162335</v>
      </c>
      <c r="H104" s="50">
        <v>1503</v>
      </c>
      <c r="I104" s="49" t="s">
        <v>26</v>
      </c>
      <c r="J104" s="106">
        <v>2.1467585303000001</v>
      </c>
      <c r="K104" s="70">
        <v>2253.6702381231885</v>
      </c>
      <c r="L104" s="109"/>
      <c r="Y104" s="106">
        <v>2.0598899694999999</v>
      </c>
      <c r="Z104" s="70">
        <v>2162.4754962179604</v>
      </c>
      <c r="AA104" s="109"/>
      <c r="AB104" t="str">
        <f t="shared" si="1"/>
        <v/>
      </c>
      <c r="AC104" s="65">
        <v>3176</v>
      </c>
      <c r="AD104" s="65" t="s">
        <v>299</v>
      </c>
      <c r="AE104" s="66" t="s">
        <v>312</v>
      </c>
      <c r="AF104" s="65">
        <v>1503705</v>
      </c>
      <c r="AG104" s="66" t="s">
        <v>417</v>
      </c>
      <c r="AH104" s="67">
        <v>38749</v>
      </c>
      <c r="AI104" s="68">
        <v>1049.8014594162335</v>
      </c>
      <c r="AJ104" s="50">
        <v>1503</v>
      </c>
      <c r="AK104" s="50" t="s">
        <v>26</v>
      </c>
      <c r="AL104" s="69">
        <v>2.1467585303000001</v>
      </c>
      <c r="AM104" s="70">
        <v>2253.6702381231885</v>
      </c>
    </row>
    <row r="105" spans="1:39" x14ac:dyDescent="0.25">
      <c r="A105" s="65">
        <v>3177</v>
      </c>
      <c r="B105" s="65" t="s">
        <v>299</v>
      </c>
      <c r="C105" s="66" t="s">
        <v>406</v>
      </c>
      <c r="D105" s="65">
        <v>1508100</v>
      </c>
      <c r="E105" s="66" t="s">
        <v>418</v>
      </c>
      <c r="F105" s="67">
        <v>39173</v>
      </c>
      <c r="G105" s="68">
        <v>330.20016334744025</v>
      </c>
      <c r="H105" s="50">
        <v>1503</v>
      </c>
      <c r="I105" s="49" t="s">
        <v>26</v>
      </c>
      <c r="J105" s="106">
        <v>2.0668734195999998</v>
      </c>
      <c r="K105" s="70">
        <v>682.48194077040239</v>
      </c>
      <c r="L105" s="109"/>
      <c r="Y105" s="106">
        <v>1.9832374089</v>
      </c>
      <c r="Z105" s="70">
        <v>654.86531637553412</v>
      </c>
      <c r="AA105" s="109"/>
      <c r="AB105" t="str">
        <f t="shared" si="1"/>
        <v/>
      </c>
      <c r="AC105" s="65">
        <v>3177</v>
      </c>
      <c r="AD105" s="65" t="s">
        <v>299</v>
      </c>
      <c r="AE105" s="66" t="s">
        <v>406</v>
      </c>
      <c r="AF105" s="65">
        <v>1508100</v>
      </c>
      <c r="AG105" s="66" t="s">
        <v>418</v>
      </c>
      <c r="AH105" s="67">
        <v>39173</v>
      </c>
      <c r="AI105" s="68">
        <v>330.20016334744025</v>
      </c>
      <c r="AJ105" s="50">
        <v>1503</v>
      </c>
      <c r="AK105" s="50" t="s">
        <v>26</v>
      </c>
      <c r="AL105" s="69">
        <v>2.0668734195999998</v>
      </c>
      <c r="AM105" s="70">
        <v>682.48194077040239</v>
      </c>
    </row>
    <row r="106" spans="1:39" x14ac:dyDescent="0.25">
      <c r="A106" s="65">
        <v>3178</v>
      </c>
      <c r="B106" s="65" t="s">
        <v>299</v>
      </c>
      <c r="C106" s="66" t="s">
        <v>348</v>
      </c>
      <c r="D106" s="65">
        <v>1502954</v>
      </c>
      <c r="E106" s="66" t="s">
        <v>419</v>
      </c>
      <c r="F106" s="67">
        <v>39783</v>
      </c>
      <c r="G106" s="68">
        <v>320.3124420075917</v>
      </c>
      <c r="H106" s="50">
        <v>1503</v>
      </c>
      <c r="I106" s="49" t="s">
        <v>26</v>
      </c>
      <c r="J106" s="106">
        <v>1.8981109205</v>
      </c>
      <c r="K106" s="70">
        <v>607.98854414663276</v>
      </c>
      <c r="L106" s="109"/>
      <c r="Y106" s="106">
        <v>1.8213038826000001</v>
      </c>
      <c r="Z106" s="70">
        <v>583.38629427351418</v>
      </c>
      <c r="AA106" s="109"/>
      <c r="AB106" t="str">
        <f t="shared" si="1"/>
        <v/>
      </c>
      <c r="AC106" s="65">
        <v>3178</v>
      </c>
      <c r="AD106" s="65" t="s">
        <v>299</v>
      </c>
      <c r="AE106" s="66" t="s">
        <v>348</v>
      </c>
      <c r="AF106" s="65">
        <v>1502954</v>
      </c>
      <c r="AG106" s="66" t="s">
        <v>419</v>
      </c>
      <c r="AH106" s="67">
        <v>39783</v>
      </c>
      <c r="AI106" s="68">
        <v>320.3124420075917</v>
      </c>
      <c r="AJ106" s="50">
        <v>1503</v>
      </c>
      <c r="AK106" s="50" t="s">
        <v>26</v>
      </c>
      <c r="AL106" s="69">
        <v>1.8981109205</v>
      </c>
      <c r="AM106" s="70">
        <v>607.98854414663276</v>
      </c>
    </row>
    <row r="107" spans="1:39" x14ac:dyDescent="0.25">
      <c r="A107" s="65">
        <v>3180</v>
      </c>
      <c r="B107" s="65" t="s">
        <v>299</v>
      </c>
      <c r="C107" s="66" t="s">
        <v>305</v>
      </c>
      <c r="D107" s="65">
        <v>1506583</v>
      </c>
      <c r="E107" s="66" t="s">
        <v>420</v>
      </c>
      <c r="F107" s="67">
        <v>40513</v>
      </c>
      <c r="G107" s="68">
        <v>2571.4226967225336</v>
      </c>
      <c r="H107" s="50">
        <v>1503</v>
      </c>
      <c r="I107" s="49" t="s">
        <v>26</v>
      </c>
      <c r="J107" s="106">
        <v>1.7289507956000001</v>
      </c>
      <c r="K107" s="70">
        <v>4445.8633173223225</v>
      </c>
      <c r="L107" s="109"/>
      <c r="Y107" s="106">
        <v>1.6589888203000001</v>
      </c>
      <c r="Z107" s="70">
        <v>4265.9615061283612</v>
      </c>
      <c r="AA107" s="109"/>
      <c r="AB107" t="str">
        <f t="shared" si="1"/>
        <v/>
      </c>
      <c r="AC107" s="65">
        <v>3180</v>
      </c>
      <c r="AD107" s="65" t="s">
        <v>299</v>
      </c>
      <c r="AE107" s="66" t="s">
        <v>305</v>
      </c>
      <c r="AF107" s="65">
        <v>1506583</v>
      </c>
      <c r="AG107" s="66" t="s">
        <v>420</v>
      </c>
      <c r="AH107" s="67">
        <v>40513</v>
      </c>
      <c r="AI107" s="68">
        <v>2571.4226967225336</v>
      </c>
      <c r="AJ107" s="50">
        <v>1503</v>
      </c>
      <c r="AK107" s="50" t="s">
        <v>26</v>
      </c>
      <c r="AL107" s="69">
        <v>1.7289507956000001</v>
      </c>
      <c r="AM107" s="70">
        <v>4445.8633173223225</v>
      </c>
    </row>
    <row r="108" spans="1:39" x14ac:dyDescent="0.25">
      <c r="A108" s="65">
        <v>3181</v>
      </c>
      <c r="B108" s="65" t="s">
        <v>299</v>
      </c>
      <c r="C108" s="66" t="s">
        <v>312</v>
      </c>
      <c r="D108" s="65">
        <v>1503705</v>
      </c>
      <c r="E108" s="66" t="s">
        <v>421</v>
      </c>
      <c r="F108" s="67">
        <v>38808</v>
      </c>
      <c r="G108" s="68">
        <v>506.35030519777354</v>
      </c>
      <c r="H108" s="50">
        <v>1503</v>
      </c>
      <c r="I108" s="49" t="s">
        <v>26</v>
      </c>
      <c r="J108" s="106">
        <v>2.1277803466999998</v>
      </c>
      <c r="K108" s="70">
        <v>1077.4022279453693</v>
      </c>
      <c r="L108" s="109"/>
      <c r="Y108" s="106">
        <v>2.0416797379</v>
      </c>
      <c r="Z108" s="70">
        <v>1033.8051584017753</v>
      </c>
      <c r="AA108" s="109"/>
      <c r="AB108" t="str">
        <f t="shared" si="1"/>
        <v/>
      </c>
      <c r="AC108" s="65">
        <v>3181</v>
      </c>
      <c r="AD108" s="65" t="s">
        <v>299</v>
      </c>
      <c r="AE108" s="66" t="s">
        <v>312</v>
      </c>
      <c r="AF108" s="65">
        <v>1503705</v>
      </c>
      <c r="AG108" s="66" t="s">
        <v>421</v>
      </c>
      <c r="AH108" s="67">
        <v>38808</v>
      </c>
      <c r="AI108" s="68">
        <v>506.35030519777354</v>
      </c>
      <c r="AJ108" s="50">
        <v>1503</v>
      </c>
      <c r="AK108" s="50" t="s">
        <v>26</v>
      </c>
      <c r="AL108" s="69">
        <v>2.1277803466999998</v>
      </c>
      <c r="AM108" s="70">
        <v>1077.4022279453693</v>
      </c>
    </row>
    <row r="109" spans="1:39" x14ac:dyDescent="0.25">
      <c r="A109" s="65">
        <v>3183</v>
      </c>
      <c r="B109" s="65" t="s">
        <v>299</v>
      </c>
      <c r="C109" s="66" t="s">
        <v>303</v>
      </c>
      <c r="D109" s="65">
        <v>1507151</v>
      </c>
      <c r="E109" s="66" t="s">
        <v>422</v>
      </c>
      <c r="F109" s="67">
        <v>39539</v>
      </c>
      <c r="G109" s="68">
        <v>568.73984065518323</v>
      </c>
      <c r="H109" s="50">
        <v>1503</v>
      </c>
      <c r="I109" s="49" t="s">
        <v>26</v>
      </c>
      <c r="J109" s="106">
        <v>1.9769202770000001</v>
      </c>
      <c r="K109" s="70">
        <v>1124.3533233289807</v>
      </c>
      <c r="L109" s="109"/>
      <c r="Y109" s="106">
        <v>1.8969242193</v>
      </c>
      <c r="Z109" s="70">
        <v>1078.8563782196397</v>
      </c>
      <c r="AA109" s="109"/>
      <c r="AB109" t="str">
        <f t="shared" si="1"/>
        <v/>
      </c>
      <c r="AC109" s="65">
        <v>3183</v>
      </c>
      <c r="AD109" s="65" t="s">
        <v>299</v>
      </c>
      <c r="AE109" s="66" t="s">
        <v>303</v>
      </c>
      <c r="AF109" s="65">
        <v>1507151</v>
      </c>
      <c r="AG109" s="66" t="s">
        <v>422</v>
      </c>
      <c r="AH109" s="67">
        <v>39539</v>
      </c>
      <c r="AI109" s="68">
        <v>568.73984065518323</v>
      </c>
      <c r="AJ109" s="50">
        <v>1503</v>
      </c>
      <c r="AK109" s="50" t="s">
        <v>26</v>
      </c>
      <c r="AL109" s="69">
        <v>1.9769202770000001</v>
      </c>
      <c r="AM109" s="70">
        <v>1124.3533233289807</v>
      </c>
    </row>
    <row r="110" spans="1:39" x14ac:dyDescent="0.25">
      <c r="A110" s="65">
        <v>3184</v>
      </c>
      <c r="B110" s="65" t="s">
        <v>299</v>
      </c>
      <c r="C110" s="66" t="s">
        <v>307</v>
      </c>
      <c r="D110" s="65">
        <v>1504208</v>
      </c>
      <c r="E110" s="66" t="s">
        <v>423</v>
      </c>
      <c r="F110" s="67">
        <v>38749</v>
      </c>
      <c r="G110" s="68">
        <v>547.16823878792616</v>
      </c>
      <c r="H110" s="50">
        <v>1503</v>
      </c>
      <c r="I110" s="49" t="s">
        <v>26</v>
      </c>
      <c r="J110" s="106">
        <v>2.1467585303000001</v>
      </c>
      <c r="K110" s="70">
        <v>1174.6380841272078</v>
      </c>
      <c r="L110" s="109"/>
      <c r="Y110" s="106">
        <v>2.0598899694999999</v>
      </c>
      <c r="Z110" s="70">
        <v>1127.1063667082299</v>
      </c>
      <c r="AA110" s="109"/>
      <c r="AB110" t="str">
        <f t="shared" si="1"/>
        <v/>
      </c>
      <c r="AC110" s="65">
        <v>3184</v>
      </c>
      <c r="AD110" s="65" t="s">
        <v>299</v>
      </c>
      <c r="AE110" s="66" t="s">
        <v>307</v>
      </c>
      <c r="AF110" s="65">
        <v>1504208</v>
      </c>
      <c r="AG110" s="66" t="s">
        <v>423</v>
      </c>
      <c r="AH110" s="67">
        <v>38749</v>
      </c>
      <c r="AI110" s="68">
        <v>547.16823878792616</v>
      </c>
      <c r="AJ110" s="50">
        <v>1503</v>
      </c>
      <c r="AK110" s="50" t="s">
        <v>26</v>
      </c>
      <c r="AL110" s="69">
        <v>2.1467585303000001</v>
      </c>
      <c r="AM110" s="70">
        <v>1174.6380841272078</v>
      </c>
    </row>
    <row r="111" spans="1:39" x14ac:dyDescent="0.25">
      <c r="A111" s="65">
        <v>3185</v>
      </c>
      <c r="B111" s="65" t="s">
        <v>299</v>
      </c>
      <c r="C111" s="66" t="s">
        <v>303</v>
      </c>
      <c r="D111" s="65">
        <v>1507151</v>
      </c>
      <c r="E111" s="66" t="s">
        <v>424</v>
      </c>
      <c r="F111" s="67">
        <v>37803</v>
      </c>
      <c r="G111" s="68">
        <v>460.43</v>
      </c>
      <c r="H111" s="50">
        <v>1503</v>
      </c>
      <c r="I111" s="49" t="s">
        <v>26</v>
      </c>
      <c r="J111" s="106">
        <v>2.5049378983000001</v>
      </c>
      <c r="K111" s="70">
        <v>1153.3485565142691</v>
      </c>
      <c r="L111" s="109"/>
      <c r="Y111" s="106">
        <v>2.4035756133000001</v>
      </c>
      <c r="Z111" s="70">
        <v>1106.678319631719</v>
      </c>
      <c r="AA111" s="109"/>
      <c r="AB111" t="str">
        <f t="shared" si="1"/>
        <v/>
      </c>
      <c r="AC111" s="65">
        <v>3185</v>
      </c>
      <c r="AD111" s="65" t="s">
        <v>299</v>
      </c>
      <c r="AE111" s="66" t="s">
        <v>303</v>
      </c>
      <c r="AF111" s="65">
        <v>1507151</v>
      </c>
      <c r="AG111" s="66" t="s">
        <v>424</v>
      </c>
      <c r="AH111" s="67">
        <v>37803</v>
      </c>
      <c r="AI111" s="68">
        <v>460.43</v>
      </c>
      <c r="AJ111" s="50">
        <v>1503</v>
      </c>
      <c r="AK111" s="50" t="s">
        <v>26</v>
      </c>
      <c r="AL111" s="69">
        <v>2.5049378983000001</v>
      </c>
      <c r="AM111" s="70">
        <v>1153.3485565142691</v>
      </c>
    </row>
    <row r="112" spans="1:39" x14ac:dyDescent="0.25">
      <c r="A112" s="65">
        <v>3186</v>
      </c>
      <c r="B112" s="65" t="s">
        <v>299</v>
      </c>
      <c r="C112" s="66" t="s">
        <v>305</v>
      </c>
      <c r="D112" s="65">
        <v>1506583</v>
      </c>
      <c r="E112" s="66" t="s">
        <v>425</v>
      </c>
      <c r="F112" s="67">
        <v>39904</v>
      </c>
      <c r="G112" s="68">
        <v>1823.4599223178668</v>
      </c>
      <c r="H112" s="50">
        <v>1503</v>
      </c>
      <c r="I112" s="49" t="s">
        <v>26</v>
      </c>
      <c r="J112" s="106">
        <v>1.8712219776000001</v>
      </c>
      <c r="K112" s="70">
        <v>3412.0982819139813</v>
      </c>
      <c r="L112" s="109"/>
      <c r="Y112" s="106">
        <v>1.7955030004999999</v>
      </c>
      <c r="Z112" s="70">
        <v>3274.0277618132268</v>
      </c>
      <c r="AA112" s="109"/>
      <c r="AB112" t="str">
        <f t="shared" si="1"/>
        <v/>
      </c>
      <c r="AC112" s="65">
        <v>3186</v>
      </c>
      <c r="AD112" s="65" t="s">
        <v>299</v>
      </c>
      <c r="AE112" s="66" t="s">
        <v>305</v>
      </c>
      <c r="AF112" s="65">
        <v>1506583</v>
      </c>
      <c r="AG112" s="66" t="s">
        <v>425</v>
      </c>
      <c r="AH112" s="67">
        <v>39904</v>
      </c>
      <c r="AI112" s="68">
        <v>1823.4599223178668</v>
      </c>
      <c r="AJ112" s="50">
        <v>1503</v>
      </c>
      <c r="AK112" s="50" t="s">
        <v>26</v>
      </c>
      <c r="AL112" s="69">
        <v>1.8712219776000001</v>
      </c>
      <c r="AM112" s="70">
        <v>3412.0982819139813</v>
      </c>
    </row>
    <row r="113" spans="1:39" x14ac:dyDescent="0.25">
      <c r="A113" s="65">
        <v>3187</v>
      </c>
      <c r="B113" s="65" t="s">
        <v>299</v>
      </c>
      <c r="C113" s="66" t="s">
        <v>318</v>
      </c>
      <c r="D113" s="65">
        <v>1502707</v>
      </c>
      <c r="E113" s="66" t="s">
        <v>426</v>
      </c>
      <c r="F113" s="67">
        <v>41426</v>
      </c>
      <c r="G113" s="68">
        <v>907.70560941921121</v>
      </c>
      <c r="H113" s="50">
        <v>1503</v>
      </c>
      <c r="I113" s="49" t="s">
        <v>26</v>
      </c>
      <c r="J113" s="106">
        <v>1.4782872586</v>
      </c>
      <c r="K113" s="70">
        <v>1341.849636964168</v>
      </c>
      <c r="L113" s="109"/>
      <c r="Y113" s="106">
        <v>1.4184683806</v>
      </c>
      <c r="Z113" s="70">
        <v>1287.5517058544046</v>
      </c>
      <c r="AA113" s="109"/>
      <c r="AB113" t="str">
        <f t="shared" si="1"/>
        <v/>
      </c>
      <c r="AC113" s="65">
        <v>3187</v>
      </c>
      <c r="AD113" s="65" t="s">
        <v>299</v>
      </c>
      <c r="AE113" s="66" t="s">
        <v>318</v>
      </c>
      <c r="AF113" s="65">
        <v>1502707</v>
      </c>
      <c r="AG113" s="66" t="s">
        <v>426</v>
      </c>
      <c r="AH113" s="67">
        <v>41426</v>
      </c>
      <c r="AI113" s="68">
        <v>907.70560941921121</v>
      </c>
      <c r="AJ113" s="50">
        <v>1503</v>
      </c>
      <c r="AK113" s="50" t="s">
        <v>26</v>
      </c>
      <c r="AL113" s="69">
        <v>1.4782872586</v>
      </c>
      <c r="AM113" s="70">
        <v>1341.849636964168</v>
      </c>
    </row>
    <row r="114" spans="1:39" x14ac:dyDescent="0.25">
      <c r="A114" s="65">
        <v>3190</v>
      </c>
      <c r="B114" s="65" t="s">
        <v>299</v>
      </c>
      <c r="C114" s="66" t="s">
        <v>307</v>
      </c>
      <c r="D114" s="65">
        <v>1504208</v>
      </c>
      <c r="E114" s="66" t="s">
        <v>427</v>
      </c>
      <c r="F114" s="67">
        <v>37438</v>
      </c>
      <c r="G114" s="68">
        <v>252.91855562158645</v>
      </c>
      <c r="H114" s="50">
        <v>1503</v>
      </c>
      <c r="I114" s="49" t="s">
        <v>26</v>
      </c>
      <c r="J114" s="106">
        <v>2.9336840444000001</v>
      </c>
      <c r="K114" s="70">
        <v>741.98313115974213</v>
      </c>
      <c r="L114" s="109"/>
      <c r="Y114" s="106">
        <v>2.8149725511999999</v>
      </c>
      <c r="Z114" s="70">
        <v>711.95879176391634</v>
      </c>
      <c r="AA114" s="109"/>
      <c r="AB114" t="str">
        <f t="shared" si="1"/>
        <v/>
      </c>
      <c r="AC114" s="65">
        <v>3190</v>
      </c>
      <c r="AD114" s="65" t="s">
        <v>299</v>
      </c>
      <c r="AE114" s="66" t="s">
        <v>307</v>
      </c>
      <c r="AF114" s="65">
        <v>1504208</v>
      </c>
      <c r="AG114" s="66" t="s">
        <v>427</v>
      </c>
      <c r="AH114" s="67">
        <v>37438</v>
      </c>
      <c r="AI114" s="68">
        <v>252.91855562158645</v>
      </c>
      <c r="AJ114" s="50">
        <v>1503</v>
      </c>
      <c r="AK114" s="50" t="s">
        <v>26</v>
      </c>
      <c r="AL114" s="69">
        <v>2.9336840444000001</v>
      </c>
      <c r="AM114" s="70">
        <v>741.98313115974213</v>
      </c>
    </row>
    <row r="115" spans="1:39" x14ac:dyDescent="0.25">
      <c r="A115" s="65">
        <v>3193</v>
      </c>
      <c r="B115" s="65" t="s">
        <v>299</v>
      </c>
      <c r="C115" s="66" t="s">
        <v>326</v>
      </c>
      <c r="D115" s="65">
        <v>1507508</v>
      </c>
      <c r="E115" s="66" t="s">
        <v>428</v>
      </c>
      <c r="F115" s="67">
        <v>38473</v>
      </c>
      <c r="G115" s="68">
        <v>513.67999624342599</v>
      </c>
      <c r="H115" s="50">
        <v>1503</v>
      </c>
      <c r="I115" s="49" t="s">
        <v>26</v>
      </c>
      <c r="J115" s="106">
        <v>2.2281067327000001</v>
      </c>
      <c r="K115" s="70">
        <v>1144.5338580832881</v>
      </c>
      <c r="L115" s="109"/>
      <c r="Y115" s="106">
        <v>2.1379464177999998</v>
      </c>
      <c r="Z115" s="70">
        <v>1098.2203078641501</v>
      </c>
      <c r="AA115" s="109"/>
      <c r="AB115" t="str">
        <f t="shared" si="1"/>
        <v/>
      </c>
      <c r="AC115" s="65">
        <v>3193</v>
      </c>
      <c r="AD115" s="65" t="s">
        <v>299</v>
      </c>
      <c r="AE115" s="66" t="s">
        <v>326</v>
      </c>
      <c r="AF115" s="65">
        <v>1507508</v>
      </c>
      <c r="AG115" s="66" t="s">
        <v>428</v>
      </c>
      <c r="AH115" s="67">
        <v>38473</v>
      </c>
      <c r="AI115" s="68">
        <v>513.67999624342599</v>
      </c>
      <c r="AJ115" s="50">
        <v>1503</v>
      </c>
      <c r="AK115" s="50" t="s">
        <v>26</v>
      </c>
      <c r="AL115" s="69">
        <v>2.2281067327000001</v>
      </c>
      <c r="AM115" s="70">
        <v>1144.5338580832881</v>
      </c>
    </row>
    <row r="116" spans="1:39" x14ac:dyDescent="0.25">
      <c r="A116" s="65">
        <v>3195</v>
      </c>
      <c r="B116" s="65" t="s">
        <v>299</v>
      </c>
      <c r="C116" s="66" t="s">
        <v>406</v>
      </c>
      <c r="D116" s="65">
        <v>1508100</v>
      </c>
      <c r="E116" s="66" t="s">
        <v>429</v>
      </c>
      <c r="F116" s="67">
        <v>37591</v>
      </c>
      <c r="G116" s="68">
        <v>434.87092926221158</v>
      </c>
      <c r="H116" s="50">
        <v>1503</v>
      </c>
      <c r="I116" s="49" t="s">
        <v>26</v>
      </c>
      <c r="J116" s="106">
        <v>2.7812790590000001</v>
      </c>
      <c r="K116" s="70">
        <v>1209.4974089248594</v>
      </c>
      <c r="L116" s="109"/>
      <c r="Y116" s="106">
        <v>2.6687346319</v>
      </c>
      <c r="Z116" s="70">
        <v>1160.5551093285992</v>
      </c>
      <c r="AA116" s="109"/>
      <c r="AB116" t="str">
        <f t="shared" si="1"/>
        <v/>
      </c>
      <c r="AC116" s="65">
        <v>3195</v>
      </c>
      <c r="AD116" s="65" t="s">
        <v>299</v>
      </c>
      <c r="AE116" s="66" t="s">
        <v>406</v>
      </c>
      <c r="AF116" s="65">
        <v>1508100</v>
      </c>
      <c r="AG116" s="66" t="s">
        <v>429</v>
      </c>
      <c r="AH116" s="67">
        <v>37591</v>
      </c>
      <c r="AI116" s="68">
        <v>434.87092926221158</v>
      </c>
      <c r="AJ116" s="50">
        <v>1503</v>
      </c>
      <c r="AK116" s="50" t="s">
        <v>26</v>
      </c>
      <c r="AL116" s="69">
        <v>2.7812790590000001</v>
      </c>
      <c r="AM116" s="70">
        <v>1209.4974089248594</v>
      </c>
    </row>
    <row r="117" spans="1:39" x14ac:dyDescent="0.25">
      <c r="A117" s="65">
        <v>3197</v>
      </c>
      <c r="B117" s="65" t="s">
        <v>299</v>
      </c>
      <c r="C117" s="66" t="s">
        <v>307</v>
      </c>
      <c r="D117" s="65">
        <v>1504208</v>
      </c>
      <c r="E117" s="66" t="s">
        <v>430</v>
      </c>
      <c r="F117" s="67">
        <v>37469</v>
      </c>
      <c r="G117" s="68">
        <v>267.69895784184695</v>
      </c>
      <c r="H117" s="50">
        <v>1503</v>
      </c>
      <c r="I117" s="49" t="s">
        <v>26</v>
      </c>
      <c r="J117" s="106">
        <v>2.9112672863000002</v>
      </c>
      <c r="K117" s="70">
        <v>779.3432185415719</v>
      </c>
      <c r="L117" s="109"/>
      <c r="Y117" s="106">
        <v>2.793462887</v>
      </c>
      <c r="Z117" s="70">
        <v>747.80710361977708</v>
      </c>
      <c r="AA117" s="109"/>
      <c r="AB117" t="str">
        <f t="shared" si="1"/>
        <v/>
      </c>
      <c r="AC117" s="65">
        <v>3197</v>
      </c>
      <c r="AD117" s="65" t="s">
        <v>299</v>
      </c>
      <c r="AE117" s="66" t="s">
        <v>307</v>
      </c>
      <c r="AF117" s="65">
        <v>1504208</v>
      </c>
      <c r="AG117" s="66" t="s">
        <v>430</v>
      </c>
      <c r="AH117" s="67">
        <v>37469</v>
      </c>
      <c r="AI117" s="68">
        <v>267.69895784184695</v>
      </c>
      <c r="AJ117" s="50">
        <v>1503</v>
      </c>
      <c r="AK117" s="50" t="s">
        <v>26</v>
      </c>
      <c r="AL117" s="69">
        <v>2.9112672863000002</v>
      </c>
      <c r="AM117" s="70">
        <v>779.3432185415719</v>
      </c>
    </row>
    <row r="118" spans="1:39" x14ac:dyDescent="0.25">
      <c r="A118" s="65">
        <v>3198</v>
      </c>
      <c r="B118" s="65" t="s">
        <v>299</v>
      </c>
      <c r="C118" s="66" t="s">
        <v>318</v>
      </c>
      <c r="D118" s="65">
        <v>1502707</v>
      </c>
      <c r="E118" s="66" t="s">
        <v>431</v>
      </c>
      <c r="F118" s="67">
        <v>40087</v>
      </c>
      <c r="G118" s="68">
        <v>826.21283241507967</v>
      </c>
      <c r="H118" s="50">
        <v>1503</v>
      </c>
      <c r="I118" s="49" t="s">
        <v>26</v>
      </c>
      <c r="J118" s="106">
        <v>1.8347891030000001</v>
      </c>
      <c r="K118" s="70">
        <v>1515.9263016739535</v>
      </c>
      <c r="L118" s="109"/>
      <c r="Y118" s="106">
        <v>1.7605443816999999</v>
      </c>
      <c r="Z118" s="70">
        <v>1454.5843601968122</v>
      </c>
      <c r="AA118" s="109"/>
      <c r="AB118" t="str">
        <f t="shared" si="1"/>
        <v/>
      </c>
      <c r="AC118" s="65">
        <v>3198</v>
      </c>
      <c r="AD118" s="65" t="s">
        <v>299</v>
      </c>
      <c r="AE118" s="66" t="s">
        <v>318</v>
      </c>
      <c r="AF118" s="65">
        <v>1502707</v>
      </c>
      <c r="AG118" s="66" t="s">
        <v>431</v>
      </c>
      <c r="AH118" s="67">
        <v>40087</v>
      </c>
      <c r="AI118" s="68">
        <v>826.21283241507967</v>
      </c>
      <c r="AJ118" s="50">
        <v>1503</v>
      </c>
      <c r="AK118" s="50" t="s">
        <v>26</v>
      </c>
      <c r="AL118" s="69">
        <v>1.8347891030000001</v>
      </c>
      <c r="AM118" s="70">
        <v>1515.9263016739535</v>
      </c>
    </row>
    <row r="119" spans="1:39" x14ac:dyDescent="0.25">
      <c r="A119" s="65">
        <v>3199</v>
      </c>
      <c r="B119" s="65" t="s">
        <v>299</v>
      </c>
      <c r="C119" s="66" t="s">
        <v>300</v>
      </c>
      <c r="D119" s="65">
        <v>1507458</v>
      </c>
      <c r="E119" s="66" t="s">
        <v>432</v>
      </c>
      <c r="F119" s="67">
        <v>38292</v>
      </c>
      <c r="G119" s="68">
        <v>904.5381199002552</v>
      </c>
      <c r="H119" s="50">
        <v>1503</v>
      </c>
      <c r="I119" s="49" t="s">
        <v>26</v>
      </c>
      <c r="J119" s="106">
        <v>2.3182527167</v>
      </c>
      <c r="K119" s="70">
        <v>2096.9479538174769</v>
      </c>
      <c r="L119" s="109"/>
      <c r="Y119" s="106">
        <v>2.2244446455000002</v>
      </c>
      <c r="Z119" s="70">
        <v>2012.0949774627597</v>
      </c>
      <c r="AA119" s="109"/>
      <c r="AB119" t="str">
        <f t="shared" si="1"/>
        <v/>
      </c>
      <c r="AC119" s="65">
        <v>3199</v>
      </c>
      <c r="AD119" s="65" t="s">
        <v>299</v>
      </c>
      <c r="AE119" s="66" t="s">
        <v>300</v>
      </c>
      <c r="AF119" s="65">
        <v>1507458</v>
      </c>
      <c r="AG119" s="66" t="s">
        <v>432</v>
      </c>
      <c r="AH119" s="67">
        <v>38292</v>
      </c>
      <c r="AI119" s="68">
        <v>904.5381199002552</v>
      </c>
      <c r="AJ119" s="50">
        <v>1503</v>
      </c>
      <c r="AK119" s="50" t="s">
        <v>26</v>
      </c>
      <c r="AL119" s="69">
        <v>2.3182527167</v>
      </c>
      <c r="AM119" s="70">
        <v>2096.9479538174769</v>
      </c>
    </row>
    <row r="120" spans="1:39" x14ac:dyDescent="0.25">
      <c r="A120" s="65">
        <v>3200</v>
      </c>
      <c r="B120" s="65" t="s">
        <v>299</v>
      </c>
      <c r="C120" s="66" t="s">
        <v>312</v>
      </c>
      <c r="D120" s="65">
        <v>1503705</v>
      </c>
      <c r="E120" s="66" t="s">
        <v>433</v>
      </c>
      <c r="F120" s="67">
        <v>38473</v>
      </c>
      <c r="G120" s="68">
        <v>773.70211250349041</v>
      </c>
      <c r="H120" s="50">
        <v>1503</v>
      </c>
      <c r="I120" s="49" t="s">
        <v>26</v>
      </c>
      <c r="J120" s="106">
        <v>2.2281067327000001</v>
      </c>
      <c r="K120" s="70">
        <v>1723.8908859732398</v>
      </c>
      <c r="L120" s="109"/>
      <c r="Y120" s="106">
        <v>2.1379464177999998</v>
      </c>
      <c r="Z120" s="70">
        <v>1654.1336598711298</v>
      </c>
      <c r="AA120" s="109"/>
      <c r="AB120" t="str">
        <f t="shared" si="1"/>
        <v/>
      </c>
      <c r="AC120" s="65">
        <v>3200</v>
      </c>
      <c r="AD120" s="65" t="s">
        <v>299</v>
      </c>
      <c r="AE120" s="66" t="s">
        <v>312</v>
      </c>
      <c r="AF120" s="65">
        <v>1503705</v>
      </c>
      <c r="AG120" s="66" t="s">
        <v>433</v>
      </c>
      <c r="AH120" s="67">
        <v>38473</v>
      </c>
      <c r="AI120" s="68">
        <v>773.70211250349041</v>
      </c>
      <c r="AJ120" s="50">
        <v>1503</v>
      </c>
      <c r="AK120" s="50" t="s">
        <v>26</v>
      </c>
      <c r="AL120" s="69">
        <v>2.2281067327000001</v>
      </c>
      <c r="AM120" s="70">
        <v>1723.8908859732398</v>
      </c>
    </row>
    <row r="121" spans="1:39" x14ac:dyDescent="0.25">
      <c r="A121" s="65">
        <v>3201</v>
      </c>
      <c r="B121" s="65" t="s">
        <v>299</v>
      </c>
      <c r="C121" s="66" t="s">
        <v>314</v>
      </c>
      <c r="D121" s="65">
        <v>1506161</v>
      </c>
      <c r="E121" s="66" t="s">
        <v>434</v>
      </c>
      <c r="F121" s="67">
        <v>40238</v>
      </c>
      <c r="G121" s="68">
        <v>2149.3158730529253</v>
      </c>
      <c r="H121" s="50">
        <v>1503</v>
      </c>
      <c r="I121" s="49" t="s">
        <v>26</v>
      </c>
      <c r="J121" s="106">
        <v>1.7903397289</v>
      </c>
      <c r="K121" s="70">
        <v>3848.0055974820411</v>
      </c>
      <c r="L121" s="109"/>
      <c r="Y121" s="106">
        <v>1.7178936511</v>
      </c>
      <c r="Z121" s="70">
        <v>3692.2960925260741</v>
      </c>
      <c r="AA121" s="109"/>
      <c r="AB121" t="str">
        <f t="shared" si="1"/>
        <v/>
      </c>
      <c r="AC121" s="65">
        <v>3201</v>
      </c>
      <c r="AD121" s="65" t="s">
        <v>299</v>
      </c>
      <c r="AE121" s="66" t="s">
        <v>314</v>
      </c>
      <c r="AF121" s="65">
        <v>1506161</v>
      </c>
      <c r="AG121" s="66" t="s">
        <v>434</v>
      </c>
      <c r="AH121" s="67">
        <v>40238</v>
      </c>
      <c r="AI121" s="68">
        <v>2149.3158730529253</v>
      </c>
      <c r="AJ121" s="50">
        <v>1503</v>
      </c>
      <c r="AK121" s="50" t="s">
        <v>26</v>
      </c>
      <c r="AL121" s="69">
        <v>1.7903397289</v>
      </c>
      <c r="AM121" s="70">
        <v>3848.0055974820411</v>
      </c>
    </row>
    <row r="122" spans="1:39" x14ac:dyDescent="0.25">
      <c r="A122" s="65">
        <v>3202</v>
      </c>
      <c r="B122" s="65" t="s">
        <v>299</v>
      </c>
      <c r="C122" s="66" t="s">
        <v>352</v>
      </c>
      <c r="D122" s="65">
        <v>1505536</v>
      </c>
      <c r="E122" s="66" t="s">
        <v>435</v>
      </c>
      <c r="F122" s="67">
        <v>38899</v>
      </c>
      <c r="G122" s="68">
        <v>2051.5575567502988</v>
      </c>
      <c r="H122" s="50">
        <v>1503</v>
      </c>
      <c r="I122" s="49" t="s">
        <v>26</v>
      </c>
      <c r="J122" s="106">
        <v>2.1216318933</v>
      </c>
      <c r="K122" s="70">
        <v>4352.6499433420586</v>
      </c>
      <c r="L122" s="109"/>
      <c r="Y122" s="106">
        <v>2.0357800816</v>
      </c>
      <c r="Z122" s="70">
        <v>4176.52001028822</v>
      </c>
      <c r="AA122" s="109"/>
      <c r="AB122" t="str">
        <f t="shared" si="1"/>
        <v/>
      </c>
      <c r="AC122" s="65">
        <v>3202</v>
      </c>
      <c r="AD122" s="65" t="s">
        <v>299</v>
      </c>
      <c r="AE122" s="66" t="s">
        <v>352</v>
      </c>
      <c r="AF122" s="65">
        <v>1505536</v>
      </c>
      <c r="AG122" s="66" t="s">
        <v>435</v>
      </c>
      <c r="AH122" s="67">
        <v>38899</v>
      </c>
      <c r="AI122" s="68">
        <v>2051.5575567502988</v>
      </c>
      <c r="AJ122" s="50">
        <v>1503</v>
      </c>
      <c r="AK122" s="50" t="s">
        <v>26</v>
      </c>
      <c r="AL122" s="69">
        <v>2.1216318933</v>
      </c>
      <c r="AM122" s="70">
        <v>4352.6499433420586</v>
      </c>
    </row>
    <row r="123" spans="1:39" x14ac:dyDescent="0.25">
      <c r="A123" s="65">
        <v>3203</v>
      </c>
      <c r="B123" s="65" t="s">
        <v>299</v>
      </c>
      <c r="C123" s="66" t="s">
        <v>318</v>
      </c>
      <c r="D123" s="65">
        <v>1502707</v>
      </c>
      <c r="E123" s="66" t="s">
        <v>436</v>
      </c>
      <c r="F123" s="67">
        <v>38047</v>
      </c>
      <c r="G123" s="68">
        <v>322.96939356812311</v>
      </c>
      <c r="H123" s="50">
        <v>1503</v>
      </c>
      <c r="I123" s="49" t="s">
        <v>26</v>
      </c>
      <c r="J123" s="106">
        <v>2.4183423765000001</v>
      </c>
      <c r="K123" s="70">
        <v>781.05057077829872</v>
      </c>
      <c r="L123" s="109"/>
      <c r="Y123" s="106">
        <v>2.3204841784000001</v>
      </c>
      <c r="Z123" s="70">
        <v>749.44536788227242</v>
      </c>
      <c r="AA123" s="109"/>
      <c r="AB123" t="str">
        <f t="shared" si="1"/>
        <v/>
      </c>
      <c r="AC123" s="65">
        <v>3203</v>
      </c>
      <c r="AD123" s="65" t="s">
        <v>299</v>
      </c>
      <c r="AE123" s="66" t="s">
        <v>318</v>
      </c>
      <c r="AF123" s="65">
        <v>1502707</v>
      </c>
      <c r="AG123" s="66" t="s">
        <v>436</v>
      </c>
      <c r="AH123" s="67">
        <v>38047</v>
      </c>
      <c r="AI123" s="68">
        <v>322.96939356812311</v>
      </c>
      <c r="AJ123" s="50">
        <v>1503</v>
      </c>
      <c r="AK123" s="50" t="s">
        <v>26</v>
      </c>
      <c r="AL123" s="69">
        <v>2.4183423765000001</v>
      </c>
      <c r="AM123" s="70">
        <v>781.05057077829872</v>
      </c>
    </row>
    <row r="124" spans="1:39" x14ac:dyDescent="0.25">
      <c r="A124" s="65">
        <v>3205</v>
      </c>
      <c r="B124" s="65" t="s">
        <v>299</v>
      </c>
      <c r="C124" s="66" t="s">
        <v>307</v>
      </c>
      <c r="D124" s="65">
        <v>1504208</v>
      </c>
      <c r="E124" s="66" t="s">
        <v>437</v>
      </c>
      <c r="F124" s="67">
        <v>39173</v>
      </c>
      <c r="G124" s="68">
        <v>660.20244238820385</v>
      </c>
      <c r="H124" s="50">
        <v>1503</v>
      </c>
      <c r="I124" s="49" t="s">
        <v>26</v>
      </c>
      <c r="J124" s="106">
        <v>2.0668734195999998</v>
      </c>
      <c r="K124" s="70">
        <v>1364.5548797271788</v>
      </c>
      <c r="L124" s="109"/>
      <c r="Y124" s="106">
        <v>1.9832374089</v>
      </c>
      <c r="Z124" s="70">
        <v>1309.338181191433</v>
      </c>
      <c r="AA124" s="109"/>
      <c r="AB124" t="str">
        <f t="shared" si="1"/>
        <v/>
      </c>
      <c r="AC124" s="65">
        <v>3205</v>
      </c>
      <c r="AD124" s="65" t="s">
        <v>299</v>
      </c>
      <c r="AE124" s="66" t="s">
        <v>307</v>
      </c>
      <c r="AF124" s="65">
        <v>1504208</v>
      </c>
      <c r="AG124" s="66" t="s">
        <v>437</v>
      </c>
      <c r="AH124" s="67">
        <v>39173</v>
      </c>
      <c r="AI124" s="68">
        <v>660.20244238820385</v>
      </c>
      <c r="AJ124" s="50">
        <v>1503</v>
      </c>
      <c r="AK124" s="50" t="s">
        <v>26</v>
      </c>
      <c r="AL124" s="69">
        <v>2.0668734195999998</v>
      </c>
      <c r="AM124" s="70">
        <v>1364.5548797271788</v>
      </c>
    </row>
    <row r="125" spans="1:39" x14ac:dyDescent="0.25">
      <c r="A125" s="65">
        <v>3206</v>
      </c>
      <c r="B125" s="65" t="s">
        <v>299</v>
      </c>
      <c r="C125" s="66" t="s">
        <v>303</v>
      </c>
      <c r="D125" s="65">
        <v>1507151</v>
      </c>
      <c r="E125" s="66" t="s">
        <v>438</v>
      </c>
      <c r="F125" s="67">
        <v>37561</v>
      </c>
      <c r="G125" s="68">
        <v>338.24973037482317</v>
      </c>
      <c r="H125" s="50">
        <v>1503</v>
      </c>
      <c r="I125" s="49" t="s">
        <v>26</v>
      </c>
      <c r="J125" s="106">
        <v>2.8391296634000001</v>
      </c>
      <c r="K125" s="70">
        <v>960.33484314421253</v>
      </c>
      <c r="L125" s="109"/>
      <c r="Y125" s="106">
        <v>2.7242443122000002</v>
      </c>
      <c r="Z125" s="70">
        <v>921.47490407679561</v>
      </c>
      <c r="AA125" s="109"/>
      <c r="AB125" t="str">
        <f t="shared" si="1"/>
        <v/>
      </c>
      <c r="AC125" s="65">
        <v>3206</v>
      </c>
      <c r="AD125" s="65" t="s">
        <v>299</v>
      </c>
      <c r="AE125" s="66" t="s">
        <v>303</v>
      </c>
      <c r="AF125" s="65">
        <v>1507151</v>
      </c>
      <c r="AG125" s="66" t="s">
        <v>438</v>
      </c>
      <c r="AH125" s="67">
        <v>37561</v>
      </c>
      <c r="AI125" s="68">
        <v>338.24973037482317</v>
      </c>
      <c r="AJ125" s="50">
        <v>1503</v>
      </c>
      <c r="AK125" s="50" t="s">
        <v>26</v>
      </c>
      <c r="AL125" s="69">
        <v>2.8391296634000001</v>
      </c>
      <c r="AM125" s="70">
        <v>960.33484314421253</v>
      </c>
    </row>
    <row r="126" spans="1:39" x14ac:dyDescent="0.25">
      <c r="A126" s="65">
        <v>3207</v>
      </c>
      <c r="B126" s="65" t="s">
        <v>299</v>
      </c>
      <c r="C126" s="66" t="s">
        <v>307</v>
      </c>
      <c r="D126" s="65">
        <v>1504208</v>
      </c>
      <c r="E126" s="66" t="s">
        <v>439</v>
      </c>
      <c r="F126" s="67">
        <v>37165</v>
      </c>
      <c r="G126" s="68">
        <v>314.1623181530677</v>
      </c>
      <c r="H126" s="50">
        <v>1503</v>
      </c>
      <c r="I126" s="49" t="s">
        <v>26</v>
      </c>
      <c r="J126" s="106">
        <v>3.0805468868000001</v>
      </c>
      <c r="K126" s="70">
        <v>967.7917511363039</v>
      </c>
      <c r="L126" s="109"/>
      <c r="Y126" s="106">
        <v>2.9558925901999999</v>
      </c>
      <c r="Z126" s="70">
        <v>928.63006834870771</v>
      </c>
      <c r="AA126" s="109"/>
      <c r="AB126" t="str">
        <f t="shared" si="1"/>
        <v/>
      </c>
      <c r="AC126" s="65">
        <v>3207</v>
      </c>
      <c r="AD126" s="65" t="s">
        <v>299</v>
      </c>
      <c r="AE126" s="66" t="s">
        <v>307</v>
      </c>
      <c r="AF126" s="65">
        <v>1504208</v>
      </c>
      <c r="AG126" s="66" t="s">
        <v>439</v>
      </c>
      <c r="AH126" s="67">
        <v>37165</v>
      </c>
      <c r="AI126" s="68">
        <v>314.1623181530677</v>
      </c>
      <c r="AJ126" s="50">
        <v>1503</v>
      </c>
      <c r="AK126" s="50" t="s">
        <v>26</v>
      </c>
      <c r="AL126" s="69">
        <v>3.0805468868000001</v>
      </c>
      <c r="AM126" s="70">
        <v>967.7917511363039</v>
      </c>
    </row>
    <row r="127" spans="1:39" x14ac:dyDescent="0.25">
      <c r="A127" s="65">
        <v>3209</v>
      </c>
      <c r="B127" s="65" t="s">
        <v>299</v>
      </c>
      <c r="C127" s="66" t="s">
        <v>307</v>
      </c>
      <c r="D127" s="65">
        <v>1504208</v>
      </c>
      <c r="E127" s="66" t="s">
        <v>440</v>
      </c>
      <c r="F127" s="67">
        <v>37803</v>
      </c>
      <c r="G127" s="68">
        <v>609.88978804190322</v>
      </c>
      <c r="H127" s="50">
        <v>1503</v>
      </c>
      <c r="I127" s="49" t="s">
        <v>26</v>
      </c>
      <c r="J127" s="106">
        <v>2.5049378983000001</v>
      </c>
      <c r="K127" s="70">
        <v>1527.7360438523176</v>
      </c>
      <c r="L127" s="109"/>
      <c r="Y127" s="106">
        <v>2.4035756133000001</v>
      </c>
      <c r="Z127" s="70">
        <v>1465.9162213382247</v>
      </c>
      <c r="AA127" s="109"/>
      <c r="AB127" t="str">
        <f t="shared" si="1"/>
        <v/>
      </c>
      <c r="AC127" s="65">
        <v>3209</v>
      </c>
      <c r="AD127" s="65" t="s">
        <v>299</v>
      </c>
      <c r="AE127" s="66" t="s">
        <v>307</v>
      </c>
      <c r="AF127" s="65">
        <v>1504208</v>
      </c>
      <c r="AG127" s="66" t="s">
        <v>440</v>
      </c>
      <c r="AH127" s="67">
        <v>37803</v>
      </c>
      <c r="AI127" s="68">
        <v>609.88978804190322</v>
      </c>
      <c r="AJ127" s="50">
        <v>1503</v>
      </c>
      <c r="AK127" s="50" t="s">
        <v>26</v>
      </c>
      <c r="AL127" s="69">
        <v>2.5049378983000001</v>
      </c>
      <c r="AM127" s="70">
        <v>1527.7360438523176</v>
      </c>
    </row>
    <row r="128" spans="1:39" x14ac:dyDescent="0.25">
      <c r="A128" s="65">
        <v>3210</v>
      </c>
      <c r="B128" s="65" t="s">
        <v>299</v>
      </c>
      <c r="C128" s="66" t="s">
        <v>312</v>
      </c>
      <c r="D128" s="65">
        <v>1503705</v>
      </c>
      <c r="E128" s="66" t="s">
        <v>441</v>
      </c>
      <c r="F128" s="67">
        <v>38169</v>
      </c>
      <c r="G128" s="68">
        <v>601.03990050080165</v>
      </c>
      <c r="H128" s="50">
        <v>1503</v>
      </c>
      <c r="I128" s="49" t="s">
        <v>26</v>
      </c>
      <c r="J128" s="106">
        <v>2.3774361691000001</v>
      </c>
      <c r="K128" s="70">
        <v>1428.9339985228712</v>
      </c>
      <c r="L128" s="109"/>
      <c r="Y128" s="106">
        <v>2.2812332402000002</v>
      </c>
      <c r="Z128" s="70">
        <v>1371.1121997089294</v>
      </c>
      <c r="AA128" s="109"/>
      <c r="AB128" t="str">
        <f t="shared" si="1"/>
        <v/>
      </c>
      <c r="AC128" s="65">
        <v>3210</v>
      </c>
      <c r="AD128" s="65" t="s">
        <v>299</v>
      </c>
      <c r="AE128" s="66" t="s">
        <v>312</v>
      </c>
      <c r="AF128" s="65">
        <v>1503705</v>
      </c>
      <c r="AG128" s="66" t="s">
        <v>441</v>
      </c>
      <c r="AH128" s="67">
        <v>38169</v>
      </c>
      <c r="AI128" s="68">
        <v>601.03990050080165</v>
      </c>
      <c r="AJ128" s="50">
        <v>1503</v>
      </c>
      <c r="AK128" s="50" t="s">
        <v>26</v>
      </c>
      <c r="AL128" s="69">
        <v>2.3774361691000001</v>
      </c>
      <c r="AM128" s="70">
        <v>1428.9339985228712</v>
      </c>
    </row>
    <row r="129" spans="1:39" x14ac:dyDescent="0.25">
      <c r="A129" s="65">
        <v>3211</v>
      </c>
      <c r="B129" s="65" t="s">
        <v>299</v>
      </c>
      <c r="C129" s="66" t="s">
        <v>326</v>
      </c>
      <c r="D129" s="65">
        <v>1507508</v>
      </c>
      <c r="E129" s="66" t="s">
        <v>442</v>
      </c>
      <c r="F129" s="67">
        <v>39783</v>
      </c>
      <c r="G129" s="68">
        <v>598.60926531517669</v>
      </c>
      <c r="H129" s="50">
        <v>1503</v>
      </c>
      <c r="I129" s="49" t="s">
        <v>26</v>
      </c>
      <c r="J129" s="106">
        <v>1.8981109205</v>
      </c>
      <c r="K129" s="70">
        <v>1136.2267836072187</v>
      </c>
      <c r="L129" s="109"/>
      <c r="Y129" s="106">
        <v>1.8213038826000001</v>
      </c>
      <c r="Z129" s="70">
        <v>1090.2493790788649</v>
      </c>
      <c r="AA129" s="109"/>
      <c r="AB129" t="str">
        <f t="shared" si="1"/>
        <v/>
      </c>
      <c r="AC129" s="65">
        <v>3211</v>
      </c>
      <c r="AD129" s="65" t="s">
        <v>299</v>
      </c>
      <c r="AE129" s="66" t="s">
        <v>326</v>
      </c>
      <c r="AF129" s="65">
        <v>1507508</v>
      </c>
      <c r="AG129" s="66" t="s">
        <v>442</v>
      </c>
      <c r="AH129" s="67">
        <v>39783</v>
      </c>
      <c r="AI129" s="68">
        <v>598.60926531517669</v>
      </c>
      <c r="AJ129" s="50">
        <v>1503</v>
      </c>
      <c r="AK129" s="50" t="s">
        <v>26</v>
      </c>
      <c r="AL129" s="69">
        <v>1.8981109205</v>
      </c>
      <c r="AM129" s="70">
        <v>1136.2267836072187</v>
      </c>
    </row>
    <row r="130" spans="1:39" x14ac:dyDescent="0.25">
      <c r="A130" s="65">
        <v>3212</v>
      </c>
      <c r="B130" s="65" t="s">
        <v>299</v>
      </c>
      <c r="C130" s="66" t="s">
        <v>305</v>
      </c>
      <c r="D130" s="65">
        <v>1506583</v>
      </c>
      <c r="E130" s="66" t="s">
        <v>443</v>
      </c>
      <c r="F130" s="67">
        <v>38292</v>
      </c>
      <c r="G130" s="68">
        <v>356.77852417216576</v>
      </c>
      <c r="H130" s="50">
        <v>1503</v>
      </c>
      <c r="I130" s="49" t="s">
        <v>26</v>
      </c>
      <c r="J130" s="106">
        <v>2.3182527167</v>
      </c>
      <c r="K130" s="70">
        <v>827.10278292233988</v>
      </c>
      <c r="L130" s="109"/>
      <c r="Y130" s="106">
        <v>2.2244446455000002</v>
      </c>
      <c r="Z130" s="70">
        <v>793.63407772416656</v>
      </c>
      <c r="AA130" s="109"/>
      <c r="AB130" t="str">
        <f t="shared" ref="AB130:AB151" si="2">IF(AC130=A130,"","NÃO")</f>
        <v/>
      </c>
      <c r="AC130" s="65">
        <v>3212</v>
      </c>
      <c r="AD130" s="65" t="s">
        <v>299</v>
      </c>
      <c r="AE130" s="66" t="s">
        <v>305</v>
      </c>
      <c r="AF130" s="65">
        <v>1506583</v>
      </c>
      <c r="AG130" s="66" t="s">
        <v>443</v>
      </c>
      <c r="AH130" s="67">
        <v>38292</v>
      </c>
      <c r="AI130" s="68">
        <v>356.77852417216576</v>
      </c>
      <c r="AJ130" s="50">
        <v>1503</v>
      </c>
      <c r="AK130" s="50" t="s">
        <v>26</v>
      </c>
      <c r="AL130" s="69">
        <v>2.3182527167</v>
      </c>
      <c r="AM130" s="70">
        <v>827.10278292233988</v>
      </c>
    </row>
    <row r="131" spans="1:39" x14ac:dyDescent="0.25">
      <c r="A131" s="65">
        <v>3213</v>
      </c>
      <c r="B131" s="65" t="s">
        <v>299</v>
      </c>
      <c r="C131" s="66" t="s">
        <v>305</v>
      </c>
      <c r="D131" s="65">
        <v>1506583</v>
      </c>
      <c r="E131" s="66" t="s">
        <v>444</v>
      </c>
      <c r="F131" s="67">
        <v>38047</v>
      </c>
      <c r="G131" s="68">
        <v>688.19095617437358</v>
      </c>
      <c r="H131" s="50">
        <v>1503</v>
      </c>
      <c r="I131" s="49" t="s">
        <v>26</v>
      </c>
      <c r="J131" s="106">
        <v>2.4183423765000001</v>
      </c>
      <c r="K131" s="70">
        <v>1664.2813524405419</v>
      </c>
      <c r="L131" s="109"/>
      <c r="Y131" s="106">
        <v>2.3204841784000001</v>
      </c>
      <c r="Z131" s="70">
        <v>1596.9362255206017</v>
      </c>
      <c r="AA131" s="109"/>
      <c r="AB131" t="str">
        <f t="shared" si="2"/>
        <v/>
      </c>
      <c r="AC131" s="65">
        <v>3213</v>
      </c>
      <c r="AD131" s="65" t="s">
        <v>299</v>
      </c>
      <c r="AE131" s="66" t="s">
        <v>305</v>
      </c>
      <c r="AF131" s="65">
        <v>1506583</v>
      </c>
      <c r="AG131" s="66" t="s">
        <v>444</v>
      </c>
      <c r="AH131" s="67">
        <v>38047</v>
      </c>
      <c r="AI131" s="68">
        <v>688.19095617437358</v>
      </c>
      <c r="AJ131" s="50">
        <v>1503</v>
      </c>
      <c r="AK131" s="50" t="s">
        <v>26</v>
      </c>
      <c r="AL131" s="69">
        <v>2.4183423765000001</v>
      </c>
      <c r="AM131" s="70">
        <v>1664.2813524405419</v>
      </c>
    </row>
    <row r="132" spans="1:39" x14ac:dyDescent="0.25">
      <c r="A132" s="65">
        <v>3215</v>
      </c>
      <c r="B132" s="65" t="s">
        <v>299</v>
      </c>
      <c r="C132" s="66" t="s">
        <v>307</v>
      </c>
      <c r="D132" s="65">
        <v>1504208</v>
      </c>
      <c r="E132" s="66" t="s">
        <v>445</v>
      </c>
      <c r="F132" s="67">
        <v>38078</v>
      </c>
      <c r="G132" s="68">
        <v>540.29418473175292</v>
      </c>
      <c r="H132" s="50">
        <v>1503</v>
      </c>
      <c r="I132" s="49" t="s">
        <v>26</v>
      </c>
      <c r="J132" s="106">
        <v>2.4087075463000001</v>
      </c>
      <c r="K132" s="70">
        <v>1301.4106799853796</v>
      </c>
      <c r="L132" s="109"/>
      <c r="Y132" s="106">
        <v>2.3112392215000002</v>
      </c>
      <c r="Z132" s="70">
        <v>1248.7491109003938</v>
      </c>
      <c r="AA132" s="109"/>
      <c r="AB132" t="str">
        <f t="shared" si="2"/>
        <v/>
      </c>
      <c r="AC132" s="65">
        <v>3215</v>
      </c>
      <c r="AD132" s="65" t="s">
        <v>299</v>
      </c>
      <c r="AE132" s="66" t="s">
        <v>307</v>
      </c>
      <c r="AF132" s="65">
        <v>1504208</v>
      </c>
      <c r="AG132" s="66" t="s">
        <v>445</v>
      </c>
      <c r="AH132" s="67">
        <v>38078</v>
      </c>
      <c r="AI132" s="68">
        <v>540.29418473175292</v>
      </c>
      <c r="AJ132" s="50">
        <v>1503</v>
      </c>
      <c r="AK132" s="50" t="s">
        <v>26</v>
      </c>
      <c r="AL132" s="69">
        <v>2.4087075463000001</v>
      </c>
      <c r="AM132" s="70">
        <v>1301.4106799853796</v>
      </c>
    </row>
    <row r="133" spans="1:39" x14ac:dyDescent="0.25">
      <c r="A133" s="65">
        <v>3216</v>
      </c>
      <c r="B133" s="65" t="s">
        <v>299</v>
      </c>
      <c r="C133" s="66" t="s">
        <v>352</v>
      </c>
      <c r="D133" s="65">
        <v>1505536</v>
      </c>
      <c r="E133" s="66" t="s">
        <v>446</v>
      </c>
      <c r="F133" s="67">
        <v>36130</v>
      </c>
      <c r="G133" s="68">
        <v>231.38198975138909</v>
      </c>
      <c r="H133" s="50">
        <v>1503</v>
      </c>
      <c r="I133" s="49" t="s">
        <v>26</v>
      </c>
      <c r="J133" s="106">
        <v>3.7577564887747346</v>
      </c>
      <c r="K133" s="70">
        <v>869.47717337389145</v>
      </c>
      <c r="L133" s="109"/>
      <c r="Y133" s="106">
        <v>3.6055999999999999</v>
      </c>
      <c r="Z133" s="70">
        <v>834.27090224760843</v>
      </c>
      <c r="AA133" s="109"/>
      <c r="AB133" t="str">
        <f t="shared" si="2"/>
        <v/>
      </c>
      <c r="AC133" s="65">
        <v>3216</v>
      </c>
      <c r="AD133" s="65" t="s">
        <v>299</v>
      </c>
      <c r="AE133" s="66" t="s">
        <v>352</v>
      </c>
      <c r="AF133" s="65">
        <v>1505536</v>
      </c>
      <c r="AG133" s="66" t="s">
        <v>446</v>
      </c>
      <c r="AH133" s="67">
        <v>36130</v>
      </c>
      <c r="AI133" s="68">
        <v>231.38198975138909</v>
      </c>
      <c r="AJ133" s="50">
        <v>1503</v>
      </c>
      <c r="AK133" s="50" t="s">
        <v>26</v>
      </c>
      <c r="AL133" s="69">
        <v>3.7577564887747346</v>
      </c>
      <c r="AM133" s="70">
        <v>869.47717337389145</v>
      </c>
    </row>
    <row r="134" spans="1:39" x14ac:dyDescent="0.25">
      <c r="A134" s="65">
        <v>3217</v>
      </c>
      <c r="B134" s="65" t="s">
        <v>299</v>
      </c>
      <c r="C134" s="66" t="s">
        <v>362</v>
      </c>
      <c r="D134" s="65">
        <v>1506138</v>
      </c>
      <c r="E134" s="66" t="s">
        <v>447</v>
      </c>
      <c r="F134" s="67">
        <v>38534</v>
      </c>
      <c r="G134" s="68">
        <v>383.0007260790199</v>
      </c>
      <c r="H134" s="50">
        <v>1503</v>
      </c>
      <c r="I134" s="49" t="s">
        <v>26</v>
      </c>
      <c r="J134" s="106">
        <v>2.207117137</v>
      </c>
      <c r="K134" s="70">
        <v>845.32746601244764</v>
      </c>
      <c r="L134" s="109"/>
      <c r="Y134" s="106">
        <v>2.1178061658999998</v>
      </c>
      <c r="Z134" s="70">
        <v>811.12129923432519</v>
      </c>
      <c r="AA134" s="109"/>
      <c r="AB134" t="str">
        <f t="shared" si="2"/>
        <v/>
      </c>
      <c r="AC134" s="65">
        <v>3217</v>
      </c>
      <c r="AD134" s="65" t="s">
        <v>299</v>
      </c>
      <c r="AE134" s="66" t="s">
        <v>362</v>
      </c>
      <c r="AF134" s="65">
        <v>1506138</v>
      </c>
      <c r="AG134" s="66" t="s">
        <v>447</v>
      </c>
      <c r="AH134" s="67">
        <v>38534</v>
      </c>
      <c r="AI134" s="68">
        <v>383.0007260790199</v>
      </c>
      <c r="AJ134" s="50">
        <v>1503</v>
      </c>
      <c r="AK134" s="50" t="s">
        <v>26</v>
      </c>
      <c r="AL134" s="69">
        <v>2.207117137</v>
      </c>
      <c r="AM134" s="70">
        <v>845.32746601244764</v>
      </c>
    </row>
    <row r="135" spans="1:39" x14ac:dyDescent="0.25">
      <c r="A135" s="65">
        <v>3376</v>
      </c>
      <c r="B135" s="65" t="s">
        <v>299</v>
      </c>
      <c r="C135" s="66" t="s">
        <v>307</v>
      </c>
      <c r="D135" s="65">
        <v>1504208</v>
      </c>
      <c r="E135" s="66" t="s">
        <v>448</v>
      </c>
      <c r="F135" s="67">
        <v>40391</v>
      </c>
      <c r="G135" s="68">
        <v>1460.4424887246769</v>
      </c>
      <c r="H135" s="50">
        <v>1503</v>
      </c>
      <c r="I135" s="49" t="s">
        <v>26</v>
      </c>
      <c r="J135" s="106">
        <v>1.7591907770999999</v>
      </c>
      <c r="K135" s="70">
        <v>2569.1969566494222</v>
      </c>
      <c r="L135" s="109"/>
      <c r="Y135" s="106">
        <v>1.6880051412999999</v>
      </c>
      <c r="Z135" s="70">
        <v>2465.2344295402218</v>
      </c>
      <c r="AA135" s="109"/>
      <c r="AB135" t="str">
        <f t="shared" si="2"/>
        <v/>
      </c>
      <c r="AC135" s="65">
        <v>3376</v>
      </c>
      <c r="AD135" s="65" t="s">
        <v>299</v>
      </c>
      <c r="AE135" s="66" t="s">
        <v>307</v>
      </c>
      <c r="AF135" s="65">
        <v>1504208</v>
      </c>
      <c r="AG135" s="66" t="s">
        <v>448</v>
      </c>
      <c r="AH135" s="67">
        <v>40391</v>
      </c>
      <c r="AI135" s="68">
        <v>1460.4424887246769</v>
      </c>
      <c r="AJ135" s="50">
        <v>1503</v>
      </c>
      <c r="AK135" s="50" t="s">
        <v>26</v>
      </c>
      <c r="AL135" s="69">
        <v>1.7591907770999999</v>
      </c>
      <c r="AM135" s="70">
        <v>2569.1969566494222</v>
      </c>
    </row>
    <row r="136" spans="1:39" x14ac:dyDescent="0.25">
      <c r="A136" s="65">
        <v>3391</v>
      </c>
      <c r="B136" s="65" t="s">
        <v>299</v>
      </c>
      <c r="C136" s="66" t="s">
        <v>307</v>
      </c>
      <c r="D136" s="65">
        <v>1504208</v>
      </c>
      <c r="E136" s="66" t="s">
        <v>449</v>
      </c>
      <c r="F136" s="67">
        <v>41944</v>
      </c>
      <c r="G136" s="68">
        <v>1966.4369558031542</v>
      </c>
      <c r="H136" s="50">
        <v>1503</v>
      </c>
      <c r="I136" s="49" t="s">
        <v>26</v>
      </c>
      <c r="J136" s="106">
        <v>1.3678018233</v>
      </c>
      <c r="K136" s="70">
        <v>2689.6960535520557</v>
      </c>
      <c r="L136" s="109"/>
      <c r="Y136" s="106">
        <v>1.3124537372</v>
      </c>
      <c r="Z136" s="70">
        <v>2580.8575316120409</v>
      </c>
      <c r="AA136" s="109"/>
      <c r="AB136" t="str">
        <f t="shared" si="2"/>
        <v/>
      </c>
      <c r="AC136" s="65">
        <v>3391</v>
      </c>
      <c r="AD136" s="65" t="s">
        <v>299</v>
      </c>
      <c r="AE136" s="66" t="s">
        <v>307</v>
      </c>
      <c r="AF136" s="65">
        <v>1504208</v>
      </c>
      <c r="AG136" s="66" t="s">
        <v>449</v>
      </c>
      <c r="AH136" s="67">
        <v>41944</v>
      </c>
      <c r="AI136" s="68">
        <v>1966.4369558031542</v>
      </c>
      <c r="AJ136" s="50">
        <v>1503</v>
      </c>
      <c r="AK136" s="50" t="s">
        <v>26</v>
      </c>
      <c r="AL136" s="69">
        <v>1.3678018233</v>
      </c>
      <c r="AM136" s="70">
        <v>2689.6960535520557</v>
      </c>
    </row>
    <row r="137" spans="1:39" x14ac:dyDescent="0.25">
      <c r="A137" s="65">
        <v>3461</v>
      </c>
      <c r="B137" s="65" t="s">
        <v>299</v>
      </c>
      <c r="C137" s="66" t="s">
        <v>318</v>
      </c>
      <c r="D137" s="65">
        <v>1502707</v>
      </c>
      <c r="E137" s="66" t="s">
        <v>450</v>
      </c>
      <c r="F137" s="67">
        <v>40452</v>
      </c>
      <c r="G137" s="68">
        <v>91.266793369713042</v>
      </c>
      <c r="H137" s="50">
        <v>1503</v>
      </c>
      <c r="I137" s="49" t="s">
        <v>26</v>
      </c>
      <c r="J137" s="106">
        <v>1.754631455</v>
      </c>
      <c r="K137" s="70">
        <v>160.13958644348395</v>
      </c>
      <c r="L137" s="109"/>
      <c r="Y137" s="106">
        <v>1.6836303121</v>
      </c>
      <c r="Z137" s="70">
        <v>153.65953980541619</v>
      </c>
      <c r="AA137" s="109"/>
      <c r="AB137" t="str">
        <f t="shared" si="2"/>
        <v/>
      </c>
      <c r="AC137" s="65">
        <v>3461</v>
      </c>
      <c r="AD137" s="65" t="s">
        <v>299</v>
      </c>
      <c r="AE137" s="66" t="s">
        <v>318</v>
      </c>
      <c r="AF137" s="65">
        <v>1502707</v>
      </c>
      <c r="AG137" s="66" t="s">
        <v>450</v>
      </c>
      <c r="AH137" s="67">
        <v>40452</v>
      </c>
      <c r="AI137" s="68">
        <v>91.266793369713042</v>
      </c>
      <c r="AJ137" s="50">
        <v>1503</v>
      </c>
      <c r="AK137" s="50" t="s">
        <v>26</v>
      </c>
      <c r="AL137" s="69">
        <v>1.754631455</v>
      </c>
      <c r="AM137" s="70">
        <v>160.13958644348395</v>
      </c>
    </row>
    <row r="138" spans="1:39" x14ac:dyDescent="0.25">
      <c r="A138" s="65">
        <v>3599</v>
      </c>
      <c r="B138" s="65" t="s">
        <v>299</v>
      </c>
      <c r="C138" s="66" t="s">
        <v>348</v>
      </c>
      <c r="D138" s="65">
        <v>1502954</v>
      </c>
      <c r="E138" s="66" t="s">
        <v>451</v>
      </c>
      <c r="F138" s="67">
        <v>41852</v>
      </c>
      <c r="G138" s="68">
        <v>3140.1604335375223</v>
      </c>
      <c r="H138" s="50">
        <v>1503</v>
      </c>
      <c r="I138" s="49" t="s">
        <v>26</v>
      </c>
      <c r="J138" s="106">
        <v>1.3816589226</v>
      </c>
      <c r="K138" s="70">
        <v>4338.6306813926021</v>
      </c>
      <c r="L138" s="109"/>
      <c r="Y138" s="106">
        <v>1.3257501091999999</v>
      </c>
      <c r="Z138" s="70">
        <v>4163.0680376678893</v>
      </c>
      <c r="AA138" s="109"/>
      <c r="AB138" t="str">
        <f t="shared" si="2"/>
        <v/>
      </c>
      <c r="AC138" s="65">
        <v>3599</v>
      </c>
      <c r="AD138" s="65" t="s">
        <v>299</v>
      </c>
      <c r="AE138" s="66" t="s">
        <v>348</v>
      </c>
      <c r="AF138" s="65">
        <v>1502954</v>
      </c>
      <c r="AG138" s="66" t="s">
        <v>451</v>
      </c>
      <c r="AH138" s="67">
        <v>41852</v>
      </c>
      <c r="AI138" s="68">
        <v>3140.1604335375223</v>
      </c>
      <c r="AJ138" s="50">
        <v>1503</v>
      </c>
      <c r="AK138" s="50" t="s">
        <v>26</v>
      </c>
      <c r="AL138" s="69">
        <v>1.3816589226</v>
      </c>
      <c r="AM138" s="70">
        <v>4338.6306813926021</v>
      </c>
    </row>
    <row r="139" spans="1:39" x14ac:dyDescent="0.25">
      <c r="A139" s="65">
        <v>3600</v>
      </c>
      <c r="B139" s="65" t="s">
        <v>299</v>
      </c>
      <c r="C139" s="66" t="s">
        <v>307</v>
      </c>
      <c r="D139" s="65">
        <v>1504208</v>
      </c>
      <c r="E139" s="66" t="s">
        <v>452</v>
      </c>
      <c r="F139" s="67">
        <v>40634</v>
      </c>
      <c r="G139" s="68">
        <v>1017.2086159512679</v>
      </c>
      <c r="H139" s="50">
        <v>1503</v>
      </c>
      <c r="I139" s="49" t="s">
        <v>26</v>
      </c>
      <c r="J139" s="106">
        <v>1.6777134922000001</v>
      </c>
      <c r="K139" s="70">
        <v>1706.5846193635305</v>
      </c>
      <c r="L139" s="109"/>
      <c r="Y139" s="106">
        <v>1.6098248338000001</v>
      </c>
      <c r="Z139" s="70">
        <v>1637.527691113678</v>
      </c>
      <c r="AA139" s="109"/>
      <c r="AB139" t="str">
        <f t="shared" si="2"/>
        <v/>
      </c>
      <c r="AC139" s="65">
        <v>3600</v>
      </c>
      <c r="AD139" s="65" t="s">
        <v>299</v>
      </c>
      <c r="AE139" s="66" t="s">
        <v>307</v>
      </c>
      <c r="AF139" s="65">
        <v>1504208</v>
      </c>
      <c r="AG139" s="66" t="s">
        <v>452</v>
      </c>
      <c r="AH139" s="67">
        <v>40634</v>
      </c>
      <c r="AI139" s="68">
        <v>1017.2086159512679</v>
      </c>
      <c r="AJ139" s="50">
        <v>1503</v>
      </c>
      <c r="AK139" s="50" t="s">
        <v>26</v>
      </c>
      <c r="AL139" s="69">
        <v>1.6777134922000001</v>
      </c>
      <c r="AM139" s="70">
        <v>1706.5846193635305</v>
      </c>
    </row>
    <row r="140" spans="1:39" x14ac:dyDescent="0.25">
      <c r="A140" s="65">
        <v>3601</v>
      </c>
      <c r="B140" s="65" t="s">
        <v>299</v>
      </c>
      <c r="C140" s="66" t="s">
        <v>318</v>
      </c>
      <c r="D140" s="65">
        <v>1502707</v>
      </c>
      <c r="E140" s="66" t="s">
        <v>453</v>
      </c>
      <c r="F140" s="67">
        <v>41122</v>
      </c>
      <c r="G140" s="68">
        <v>1637.1260677137773</v>
      </c>
      <c r="H140" s="50">
        <v>1503</v>
      </c>
      <c r="I140" s="49" t="s">
        <v>26</v>
      </c>
      <c r="J140" s="106">
        <v>1.5658187483999999</v>
      </c>
      <c r="K140" s="70">
        <v>2563.4426903206004</v>
      </c>
      <c r="L140" s="109"/>
      <c r="Y140" s="106">
        <v>1.5024579095999999</v>
      </c>
      <c r="Z140" s="70">
        <v>2459.7130094489098</v>
      </c>
      <c r="AA140" s="109"/>
      <c r="AB140" t="str">
        <f t="shared" si="2"/>
        <v/>
      </c>
      <c r="AC140" s="65">
        <v>3601</v>
      </c>
      <c r="AD140" s="65" t="s">
        <v>299</v>
      </c>
      <c r="AE140" s="66" t="s">
        <v>318</v>
      </c>
      <c r="AF140" s="65">
        <v>1502707</v>
      </c>
      <c r="AG140" s="66" t="s">
        <v>453</v>
      </c>
      <c r="AH140" s="67">
        <v>41122</v>
      </c>
      <c r="AI140" s="68">
        <v>1637.1260677137773</v>
      </c>
      <c r="AJ140" s="50">
        <v>1503</v>
      </c>
      <c r="AK140" s="50" t="s">
        <v>26</v>
      </c>
      <c r="AL140" s="69">
        <v>1.5658187483999999</v>
      </c>
      <c r="AM140" s="70">
        <v>2563.4426903206004</v>
      </c>
    </row>
    <row r="141" spans="1:39" x14ac:dyDescent="0.25">
      <c r="A141" s="65">
        <v>3602</v>
      </c>
      <c r="B141" s="65" t="s">
        <v>299</v>
      </c>
      <c r="C141" s="66" t="s">
        <v>318</v>
      </c>
      <c r="D141" s="65">
        <v>1502707</v>
      </c>
      <c r="E141" s="66" t="s">
        <v>454</v>
      </c>
      <c r="F141" s="67">
        <v>41244</v>
      </c>
      <c r="G141" s="68">
        <v>1140.5670972928658</v>
      </c>
      <c r="H141" s="50">
        <v>1503</v>
      </c>
      <c r="I141" s="49" t="s">
        <v>26</v>
      </c>
      <c r="J141" s="106">
        <v>1.5339766471</v>
      </c>
      <c r="K141" s="70">
        <v>1749.6032916978897</v>
      </c>
      <c r="L141" s="109"/>
      <c r="Y141" s="106">
        <v>1.4719042985999999</v>
      </c>
      <c r="Z141" s="70">
        <v>1678.8056133470936</v>
      </c>
      <c r="AA141" s="109"/>
      <c r="AB141" t="str">
        <f t="shared" si="2"/>
        <v/>
      </c>
      <c r="AC141" s="65">
        <v>3602</v>
      </c>
      <c r="AD141" s="65" t="s">
        <v>299</v>
      </c>
      <c r="AE141" s="66" t="s">
        <v>318</v>
      </c>
      <c r="AF141" s="65">
        <v>1502707</v>
      </c>
      <c r="AG141" s="66" t="s">
        <v>454</v>
      </c>
      <c r="AH141" s="67">
        <v>41244</v>
      </c>
      <c r="AI141" s="68">
        <v>1140.5670972928658</v>
      </c>
      <c r="AJ141" s="50">
        <v>1503</v>
      </c>
      <c r="AK141" s="50" t="s">
        <v>26</v>
      </c>
      <c r="AL141" s="69">
        <v>1.5339766471</v>
      </c>
      <c r="AM141" s="70">
        <v>1749.6032916978897</v>
      </c>
    </row>
    <row r="142" spans="1:39" x14ac:dyDescent="0.25">
      <c r="A142" s="65">
        <v>3658</v>
      </c>
      <c r="B142" s="65" t="s">
        <v>299</v>
      </c>
      <c r="C142" s="66" t="s">
        <v>348</v>
      </c>
      <c r="D142" s="65">
        <v>1502954</v>
      </c>
      <c r="E142" s="66" t="s">
        <v>455</v>
      </c>
      <c r="F142" s="67">
        <v>41852</v>
      </c>
      <c r="G142" s="68">
        <v>5228.7435340062684</v>
      </c>
      <c r="H142" s="50">
        <v>1503</v>
      </c>
      <c r="I142" s="49" t="s">
        <v>26</v>
      </c>
      <c r="J142" s="106">
        <v>1.3816589226</v>
      </c>
      <c r="K142" s="70">
        <v>7224.3401577468176</v>
      </c>
      <c r="L142" s="109"/>
      <c r="Y142" s="106">
        <v>1.3257501091999999</v>
      </c>
      <c r="Z142" s="70">
        <v>6932.0073111876036</v>
      </c>
      <c r="AA142" s="109"/>
      <c r="AB142" t="str">
        <f t="shared" si="2"/>
        <v/>
      </c>
      <c r="AC142" s="65">
        <v>3658</v>
      </c>
      <c r="AD142" s="65" t="s">
        <v>299</v>
      </c>
      <c r="AE142" s="66" t="s">
        <v>348</v>
      </c>
      <c r="AF142" s="65">
        <v>1502954</v>
      </c>
      <c r="AG142" s="66" t="s">
        <v>455</v>
      </c>
      <c r="AH142" s="67">
        <v>41852</v>
      </c>
      <c r="AI142" s="68">
        <v>5228.7435340062684</v>
      </c>
      <c r="AJ142" s="50">
        <v>1503</v>
      </c>
      <c r="AK142" s="50" t="s">
        <v>26</v>
      </c>
      <c r="AL142" s="69">
        <v>1.3816589226</v>
      </c>
      <c r="AM142" s="70">
        <v>7224.3401577468176</v>
      </c>
    </row>
    <row r="143" spans="1:39" x14ac:dyDescent="0.25">
      <c r="A143" s="65">
        <v>3763</v>
      </c>
      <c r="B143" s="65" t="s">
        <v>299</v>
      </c>
      <c r="C143" s="66" t="s">
        <v>326</v>
      </c>
      <c r="D143" s="65">
        <v>1507508</v>
      </c>
      <c r="E143" s="66" t="s">
        <v>456</v>
      </c>
      <c r="F143" s="67">
        <v>40969</v>
      </c>
      <c r="G143" s="68">
        <v>1933.402486419644</v>
      </c>
      <c r="H143" s="50">
        <v>1503</v>
      </c>
      <c r="I143" s="49" t="s">
        <v>26</v>
      </c>
      <c r="J143" s="106">
        <v>1.5926136929000001</v>
      </c>
      <c r="K143" s="70">
        <v>3079.1632737588316</v>
      </c>
      <c r="L143" s="109"/>
      <c r="Y143" s="106">
        <v>1.5281685970000001</v>
      </c>
      <c r="Z143" s="70">
        <v>2954.564965108219</v>
      </c>
      <c r="AA143" s="109"/>
      <c r="AB143" t="str">
        <f t="shared" si="2"/>
        <v/>
      </c>
      <c r="AC143" s="65">
        <v>3763</v>
      </c>
      <c r="AD143" s="65" t="s">
        <v>299</v>
      </c>
      <c r="AE143" s="66" t="s">
        <v>326</v>
      </c>
      <c r="AF143" s="65">
        <v>1507508</v>
      </c>
      <c r="AG143" s="66" t="s">
        <v>456</v>
      </c>
      <c r="AH143" s="67">
        <v>40969</v>
      </c>
      <c r="AI143" s="68">
        <v>1933.402486419644</v>
      </c>
      <c r="AJ143" s="50">
        <v>1503</v>
      </c>
      <c r="AK143" s="50" t="s">
        <v>26</v>
      </c>
      <c r="AL143" s="69">
        <v>1.5926136929000001</v>
      </c>
      <c r="AM143" s="70">
        <v>3079.1632737588316</v>
      </c>
    </row>
    <row r="144" spans="1:39" x14ac:dyDescent="0.25">
      <c r="A144" s="65">
        <v>3764</v>
      </c>
      <c r="B144" s="65" t="s">
        <v>299</v>
      </c>
      <c r="C144" s="66" t="s">
        <v>362</v>
      </c>
      <c r="D144" s="65">
        <v>1506138</v>
      </c>
      <c r="E144" s="66" t="s">
        <v>457</v>
      </c>
      <c r="F144" s="67">
        <v>41395</v>
      </c>
      <c r="G144" s="68">
        <v>1096.3666871063049</v>
      </c>
      <c r="H144" s="50">
        <v>1503</v>
      </c>
      <c r="I144" s="49" t="s">
        <v>26</v>
      </c>
      <c r="J144" s="106">
        <v>1.48508738</v>
      </c>
      <c r="K144" s="70">
        <v>1628.200330873982</v>
      </c>
      <c r="L144" s="109"/>
      <c r="Y144" s="106">
        <v>1.4249933351999999</v>
      </c>
      <c r="Z144" s="70">
        <v>1562.3152220617881</v>
      </c>
      <c r="AA144" s="109"/>
      <c r="AB144" t="str">
        <f t="shared" si="2"/>
        <v/>
      </c>
      <c r="AC144" s="65">
        <v>3764</v>
      </c>
      <c r="AD144" s="65" t="s">
        <v>299</v>
      </c>
      <c r="AE144" s="66" t="s">
        <v>362</v>
      </c>
      <c r="AF144" s="65">
        <v>1506138</v>
      </c>
      <c r="AG144" s="66" t="s">
        <v>457</v>
      </c>
      <c r="AH144" s="67">
        <v>41395</v>
      </c>
      <c r="AI144" s="68">
        <v>1096.3666871063049</v>
      </c>
      <c r="AJ144" s="50">
        <v>1503</v>
      </c>
      <c r="AK144" s="50" t="s">
        <v>26</v>
      </c>
      <c r="AL144" s="69">
        <v>1.48508738</v>
      </c>
      <c r="AM144" s="70">
        <v>1628.200330873982</v>
      </c>
    </row>
    <row r="145" spans="1:39" x14ac:dyDescent="0.25">
      <c r="A145" s="65">
        <v>3765</v>
      </c>
      <c r="B145" s="65" t="s">
        <v>299</v>
      </c>
      <c r="C145" s="66" t="s">
        <v>348</v>
      </c>
      <c r="D145" s="65">
        <v>1502954</v>
      </c>
      <c r="E145" s="66" t="s">
        <v>458</v>
      </c>
      <c r="F145" s="67">
        <v>41699</v>
      </c>
      <c r="G145" s="68">
        <v>4226.8213862638395</v>
      </c>
      <c r="H145" s="50">
        <v>1503</v>
      </c>
      <c r="I145" s="49" t="s">
        <v>26</v>
      </c>
      <c r="J145" s="106">
        <v>1.4197757082</v>
      </c>
      <c r="K145" s="70">
        <v>6001.1383271176483</v>
      </c>
      <c r="L145" s="109"/>
      <c r="Y145" s="106">
        <v>1.3623244994999999</v>
      </c>
      <c r="Z145" s="70">
        <v>5758.3023295177809</v>
      </c>
      <c r="AA145" s="109"/>
      <c r="AB145" t="str">
        <f t="shared" si="2"/>
        <v/>
      </c>
      <c r="AC145" s="65">
        <v>3765</v>
      </c>
      <c r="AD145" s="65" t="s">
        <v>299</v>
      </c>
      <c r="AE145" s="66" t="s">
        <v>348</v>
      </c>
      <c r="AF145" s="65">
        <v>1502954</v>
      </c>
      <c r="AG145" s="66" t="s">
        <v>458</v>
      </c>
      <c r="AH145" s="67">
        <v>41699</v>
      </c>
      <c r="AI145" s="68">
        <v>4226.8213862638395</v>
      </c>
      <c r="AJ145" s="50">
        <v>1503</v>
      </c>
      <c r="AK145" s="50" t="s">
        <v>26</v>
      </c>
      <c r="AL145" s="69">
        <v>1.4197757082</v>
      </c>
      <c r="AM145" s="70">
        <v>6001.1383271176483</v>
      </c>
    </row>
    <row r="146" spans="1:39" x14ac:dyDescent="0.25">
      <c r="A146" s="65">
        <v>3766</v>
      </c>
      <c r="B146" s="65" t="s">
        <v>299</v>
      </c>
      <c r="C146" s="66" t="s">
        <v>307</v>
      </c>
      <c r="D146" s="65">
        <v>1504208</v>
      </c>
      <c r="E146" s="66" t="s">
        <v>459</v>
      </c>
      <c r="F146" s="67">
        <v>41699</v>
      </c>
      <c r="G146" s="68">
        <v>6439.4024123076661</v>
      </c>
      <c r="H146" s="50">
        <v>1503</v>
      </c>
      <c r="I146" s="49" t="s">
        <v>26</v>
      </c>
      <c r="J146" s="106">
        <v>1.4197757082</v>
      </c>
      <c r="K146" s="70">
        <v>9142.5071203189054</v>
      </c>
      <c r="L146" s="109"/>
      <c r="Y146" s="106">
        <v>1.3623244994999999</v>
      </c>
      <c r="Z146" s="70">
        <v>8772.5556684261337</v>
      </c>
      <c r="AA146" s="109"/>
      <c r="AB146" t="str">
        <f t="shared" si="2"/>
        <v/>
      </c>
      <c r="AC146" s="65">
        <v>3766</v>
      </c>
      <c r="AD146" s="65" t="s">
        <v>299</v>
      </c>
      <c r="AE146" s="66" t="s">
        <v>307</v>
      </c>
      <c r="AF146" s="65">
        <v>1504208</v>
      </c>
      <c r="AG146" s="66" t="s">
        <v>459</v>
      </c>
      <c r="AH146" s="67">
        <v>41699</v>
      </c>
      <c r="AI146" s="68">
        <v>6439.4024123076661</v>
      </c>
      <c r="AJ146" s="50">
        <v>1503</v>
      </c>
      <c r="AK146" s="50" t="s">
        <v>26</v>
      </c>
      <c r="AL146" s="69">
        <v>1.4197757082</v>
      </c>
      <c r="AM146" s="70">
        <v>9142.5071203189054</v>
      </c>
    </row>
    <row r="147" spans="1:39" x14ac:dyDescent="0.25">
      <c r="A147" s="65">
        <v>3767</v>
      </c>
      <c r="B147" s="65" t="s">
        <v>299</v>
      </c>
      <c r="C147" s="66" t="s">
        <v>460</v>
      </c>
      <c r="D147" s="65">
        <v>1503804</v>
      </c>
      <c r="E147" s="66" t="s">
        <v>244</v>
      </c>
      <c r="F147" s="67">
        <v>41944</v>
      </c>
      <c r="G147" s="68">
        <v>2378.7353485679846</v>
      </c>
      <c r="H147" s="50">
        <v>1503</v>
      </c>
      <c r="I147" s="49" t="s">
        <v>26</v>
      </c>
      <c r="J147" s="106">
        <v>1.3678018233</v>
      </c>
      <c r="K147" s="70">
        <v>3253.6385469194502</v>
      </c>
      <c r="L147" s="109"/>
      <c r="Y147" s="106">
        <v>1.3124537372</v>
      </c>
      <c r="Z147" s="70">
        <v>3121.9800980377963</v>
      </c>
      <c r="AA147" s="109"/>
      <c r="AB147" t="str">
        <f t="shared" si="2"/>
        <v/>
      </c>
      <c r="AC147" s="65">
        <v>3767</v>
      </c>
      <c r="AD147" s="65" t="s">
        <v>299</v>
      </c>
      <c r="AE147" s="66" t="s">
        <v>460</v>
      </c>
      <c r="AF147" s="65">
        <v>1503804</v>
      </c>
      <c r="AG147" s="66" t="s">
        <v>244</v>
      </c>
      <c r="AH147" s="67">
        <v>41944</v>
      </c>
      <c r="AI147" s="68">
        <v>2378.7353485679846</v>
      </c>
      <c r="AJ147" s="50">
        <v>1503</v>
      </c>
      <c r="AK147" s="50" t="s">
        <v>26</v>
      </c>
      <c r="AL147" s="69">
        <v>1.3678018233</v>
      </c>
      <c r="AM147" s="70">
        <v>3253.6385469194502</v>
      </c>
    </row>
    <row r="148" spans="1:39" x14ac:dyDescent="0.25">
      <c r="A148" s="65">
        <v>3768</v>
      </c>
      <c r="B148" s="65" t="s">
        <v>299</v>
      </c>
      <c r="C148" s="66" t="s">
        <v>312</v>
      </c>
      <c r="D148" s="65">
        <v>1503705</v>
      </c>
      <c r="E148" s="66" t="s">
        <v>461</v>
      </c>
      <c r="F148" s="67">
        <v>41821</v>
      </c>
      <c r="G148" s="68">
        <v>1030.9182570934383</v>
      </c>
      <c r="H148" s="50">
        <v>1503</v>
      </c>
      <c r="I148" s="49" t="s">
        <v>26</v>
      </c>
      <c r="J148" s="106">
        <v>1.3840077427999999</v>
      </c>
      <c r="K148" s="70">
        <v>1426.7988500111996</v>
      </c>
      <c r="L148" s="109"/>
      <c r="Y148" s="106">
        <v>1.3280038843999999</v>
      </c>
      <c r="Z148" s="70">
        <v>1369.0634499189639</v>
      </c>
      <c r="AA148" s="109"/>
      <c r="AB148" t="str">
        <f t="shared" si="2"/>
        <v/>
      </c>
      <c r="AC148" s="65">
        <v>3768</v>
      </c>
      <c r="AD148" s="65" t="s">
        <v>299</v>
      </c>
      <c r="AE148" s="66" t="s">
        <v>312</v>
      </c>
      <c r="AF148" s="65">
        <v>1503705</v>
      </c>
      <c r="AG148" s="66" t="s">
        <v>461</v>
      </c>
      <c r="AH148" s="67">
        <v>41821</v>
      </c>
      <c r="AI148" s="68">
        <v>1030.9182570934383</v>
      </c>
      <c r="AJ148" s="50">
        <v>1503</v>
      </c>
      <c r="AK148" s="50" t="s">
        <v>26</v>
      </c>
      <c r="AL148" s="69">
        <v>1.3840077427999999</v>
      </c>
      <c r="AM148" s="70">
        <v>1426.7988500111996</v>
      </c>
    </row>
    <row r="149" spans="1:39" x14ac:dyDescent="0.25">
      <c r="A149" s="65">
        <v>3769</v>
      </c>
      <c r="B149" s="65" t="s">
        <v>299</v>
      </c>
      <c r="C149" s="66" t="s">
        <v>462</v>
      </c>
      <c r="D149" s="65">
        <v>1506187</v>
      </c>
      <c r="E149" s="66" t="s">
        <v>463</v>
      </c>
      <c r="F149" s="67">
        <v>41699</v>
      </c>
      <c r="G149" s="68">
        <v>1275.384283456402</v>
      </c>
      <c r="H149" s="50">
        <v>1503</v>
      </c>
      <c r="I149" s="49" t="s">
        <v>26</v>
      </c>
      <c r="J149" s="106">
        <v>1.4197757082</v>
      </c>
      <c r="K149" s="70">
        <v>1810.7596242714628</v>
      </c>
      <c r="L149" s="109"/>
      <c r="Y149" s="106">
        <v>1.3623244994999999</v>
      </c>
      <c r="Z149" s="70">
        <v>1737.487255629909</v>
      </c>
      <c r="AA149" s="109"/>
      <c r="AB149" t="str">
        <f t="shared" si="2"/>
        <v/>
      </c>
      <c r="AC149" s="65">
        <v>3769</v>
      </c>
      <c r="AD149" s="65" t="s">
        <v>299</v>
      </c>
      <c r="AE149" s="66" t="s">
        <v>462</v>
      </c>
      <c r="AF149" s="65">
        <v>1506187</v>
      </c>
      <c r="AG149" s="66" t="s">
        <v>463</v>
      </c>
      <c r="AH149" s="67">
        <v>41699</v>
      </c>
      <c r="AI149" s="68">
        <v>1275.384283456402</v>
      </c>
      <c r="AJ149" s="50">
        <v>1503</v>
      </c>
      <c r="AK149" s="50" t="s">
        <v>26</v>
      </c>
      <c r="AL149" s="69">
        <v>1.4197757082</v>
      </c>
      <c r="AM149" s="70">
        <v>1810.7596242714628</v>
      </c>
    </row>
    <row r="150" spans="1:39" x14ac:dyDescent="0.25">
      <c r="A150" s="65">
        <v>3773</v>
      </c>
      <c r="B150" s="65" t="s">
        <v>299</v>
      </c>
      <c r="C150" s="66" t="s">
        <v>318</v>
      </c>
      <c r="D150" s="65">
        <v>1502707</v>
      </c>
      <c r="E150" s="66" t="s">
        <v>464</v>
      </c>
      <c r="F150" s="67">
        <v>41671</v>
      </c>
      <c r="G150" s="68">
        <v>2976.1023746326905</v>
      </c>
      <c r="H150" s="50">
        <v>1503</v>
      </c>
      <c r="I150" s="49" t="s">
        <v>26</v>
      </c>
      <c r="J150" s="106">
        <v>1.4297141381</v>
      </c>
      <c r="K150" s="70">
        <v>4254.9756414453404</v>
      </c>
      <c r="L150" s="109"/>
      <c r="Y150" s="106">
        <v>1.3718607709999999</v>
      </c>
      <c r="Z150" s="70">
        <v>4082.7980982385334</v>
      </c>
      <c r="AA150" s="109"/>
      <c r="AB150" t="str">
        <f t="shared" si="2"/>
        <v/>
      </c>
      <c r="AC150" s="65">
        <v>3773</v>
      </c>
      <c r="AD150" s="65" t="s">
        <v>299</v>
      </c>
      <c r="AE150" s="66" t="s">
        <v>318</v>
      </c>
      <c r="AF150" s="65">
        <v>1502707</v>
      </c>
      <c r="AG150" s="66" t="s">
        <v>464</v>
      </c>
      <c r="AH150" s="67">
        <v>41671</v>
      </c>
      <c r="AI150" s="68">
        <v>2976.1023746326905</v>
      </c>
      <c r="AJ150" s="50">
        <v>1503</v>
      </c>
      <c r="AK150" s="50" t="s">
        <v>26</v>
      </c>
      <c r="AL150" s="69">
        <v>1.4297141381</v>
      </c>
      <c r="AM150" s="70">
        <v>4254.9756414453404</v>
      </c>
    </row>
    <row r="151" spans="1:39" x14ac:dyDescent="0.25">
      <c r="A151" s="65">
        <v>3774</v>
      </c>
      <c r="B151" s="65" t="s">
        <v>299</v>
      </c>
      <c r="C151" s="66" t="s">
        <v>307</v>
      </c>
      <c r="D151" s="65">
        <v>1504208</v>
      </c>
      <c r="E151" s="66" t="s">
        <v>465</v>
      </c>
      <c r="F151" s="67">
        <v>42036</v>
      </c>
      <c r="G151" s="68">
        <v>2543.4940640964178</v>
      </c>
      <c r="H151" s="50">
        <v>1503</v>
      </c>
      <c r="I151" s="49" t="s">
        <v>26</v>
      </c>
      <c r="J151" s="106">
        <v>1.3400173446000001</v>
      </c>
      <c r="K151" s="70">
        <v>3408.3261617763442</v>
      </c>
      <c r="L151" s="109"/>
      <c r="Y151" s="106">
        <v>1.2857935572000001</v>
      </c>
      <c r="Z151" s="70">
        <v>3270.4082803916181</v>
      </c>
      <c r="AA151" s="109"/>
      <c r="AB151" t="str">
        <f t="shared" si="2"/>
        <v/>
      </c>
      <c r="AC151" s="65">
        <v>3774</v>
      </c>
      <c r="AD151" s="65" t="s">
        <v>299</v>
      </c>
      <c r="AE151" s="66" t="s">
        <v>307</v>
      </c>
      <c r="AF151" s="65">
        <v>1504208</v>
      </c>
      <c r="AG151" s="66" t="s">
        <v>465</v>
      </c>
      <c r="AH151" s="67">
        <v>42036</v>
      </c>
      <c r="AI151" s="68">
        <v>2543.4940640964178</v>
      </c>
      <c r="AJ151" s="50">
        <v>1503</v>
      </c>
      <c r="AK151" s="50" t="s">
        <v>26</v>
      </c>
      <c r="AL151" s="69">
        <v>1.3400173446000001</v>
      </c>
      <c r="AM151" s="70">
        <v>3408.3261617763442</v>
      </c>
    </row>
    <row r="152" spans="1:39" ht="15.75" thickBot="1" x14ac:dyDescent="0.3">
      <c r="A152" s="65">
        <v>3811</v>
      </c>
      <c r="B152" s="65" t="s">
        <v>299</v>
      </c>
      <c r="C152" s="66" t="s">
        <v>307</v>
      </c>
      <c r="D152" s="65">
        <v>1504208</v>
      </c>
      <c r="E152" s="66" t="s">
        <v>459</v>
      </c>
      <c r="F152" s="67">
        <v>41699</v>
      </c>
      <c r="G152" s="68">
        <v>6439.4024123076661</v>
      </c>
      <c r="H152" s="50">
        <v>1503</v>
      </c>
      <c r="I152" s="49" t="s">
        <v>26</v>
      </c>
      <c r="J152" s="131">
        <v>1.4197757082</v>
      </c>
      <c r="K152" s="132">
        <v>9142.5071203189054</v>
      </c>
      <c r="L152" s="137"/>
      <c r="Y152" s="131">
        <v>1.3623244994999999</v>
      </c>
      <c r="Z152" s="132">
        <v>8772.5556684261337</v>
      </c>
      <c r="AA152" s="137"/>
      <c r="AB152" t="str">
        <f>IF(AC152=A152,"","NÃO")</f>
        <v/>
      </c>
      <c r="AC152" s="65">
        <v>3811</v>
      </c>
      <c r="AD152" s="65" t="s">
        <v>299</v>
      </c>
      <c r="AE152" s="66" t="s">
        <v>307</v>
      </c>
      <c r="AF152" s="65">
        <v>1504208</v>
      </c>
      <c r="AG152" s="66" t="s">
        <v>459</v>
      </c>
      <c r="AH152" s="67">
        <v>41699</v>
      </c>
      <c r="AI152" s="68">
        <v>6439.4024123076661</v>
      </c>
      <c r="AJ152" s="50">
        <v>1503</v>
      </c>
      <c r="AK152" s="50" t="s">
        <v>26</v>
      </c>
      <c r="AL152" s="69">
        <v>1.4197757082</v>
      </c>
      <c r="AM152" s="70">
        <v>9142.5071203189054</v>
      </c>
    </row>
  </sheetData>
  <mergeCells count="1">
    <mergeCell ref="N1:V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topLeftCell="A91" workbookViewId="0">
      <selection activeCell="J112" sqref="J112"/>
    </sheetView>
  </sheetViews>
  <sheetFormatPr defaultRowHeight="15" x14ac:dyDescent="0.25"/>
  <cols>
    <col min="1" max="1" width="9.140625" style="38"/>
    <col min="2" max="2" width="72.140625" style="148" bestFit="1" customWidth="1"/>
    <col min="3" max="3" width="14" style="149" bestFit="1" customWidth="1"/>
    <col min="4" max="4" width="13" style="149" bestFit="1" customWidth="1"/>
    <col min="5" max="5" width="14.42578125" style="149" bestFit="1" customWidth="1"/>
    <col min="6" max="6" width="14.42578125" style="149" customWidth="1"/>
    <col min="7" max="7" width="11.140625" style="144" bestFit="1" customWidth="1"/>
    <col min="8" max="8" width="11.5703125" style="84" bestFit="1" customWidth="1"/>
    <col min="9" max="13" width="9.140625" style="84"/>
  </cols>
  <sheetData>
    <row r="1" spans="1:8" x14ac:dyDescent="0.25">
      <c r="A1" s="161" t="s">
        <v>475</v>
      </c>
      <c r="B1" s="162"/>
      <c r="C1" s="162"/>
      <c r="D1" s="162"/>
      <c r="E1" s="163"/>
      <c r="F1" s="138"/>
      <c r="G1" s="139">
        <v>2020</v>
      </c>
      <c r="H1" s="140"/>
    </row>
    <row r="2" spans="1:8" x14ac:dyDescent="0.25">
      <c r="A2" s="10" t="s">
        <v>109</v>
      </c>
      <c r="B2" s="11" t="s">
        <v>110</v>
      </c>
      <c r="C2" s="12" t="s">
        <v>1</v>
      </c>
      <c r="D2" s="12" t="s">
        <v>3</v>
      </c>
      <c r="E2" s="13" t="s">
        <v>6</v>
      </c>
      <c r="F2" s="81" t="s">
        <v>3</v>
      </c>
      <c r="G2" s="14" t="s">
        <v>3</v>
      </c>
      <c r="H2" s="15" t="s">
        <v>476</v>
      </c>
    </row>
    <row r="3" spans="1:8" x14ac:dyDescent="0.25">
      <c r="A3" s="16">
        <v>2802</v>
      </c>
      <c r="B3" s="17" t="s">
        <v>10</v>
      </c>
      <c r="C3" s="141">
        <v>2841.17368575</v>
      </c>
      <c r="D3" s="21">
        <v>3788.231581</v>
      </c>
      <c r="E3" s="142">
        <v>4735.28947625</v>
      </c>
      <c r="F3" s="143">
        <v>3788.231581</v>
      </c>
      <c r="G3" s="21">
        <v>3634.936162</v>
      </c>
      <c r="H3" s="22">
        <v>1.0421727953856703</v>
      </c>
    </row>
    <row r="4" spans="1:8" x14ac:dyDescent="0.25">
      <c r="A4" s="16">
        <v>2701</v>
      </c>
      <c r="B4" s="17" t="s">
        <v>11</v>
      </c>
      <c r="C4" s="141">
        <v>1293.6736402500001</v>
      </c>
      <c r="D4" s="21">
        <v>1724.898187</v>
      </c>
      <c r="E4" s="142">
        <v>2156.12273375</v>
      </c>
      <c r="F4" s="143">
        <v>1724.898187</v>
      </c>
      <c r="G4" s="21">
        <v>1655.094204</v>
      </c>
      <c r="H4" s="22">
        <v>1.0421752325827129</v>
      </c>
    </row>
    <row r="5" spans="1:8" x14ac:dyDescent="0.25">
      <c r="A5" s="16">
        <v>2901</v>
      </c>
      <c r="B5" s="17" t="s">
        <v>12</v>
      </c>
      <c r="C5" s="141">
        <v>504.2381565</v>
      </c>
      <c r="D5" s="21">
        <v>672.317542</v>
      </c>
      <c r="E5" s="142">
        <v>840.39692749999995</v>
      </c>
      <c r="F5" s="143">
        <v>672.317542</v>
      </c>
      <c r="G5" s="21">
        <v>645.11079299999994</v>
      </c>
      <c r="H5" s="22">
        <v>1.0421737619261937</v>
      </c>
    </row>
    <row r="6" spans="1:8" x14ac:dyDescent="0.25">
      <c r="A6" s="16">
        <v>1401</v>
      </c>
      <c r="B6" s="17" t="s">
        <v>111</v>
      </c>
      <c r="C6" s="141">
        <v>737.94912650532888</v>
      </c>
      <c r="D6" s="24">
        <v>983.93216867377191</v>
      </c>
      <c r="E6" s="142">
        <v>1229.9152108422149</v>
      </c>
      <c r="F6" s="143">
        <v>983.93216867377191</v>
      </c>
      <c r="G6" s="24">
        <v>893.56</v>
      </c>
      <c r="H6" s="22">
        <v>1.1011372137</v>
      </c>
    </row>
    <row r="7" spans="1:8" x14ac:dyDescent="0.25">
      <c r="A7" s="16">
        <v>2503</v>
      </c>
      <c r="B7" s="17" t="s">
        <v>13</v>
      </c>
      <c r="C7" s="141">
        <v>498.6660435</v>
      </c>
      <c r="D7" s="21">
        <v>664.888058</v>
      </c>
      <c r="E7" s="142">
        <v>831.1100725</v>
      </c>
      <c r="F7" s="143">
        <v>664.888058</v>
      </c>
      <c r="G7" s="21">
        <v>637.97787500000004</v>
      </c>
      <c r="H7" s="22">
        <v>1.042180432981316</v>
      </c>
    </row>
    <row r="8" spans="1:8" x14ac:dyDescent="0.25">
      <c r="A8" s="16">
        <v>5002</v>
      </c>
      <c r="B8" s="17" t="s">
        <v>14</v>
      </c>
      <c r="C8" s="141">
        <v>5234.1744765000003</v>
      </c>
      <c r="D8" s="21">
        <v>6978.8993019999998</v>
      </c>
      <c r="E8" s="142">
        <v>8723.6241274999993</v>
      </c>
      <c r="F8" s="143">
        <v>6978.8993019999998</v>
      </c>
      <c r="G8" s="21">
        <v>6696.4945079999998</v>
      </c>
      <c r="H8" s="22">
        <v>1.0421720339892198</v>
      </c>
    </row>
    <row r="9" spans="1:8" x14ac:dyDescent="0.25">
      <c r="A9" s="16">
        <v>3301</v>
      </c>
      <c r="B9" s="17" t="s">
        <v>15</v>
      </c>
      <c r="C9" s="141">
        <v>3346.2221175000004</v>
      </c>
      <c r="D9" s="21">
        <v>4461.6294900000003</v>
      </c>
      <c r="E9" s="142">
        <v>5577.0368625000001</v>
      </c>
      <c r="F9" s="143">
        <v>4461.6294900000003</v>
      </c>
      <c r="G9" s="21">
        <v>4281.076771</v>
      </c>
      <c r="H9" s="22">
        <v>1.042174604347921</v>
      </c>
    </row>
    <row r="10" spans="1:8" x14ac:dyDescent="0.25">
      <c r="A10" s="16">
        <v>2603</v>
      </c>
      <c r="B10" s="17" t="s">
        <v>16</v>
      </c>
      <c r="C10" s="141">
        <v>1229.5955542500001</v>
      </c>
      <c r="D10" s="21">
        <v>1639.4607390000001</v>
      </c>
      <c r="E10" s="142">
        <v>2049.3259237500001</v>
      </c>
      <c r="F10" s="143">
        <v>1639.4607390000001</v>
      </c>
      <c r="G10" s="21">
        <v>1573.116419</v>
      </c>
      <c r="H10" s="22">
        <v>1.0421738144734221</v>
      </c>
    </row>
    <row r="11" spans="1:8" x14ac:dyDescent="0.25">
      <c r="A11" s="16">
        <v>4104</v>
      </c>
      <c r="B11" s="17" t="s">
        <v>17</v>
      </c>
      <c r="C11" s="141">
        <v>4964.9769903841252</v>
      </c>
      <c r="D11" s="24">
        <v>6619.9693205121666</v>
      </c>
      <c r="E11" s="142">
        <v>8274.961650640209</v>
      </c>
      <c r="F11" s="143">
        <v>6619.9693205121666</v>
      </c>
      <c r="G11" s="24">
        <v>6352.0335835277765</v>
      </c>
      <c r="H11" s="22">
        <v>1.0421810957799731</v>
      </c>
    </row>
    <row r="12" spans="1:8" x14ac:dyDescent="0.25">
      <c r="A12" s="16">
        <v>4202</v>
      </c>
      <c r="B12" s="17" t="s">
        <v>18</v>
      </c>
      <c r="C12" s="141">
        <v>4800.9092593173682</v>
      </c>
      <c r="D12" s="24">
        <v>6401.2123457564903</v>
      </c>
      <c r="E12" s="142">
        <v>8001.5154321956124</v>
      </c>
      <c r="F12" s="143">
        <v>6401.2123457564903</v>
      </c>
      <c r="G12" s="24">
        <v>6142.1236561784372</v>
      </c>
      <c r="H12" s="22">
        <v>1.0421822653012582</v>
      </c>
    </row>
    <row r="13" spans="1:8" x14ac:dyDescent="0.25">
      <c r="A13" s="16">
        <v>4304</v>
      </c>
      <c r="B13" s="17" t="s">
        <v>112</v>
      </c>
      <c r="C13" s="141">
        <v>5108.6595971250008</v>
      </c>
      <c r="D13" s="24">
        <v>6811.5461295000005</v>
      </c>
      <c r="E13" s="142">
        <v>8514.4326618750001</v>
      </c>
      <c r="F13" s="143">
        <v>6811.5461295000005</v>
      </c>
      <c r="G13" s="24">
        <v>6535.9007175000006</v>
      </c>
      <c r="H13" s="22">
        <v>1.0421740512768123</v>
      </c>
    </row>
    <row r="14" spans="1:8" x14ac:dyDescent="0.25">
      <c r="A14" s="16">
        <v>5103</v>
      </c>
      <c r="B14" s="17" t="s">
        <v>19</v>
      </c>
      <c r="C14" s="141">
        <v>1746.9706462499998</v>
      </c>
      <c r="D14" s="21">
        <v>2329.2941949999999</v>
      </c>
      <c r="E14" s="142">
        <v>2911.61774375</v>
      </c>
      <c r="F14" s="143">
        <v>2329.2941949999999</v>
      </c>
      <c r="G14" s="21">
        <v>2235.026793</v>
      </c>
      <c r="H14" s="22">
        <v>1.0421773028830084</v>
      </c>
    </row>
    <row r="15" spans="1:8" x14ac:dyDescent="0.25">
      <c r="A15" s="16">
        <v>5004</v>
      </c>
      <c r="B15" s="17" t="s">
        <v>20</v>
      </c>
      <c r="C15" s="141">
        <v>2928.2791514999999</v>
      </c>
      <c r="D15" s="21">
        <v>3904.372202</v>
      </c>
      <c r="E15" s="142">
        <v>4880.4652525000001</v>
      </c>
      <c r="F15" s="143">
        <v>3904.372202</v>
      </c>
      <c r="G15" s="21">
        <v>3746.3458919999998</v>
      </c>
      <c r="H15" s="22">
        <v>1.0421814521551391</v>
      </c>
    </row>
    <row r="16" spans="1:8" x14ac:dyDescent="0.25">
      <c r="A16" s="16">
        <v>4204</v>
      </c>
      <c r="B16" s="17" t="s">
        <v>21</v>
      </c>
      <c r="C16" s="141">
        <v>3938.6489535000001</v>
      </c>
      <c r="D16" s="21">
        <v>5251.5319380000001</v>
      </c>
      <c r="E16" s="142">
        <v>6564.4149225000001</v>
      </c>
      <c r="F16" s="143">
        <v>5251.5319380000001</v>
      </c>
      <c r="G16" s="21">
        <v>5039.0111299999999</v>
      </c>
      <c r="H16" s="22">
        <v>1.0421751019232219</v>
      </c>
    </row>
    <row r="17" spans="1:8" x14ac:dyDescent="0.25">
      <c r="A17" s="16">
        <v>2907</v>
      </c>
      <c r="B17" s="17" t="s">
        <v>22</v>
      </c>
      <c r="C17" s="141">
        <v>1132.2844702500001</v>
      </c>
      <c r="D17" s="21">
        <v>1509.7126270000001</v>
      </c>
      <c r="E17" s="142">
        <v>1887.1407837500001</v>
      </c>
      <c r="F17" s="143">
        <v>1509.7126270000001</v>
      </c>
      <c r="G17" s="21">
        <v>1448.6149479999999</v>
      </c>
      <c r="H17" s="22">
        <v>1.0421766177991973</v>
      </c>
    </row>
    <row r="18" spans="1:8" x14ac:dyDescent="0.25">
      <c r="A18" s="16">
        <v>2303</v>
      </c>
      <c r="B18" s="17" t="s">
        <v>23</v>
      </c>
      <c r="C18" s="141">
        <v>228.00063224999997</v>
      </c>
      <c r="D18" s="21">
        <v>304.00084299999997</v>
      </c>
      <c r="E18" s="142">
        <v>380.00105374999998</v>
      </c>
      <c r="F18" s="143">
        <v>304.00084299999997</v>
      </c>
      <c r="G18" s="21">
        <v>291.69845600000002</v>
      </c>
      <c r="H18" s="22">
        <v>1.0421750158321028</v>
      </c>
    </row>
    <row r="19" spans="1:8" x14ac:dyDescent="0.25">
      <c r="A19" s="16">
        <v>3104</v>
      </c>
      <c r="B19" s="17" t="s">
        <v>24</v>
      </c>
      <c r="C19" s="141">
        <v>3127.0022715</v>
      </c>
      <c r="D19" s="21">
        <v>4169.336362</v>
      </c>
      <c r="E19" s="142">
        <v>5211.6704525000005</v>
      </c>
      <c r="F19" s="143">
        <v>4169.336362</v>
      </c>
      <c r="G19" s="21">
        <v>4000.6242109999998</v>
      </c>
      <c r="H19" s="22">
        <v>1.0421714567781983</v>
      </c>
    </row>
    <row r="20" spans="1:8" x14ac:dyDescent="0.25">
      <c r="A20" s="16">
        <v>1601</v>
      </c>
      <c r="B20" s="17" t="s">
        <v>113</v>
      </c>
      <c r="C20" s="141">
        <v>495.71250000000003</v>
      </c>
      <c r="D20" s="24">
        <v>660.95</v>
      </c>
      <c r="E20" s="142">
        <v>826.1875</v>
      </c>
      <c r="F20" s="143">
        <v>660.95</v>
      </c>
      <c r="G20" s="24">
        <v>660.95</v>
      </c>
      <c r="H20" s="22">
        <v>1</v>
      </c>
    </row>
    <row r="21" spans="1:8" x14ac:dyDescent="0.25">
      <c r="A21" s="16">
        <v>2702</v>
      </c>
      <c r="B21" s="17" t="s">
        <v>25</v>
      </c>
      <c r="C21" s="141">
        <v>5620.2245092499998</v>
      </c>
      <c r="D21" s="21">
        <v>7493.6326790000003</v>
      </c>
      <c r="E21" s="142">
        <v>9367.0408487500008</v>
      </c>
      <c r="F21" s="143">
        <v>7493.6326790000003</v>
      </c>
      <c r="G21" s="21">
        <v>7190.3943959999997</v>
      </c>
      <c r="H21" s="22">
        <v>1.0421726912738878</v>
      </c>
    </row>
    <row r="22" spans="1:8" x14ac:dyDescent="0.25">
      <c r="A22" s="16">
        <v>1503</v>
      </c>
      <c r="B22" s="17" t="s">
        <v>26</v>
      </c>
      <c r="C22" s="141">
        <v>930.38760129676041</v>
      </c>
      <c r="D22" s="24">
        <v>1240.5168017290139</v>
      </c>
      <c r="E22" s="142">
        <v>1550.6460021612675</v>
      </c>
      <c r="F22" s="143">
        <v>1240.5168017290139</v>
      </c>
      <c r="G22" s="24">
        <v>1190.3133712549652</v>
      </c>
      <c r="H22" s="22">
        <v>1.0421766500204215</v>
      </c>
    </row>
    <row r="23" spans="1:8" x14ac:dyDescent="0.25">
      <c r="A23" s="16">
        <v>3101</v>
      </c>
      <c r="B23" s="17" t="s">
        <v>27</v>
      </c>
      <c r="C23" s="141">
        <v>751.27734674999999</v>
      </c>
      <c r="D23" s="21">
        <v>1001.703129</v>
      </c>
      <c r="E23" s="142">
        <v>1252.1289112499999</v>
      </c>
      <c r="F23" s="143">
        <v>1001.703129</v>
      </c>
      <c r="G23" s="21">
        <v>961.161564</v>
      </c>
      <c r="H23" s="22">
        <v>1.0421797609459964</v>
      </c>
    </row>
    <row r="24" spans="1:8" x14ac:dyDescent="0.25">
      <c r="A24" s="16">
        <v>2401</v>
      </c>
      <c r="B24" s="17" t="s">
        <v>28</v>
      </c>
      <c r="C24" s="141">
        <v>309.90456374999997</v>
      </c>
      <c r="D24" s="21">
        <v>413.20608499999997</v>
      </c>
      <c r="E24" s="142">
        <v>516.50760624999998</v>
      </c>
      <c r="F24" s="143">
        <v>413.20608499999997</v>
      </c>
      <c r="G24" s="21">
        <v>396.48041999999998</v>
      </c>
      <c r="H24" s="22">
        <v>1.0421853492790387</v>
      </c>
    </row>
    <row r="25" spans="1:8" x14ac:dyDescent="0.25">
      <c r="A25" s="16">
        <v>2403</v>
      </c>
      <c r="B25" s="17" t="s">
        <v>29</v>
      </c>
      <c r="C25" s="141">
        <v>716.86897575</v>
      </c>
      <c r="D25" s="21">
        <v>955.82530099999997</v>
      </c>
      <c r="E25" s="142">
        <v>1194.78162625</v>
      </c>
      <c r="F25" s="143">
        <v>955.82530099999997</v>
      </c>
      <c r="G25" s="21">
        <v>917.13558599999999</v>
      </c>
      <c r="H25" s="22">
        <v>1.0421853819550733</v>
      </c>
    </row>
    <row r="26" spans="1:8" x14ac:dyDescent="0.25">
      <c r="A26" s="16">
        <v>1702</v>
      </c>
      <c r="B26" s="17" t="s">
        <v>30</v>
      </c>
      <c r="C26" s="141">
        <v>944.97239024999999</v>
      </c>
      <c r="D26" s="21">
        <v>1259.9631870000001</v>
      </c>
      <c r="E26" s="142">
        <v>1574.9539837500001</v>
      </c>
      <c r="F26" s="143">
        <v>1259.9631870000001</v>
      </c>
      <c r="G26" s="21">
        <v>1208.976296</v>
      </c>
      <c r="H26" s="22">
        <v>1.0421736068512628</v>
      </c>
    </row>
    <row r="27" spans="1:8" x14ac:dyDescent="0.25">
      <c r="A27" s="16">
        <v>4302</v>
      </c>
      <c r="B27" s="17" t="s">
        <v>31</v>
      </c>
      <c r="C27" s="141">
        <v>4572.7342829999998</v>
      </c>
      <c r="D27" s="21">
        <v>6096.9790439999997</v>
      </c>
      <c r="E27" s="142">
        <v>7621.2238049999996</v>
      </c>
      <c r="F27" s="143">
        <v>6096.9790439999997</v>
      </c>
      <c r="G27" s="21">
        <v>5850.1353239999999</v>
      </c>
      <c r="H27" s="22">
        <v>1.0421945316354189</v>
      </c>
    </row>
    <row r="28" spans="1:8" x14ac:dyDescent="0.25">
      <c r="A28" s="16">
        <v>4305</v>
      </c>
      <c r="B28" s="17" t="s">
        <v>32</v>
      </c>
      <c r="C28" s="141">
        <v>1909.7289352499997</v>
      </c>
      <c r="D28" s="21">
        <v>2546.3052469999998</v>
      </c>
      <c r="E28" s="142">
        <v>3182.8815587499998</v>
      </c>
      <c r="F28" s="143">
        <v>2546.3052469999998</v>
      </c>
      <c r="G28" s="21">
        <v>2443.2169669999998</v>
      </c>
      <c r="H28" s="22">
        <v>1.0421936657253084</v>
      </c>
    </row>
    <row r="29" spans="1:8" x14ac:dyDescent="0.25">
      <c r="A29" s="16">
        <v>2904</v>
      </c>
      <c r="B29" s="17" t="s">
        <v>33</v>
      </c>
      <c r="C29" s="141">
        <v>216.91950449999999</v>
      </c>
      <c r="D29" s="24">
        <v>289.22600599999998</v>
      </c>
      <c r="E29" s="142">
        <v>361.53250749999995</v>
      </c>
      <c r="F29" s="143">
        <v>289.22600599999998</v>
      </c>
      <c r="G29" s="24">
        <v>277.52162800000002</v>
      </c>
      <c r="H29" s="22">
        <v>1.0421746516995785</v>
      </c>
    </row>
    <row r="30" spans="1:8" x14ac:dyDescent="0.25">
      <c r="A30" s="16">
        <v>4103</v>
      </c>
      <c r="B30" s="17" t="s">
        <v>34</v>
      </c>
      <c r="C30" s="141">
        <v>3213.1060575000001</v>
      </c>
      <c r="D30" s="21">
        <v>4284.1414100000002</v>
      </c>
      <c r="E30" s="142">
        <v>5355.1767625000002</v>
      </c>
      <c r="F30" s="143">
        <v>4284.1414100000002</v>
      </c>
      <c r="G30" s="21">
        <v>4110.7323479999995</v>
      </c>
      <c r="H30" s="22">
        <v>1.0421844691699205</v>
      </c>
    </row>
    <row r="31" spans="1:8" x14ac:dyDescent="0.25">
      <c r="A31" s="16">
        <v>1101</v>
      </c>
      <c r="B31" s="17" t="s">
        <v>35</v>
      </c>
      <c r="C31" s="141">
        <v>1889.0865202500001</v>
      </c>
      <c r="D31" s="21">
        <v>2518.7820270000002</v>
      </c>
      <c r="E31" s="142">
        <v>3148.4775337500005</v>
      </c>
      <c r="F31" s="143">
        <v>2518.7820270000002</v>
      </c>
      <c r="G31" s="21">
        <v>2416.8523180000002</v>
      </c>
      <c r="H31" s="22">
        <v>1.0421745707178125</v>
      </c>
    </row>
    <row r="32" spans="1:8" x14ac:dyDescent="0.25">
      <c r="A32" s="16">
        <v>3506</v>
      </c>
      <c r="B32" s="17" t="s">
        <v>36</v>
      </c>
      <c r="C32" s="141">
        <v>2493.3110152499999</v>
      </c>
      <c r="D32" s="21">
        <v>3324.414687</v>
      </c>
      <c r="E32" s="142">
        <v>4155.5183587499996</v>
      </c>
      <c r="F32" s="143">
        <v>3324.414687</v>
      </c>
      <c r="G32" s="21">
        <v>3189.8336399999998</v>
      </c>
      <c r="H32" s="22">
        <v>1.0421906162479371</v>
      </c>
    </row>
    <row r="33" spans="1:8" x14ac:dyDescent="0.25">
      <c r="A33" s="16">
        <v>3502</v>
      </c>
      <c r="B33" s="17" t="s">
        <v>37</v>
      </c>
      <c r="C33" s="141">
        <v>15914.4008445</v>
      </c>
      <c r="D33" s="21">
        <v>21219.201126</v>
      </c>
      <c r="E33" s="142">
        <v>26524.0014075</v>
      </c>
      <c r="F33" s="143">
        <v>21219.201126</v>
      </c>
      <c r="G33" s="21">
        <v>20360.566381000001</v>
      </c>
      <c r="H33" s="22">
        <v>1.042171456772502</v>
      </c>
    </row>
    <row r="34" spans="1:8" x14ac:dyDescent="0.25">
      <c r="A34" s="16">
        <v>1201</v>
      </c>
      <c r="B34" s="17" t="s">
        <v>38</v>
      </c>
      <c r="C34" s="141">
        <v>755.61425550000001</v>
      </c>
      <c r="D34" s="21">
        <v>1007.485674</v>
      </c>
      <c r="E34" s="142">
        <v>1259.3570924999999</v>
      </c>
      <c r="F34" s="143">
        <v>1007.485674</v>
      </c>
      <c r="G34" s="21">
        <v>966.71707700000002</v>
      </c>
      <c r="H34" s="22">
        <v>1.0421722114669958</v>
      </c>
    </row>
    <row r="35" spans="1:8" x14ac:dyDescent="0.25">
      <c r="A35" s="16">
        <v>4307</v>
      </c>
      <c r="B35" s="17" t="s">
        <v>39</v>
      </c>
      <c r="C35" s="141">
        <v>3431.2469025</v>
      </c>
      <c r="D35" s="21">
        <v>4574.9958699999997</v>
      </c>
      <c r="E35" s="142">
        <v>5718.7448374999994</v>
      </c>
      <c r="F35" s="143">
        <v>4574.9958699999997</v>
      </c>
      <c r="G35" s="21">
        <v>4389.8134799999998</v>
      </c>
      <c r="H35" s="22">
        <v>1.0421845690810536</v>
      </c>
    </row>
    <row r="36" spans="1:8" x14ac:dyDescent="0.25">
      <c r="A36" s="16">
        <v>1504</v>
      </c>
      <c r="B36" s="17" t="s">
        <v>40</v>
      </c>
      <c r="C36" s="141">
        <v>638.03677199999993</v>
      </c>
      <c r="D36" s="24">
        <v>850.71569599999998</v>
      </c>
      <c r="E36" s="142">
        <v>1063.39462</v>
      </c>
      <c r="F36" s="143">
        <v>850.71569599999998</v>
      </c>
      <c r="G36" s="24">
        <v>816.28713500000003</v>
      </c>
      <c r="H36" s="22">
        <v>1.0421770226722977</v>
      </c>
    </row>
    <row r="37" spans="1:8" x14ac:dyDescent="0.25">
      <c r="A37" s="16">
        <v>3501</v>
      </c>
      <c r="B37" s="17" t="s">
        <v>41</v>
      </c>
      <c r="C37" s="141">
        <v>9873.5892029999995</v>
      </c>
      <c r="D37" s="21">
        <v>13164.785604000001</v>
      </c>
      <c r="E37" s="142">
        <v>16455.982005000002</v>
      </c>
      <c r="F37" s="143">
        <v>13164.785604000001</v>
      </c>
      <c r="G37" s="21">
        <v>12603.743214</v>
      </c>
      <c r="H37" s="22">
        <v>1.0445139495841842</v>
      </c>
    </row>
    <row r="38" spans="1:8" x14ac:dyDescent="0.25">
      <c r="A38" s="16">
        <v>3504</v>
      </c>
      <c r="B38" s="17" t="s">
        <v>42</v>
      </c>
      <c r="C38" s="141">
        <v>4673.5835227500002</v>
      </c>
      <c r="D38" s="21">
        <v>6231.4446969999999</v>
      </c>
      <c r="E38" s="142">
        <v>7789.3058712499997</v>
      </c>
      <c r="F38" s="143">
        <v>6231.4446969999999</v>
      </c>
      <c r="G38" s="21">
        <v>5979.2893539999995</v>
      </c>
      <c r="H38" s="22">
        <v>1.0421714568523623</v>
      </c>
    </row>
    <row r="39" spans="1:8" x14ac:dyDescent="0.25">
      <c r="A39" s="16">
        <v>2102</v>
      </c>
      <c r="B39" s="17" t="s">
        <v>43</v>
      </c>
      <c r="C39" s="141">
        <v>232.60187550000001</v>
      </c>
      <c r="D39" s="21">
        <v>310.13583399999999</v>
      </c>
      <c r="E39" s="142">
        <v>387.66979249999997</v>
      </c>
      <c r="F39" s="143">
        <v>310.13583399999999</v>
      </c>
      <c r="G39" s="21">
        <v>297.58383600000002</v>
      </c>
      <c r="H39" s="22">
        <v>1.0421797036046003</v>
      </c>
    </row>
    <row r="40" spans="1:8" x14ac:dyDescent="0.25">
      <c r="A40" s="16">
        <v>2301</v>
      </c>
      <c r="B40" s="17" t="s">
        <v>44</v>
      </c>
      <c r="C40" s="141">
        <v>121.73497950000001</v>
      </c>
      <c r="D40" s="21">
        <v>162.31330600000001</v>
      </c>
      <c r="E40" s="142">
        <v>202.89163250000001</v>
      </c>
      <c r="F40" s="143">
        <v>162.31330600000001</v>
      </c>
      <c r="G40" s="21">
        <v>155.74336600000001</v>
      </c>
      <c r="H40" s="22">
        <v>1.0421843971190401</v>
      </c>
    </row>
    <row r="41" spans="1:8" x14ac:dyDescent="0.25">
      <c r="A41" s="16">
        <v>3102</v>
      </c>
      <c r="B41" s="17" t="s">
        <v>45</v>
      </c>
      <c r="C41" s="141">
        <v>1322.2660109999999</v>
      </c>
      <c r="D41" s="21">
        <v>1763.021348</v>
      </c>
      <c r="E41" s="142">
        <v>2203.7766849999998</v>
      </c>
      <c r="F41" s="143">
        <v>1763.021348</v>
      </c>
      <c r="G41" s="21">
        <v>1691.676189</v>
      </c>
      <c r="H41" s="22">
        <v>1.0421742408292536</v>
      </c>
    </row>
    <row r="42" spans="1:8" x14ac:dyDescent="0.25">
      <c r="A42" s="16">
        <v>2202</v>
      </c>
      <c r="B42" s="17" t="s">
        <v>46</v>
      </c>
      <c r="C42" s="141">
        <v>160.85340150000002</v>
      </c>
      <c r="D42" s="24">
        <v>214.47120200000001</v>
      </c>
      <c r="E42" s="142">
        <v>268.08900249999999</v>
      </c>
      <c r="F42" s="143">
        <v>214.47120200000001</v>
      </c>
      <c r="G42" s="24">
        <v>205.792157</v>
      </c>
      <c r="H42" s="22">
        <v>1.0421738375578617</v>
      </c>
    </row>
    <row r="43" spans="1:8" x14ac:dyDescent="0.25">
      <c r="A43" s="16">
        <v>3106</v>
      </c>
      <c r="B43" s="17" t="s">
        <v>47</v>
      </c>
      <c r="C43" s="141">
        <v>4422.7532850000007</v>
      </c>
      <c r="D43" s="21">
        <v>5897.0043800000003</v>
      </c>
      <c r="E43" s="142">
        <v>7371.2554749999999</v>
      </c>
      <c r="F43" s="143">
        <v>5897.0043800000003</v>
      </c>
      <c r="G43" s="21">
        <v>5658.361562</v>
      </c>
      <c r="H43" s="22">
        <v>1.0421752508009845</v>
      </c>
    </row>
    <row r="44" spans="1:8" x14ac:dyDescent="0.25">
      <c r="A44" s="16">
        <v>3201</v>
      </c>
      <c r="B44" s="17" t="s">
        <v>48</v>
      </c>
      <c r="C44" s="141">
        <v>3427.8576360000002</v>
      </c>
      <c r="D44" s="21">
        <v>4570.4768480000002</v>
      </c>
      <c r="E44" s="142">
        <v>5713.0960599999999</v>
      </c>
      <c r="F44" s="143">
        <v>4570.4768480000002</v>
      </c>
      <c r="G44" s="21">
        <v>4385.5224260000005</v>
      </c>
      <c r="H44" s="22">
        <v>1.0421738630051187</v>
      </c>
    </row>
    <row r="45" spans="1:8" x14ac:dyDescent="0.25">
      <c r="A45" s="16">
        <v>2909</v>
      </c>
      <c r="B45" s="17" t="s">
        <v>49</v>
      </c>
      <c r="C45" s="141">
        <v>531.39245774999995</v>
      </c>
      <c r="D45" s="21">
        <v>708.52327700000001</v>
      </c>
      <c r="E45" s="142">
        <v>885.65409625000007</v>
      </c>
      <c r="F45" s="143">
        <v>708.52327700000001</v>
      </c>
      <c r="G45" s="21">
        <v>679.85019799999998</v>
      </c>
      <c r="H45" s="22">
        <v>1.0421755838041251</v>
      </c>
    </row>
    <row r="46" spans="1:8" x14ac:dyDescent="0.25">
      <c r="A46" s="16">
        <v>3503</v>
      </c>
      <c r="B46" s="17" t="s">
        <v>50</v>
      </c>
      <c r="C46" s="141">
        <v>8669.0795025000007</v>
      </c>
      <c r="D46" s="21">
        <v>11558.77267</v>
      </c>
      <c r="E46" s="142">
        <v>14448.4658375</v>
      </c>
      <c r="F46" s="143">
        <v>11558.77267</v>
      </c>
      <c r="G46" s="21">
        <v>11091.029092999999</v>
      </c>
      <c r="H46" s="22">
        <v>1.042173144897367</v>
      </c>
    </row>
    <row r="47" spans="1:8" x14ac:dyDescent="0.25">
      <c r="A47" s="16">
        <v>1502</v>
      </c>
      <c r="B47" s="17" t="s">
        <v>51</v>
      </c>
      <c r="C47" s="141">
        <v>508.01345549999996</v>
      </c>
      <c r="D47" s="21">
        <v>677.35127399999999</v>
      </c>
      <c r="E47" s="142">
        <v>846.68909250000002</v>
      </c>
      <c r="F47" s="143">
        <v>677.35127399999999</v>
      </c>
      <c r="G47" s="21">
        <v>649.93897900000002</v>
      </c>
      <c r="H47" s="22">
        <v>1.0421767210241439</v>
      </c>
    </row>
    <row r="48" spans="1:8" x14ac:dyDescent="0.25">
      <c r="A48" s="16">
        <v>3108</v>
      </c>
      <c r="B48" s="17" t="s">
        <v>52</v>
      </c>
      <c r="C48" s="141">
        <v>4310.608878</v>
      </c>
      <c r="D48" s="21">
        <v>5747.4785039999997</v>
      </c>
      <c r="E48" s="142">
        <v>7184.3481299999994</v>
      </c>
      <c r="F48" s="143">
        <v>5747.4785039999997</v>
      </c>
      <c r="G48" s="21">
        <v>5514.8930389999996</v>
      </c>
      <c r="H48" s="22">
        <v>1.0421740663608907</v>
      </c>
    </row>
    <row r="49" spans="1:8" x14ac:dyDescent="0.25">
      <c r="A49" s="16">
        <v>4102</v>
      </c>
      <c r="B49" s="17" t="s">
        <v>53</v>
      </c>
      <c r="C49" s="141">
        <v>760.07823525000003</v>
      </c>
      <c r="D49" s="21">
        <v>1013.437647</v>
      </c>
      <c r="E49" s="142">
        <v>1266.7970587499999</v>
      </c>
      <c r="F49" s="143">
        <v>1013.437647</v>
      </c>
      <c r="G49" s="21">
        <v>972.42890299999999</v>
      </c>
      <c r="H49" s="22">
        <v>1.0421714573409795</v>
      </c>
    </row>
    <row r="50" spans="1:8" x14ac:dyDescent="0.25">
      <c r="A50" s="16">
        <v>2302</v>
      </c>
      <c r="B50" s="17" t="s">
        <v>54</v>
      </c>
      <c r="C50" s="141">
        <v>162.5480475</v>
      </c>
      <c r="D50" s="21">
        <v>216.73072999999999</v>
      </c>
      <c r="E50" s="142">
        <v>270.91341249999999</v>
      </c>
      <c r="F50" s="143">
        <v>216.73072999999999</v>
      </c>
      <c r="G50" s="21">
        <v>207.957956</v>
      </c>
      <c r="H50" s="22">
        <v>1.0421853251914055</v>
      </c>
    </row>
    <row r="51" spans="1:8" x14ac:dyDescent="0.25">
      <c r="A51" s="16">
        <v>4303</v>
      </c>
      <c r="B51" s="17" t="s">
        <v>55</v>
      </c>
      <c r="C51" s="141">
        <v>6278.6702407500006</v>
      </c>
      <c r="D51" s="21">
        <v>8371.5603210000008</v>
      </c>
      <c r="E51" s="142">
        <v>10464.45040125</v>
      </c>
      <c r="F51" s="143">
        <v>8371.5603210000008</v>
      </c>
      <c r="G51" s="21">
        <v>8032.7903050000004</v>
      </c>
      <c r="H51" s="22">
        <v>1.0421733922008563</v>
      </c>
    </row>
    <row r="52" spans="1:8" x14ac:dyDescent="0.25">
      <c r="A52" s="16">
        <v>2604</v>
      </c>
      <c r="B52" s="17" t="s">
        <v>56</v>
      </c>
      <c r="C52" s="141">
        <v>1508.859111</v>
      </c>
      <c r="D52" s="21">
        <v>2011.812148</v>
      </c>
      <c r="E52" s="142">
        <v>2514.7651850000002</v>
      </c>
      <c r="F52" s="143">
        <v>2011.812148</v>
      </c>
      <c r="G52" s="21">
        <v>1930.3869340000001</v>
      </c>
      <c r="H52" s="22">
        <v>1.0421807734842448</v>
      </c>
    </row>
    <row r="53" spans="1:8" x14ac:dyDescent="0.25">
      <c r="A53" s="16">
        <v>2906</v>
      </c>
      <c r="B53" s="17" t="s">
        <v>57</v>
      </c>
      <c r="C53" s="141">
        <v>556.85735174999991</v>
      </c>
      <c r="D53" s="21">
        <v>742.47646899999995</v>
      </c>
      <c r="E53" s="142">
        <v>928.09558625</v>
      </c>
      <c r="F53" s="143">
        <v>742.47646899999995</v>
      </c>
      <c r="G53" s="21">
        <v>712.429441</v>
      </c>
      <c r="H53" s="22">
        <v>1.0421754440100406</v>
      </c>
    </row>
    <row r="54" spans="1:8" x14ac:dyDescent="0.25">
      <c r="A54" s="16">
        <v>5204</v>
      </c>
      <c r="B54" s="17" t="s">
        <v>58</v>
      </c>
      <c r="C54" s="141">
        <v>2402.5807650000002</v>
      </c>
      <c r="D54" s="21">
        <v>3203.4410200000002</v>
      </c>
      <c r="E54" s="142">
        <v>4004.3012750000003</v>
      </c>
      <c r="F54" s="143">
        <v>3203.4410200000002</v>
      </c>
      <c r="G54" s="21">
        <v>3073.798785</v>
      </c>
      <c r="H54" s="22">
        <v>1.0421765522299795</v>
      </c>
    </row>
    <row r="55" spans="1:8" x14ac:dyDescent="0.25">
      <c r="A55" s="16">
        <v>3302</v>
      </c>
      <c r="B55" s="17" t="s">
        <v>59</v>
      </c>
      <c r="C55" s="141">
        <v>2893.2577185</v>
      </c>
      <c r="D55" s="21">
        <v>3857.676958</v>
      </c>
      <c r="E55" s="142">
        <v>4822.0961975</v>
      </c>
      <c r="F55" s="143">
        <v>3857.676958</v>
      </c>
      <c r="G55" s="21">
        <v>3701.554971</v>
      </c>
      <c r="H55" s="22">
        <v>1.0421774060423645</v>
      </c>
    </row>
    <row r="56" spans="1:8" x14ac:dyDescent="0.25">
      <c r="A56" s="16">
        <v>1701</v>
      </c>
      <c r="B56" s="17" t="s">
        <v>60</v>
      </c>
      <c r="C56" s="141">
        <v>666.95736599999998</v>
      </c>
      <c r="D56" s="24">
        <v>889.27648799999997</v>
      </c>
      <c r="E56" s="142">
        <v>1111.5956099999999</v>
      </c>
      <c r="F56" s="143">
        <v>889.27648799999997</v>
      </c>
      <c r="G56" s="24">
        <v>853.28440000000001</v>
      </c>
      <c r="H56" s="22">
        <v>1.0421806469214718</v>
      </c>
    </row>
    <row r="57" spans="1:8" x14ac:dyDescent="0.25">
      <c r="A57" s="16">
        <v>3103</v>
      </c>
      <c r="B57" s="17" t="s">
        <v>61</v>
      </c>
      <c r="C57" s="141">
        <v>2821.9259602500001</v>
      </c>
      <c r="D57" s="21">
        <v>3762.567947</v>
      </c>
      <c r="E57" s="142">
        <v>4703.2099337500003</v>
      </c>
      <c r="F57" s="143">
        <v>3762.567947</v>
      </c>
      <c r="G57" s="21">
        <v>3610.306403</v>
      </c>
      <c r="H57" s="22">
        <v>1.0421741334401637</v>
      </c>
    </row>
    <row r="58" spans="1:8" x14ac:dyDescent="0.25">
      <c r="A58" s="16">
        <v>3505</v>
      </c>
      <c r="B58" s="17" t="s">
        <v>62</v>
      </c>
      <c r="C58" s="141">
        <v>5480.4586034999993</v>
      </c>
      <c r="D58" s="21">
        <v>7307.2781379999997</v>
      </c>
      <c r="E58" s="142">
        <v>9134.0976725</v>
      </c>
      <c r="F58" s="143">
        <v>7307.2781379999997</v>
      </c>
      <c r="G58" s="21">
        <v>7011.5525299999999</v>
      </c>
      <c r="H58" s="22">
        <v>1.0421769082859598</v>
      </c>
    </row>
    <row r="59" spans="1:8" x14ac:dyDescent="0.25">
      <c r="A59" s="16">
        <v>4101</v>
      </c>
      <c r="B59" s="17" t="s">
        <v>63</v>
      </c>
      <c r="C59" s="141">
        <v>4484.3399482954701</v>
      </c>
      <c r="D59" s="24">
        <v>5979.1199310606271</v>
      </c>
      <c r="E59" s="142">
        <v>7473.8999138257841</v>
      </c>
      <c r="F59" s="143">
        <v>5979.1199310606271</v>
      </c>
      <c r="G59" s="24">
        <v>5737.0943979865133</v>
      </c>
      <c r="H59" s="22">
        <v>1.0421860817139517</v>
      </c>
    </row>
    <row r="60" spans="1:8" x14ac:dyDescent="0.25">
      <c r="A60" s="16">
        <v>3105</v>
      </c>
      <c r="B60" s="17" t="s">
        <v>64</v>
      </c>
      <c r="C60" s="141">
        <v>6742.7682734999999</v>
      </c>
      <c r="D60" s="21">
        <v>8990.3576979999998</v>
      </c>
      <c r="E60" s="142">
        <v>11237.9471225</v>
      </c>
      <c r="F60" s="143">
        <v>8990.3576979999998</v>
      </c>
      <c r="G60" s="21">
        <v>8626.5629709999994</v>
      </c>
      <c r="H60" s="22">
        <v>1.0421714567230278</v>
      </c>
    </row>
    <row r="61" spans="1:8" x14ac:dyDescent="0.25">
      <c r="A61" s="16">
        <v>5106</v>
      </c>
      <c r="B61" s="17" t="s">
        <v>65</v>
      </c>
      <c r="C61" s="141">
        <v>2612.6556945000002</v>
      </c>
      <c r="D61" s="21">
        <v>3483.5409260000001</v>
      </c>
      <c r="E61" s="142">
        <v>4354.4261575</v>
      </c>
      <c r="F61" s="143">
        <v>3483.5409260000001</v>
      </c>
      <c r="G61" s="21">
        <v>3342.576857</v>
      </c>
      <c r="H61" s="22">
        <v>1.0421722745745678</v>
      </c>
    </row>
    <row r="62" spans="1:8" x14ac:dyDescent="0.25">
      <c r="A62" s="16">
        <v>5203</v>
      </c>
      <c r="B62" s="17" t="s">
        <v>66</v>
      </c>
      <c r="C62" s="141">
        <v>1766.1423607499999</v>
      </c>
      <c r="D62" s="21">
        <v>2354.8564809999998</v>
      </c>
      <c r="E62" s="142">
        <v>2943.5706012499995</v>
      </c>
      <c r="F62" s="143">
        <v>2354.8564809999998</v>
      </c>
      <c r="G62" s="21">
        <v>2259.5623860000001</v>
      </c>
      <c r="H62" s="22">
        <v>1.0421736950439746</v>
      </c>
    </row>
    <row r="63" spans="1:8" x14ac:dyDescent="0.25">
      <c r="A63" s="16">
        <v>2801</v>
      </c>
      <c r="B63" s="17" t="s">
        <v>67</v>
      </c>
      <c r="C63" s="141">
        <v>1284.7836937499999</v>
      </c>
      <c r="D63" s="21">
        <v>1713.0449249999999</v>
      </c>
      <c r="E63" s="142">
        <v>2141.3061562499997</v>
      </c>
      <c r="F63" s="143">
        <v>1713.0449249999999</v>
      </c>
      <c r="G63" s="21">
        <v>1643.7218760000001</v>
      </c>
      <c r="H63" s="22">
        <v>1.042174439613043</v>
      </c>
    </row>
    <row r="64" spans="1:8" x14ac:dyDescent="0.25">
      <c r="A64" s="25">
        <v>5205</v>
      </c>
      <c r="B64" s="26" t="s">
        <v>68</v>
      </c>
      <c r="C64" s="141">
        <v>1848.3768817499999</v>
      </c>
      <c r="D64" s="21">
        <v>2464.5025089999999</v>
      </c>
      <c r="E64" s="142">
        <v>3080.6281362499999</v>
      </c>
      <c r="F64" s="143">
        <v>2464.5025089999999</v>
      </c>
      <c r="G64" s="21">
        <v>2364.7653300000002</v>
      </c>
      <c r="H64" s="22">
        <v>1.0421763537103277</v>
      </c>
    </row>
    <row r="65" spans="1:8" x14ac:dyDescent="0.25">
      <c r="A65" s="16">
        <v>2602</v>
      </c>
      <c r="B65" s="17" t="s">
        <v>69</v>
      </c>
      <c r="C65" s="141">
        <v>167.12223225</v>
      </c>
      <c r="D65" s="21">
        <v>222.829643</v>
      </c>
      <c r="E65" s="142">
        <v>278.53705374999998</v>
      </c>
      <c r="F65" s="143">
        <v>222.829643</v>
      </c>
      <c r="G65" s="21">
        <v>213.81270799999999</v>
      </c>
      <c r="H65" s="22">
        <v>1.0421721191614113</v>
      </c>
    </row>
    <row r="66" spans="1:8" x14ac:dyDescent="0.25">
      <c r="A66" s="16">
        <v>5202</v>
      </c>
      <c r="B66" s="17" t="s">
        <v>70</v>
      </c>
      <c r="C66" s="141">
        <v>2515.4100172500002</v>
      </c>
      <c r="D66" s="21">
        <v>3353.8800230000002</v>
      </c>
      <c r="E66" s="142">
        <v>4192.3500287500001</v>
      </c>
      <c r="F66" s="143">
        <v>3353.8800230000002</v>
      </c>
      <c r="G66" s="21">
        <v>3218.1550940000002</v>
      </c>
      <c r="H66" s="22">
        <v>1.0421747631905773</v>
      </c>
    </row>
    <row r="67" spans="1:8" x14ac:dyDescent="0.25">
      <c r="A67" s="16">
        <v>4306</v>
      </c>
      <c r="B67" s="17" t="s">
        <v>71</v>
      </c>
      <c r="C67" s="141">
        <v>6255.9714667499993</v>
      </c>
      <c r="D67" s="21">
        <v>8341.2952889999997</v>
      </c>
      <c r="E67" s="142">
        <v>10426.61911125</v>
      </c>
      <c r="F67" s="143">
        <v>8341.2952889999997</v>
      </c>
      <c r="G67" s="21">
        <v>8003.7535079999998</v>
      </c>
      <c r="H67" s="22">
        <v>1.04217293556862</v>
      </c>
    </row>
    <row r="68" spans="1:8" x14ac:dyDescent="0.25">
      <c r="A68" s="16">
        <v>2105</v>
      </c>
      <c r="B68" s="17" t="s">
        <v>72</v>
      </c>
      <c r="C68" s="141">
        <v>506.75426850000002</v>
      </c>
      <c r="D68" s="21">
        <v>675.67235800000003</v>
      </c>
      <c r="E68" s="142">
        <v>844.59044749999998</v>
      </c>
      <c r="F68" s="143">
        <v>675.67235800000003</v>
      </c>
      <c r="G68" s="21">
        <v>648.33055200000001</v>
      </c>
      <c r="H68" s="22">
        <v>1.0421726323333904</v>
      </c>
    </row>
    <row r="69" spans="1:8" x14ac:dyDescent="0.25">
      <c r="A69" s="16">
        <v>5101</v>
      </c>
      <c r="B69" s="17" t="s">
        <v>73</v>
      </c>
      <c r="C69" s="141">
        <v>1491.1305075</v>
      </c>
      <c r="D69" s="21">
        <v>1988.17401</v>
      </c>
      <c r="E69" s="142">
        <v>2485.2175124999999</v>
      </c>
      <c r="F69" s="143">
        <v>1988.17401</v>
      </c>
      <c r="G69" s="21">
        <v>1907.7183279999999</v>
      </c>
      <c r="H69" s="22">
        <v>1.0421737741988082</v>
      </c>
    </row>
    <row r="70" spans="1:8" x14ac:dyDescent="0.25">
      <c r="A70" s="16">
        <v>2902</v>
      </c>
      <c r="B70" s="17" t="s">
        <v>74</v>
      </c>
      <c r="C70" s="141">
        <v>254.84639549999997</v>
      </c>
      <c r="D70" s="21">
        <v>339.79519399999998</v>
      </c>
      <c r="E70" s="142">
        <v>424.74399249999999</v>
      </c>
      <c r="F70" s="143">
        <v>339.79519399999998</v>
      </c>
      <c r="G70" s="21">
        <v>318.08926700000001</v>
      </c>
      <c r="H70" s="22">
        <v>1.0682384765909123</v>
      </c>
    </row>
    <row r="71" spans="1:8" x14ac:dyDescent="0.25">
      <c r="A71" s="16">
        <v>5104</v>
      </c>
      <c r="B71" s="17" t="s">
        <v>75</v>
      </c>
      <c r="C71" s="141">
        <v>1149.9767737500001</v>
      </c>
      <c r="D71" s="21">
        <v>1533.302365</v>
      </c>
      <c r="E71" s="142">
        <v>1916.6279562499999</v>
      </c>
      <c r="F71" s="143">
        <v>1533.302365</v>
      </c>
      <c r="G71" s="21">
        <v>1407.2755560000001</v>
      </c>
      <c r="H71" s="22">
        <v>1.0895537540339399</v>
      </c>
    </row>
    <row r="72" spans="1:8" x14ac:dyDescent="0.25">
      <c r="A72" s="16">
        <v>2402</v>
      </c>
      <c r="B72" s="17" t="s">
        <v>76</v>
      </c>
      <c r="C72" s="141">
        <v>495.88648574999996</v>
      </c>
      <c r="D72" s="21">
        <v>661.18198099999995</v>
      </c>
      <c r="E72" s="142">
        <v>826.47747624999988</v>
      </c>
      <c r="F72" s="143">
        <v>661.18198099999995</v>
      </c>
      <c r="G72" s="21">
        <v>634.41190500000005</v>
      </c>
      <c r="H72" s="22">
        <v>1.0421966797738449</v>
      </c>
    </row>
    <row r="73" spans="1:8" x14ac:dyDescent="0.25">
      <c r="A73" s="16">
        <v>2103</v>
      </c>
      <c r="B73" s="17" t="s">
        <v>77</v>
      </c>
      <c r="C73" s="141">
        <v>714.41757300000006</v>
      </c>
      <c r="D73" s="21">
        <v>952.55676400000004</v>
      </c>
      <c r="E73" s="142">
        <v>1190.6959550000001</v>
      </c>
      <c r="F73" s="143">
        <v>952.55676400000004</v>
      </c>
      <c r="G73" s="21">
        <v>914.01113199999998</v>
      </c>
      <c r="H73" s="22">
        <v>1.0421719502646059</v>
      </c>
    </row>
    <row r="74" spans="1:8" x14ac:dyDescent="0.25">
      <c r="A74" s="16">
        <v>1202</v>
      </c>
      <c r="B74" s="17" t="s">
        <v>78</v>
      </c>
      <c r="C74" s="141">
        <v>183.25369725000002</v>
      </c>
      <c r="D74" s="21">
        <v>244.33826300000001</v>
      </c>
      <c r="E74" s="142">
        <v>305.42282875000001</v>
      </c>
      <c r="F74" s="143">
        <v>244.33826300000001</v>
      </c>
      <c r="G74" s="21">
        <v>234.450928</v>
      </c>
      <c r="H74" s="22">
        <v>1.0421723005506722</v>
      </c>
    </row>
    <row r="75" spans="1:8" x14ac:dyDescent="0.25">
      <c r="A75" s="16">
        <v>2206</v>
      </c>
      <c r="B75" s="17" t="s">
        <v>79</v>
      </c>
      <c r="C75" s="141">
        <v>107.3272815</v>
      </c>
      <c r="D75" s="21">
        <v>143.10304199999999</v>
      </c>
      <c r="E75" s="142">
        <v>178.87880249999998</v>
      </c>
      <c r="F75" s="143">
        <v>143.10304199999999</v>
      </c>
      <c r="G75" s="21">
        <v>137.31160199999999</v>
      </c>
      <c r="H75" s="22">
        <v>1.0421773536660071</v>
      </c>
    </row>
    <row r="76" spans="1:8" x14ac:dyDescent="0.25">
      <c r="A76" s="16">
        <v>2910</v>
      </c>
      <c r="B76" s="17" t="s">
        <v>80</v>
      </c>
      <c r="C76" s="141">
        <v>402.83535074999998</v>
      </c>
      <c r="D76" s="21">
        <v>537.11380099999997</v>
      </c>
      <c r="E76" s="142">
        <v>671.39225124999996</v>
      </c>
      <c r="F76" s="143">
        <v>537.11380099999997</v>
      </c>
      <c r="G76" s="21">
        <v>515.37949700000001</v>
      </c>
      <c r="H76" s="22">
        <v>1.0421714564248565</v>
      </c>
    </row>
    <row r="77" spans="1:8" x14ac:dyDescent="0.25">
      <c r="A77" s="16">
        <v>2903</v>
      </c>
      <c r="B77" s="17" t="s">
        <v>81</v>
      </c>
      <c r="C77" s="141">
        <v>136.60390275</v>
      </c>
      <c r="D77" s="21">
        <v>182.13853700000001</v>
      </c>
      <c r="E77" s="142">
        <v>227.67317125000002</v>
      </c>
      <c r="F77" s="143">
        <v>182.13853700000001</v>
      </c>
      <c r="G77" s="21">
        <v>174.768303</v>
      </c>
      <c r="H77" s="22">
        <v>1.0421714571434615</v>
      </c>
    </row>
    <row r="78" spans="1:8" x14ac:dyDescent="0.25">
      <c r="A78" s="16">
        <v>5206</v>
      </c>
      <c r="B78" s="17" t="s">
        <v>82</v>
      </c>
      <c r="C78" s="141">
        <v>4998.0488617499996</v>
      </c>
      <c r="D78" s="21">
        <v>6664.065149</v>
      </c>
      <c r="E78" s="142">
        <v>8330.0814362500005</v>
      </c>
      <c r="F78" s="143">
        <v>6664.065149</v>
      </c>
      <c r="G78" s="21">
        <v>6394.3438910000004</v>
      </c>
      <c r="H78" s="22">
        <v>1.0421812249384383</v>
      </c>
    </row>
    <row r="79" spans="1:8" x14ac:dyDescent="0.25">
      <c r="A79" s="16">
        <v>2201</v>
      </c>
      <c r="B79" s="17" t="s">
        <v>83</v>
      </c>
      <c r="C79" s="141">
        <v>171.56360774999999</v>
      </c>
      <c r="D79" s="21">
        <v>228.75147699999999</v>
      </c>
      <c r="E79" s="142">
        <v>285.93934624999997</v>
      </c>
      <c r="F79" s="143">
        <v>228.75147699999999</v>
      </c>
      <c r="G79" s="21">
        <v>219.493718</v>
      </c>
      <c r="H79" s="22">
        <v>1.0421777856986321</v>
      </c>
    </row>
    <row r="80" spans="1:8" x14ac:dyDescent="0.25">
      <c r="A80" s="16">
        <v>2502</v>
      </c>
      <c r="B80" s="17" t="s">
        <v>84</v>
      </c>
      <c r="C80" s="141">
        <v>234.08668875000001</v>
      </c>
      <c r="D80" s="21">
        <v>312.11558500000001</v>
      </c>
      <c r="E80" s="142">
        <v>390.14448125000001</v>
      </c>
      <c r="F80" s="143">
        <v>312.11558500000001</v>
      </c>
      <c r="G80" s="21">
        <v>299.48551300000003</v>
      </c>
      <c r="H80" s="22">
        <v>1.0421725641199879</v>
      </c>
    </row>
    <row r="81" spans="1:8" x14ac:dyDescent="0.25">
      <c r="A81" s="16">
        <v>3107</v>
      </c>
      <c r="B81" s="17" t="s">
        <v>85</v>
      </c>
      <c r="C81" s="141">
        <v>1507.2352942499999</v>
      </c>
      <c r="D81" s="21">
        <v>2009.6470589999999</v>
      </c>
      <c r="E81" s="142">
        <v>2512.0588237499996</v>
      </c>
      <c r="F81" s="143">
        <v>2009.6470589999999</v>
      </c>
      <c r="G81" s="21">
        <v>1928.3094390000001</v>
      </c>
      <c r="H81" s="22">
        <v>1.0421807923328843</v>
      </c>
    </row>
    <row r="82" spans="1:8" x14ac:dyDescent="0.25">
      <c r="A82" s="16">
        <v>2905</v>
      </c>
      <c r="B82" s="17" t="s">
        <v>86</v>
      </c>
      <c r="C82" s="141">
        <v>1053.794748</v>
      </c>
      <c r="D82" s="21">
        <v>1405.0596640000001</v>
      </c>
      <c r="E82" s="142">
        <v>1756.3245800000002</v>
      </c>
      <c r="F82" s="143">
        <v>1405.0596640000001</v>
      </c>
      <c r="G82" s="21">
        <v>1348.2032449999999</v>
      </c>
      <c r="H82" s="22">
        <v>1.0421719938821243</v>
      </c>
    </row>
    <row r="83" spans="1:8" x14ac:dyDescent="0.25">
      <c r="A83" s="16">
        <v>2203</v>
      </c>
      <c r="B83" s="17" t="s">
        <v>87</v>
      </c>
      <c r="C83" s="141">
        <v>105.99668625</v>
      </c>
      <c r="D83" s="21">
        <v>141.32891499999999</v>
      </c>
      <c r="E83" s="142">
        <v>176.66114375000001</v>
      </c>
      <c r="F83" s="143">
        <v>141.32891499999999</v>
      </c>
      <c r="G83" s="21">
        <v>135.609915</v>
      </c>
      <c r="H83" s="22">
        <v>1.0421724325983095</v>
      </c>
    </row>
    <row r="84" spans="1:8" x14ac:dyDescent="0.25">
      <c r="A84" s="16">
        <v>5207</v>
      </c>
      <c r="B84" s="17" t="s">
        <v>88</v>
      </c>
      <c r="C84" s="141">
        <v>3222.3207750000001</v>
      </c>
      <c r="D84" s="21">
        <v>4296.4277000000002</v>
      </c>
      <c r="E84" s="142">
        <v>5370.5346250000002</v>
      </c>
      <c r="F84" s="143">
        <v>4296.4277000000002</v>
      </c>
      <c r="G84" s="21">
        <v>4122.5516289999996</v>
      </c>
      <c r="H84" s="22">
        <v>1.0421768086000121</v>
      </c>
    </row>
    <row r="85" spans="1:8" x14ac:dyDescent="0.25">
      <c r="A85" s="16">
        <v>5102</v>
      </c>
      <c r="B85" s="17" t="s">
        <v>89</v>
      </c>
      <c r="C85" s="141">
        <v>1823.2146187499998</v>
      </c>
      <c r="D85" s="21">
        <v>2430.9528249999998</v>
      </c>
      <c r="E85" s="142">
        <v>3038.6910312499999</v>
      </c>
      <c r="F85" s="143">
        <v>2430.9528249999998</v>
      </c>
      <c r="G85" s="21">
        <v>2332.5590390000002</v>
      </c>
      <c r="H85" s="22">
        <v>1.0421827633748479</v>
      </c>
    </row>
    <row r="86" spans="1:8" x14ac:dyDescent="0.25">
      <c r="A86" s="16">
        <v>2101</v>
      </c>
      <c r="B86" s="17" t="s">
        <v>90</v>
      </c>
      <c r="C86" s="141">
        <v>343.8535215</v>
      </c>
      <c r="D86" s="21">
        <v>458.471362</v>
      </c>
      <c r="E86" s="142">
        <v>573.08920250000006</v>
      </c>
      <c r="F86" s="143">
        <v>458.471362</v>
      </c>
      <c r="G86" s="21">
        <v>439.91506099999998</v>
      </c>
      <c r="H86" s="22">
        <v>1.0421815542250781</v>
      </c>
    </row>
    <row r="87" spans="1:8" x14ac:dyDescent="0.25">
      <c r="A87" s="16">
        <v>4301</v>
      </c>
      <c r="B87" s="17" t="s">
        <v>91</v>
      </c>
      <c r="C87" s="141">
        <v>4430.9875259999999</v>
      </c>
      <c r="D87" s="21">
        <v>5907.9833680000002</v>
      </c>
      <c r="E87" s="142">
        <v>7384.9792100000004</v>
      </c>
      <c r="F87" s="143">
        <v>5907.9833680000002</v>
      </c>
      <c r="G87" s="21">
        <v>5668.7635710000004</v>
      </c>
      <c r="H87" s="22">
        <v>1.0421996426564322</v>
      </c>
    </row>
    <row r="88" spans="1:8" x14ac:dyDescent="0.25">
      <c r="A88" s="16">
        <v>4201</v>
      </c>
      <c r="B88" s="17" t="s">
        <v>114</v>
      </c>
      <c r="C88" s="141">
        <v>4779.5401775671635</v>
      </c>
      <c r="D88" s="24">
        <v>6372.7202367562177</v>
      </c>
      <c r="E88" s="142">
        <v>7965.9002959452719</v>
      </c>
      <c r="F88" s="143">
        <v>6372.7202367562177</v>
      </c>
      <c r="G88" s="24">
        <v>6114.7641879020712</v>
      </c>
      <c r="H88" s="22">
        <v>1.0421857721618288</v>
      </c>
    </row>
    <row r="89" spans="1:8" x14ac:dyDescent="0.25">
      <c r="A89" s="16">
        <v>2204</v>
      </c>
      <c r="B89" s="17" t="s">
        <v>92</v>
      </c>
      <c r="C89" s="141">
        <v>135.12586575</v>
      </c>
      <c r="D89" s="21">
        <v>180.167821</v>
      </c>
      <c r="E89" s="142">
        <v>225.20977625</v>
      </c>
      <c r="F89" s="143">
        <v>180.167821</v>
      </c>
      <c r="G89" s="21">
        <v>172.87670199999999</v>
      </c>
      <c r="H89" s="22">
        <v>1.0421752550554788</v>
      </c>
    </row>
    <row r="90" spans="1:8" x14ac:dyDescent="0.25">
      <c r="A90" s="16">
        <v>2601</v>
      </c>
      <c r="B90" s="17" t="s">
        <v>93</v>
      </c>
      <c r="C90" s="141">
        <v>125.23633875</v>
      </c>
      <c r="D90" s="21">
        <v>166.981785</v>
      </c>
      <c r="E90" s="142">
        <v>208.72723124999999</v>
      </c>
      <c r="F90" s="143">
        <v>166.981785</v>
      </c>
      <c r="G90" s="21">
        <v>160.224388</v>
      </c>
      <c r="H90" s="22">
        <v>1.0421745845582508</v>
      </c>
    </row>
    <row r="91" spans="1:8" x14ac:dyDescent="0.25">
      <c r="A91" s="16">
        <v>5107</v>
      </c>
      <c r="B91" s="17" t="s">
        <v>94</v>
      </c>
      <c r="C91" s="141">
        <v>1938.18727575</v>
      </c>
      <c r="D91" s="21">
        <v>2584.2497010000002</v>
      </c>
      <c r="E91" s="142">
        <v>3230.3121262500003</v>
      </c>
      <c r="F91" s="143">
        <v>2584.2497010000002</v>
      </c>
      <c r="G91" s="21">
        <v>2479.6715349999999</v>
      </c>
      <c r="H91" s="22">
        <v>1.0421742011084545</v>
      </c>
    </row>
    <row r="92" spans="1:8" x14ac:dyDescent="0.25">
      <c r="A92" s="16">
        <v>1301</v>
      </c>
      <c r="B92" s="17" t="s">
        <v>115</v>
      </c>
      <c r="C92" s="141">
        <v>456.24526219222616</v>
      </c>
      <c r="D92" s="24">
        <v>608.32701625630159</v>
      </c>
      <c r="E92" s="142">
        <v>760.40877032037702</v>
      </c>
      <c r="F92" s="143">
        <v>608.32701625630159</v>
      </c>
      <c r="G92" s="24">
        <v>583.70876803432702</v>
      </c>
      <c r="H92" s="22">
        <v>1.0421755669439023</v>
      </c>
    </row>
    <row r="93" spans="1:8" x14ac:dyDescent="0.25">
      <c r="A93" s="16">
        <v>2908</v>
      </c>
      <c r="B93" s="17" t="s">
        <v>95</v>
      </c>
      <c r="C93" s="141">
        <v>2860.9251329999997</v>
      </c>
      <c r="D93" s="21">
        <v>3814.5668439999999</v>
      </c>
      <c r="E93" s="142">
        <v>4768.2085550000002</v>
      </c>
      <c r="F93" s="143">
        <v>3814.5668439999999</v>
      </c>
      <c r="G93" s="21">
        <v>3660.2073289999998</v>
      </c>
      <c r="H93" s="22">
        <v>1.0421723419263718</v>
      </c>
    </row>
    <row r="94" spans="1:8" x14ac:dyDescent="0.25">
      <c r="A94" s="16">
        <v>5105</v>
      </c>
      <c r="B94" s="17" t="s">
        <v>96</v>
      </c>
      <c r="C94" s="141">
        <v>803.02051499999993</v>
      </c>
      <c r="D94" s="21">
        <v>1070.6940199999999</v>
      </c>
      <c r="E94" s="142">
        <v>1338.3675249999999</v>
      </c>
      <c r="F94" s="143">
        <v>1070.6940199999999</v>
      </c>
      <c r="G94" s="21">
        <v>1027.3596219999999</v>
      </c>
      <c r="H94" s="22">
        <v>1.0421803593133623</v>
      </c>
    </row>
    <row r="95" spans="1:8" x14ac:dyDescent="0.25">
      <c r="A95" s="16">
        <v>2106</v>
      </c>
      <c r="B95" s="17" t="s">
        <v>97</v>
      </c>
      <c r="C95" s="141">
        <v>354.43663275</v>
      </c>
      <c r="D95" s="21">
        <v>472.582177</v>
      </c>
      <c r="E95" s="142">
        <v>590.72772125000006</v>
      </c>
      <c r="F95" s="143">
        <v>472.582177</v>
      </c>
      <c r="G95" s="21">
        <v>453.45528200000001</v>
      </c>
      <c r="H95" s="22">
        <v>1.0421803334512707</v>
      </c>
    </row>
    <row r="96" spans="1:8" x14ac:dyDescent="0.25">
      <c r="A96" s="16">
        <v>1501</v>
      </c>
      <c r="B96" s="17" t="s">
        <v>98</v>
      </c>
      <c r="C96" s="141">
        <v>686.80740614663432</v>
      </c>
      <c r="D96" s="24">
        <v>915.74320819551235</v>
      </c>
      <c r="E96" s="142">
        <v>1144.6790102443904</v>
      </c>
      <c r="F96" s="143">
        <v>915.74320819551235</v>
      </c>
      <c r="G96" s="24">
        <v>904.74426252844751</v>
      </c>
      <c r="H96" s="22">
        <v>1.0121569664739587</v>
      </c>
    </row>
    <row r="97" spans="1:8" x14ac:dyDescent="0.25">
      <c r="A97" s="16">
        <v>2605</v>
      </c>
      <c r="B97" s="17" t="s">
        <v>99</v>
      </c>
      <c r="C97" s="141">
        <v>233.58532274999999</v>
      </c>
      <c r="D97" s="24">
        <v>311.44709699999999</v>
      </c>
      <c r="E97" s="142">
        <v>389.30887124999998</v>
      </c>
      <c r="F97" s="143">
        <v>311.44709699999999</v>
      </c>
      <c r="G97" s="24">
        <v>298.84439300000003</v>
      </c>
      <c r="H97" s="22">
        <v>1.0421714587765412</v>
      </c>
    </row>
    <row r="98" spans="1:8" x14ac:dyDescent="0.25">
      <c r="A98" s="16">
        <v>2205</v>
      </c>
      <c r="B98" s="17" t="s">
        <v>100</v>
      </c>
      <c r="C98" s="141">
        <v>230.84450699999996</v>
      </c>
      <c r="D98" s="21">
        <v>307.79267599999997</v>
      </c>
      <c r="E98" s="142">
        <v>384.74084499999998</v>
      </c>
      <c r="F98" s="143">
        <v>307.79267599999997</v>
      </c>
      <c r="G98" s="21">
        <v>295.33655900000002</v>
      </c>
      <c r="H98" s="22">
        <v>1.0421760077457933</v>
      </c>
    </row>
    <row r="99" spans="1:8" x14ac:dyDescent="0.25">
      <c r="A99" s="16">
        <v>5001</v>
      </c>
      <c r="B99" s="17" t="s">
        <v>101</v>
      </c>
      <c r="C99" s="141">
        <v>1746.840858</v>
      </c>
      <c r="D99" s="21">
        <v>2329.1211440000002</v>
      </c>
      <c r="E99" s="142">
        <v>2911.4014300000003</v>
      </c>
      <c r="F99" s="143">
        <v>2329.1211440000002</v>
      </c>
      <c r="G99" s="21">
        <v>2234.8651110000001</v>
      </c>
      <c r="H99" s="22">
        <v>1.0421752671049684</v>
      </c>
    </row>
    <row r="100" spans="1:8" x14ac:dyDescent="0.25">
      <c r="A100" s="16">
        <v>1303</v>
      </c>
      <c r="B100" s="17" t="s">
        <v>102</v>
      </c>
      <c r="C100" s="141">
        <v>533.02451324999993</v>
      </c>
      <c r="D100" s="21">
        <v>710.69935099999998</v>
      </c>
      <c r="E100" s="142">
        <v>888.37418875000003</v>
      </c>
      <c r="F100" s="143">
        <v>710.69935099999998</v>
      </c>
      <c r="G100" s="21">
        <v>681.93419300000005</v>
      </c>
      <c r="H100" s="22">
        <v>1.0421817211913877</v>
      </c>
    </row>
    <row r="101" spans="1:8" x14ac:dyDescent="0.25">
      <c r="A101" s="16">
        <v>5201</v>
      </c>
      <c r="B101" s="17" t="s">
        <v>103</v>
      </c>
      <c r="C101" s="141">
        <v>2747.5863899999999</v>
      </c>
      <c r="D101" s="21">
        <v>3663.4485199999999</v>
      </c>
      <c r="E101" s="142">
        <v>4579.3106499999994</v>
      </c>
      <c r="F101" s="143">
        <v>3663.4485199999999</v>
      </c>
      <c r="G101" s="21">
        <v>3515.2034010000002</v>
      </c>
      <c r="H101" s="22">
        <v>1.0421725579116778</v>
      </c>
    </row>
    <row r="102" spans="1:8" x14ac:dyDescent="0.25">
      <c r="A102" s="16">
        <v>5003</v>
      </c>
      <c r="B102" s="17" t="s">
        <v>104</v>
      </c>
      <c r="C102" s="141">
        <v>3736.09613025</v>
      </c>
      <c r="D102" s="21">
        <v>4981.461507</v>
      </c>
      <c r="E102" s="142">
        <v>6226.82688375</v>
      </c>
      <c r="F102" s="143">
        <v>4981.461507</v>
      </c>
      <c r="G102" s="21">
        <v>4779.8704870000001</v>
      </c>
      <c r="H102" s="22">
        <v>1.042174996278304</v>
      </c>
    </row>
    <row r="103" spans="1:8" x14ac:dyDescent="0.25">
      <c r="A103" s="16">
        <v>2104</v>
      </c>
      <c r="B103" s="17" t="s">
        <v>105</v>
      </c>
      <c r="C103" s="141">
        <v>326.67936900000001</v>
      </c>
      <c r="D103" s="21">
        <v>435.57249200000001</v>
      </c>
      <c r="E103" s="142">
        <v>544.46561500000007</v>
      </c>
      <c r="F103" s="143">
        <v>435.57249200000001</v>
      </c>
      <c r="G103" s="21">
        <v>417.94483200000002</v>
      </c>
      <c r="H103" s="22">
        <v>1.0421770019637424</v>
      </c>
    </row>
    <row r="104" spans="1:8" x14ac:dyDescent="0.25">
      <c r="A104" s="16">
        <v>2501</v>
      </c>
      <c r="B104" s="17" t="s">
        <v>106</v>
      </c>
      <c r="C104" s="141">
        <v>457.35220875000005</v>
      </c>
      <c r="D104" s="21">
        <v>609.80294500000002</v>
      </c>
      <c r="E104" s="142">
        <v>762.25368125</v>
      </c>
      <c r="F104" s="143">
        <v>609.80294500000002</v>
      </c>
      <c r="G104" s="21">
        <v>585.12386000000004</v>
      </c>
      <c r="H104" s="22">
        <v>1.0421775399827311</v>
      </c>
    </row>
    <row r="105" spans="1:8" ht="15.75" thickBot="1" x14ac:dyDescent="0.3">
      <c r="A105" s="25">
        <v>4203</v>
      </c>
      <c r="B105" s="26" t="s">
        <v>107</v>
      </c>
      <c r="C105" s="141">
        <v>3607.4431582499997</v>
      </c>
      <c r="D105" s="21">
        <v>4809.9242109999996</v>
      </c>
      <c r="E105" s="142">
        <v>6012.405263749999</v>
      </c>
      <c r="F105" s="143">
        <v>4809.9242109999996</v>
      </c>
      <c r="G105" s="79">
        <v>4615.2711529999997</v>
      </c>
      <c r="H105" s="22">
        <v>1.0421758660644396</v>
      </c>
    </row>
    <row r="106" spans="1:8" x14ac:dyDescent="0.25">
      <c r="A106" s="30">
        <v>1302</v>
      </c>
      <c r="B106" s="150" t="s">
        <v>116</v>
      </c>
      <c r="C106" s="150"/>
      <c r="D106" s="150"/>
      <c r="E106" s="151"/>
      <c r="F106" s="82"/>
    </row>
    <row r="107" spans="1:8" ht="15.75" thickBot="1" x14ac:dyDescent="0.3">
      <c r="A107" s="32" t="s">
        <v>117</v>
      </c>
      <c r="B107" s="33" t="s">
        <v>118</v>
      </c>
      <c r="C107" s="12" t="s">
        <v>1</v>
      </c>
      <c r="D107" s="12" t="s">
        <v>3</v>
      </c>
      <c r="E107" s="13" t="s">
        <v>6</v>
      </c>
      <c r="F107" s="81"/>
    </row>
    <row r="108" spans="1:8" ht="15.75" thickBot="1" x14ac:dyDescent="0.3">
      <c r="A108" s="30" t="s">
        <v>477</v>
      </c>
      <c r="B108" s="17" t="s">
        <v>119</v>
      </c>
      <c r="C108" s="141">
        <v>5820.0532266427799</v>
      </c>
      <c r="D108" s="21">
        <v>7760.0709688570396</v>
      </c>
      <c r="E108" s="142">
        <v>9700.0887110712993</v>
      </c>
      <c r="F108" s="143">
        <v>7760.0709688570396</v>
      </c>
      <c r="G108" s="21">
        <v>7373.06642302212</v>
      </c>
      <c r="H108" s="22">
        <v>1.05248895420588</v>
      </c>
    </row>
    <row r="109" spans="1:8" ht="15.75" thickBot="1" x14ac:dyDescent="0.3">
      <c r="A109" s="30" t="s">
        <v>478</v>
      </c>
      <c r="B109" s="17" t="s">
        <v>120</v>
      </c>
      <c r="C109" s="141">
        <v>12436.328041698913</v>
      </c>
      <c r="D109" s="21">
        <v>16581.770722265217</v>
      </c>
      <c r="E109" s="142">
        <v>20727.213402831519</v>
      </c>
      <c r="F109" s="143">
        <v>16581.770722265217</v>
      </c>
      <c r="G109" s="21">
        <v>15910.789549610017</v>
      </c>
      <c r="H109" s="22">
        <v>1.0421714567063485</v>
      </c>
    </row>
    <row r="110" spans="1:8" ht="15.75" thickBot="1" x14ac:dyDescent="0.3">
      <c r="A110" s="30">
        <v>1302</v>
      </c>
      <c r="B110" s="34" t="s">
        <v>121</v>
      </c>
      <c r="C110" s="141">
        <v>652.45757607667872</v>
      </c>
      <c r="D110" s="21">
        <v>869.94343476890492</v>
      </c>
      <c r="E110" s="142">
        <v>1087.4292934611312</v>
      </c>
      <c r="F110" s="143">
        <v>869.94343476890492</v>
      </c>
      <c r="G110" s="21">
        <v>834.74118310298093</v>
      </c>
      <c r="H110" s="22">
        <v>1.0421714567083737</v>
      </c>
    </row>
    <row r="111" spans="1:8" ht="15.75" thickBot="1" x14ac:dyDescent="0.3">
      <c r="A111"/>
      <c r="B111" s="84"/>
      <c r="C111" s="144"/>
      <c r="D111" s="145"/>
      <c r="E111" s="144"/>
      <c r="F111" s="144"/>
      <c r="G111" s="145"/>
      <c r="H111" s="146"/>
    </row>
    <row r="112" spans="1:8" x14ac:dyDescent="0.25">
      <c r="A112"/>
      <c r="B112" s="84"/>
      <c r="C112" s="144"/>
      <c r="D112" s="144"/>
      <c r="E112" s="144"/>
      <c r="F112" s="144"/>
      <c r="G112" s="147"/>
    </row>
    <row r="113" spans="1:6" x14ac:dyDescent="0.25">
      <c r="A113"/>
      <c r="B113" s="84"/>
      <c r="C113" s="144"/>
      <c r="D113" s="144"/>
      <c r="E113" s="144"/>
      <c r="F113" s="144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resultado_ saneamento</vt:lpstr>
      <vt:lpstr>comparação_sem_ajustes</vt:lpstr>
      <vt:lpstr>RR_sem_dados</vt:lpstr>
      <vt:lpstr>RR_cascavel</vt:lpstr>
      <vt:lpstr>RR_chapecó</vt:lpstr>
      <vt:lpstr>RR_maringa_e_londrina</vt:lpstr>
      <vt:lpstr>RR_marabá</vt:lpstr>
      <vt:lpstr>pauta_pós_ajustes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2020-03-17T23:59:59Z</dcterms:created>
  <dcterms:modified xsi:type="dcterms:W3CDTF">2021-03-16T17:38:59Z</dcterms:modified>
</cp:coreProperties>
</file>