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ysson Almeida\Downloads\"/>
    </mc:Choice>
  </mc:AlternateContent>
  <xr:revisionPtr revIDLastSave="0" documentId="13_ncr:1_{299B0928-789D-4329-8A8F-93A243DF13C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Quadro Resumo" sheetId="3" r:id="rId1"/>
    <sheet name="Custo - Deslocamento" sheetId="22" r:id="rId2"/>
    <sheet name="MA - Assistente Ad. Nível I" sheetId="2" r:id="rId3"/>
    <sheet name="PI - Assistente Ad. Nível I" sheetId="4" r:id="rId4"/>
    <sheet name="CE - Assistente Ad. Nível I" sheetId="7" r:id="rId5"/>
    <sheet name="RN - Assistente Ad. Nível I" sheetId="8" r:id="rId6"/>
    <sheet name="PB - Assistente Ad. Nível I" sheetId="12" r:id="rId7"/>
    <sheet name="AL - Assistente Ad. Nível I" sheetId="13" r:id="rId8"/>
    <sheet name="SE - Assistente Ad. Nível I" sheetId="14" r:id="rId9"/>
    <sheet name="BA - Assistente Ad. Nível I" sheetId="17" r:id="rId10"/>
  </sheets>
  <calcPr calcId="191029" iterate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22" l="1"/>
  <c r="H85" i="22"/>
  <c r="D107" i="3"/>
  <c r="H107" i="3" s="1"/>
  <c r="H103" i="3"/>
  <c r="F102" i="3"/>
  <c r="H94" i="3"/>
  <c r="H105" i="3"/>
  <c r="D106" i="3"/>
  <c r="H106" i="3" s="1"/>
  <c r="D123" i="17"/>
  <c r="D95" i="17"/>
  <c r="D90" i="17"/>
  <c r="D79" i="17"/>
  <c r="D73" i="17"/>
  <c r="D72" i="17"/>
  <c r="D71" i="17"/>
  <c r="D69" i="17"/>
  <c r="D74" i="17" s="1"/>
  <c r="D121" i="17" s="1"/>
  <c r="D53" i="17"/>
  <c r="D52" i="17"/>
  <c r="D47" i="17"/>
  <c r="D46" i="17"/>
  <c r="D44" i="17"/>
  <c r="D35" i="17"/>
  <c r="D33" i="17"/>
  <c r="D32" i="17"/>
  <c r="D31" i="17"/>
  <c r="D34" i="17" s="1"/>
  <c r="D36" i="17" s="1"/>
  <c r="D62" i="17" s="1"/>
  <c r="D26" i="17"/>
  <c r="D70" i="17" s="1"/>
  <c r="D123" i="14"/>
  <c r="D53" i="14"/>
  <c r="D52" i="14"/>
  <c r="D47" i="14"/>
  <c r="D32" i="14"/>
  <c r="D26" i="14"/>
  <c r="D73" i="14" s="1"/>
  <c r="D123" i="13"/>
  <c r="D53" i="13"/>
  <c r="D52" i="13"/>
  <c r="D123" i="12"/>
  <c r="D90" i="12"/>
  <c r="D52" i="12"/>
  <c r="D58" i="12" s="1"/>
  <c r="D64" i="12" s="1"/>
  <c r="D26" i="12"/>
  <c r="D82" i="12" s="1"/>
  <c r="D123" i="8"/>
  <c r="D53" i="8"/>
  <c r="D52" i="8"/>
  <c r="D26" i="8"/>
  <c r="D84" i="8" s="1"/>
  <c r="D25" i="8"/>
  <c r="D123" i="7"/>
  <c r="D53" i="7"/>
  <c r="D123" i="4"/>
  <c r="D52" i="4"/>
  <c r="D58" i="4" s="1"/>
  <c r="D64" i="4" s="1"/>
  <c r="D123" i="2"/>
  <c r="D53" i="2"/>
  <c r="D52" i="2"/>
  <c r="H84" i="22"/>
  <c r="H83" i="22"/>
  <c r="H82" i="22"/>
  <c r="H81" i="22"/>
  <c r="H80" i="22"/>
  <c r="H79" i="22"/>
  <c r="H78" i="22"/>
  <c r="H76" i="22"/>
  <c r="H75" i="22"/>
  <c r="H74" i="22"/>
  <c r="H73" i="22"/>
  <c r="H72" i="22"/>
  <c r="H71" i="22"/>
  <c r="H58" i="22"/>
  <c r="H57" i="22"/>
  <c r="H56" i="22"/>
  <c r="H55" i="22"/>
  <c r="H43" i="22"/>
  <c r="H42" i="22"/>
  <c r="H41" i="22"/>
  <c r="H40" i="22"/>
  <c r="H44" i="22" s="1"/>
  <c r="H45" i="22" s="1"/>
  <c r="E91" i="3"/>
  <c r="E79" i="3"/>
  <c r="H86" i="3"/>
  <c r="H84" i="3"/>
  <c r="H82" i="3"/>
  <c r="E67" i="3"/>
  <c r="H74" i="3"/>
  <c r="H72" i="3"/>
  <c r="H70" i="3"/>
  <c r="E55" i="3"/>
  <c r="H62" i="3"/>
  <c r="H60" i="3"/>
  <c r="H58" i="3"/>
  <c r="E43" i="3"/>
  <c r="H50" i="3"/>
  <c r="H48" i="3"/>
  <c r="H46" i="3"/>
  <c r="E31" i="3"/>
  <c r="E19" i="3"/>
  <c r="E7" i="3"/>
  <c r="H65" i="22"/>
  <c r="H64" i="22"/>
  <c r="H66" i="22" s="1"/>
  <c r="H50" i="22"/>
  <c r="H51" i="22" s="1"/>
  <c r="H34" i="22"/>
  <c r="H33" i="22"/>
  <c r="H32" i="22"/>
  <c r="H31" i="22"/>
  <c r="H30" i="22"/>
  <c r="H29" i="22"/>
  <c r="H28" i="22"/>
  <c r="H22" i="22"/>
  <c r="H21" i="22"/>
  <c r="H18" i="22"/>
  <c r="H16" i="22"/>
  <c r="H15" i="22"/>
  <c r="H23" i="22" s="1"/>
  <c r="H24" i="22" s="1"/>
  <c r="H9" i="22"/>
  <c r="H8" i="22"/>
  <c r="H7" i="22"/>
  <c r="H35" i="22" l="1"/>
  <c r="H36" i="22" s="1"/>
  <c r="H10" i="22"/>
  <c r="H11" i="22" s="1"/>
  <c r="H67" i="22"/>
  <c r="H60" i="22"/>
  <c r="H86" i="22"/>
  <c r="D58" i="17"/>
  <c r="D64" i="17" s="1"/>
  <c r="D119" i="17"/>
  <c r="D80" i="17"/>
  <c r="D85" i="17" s="1"/>
  <c r="D94" i="17" s="1"/>
  <c r="D96" i="17" s="1"/>
  <c r="D122" i="17" s="1"/>
  <c r="D40" i="17"/>
  <c r="D81" i="17"/>
  <c r="D41" i="17"/>
  <c r="D82" i="17"/>
  <c r="D42" i="17"/>
  <c r="D83" i="17"/>
  <c r="D43" i="17"/>
  <c r="D84" i="17"/>
  <c r="D45" i="17"/>
  <c r="D58" i="14"/>
  <c r="D64" i="14" s="1"/>
  <c r="D33" i="14"/>
  <c r="D80" i="14"/>
  <c r="D81" i="14"/>
  <c r="D35" i="14"/>
  <c r="D82" i="14"/>
  <c r="D83" i="14"/>
  <c r="D40" i="14"/>
  <c r="D84" i="14"/>
  <c r="D41" i="14"/>
  <c r="D42" i="14"/>
  <c r="D69" i="14"/>
  <c r="D119" i="14"/>
  <c r="D43" i="14"/>
  <c r="D70" i="14"/>
  <c r="D44" i="14"/>
  <c r="D71" i="14"/>
  <c r="D45" i="14"/>
  <c r="D72" i="14"/>
  <c r="D31" i="14"/>
  <c r="D34" i="14" s="1"/>
  <c r="D36" i="14" s="1"/>
  <c r="D62" i="14" s="1"/>
  <c r="D46" i="14"/>
  <c r="D58" i="13"/>
  <c r="D64" i="13" s="1"/>
  <c r="D40" i="12"/>
  <c r="D84" i="12"/>
  <c r="D42" i="12"/>
  <c r="D70" i="12"/>
  <c r="D69" i="12"/>
  <c r="D43" i="12"/>
  <c r="D71" i="12"/>
  <c r="D41" i="12"/>
  <c r="D44" i="12"/>
  <c r="D72" i="12"/>
  <c r="D45" i="12"/>
  <c r="D73" i="12"/>
  <c r="D119" i="12"/>
  <c r="D83" i="12"/>
  <c r="D31" i="12"/>
  <c r="D46" i="12"/>
  <c r="D32" i="12"/>
  <c r="D47" i="12"/>
  <c r="D79" i="12"/>
  <c r="D33" i="12"/>
  <c r="D80" i="12"/>
  <c r="D81" i="12"/>
  <c r="D35" i="12"/>
  <c r="D58" i="8"/>
  <c r="D64" i="8" s="1"/>
  <c r="D41" i="8"/>
  <c r="D42" i="8"/>
  <c r="D69" i="8"/>
  <c r="D119" i="8"/>
  <c r="D44" i="8"/>
  <c r="D71" i="8"/>
  <c r="D45" i="8"/>
  <c r="D72" i="8"/>
  <c r="D31" i="8"/>
  <c r="D34" i="8" s="1"/>
  <c r="D36" i="8" s="1"/>
  <c r="D62" i="8" s="1"/>
  <c r="D46" i="8"/>
  <c r="D73" i="8"/>
  <c r="D32" i="8"/>
  <c r="D47" i="8"/>
  <c r="D33" i="8"/>
  <c r="D80" i="8"/>
  <c r="D81" i="8"/>
  <c r="D35" i="8"/>
  <c r="D82" i="8"/>
  <c r="D43" i="8"/>
  <c r="D83" i="8"/>
  <c r="D70" i="8"/>
  <c r="D40" i="8"/>
  <c r="D48" i="8" s="1"/>
  <c r="D63" i="8" s="1"/>
  <c r="H98" i="3"/>
  <c r="C115" i="17"/>
  <c r="D104" i="17"/>
  <c r="C85" i="17"/>
  <c r="C74" i="17"/>
  <c r="C48" i="17"/>
  <c r="D104" i="14"/>
  <c r="D95" i="14"/>
  <c r="D90" i="14"/>
  <c r="C85" i="14"/>
  <c r="C74" i="14"/>
  <c r="C48" i="14"/>
  <c r="D104" i="13"/>
  <c r="D95" i="13"/>
  <c r="D90" i="13"/>
  <c r="C85" i="13"/>
  <c r="C74" i="13"/>
  <c r="C48" i="13"/>
  <c r="D104" i="12"/>
  <c r="D95" i="12"/>
  <c r="C85" i="12"/>
  <c r="C74" i="12"/>
  <c r="C48" i="12"/>
  <c r="D104" i="8"/>
  <c r="D104" i="7"/>
  <c r="D104" i="2"/>
  <c r="D104" i="4"/>
  <c r="H96" i="3"/>
  <c r="H14" i="3"/>
  <c r="H12" i="3"/>
  <c r="H10" i="3"/>
  <c r="H38" i="3"/>
  <c r="H36" i="3"/>
  <c r="H34" i="3"/>
  <c r="H26" i="3"/>
  <c r="H24" i="3"/>
  <c r="H22" i="3"/>
  <c r="D48" i="17" l="1"/>
  <c r="D63" i="17" s="1"/>
  <c r="D65" i="17" s="1"/>
  <c r="D120" i="17" s="1"/>
  <c r="D124" i="17" s="1"/>
  <c r="D74" i="14"/>
  <c r="D121" i="14" s="1"/>
  <c r="D48" i="14"/>
  <c r="D63" i="14" s="1"/>
  <c r="D65" i="14" s="1"/>
  <c r="D120" i="14" s="1"/>
  <c r="D74" i="12"/>
  <c r="D121" i="12" s="1"/>
  <c r="D48" i="12"/>
  <c r="D63" i="12" s="1"/>
  <c r="D85" i="12"/>
  <c r="D94" i="12" s="1"/>
  <c r="D96" i="12" s="1"/>
  <c r="D122" i="12" s="1"/>
  <c r="D34" i="12"/>
  <c r="D36" i="12" s="1"/>
  <c r="D62" i="12" s="1"/>
  <c r="D65" i="12" s="1"/>
  <c r="D120" i="12" s="1"/>
  <c r="D124" i="12" s="1"/>
  <c r="D108" i="12" s="1"/>
  <c r="D109" i="12" s="1"/>
  <c r="D112" i="12" s="1"/>
  <c r="D65" i="8"/>
  <c r="D120" i="8" s="1"/>
  <c r="D74" i="8"/>
  <c r="D121" i="8" s="1"/>
  <c r="D90" i="4"/>
  <c r="D95" i="4" s="1"/>
  <c r="D108" i="17" l="1"/>
  <c r="D109" i="17" s="1"/>
  <c r="D111" i="12"/>
  <c r="D113" i="12"/>
  <c r="D114" i="12"/>
  <c r="D90" i="2"/>
  <c r="D95" i="2" s="1"/>
  <c r="D114" i="17" l="1"/>
  <c r="D113" i="17"/>
  <c r="D111" i="17"/>
  <c r="D112" i="17"/>
  <c r="D115" i="12"/>
  <c r="D125" i="12" s="1"/>
  <c r="D126" i="12" s="1"/>
  <c r="D127" i="12" s="1"/>
  <c r="D128" i="12" s="1"/>
  <c r="D115" i="17" l="1"/>
  <c r="D125" i="17" s="1"/>
  <c r="D126" i="17" s="1"/>
  <c r="D127" i="17" s="1"/>
  <c r="D128" i="17" s="1"/>
  <c r="D79" i="14"/>
  <c r="D85" i="14" s="1"/>
  <c r="D90" i="8"/>
  <c r="D95" i="8" s="1"/>
  <c r="D90" i="7"/>
  <c r="D95" i="7" s="1"/>
  <c r="D94" i="14" l="1"/>
  <c r="D96" i="14" s="1"/>
  <c r="D122" i="14" s="1"/>
  <c r="D124" i="14" s="1"/>
  <c r="C90" i="2"/>
  <c r="C85" i="2"/>
  <c r="C74" i="2"/>
  <c r="D108" i="14" l="1"/>
  <c r="D109" i="14" s="1"/>
  <c r="D111" i="14" s="1"/>
  <c r="C90" i="17"/>
  <c r="C34" i="17"/>
  <c r="C36" i="17" s="1"/>
  <c r="D113" i="14" l="1"/>
  <c r="D114" i="14"/>
  <c r="D112" i="14"/>
  <c r="C115" i="14"/>
  <c r="C90" i="14"/>
  <c r="C34" i="14"/>
  <c r="C36" i="14" s="1"/>
  <c r="C115" i="13"/>
  <c r="C90" i="13"/>
  <c r="C34" i="13"/>
  <c r="C36" i="13" s="1"/>
  <c r="D25" i="13"/>
  <c r="C115" i="12"/>
  <c r="C90" i="12"/>
  <c r="C34" i="12"/>
  <c r="C36" i="12" s="1"/>
  <c r="D115" i="14" l="1"/>
  <c r="D125" i="14" s="1"/>
  <c r="D126" i="14" s="1"/>
  <c r="D127" i="14" s="1"/>
  <c r="D128" i="14" s="1"/>
  <c r="C115" i="8"/>
  <c r="C90" i="8"/>
  <c r="C85" i="8"/>
  <c r="C74" i="8"/>
  <c r="C48" i="8"/>
  <c r="C34" i="8"/>
  <c r="C36" i="8" s="1"/>
  <c r="C115" i="7"/>
  <c r="C90" i="7"/>
  <c r="C85" i="7"/>
  <c r="C74" i="7"/>
  <c r="C48" i="7"/>
  <c r="C34" i="7"/>
  <c r="C36" i="7" s="1"/>
  <c r="F79" i="3" l="1"/>
  <c r="G79" i="3" s="1"/>
  <c r="H79" i="3" s="1"/>
  <c r="H80" i="3" s="1"/>
  <c r="H87" i="3" s="1"/>
  <c r="D26" i="13"/>
  <c r="C115" i="4"/>
  <c r="C90" i="4"/>
  <c r="C85" i="4"/>
  <c r="C74" i="4"/>
  <c r="C48" i="4"/>
  <c r="C34" i="4"/>
  <c r="C36" i="4" s="1"/>
  <c r="D25" i="4"/>
  <c r="D46" i="13" l="1"/>
  <c r="D31" i="13"/>
  <c r="D82" i="13"/>
  <c r="D32" i="13"/>
  <c r="D73" i="13"/>
  <c r="D45" i="13"/>
  <c r="D72" i="13"/>
  <c r="D44" i="13"/>
  <c r="D71" i="13"/>
  <c r="D43" i="13"/>
  <c r="D70" i="13"/>
  <c r="D42" i="13"/>
  <c r="D119" i="13"/>
  <c r="D69" i="13"/>
  <c r="D41" i="13"/>
  <c r="D47" i="13"/>
  <c r="D40" i="13"/>
  <c r="D84" i="13"/>
  <c r="D83" i="13"/>
  <c r="D35" i="13"/>
  <c r="D81" i="13"/>
  <c r="D33" i="13"/>
  <c r="D80" i="13"/>
  <c r="D79" i="13"/>
  <c r="D85" i="13" s="1"/>
  <c r="D34" i="13" l="1"/>
  <c r="D36" i="13" s="1"/>
  <c r="D62" i="13" s="1"/>
  <c r="D48" i="13"/>
  <c r="D63" i="13" s="1"/>
  <c r="D74" i="13"/>
  <c r="D121" i="13" s="1"/>
  <c r="D94" i="13"/>
  <c r="D96" i="13" s="1"/>
  <c r="D122" i="13" s="1"/>
  <c r="C115" i="2"/>
  <c r="C48" i="2"/>
  <c r="C34" i="2"/>
  <c r="C36" i="2" s="1"/>
  <c r="D25" i="2"/>
  <c r="D65" i="13" l="1"/>
  <c r="D120" i="13" s="1"/>
  <c r="D124" i="13" s="1"/>
  <c r="D108" i="13" l="1"/>
  <c r="D109" i="13" s="1"/>
  <c r="D112" i="13" s="1"/>
  <c r="D52" i="7"/>
  <c r="D58" i="7" l="1"/>
  <c r="D64" i="7" s="1"/>
  <c r="D114" i="13"/>
  <c r="D111" i="13"/>
  <c r="D113" i="13"/>
  <c r="D26" i="7"/>
  <c r="D26" i="4"/>
  <c r="D58" i="2"/>
  <c r="D64" i="2" s="1"/>
  <c r="D26" i="2"/>
  <c r="D115" i="13" l="1"/>
  <c r="D125" i="13" s="1"/>
  <c r="D126" i="13" s="1"/>
  <c r="D127" i="13" s="1"/>
  <c r="D47" i="7"/>
  <c r="D32" i="7"/>
  <c r="D73" i="7"/>
  <c r="D46" i="7"/>
  <c r="D31" i="7"/>
  <c r="D79" i="7"/>
  <c r="D119" i="7"/>
  <c r="D72" i="7"/>
  <c r="D45" i="7"/>
  <c r="D71" i="7"/>
  <c r="D44" i="7"/>
  <c r="D70" i="7"/>
  <c r="D43" i="7"/>
  <c r="D69" i="7"/>
  <c r="D42" i="7"/>
  <c r="D84" i="7"/>
  <c r="D41" i="7"/>
  <c r="D33" i="7"/>
  <c r="D83" i="7"/>
  <c r="D40" i="7"/>
  <c r="D82" i="7"/>
  <c r="D81" i="7"/>
  <c r="D35" i="7"/>
  <c r="D80" i="7"/>
  <c r="D80" i="4"/>
  <c r="D46" i="4"/>
  <c r="D31" i="4"/>
  <c r="D34" i="4" s="1"/>
  <c r="D36" i="4" s="1"/>
  <c r="D62" i="4" s="1"/>
  <c r="D45" i="4"/>
  <c r="D73" i="4"/>
  <c r="D44" i="4"/>
  <c r="D72" i="4"/>
  <c r="D43" i="4"/>
  <c r="D32" i="4"/>
  <c r="D119" i="4"/>
  <c r="D71" i="4"/>
  <c r="D42" i="4"/>
  <c r="D70" i="4"/>
  <c r="D41" i="4"/>
  <c r="D69" i="4"/>
  <c r="D40" i="4"/>
  <c r="D48" i="4" s="1"/>
  <c r="D63" i="4" s="1"/>
  <c r="D47" i="4"/>
  <c r="D33" i="4"/>
  <c r="D84" i="4"/>
  <c r="D35" i="4"/>
  <c r="D83" i="4"/>
  <c r="D82" i="4"/>
  <c r="D81" i="4"/>
  <c r="D83" i="2"/>
  <c r="D82" i="2"/>
  <c r="D81" i="2"/>
  <c r="D80" i="2"/>
  <c r="D47" i="2"/>
  <c r="D32" i="2"/>
  <c r="D33" i="2"/>
  <c r="D79" i="2"/>
  <c r="D46" i="2"/>
  <c r="D31" i="2"/>
  <c r="D34" i="2" s="1"/>
  <c r="D36" i="2" s="1"/>
  <c r="D62" i="2" s="1"/>
  <c r="D73" i="2"/>
  <c r="D45" i="2"/>
  <c r="D72" i="2"/>
  <c r="D44" i="2"/>
  <c r="D71" i="2"/>
  <c r="D43" i="2"/>
  <c r="D40" i="2"/>
  <c r="D70" i="2"/>
  <c r="D42" i="2"/>
  <c r="D35" i="2"/>
  <c r="D69" i="2"/>
  <c r="D41" i="2"/>
  <c r="D119" i="2"/>
  <c r="D84" i="2"/>
  <c r="D79" i="8"/>
  <c r="D85" i="8" s="1"/>
  <c r="D79" i="4"/>
  <c r="D85" i="7" l="1"/>
  <c r="D94" i="7" s="1"/>
  <c r="D96" i="7" s="1"/>
  <c r="D122" i="7" s="1"/>
  <c r="D34" i="7"/>
  <c r="D36" i="7" s="1"/>
  <c r="D62" i="7" s="1"/>
  <c r="D48" i="7"/>
  <c r="D63" i="7" s="1"/>
  <c r="D74" i="7"/>
  <c r="D121" i="7" s="1"/>
  <c r="D74" i="4"/>
  <c r="D121" i="4" s="1"/>
  <c r="D85" i="4"/>
  <c r="D94" i="4" s="1"/>
  <c r="D96" i="4" s="1"/>
  <c r="D122" i="4" s="1"/>
  <c r="D65" i="2"/>
  <c r="D120" i="2" s="1"/>
  <c r="D124" i="2" s="1"/>
  <c r="D108" i="2" s="1"/>
  <c r="D109" i="2" s="1"/>
  <c r="D112" i="2" s="1"/>
  <c r="D48" i="2"/>
  <c r="D63" i="2" s="1"/>
  <c r="D94" i="8"/>
  <c r="D96" i="8" s="1"/>
  <c r="D122" i="8" s="1"/>
  <c r="D124" i="8" s="1"/>
  <c r="D74" i="2"/>
  <c r="D121" i="2" s="1"/>
  <c r="D85" i="2"/>
  <c r="D94" i="2" s="1"/>
  <c r="D96" i="2" s="1"/>
  <c r="D122" i="2" s="1"/>
  <c r="D108" i="8" l="1"/>
  <c r="D109" i="8" s="1"/>
  <c r="D111" i="8" s="1"/>
  <c r="D65" i="7"/>
  <c r="D120" i="7" s="1"/>
  <c r="D124" i="7" s="1"/>
  <c r="D114" i="2"/>
  <c r="D115" i="2" s="1"/>
  <c r="D111" i="2"/>
  <c r="D113" i="2"/>
  <c r="D65" i="4"/>
  <c r="D120" i="4" s="1"/>
  <c r="D124" i="4" s="1"/>
  <c r="D114" i="8" l="1"/>
  <c r="D112" i="8"/>
  <c r="D113" i="8"/>
  <c r="D108" i="7"/>
  <c r="D108" i="4"/>
  <c r="D109" i="4" s="1"/>
  <c r="D112" i="4" s="1"/>
  <c r="F55" i="3"/>
  <c r="G55" i="3" s="1"/>
  <c r="H55" i="3" s="1"/>
  <c r="H56" i="3" s="1"/>
  <c r="H63" i="3" s="1"/>
  <c r="D125" i="2"/>
  <c r="D126" i="2" s="1"/>
  <c r="F7" i="3" s="1"/>
  <c r="D115" i="8" l="1"/>
  <c r="D125" i="8" s="1"/>
  <c r="D126" i="8" s="1"/>
  <c r="D127" i="8" s="1"/>
  <c r="D128" i="8" s="1"/>
  <c r="D109" i="7"/>
  <c r="D114" i="4"/>
  <c r="D113" i="4"/>
  <c r="D111" i="4"/>
  <c r="D127" i="2"/>
  <c r="D128" i="2" s="1"/>
  <c r="F43" i="3" l="1"/>
  <c r="G43" i="3" s="1"/>
  <c r="H43" i="3" s="1"/>
  <c r="H44" i="3" s="1"/>
  <c r="H51" i="3" s="1"/>
  <c r="D114" i="7"/>
  <c r="D111" i="7"/>
  <c r="D113" i="7"/>
  <c r="D112" i="7"/>
  <c r="D115" i="4"/>
  <c r="D125" i="4" s="1"/>
  <c r="D126" i="4" s="1"/>
  <c r="D127" i="4"/>
  <c r="D128" i="4" s="1"/>
  <c r="F19" i="3"/>
  <c r="G19" i="3" s="1"/>
  <c r="H19" i="3" s="1"/>
  <c r="F91" i="3"/>
  <c r="G7" i="3"/>
  <c r="D115" i="7" l="1"/>
  <c r="D125" i="7" s="1"/>
  <c r="D126" i="7" s="1"/>
  <c r="D127" i="7" s="1"/>
  <c r="D128" i="7" s="1"/>
  <c r="G91" i="3"/>
  <c r="H91" i="3" s="1"/>
  <c r="H92" i="3" s="1"/>
  <c r="D128" i="13"/>
  <c r="F67" i="3"/>
  <c r="G67" i="3" s="1"/>
  <c r="H67" i="3" s="1"/>
  <c r="H68" i="3" s="1"/>
  <c r="H75" i="3" s="1"/>
  <c r="H7" i="3"/>
  <c r="F31" i="3" l="1"/>
  <c r="G31" i="3" s="1"/>
  <c r="H31" i="3" s="1"/>
  <c r="H32" i="3" s="1"/>
  <c r="H39" i="3" s="1"/>
  <c r="H99" i="3"/>
  <c r="H8" i="3"/>
  <c r="H15" i="3" s="1"/>
  <c r="G102" i="3" l="1"/>
  <c r="H102" i="3" s="1"/>
  <c r="H108" i="3" s="1"/>
  <c r="H20" i="3"/>
  <c r="H27" i="3" l="1"/>
  <c r="G103" i="3"/>
</calcChain>
</file>

<file path=xl/sharedStrings.xml><?xml version="1.0" encoding="utf-8"?>
<sst xmlns="http://schemas.openxmlformats.org/spreadsheetml/2006/main" count="1964" uniqueCount="252">
  <si>
    <t>MARANHÃO</t>
  </si>
  <si>
    <t>Assistente Nível I</t>
  </si>
  <si>
    <t>Assistente Jurídico</t>
  </si>
  <si>
    <t>PARAÍBA</t>
  </si>
  <si>
    <t>-</t>
  </si>
  <si>
    <t>Assintente Nível I</t>
  </si>
  <si>
    <t>PIAUÍ</t>
  </si>
  <si>
    <t>CEARÁ</t>
  </si>
  <si>
    <t>Instituto Chico Mendes de Conservação da Biodiversidade</t>
  </si>
  <si>
    <t>Planilha de Custos e Formação de Preços</t>
  </si>
  <si>
    <t>A</t>
  </si>
  <si>
    <t>Data de apresentação da proposta (dia/mês/ano)</t>
  </si>
  <si>
    <t>B</t>
  </si>
  <si>
    <t>Município/UF</t>
  </si>
  <si>
    <t>C</t>
  </si>
  <si>
    <t>Ano Acordo, Convenção ou Sentença Normativa em Dissídio Coletivo</t>
  </si>
  <si>
    <t>D</t>
  </si>
  <si>
    <t>Registro na Secretaria Especial da Previdência e do Trabalho</t>
  </si>
  <si>
    <t>Identificação do Serviço</t>
  </si>
  <si>
    <t>Tipo de Serviço</t>
  </si>
  <si>
    <t>Horas Trabalho por Semana</t>
  </si>
  <si>
    <t>Quantidade Total de Postos a Contratar</t>
  </si>
  <si>
    <t>Mão de obra</t>
  </si>
  <si>
    <t>Mão de obra vinculada à execução contratual</t>
  </si>
  <si>
    <t>Dados para composição dos custos referentes a mão de obra</t>
  </si>
  <si>
    <t>Tipo de Serviço (mesmo serviço com características distintas)</t>
  </si>
  <si>
    <t>Classificação Brasileira de Ocupações (CBO)</t>
  </si>
  <si>
    <t>Categoria Profissional (vinculada à execução contratual)</t>
  </si>
  <si>
    <t>Data-Base da Categoria (dia/mês/ano)</t>
  </si>
  <si>
    <t>Módulo 1 - Composição da Remuneração</t>
  </si>
  <si>
    <t>Composição da Remuneração</t>
  </si>
  <si>
    <t>Valor (R$)</t>
  </si>
  <si>
    <t>Salário-Base</t>
  </si>
  <si>
    <t>DSR</t>
  </si>
  <si>
    <t>E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</si>
  <si>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</si>
  <si>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</si>
  <si>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</si>
  <si>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</si>
  <si>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</si>
  <si>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</si>
  <si>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</si>
  <si>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 (%)</t>
  </si>
  <si>
    <t>13º (décimo terceiro) Salário</t>
  </si>
  <si>
    <t>Férias</t>
  </si>
  <si>
    <t xml:space="preserve"> Adicional de Férias</t>
  </si>
  <si>
    <t>Incidência do submódulo 2.2 sobre modulo 2.1</t>
  </si>
  <si>
    <t>TOTAL DO MODULO 2.1</t>
  </si>
  <si>
    <t>Submódulo 2.2 - Encargos Previdenciários (GPS), Fundo de Garantia por Tempo de Serviço (FGTS) e outras contribuições.</t>
  </si>
  <si>
    <t>2.2</t>
  </si>
  <si>
    <t>GPS, FGTS e outras contribuições</t>
  </si>
  <si>
    <t>INSS</t>
  </si>
  <si>
    <t>Salário Educação</t>
  </si>
  <si>
    <t>SAT</t>
  </si>
  <si>
    <t>SESC ou SESI</t>
  </si>
  <si>
    <t>SENAI ou SENAC</t>
  </si>
  <si>
    <t>SEBRAE</t>
  </si>
  <si>
    <t>INCRA</t>
  </si>
  <si>
    <t>H</t>
  </si>
  <si>
    <t>FGTS</t>
  </si>
  <si>
    <t>Submódulo 2.3 - Benefícios Mensais e Diários</t>
  </si>
  <si>
    <t>2.3</t>
  </si>
  <si>
    <t>Benefícios Mensais e Diários</t>
  </si>
  <si>
    <t>Valor Unitário</t>
  </si>
  <si>
    <t>Assistência Médica</t>
  </si>
  <si>
    <t>Assistência  Odontológica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</si>
  <si>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</si>
  <si>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</si>
  <si>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</si>
  <si>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</si>
  <si>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</si>
  <si>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</si>
  <si>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</si>
  <si>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 submódulo 2.2 sobre o Aviso Prévio Trabalhado</t>
  </si>
  <si>
    <t>Multa do FGTS do Aviso Prévio Indenizado (API) Trabalhado (APT)</t>
  </si>
  <si>
    <t>Módulo 4 - Custo de Reposição do Profissional Ausente</t>
  </si>
  <si>
    <t>Submódulo 4.1 - Substituto nas Ausências Legais</t>
  </si>
  <si>
    <t>4.1</t>
  </si>
  <si>
    <t>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</si>
  <si>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</si>
  <si>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</si>
  <si>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</si>
  <si>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</si>
  <si>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</si>
  <si>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</si>
  <si>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</si>
  <si>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</si>
  <si>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</si>
  <si>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</si>
  <si>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</si>
  <si>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</si>
  <si>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Substituto nas Ausências Legais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</si>
  <si>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</si>
  <si>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</si>
  <si>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</si>
  <si>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</si>
  <si>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</si>
  <si>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</si>
  <si>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</si>
  <si>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</si>
  <si>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</si>
  <si>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</si>
  <si>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(PIS)</t>
  </si>
  <si>
    <t>C.2. Tributos Federais (COFINS)</t>
  </si>
  <si>
    <t>C.4. Tributos Municipais (ISS)</t>
  </si>
  <si>
    <t>Quadro-Resumo do Custo por Empregado</t>
  </si>
  <si>
    <t>Mão de obra vinculada à execução contratual (valor por empregado)</t>
  </si>
  <si>
    <t>Subtotal (A+B+C+D+E)</t>
  </si>
  <si>
    <t xml:space="preserve">Valor Total por Empregado </t>
  </si>
  <si>
    <t xml:space="preserve">Valor Total Mensal </t>
  </si>
  <si>
    <t xml:space="preserve">Valor Total Anual </t>
  </si>
  <si>
    <t>Apoio Adminstrativo</t>
  </si>
  <si>
    <t>Assistente Administrativo - Nível I</t>
  </si>
  <si>
    <t>Salário Normativo da Categoria Profissional</t>
  </si>
  <si>
    <t>TOTAL</t>
  </si>
  <si>
    <t>SUB-TOTAL</t>
  </si>
  <si>
    <t>Cesta Básica</t>
  </si>
  <si>
    <t>C.3. Tributos (especificar)</t>
  </si>
  <si>
    <t>4110-10</t>
  </si>
  <si>
    <t>Transporte</t>
  </si>
  <si>
    <t>Item</t>
  </si>
  <si>
    <t>Categoria</t>
  </si>
  <si>
    <t>Quantidade de Postos</t>
  </si>
  <si>
    <t>Salário</t>
  </si>
  <si>
    <t>Valor  Unitário</t>
  </si>
  <si>
    <t>Valor Mensal</t>
  </si>
  <si>
    <t>Valor  Anual</t>
  </si>
  <si>
    <t>QUADRO RESUMO</t>
  </si>
  <si>
    <t>APA Serra da Ibiapaba</t>
  </si>
  <si>
    <t>Cargo</t>
  </si>
  <si>
    <t>Unidade</t>
  </si>
  <si>
    <t>Quantidade</t>
  </si>
  <si>
    <t>PARNA Jericoacoara</t>
  </si>
  <si>
    <t>NGI ICMBio Araripe</t>
  </si>
  <si>
    <t>PARNA Ubajara</t>
  </si>
  <si>
    <t>NGI ICMBio Sobral-Meruoca</t>
  </si>
  <si>
    <t xml:space="preserve">Valor Unitário - Transporte </t>
  </si>
  <si>
    <t>Valor Diário (ida e volta) - Transporte</t>
  </si>
  <si>
    <t>PARNA Lençóis Maranhenses</t>
  </si>
  <si>
    <t>PARNA Chapada das Mesas</t>
  </si>
  <si>
    <t>NGI ICMBio Imperatriz</t>
  </si>
  <si>
    <t>RESEX Delta do Parnaíba</t>
  </si>
  <si>
    <t>PARNA Sete Cidades</t>
  </si>
  <si>
    <t>PARNA Serra das Confusões</t>
  </si>
  <si>
    <t>PARNA Serra da Capivara</t>
  </si>
  <si>
    <t>PARNA Nascente do Rio Parnaíba</t>
  </si>
  <si>
    <t>APA Delta do Parnaíba</t>
  </si>
  <si>
    <t>RESEX Chapada Limpa</t>
  </si>
  <si>
    <t>Média Diária</t>
  </si>
  <si>
    <t>Média Unitária</t>
  </si>
  <si>
    <t>Valor Total</t>
  </si>
  <si>
    <t>Diárias</t>
  </si>
  <si>
    <t>Valor</t>
  </si>
  <si>
    <t>Apoio Administrativo</t>
  </si>
  <si>
    <t>Quantidade de Funcionários</t>
  </si>
  <si>
    <t>Adicional de Deslocamento</t>
  </si>
  <si>
    <t>SUBTOTAL</t>
  </si>
  <si>
    <t>Passagem Aérea</t>
  </si>
  <si>
    <t>Valor total</t>
  </si>
  <si>
    <t>SERVIÇO A SER CONTRATADO</t>
  </si>
  <si>
    <t>UNIDADE DEMANDANTE</t>
  </si>
  <si>
    <t>QUANTIDADE DE POSTOS DE SERVIÇOS</t>
  </si>
  <si>
    <t>ESTIMATIVA DE CUSTO MENSAL</t>
  </si>
  <si>
    <t>ESTIMATIVA DE CUSTO ANUAL</t>
  </si>
  <si>
    <t>DIÁRIAS, ADINCIONAL DE DESLOCAMENTO E PASSAGEM AÉREA</t>
  </si>
  <si>
    <t>VALOR</t>
  </si>
  <si>
    <t>QUANTIDADE DE DESLOCAMENTOS</t>
  </si>
  <si>
    <t>QUANTIDADE DE PASSAGENS AÉREAS</t>
  </si>
  <si>
    <t>ESTIMATIVA TOTAL DA CONTRATAÇÃO</t>
  </si>
  <si>
    <t>ESEC Uruçui-Una</t>
  </si>
  <si>
    <t>NGI Batoque-Prainha</t>
  </si>
  <si>
    <t>CT Fortaleza</t>
  </si>
  <si>
    <t>RIO GRANDE DO NORTE</t>
  </si>
  <si>
    <t>NGI ICMBio Mossoró</t>
  </si>
  <si>
    <t>ESEC Seridó</t>
  </si>
  <si>
    <t>REBIO Atol das Rocas</t>
  </si>
  <si>
    <t>NGI Grandes Unidades Oceânica</t>
  </si>
  <si>
    <t>PARNA da Serra do Teixeira</t>
  </si>
  <si>
    <t>ALAGOAS</t>
  </si>
  <si>
    <t>RESEX Marinha Lagoa do Jequiá</t>
  </si>
  <si>
    <t>ESEC Murici</t>
  </si>
  <si>
    <t>REBIO Pedra Talhada</t>
  </si>
  <si>
    <t>APA Piaçabuçu</t>
  </si>
  <si>
    <t>SERGIPE</t>
  </si>
  <si>
    <t>NGI ICMBio Itabaiana-Ibura</t>
  </si>
  <si>
    <t>REBIO Santa Isabel</t>
  </si>
  <si>
    <t>BAHIA</t>
  </si>
  <si>
    <t>NGI ICMBio Abrolhos</t>
  </si>
  <si>
    <t>NGI ICMBio Ilhéus</t>
  </si>
  <si>
    <t>NGI ICMBio Juazeiro</t>
  </si>
  <si>
    <t>PARNA Chapada Diamantina</t>
  </si>
  <si>
    <t>PARNA Monte Pascoal</t>
  </si>
  <si>
    <t>RESEX Marinha Corumbau</t>
  </si>
  <si>
    <t>PARNA Descobrimento</t>
  </si>
  <si>
    <t>RESEX Canavieiras</t>
  </si>
  <si>
    <t>NGI ICMBio Sudoeste Baiano</t>
  </si>
  <si>
    <t>NGI ICMBio Paulo Afonso</t>
  </si>
  <si>
    <t>RESEX Baía de Iguape</t>
  </si>
  <si>
    <t>MONA Cavernas de São Desidério</t>
  </si>
  <si>
    <t>CT Salvador</t>
  </si>
  <si>
    <t>Barreirinhas, Santo Amaro do Maranhão, Carolina e Imperatriz</t>
  </si>
  <si>
    <t>MA000121/2025</t>
  </si>
  <si>
    <t>40h</t>
  </si>
  <si>
    <t>Auxílio-Alimentação (21 dias úteis fixos, conforme ETP)</t>
  </si>
  <si>
    <t>Auxílio Saúde (Assistencial, Psicológico, Secutário e Odontológico)</t>
  </si>
  <si>
    <t>Altos, Piracuruca, Parnaíba, Piripiri, Carocal, São Raimundo Nonato, Corrente, Bom Jesus/Piauí</t>
  </si>
  <si>
    <t>PI000053/2025</t>
  </si>
  <si>
    <t>Processo n.º 02124.003036/2025-31</t>
  </si>
  <si>
    <t>Viçosa do Ceará, Jipioca de Jericoacoara, Aiuaba, Crato, Ubajara, Sobral, Fortaleza/Ceará</t>
  </si>
  <si>
    <t>CE000086/2025</t>
  </si>
  <si>
    <t>Outros (Auxílio Creche)</t>
  </si>
  <si>
    <t>Mossoró, Serra Negra, Natal, Nísia Floresta/RN</t>
  </si>
  <si>
    <t>RN000186/2025</t>
  </si>
  <si>
    <t>Outros (Seguro de Vida)</t>
  </si>
  <si>
    <t>Teixeira/Paraíba</t>
  </si>
  <si>
    <t>PB000113/2025</t>
  </si>
  <si>
    <t>Seguro de vida</t>
  </si>
  <si>
    <t>AL000007/2025</t>
  </si>
  <si>
    <t>Jequiá da Praia, Murici, Quebrangulo, Piaçabuçu/AL</t>
  </si>
  <si>
    <t>Auxílio-Alimentação (Valor mensal, conforme CCT)</t>
  </si>
  <si>
    <t>Auxílio-Alimentação (22 dias útes, conforme CCT)</t>
  </si>
  <si>
    <t>Auxílio-Alimentação (mensal, conforme CCT)</t>
  </si>
  <si>
    <t>Areia Branca, Nossa Senhora do Socorro, Pirambu/SE</t>
  </si>
  <si>
    <t>Auxílio-Alimentação (21 dias úteis, conforme ETP)</t>
  </si>
  <si>
    <t>Assistência Social Famíliar (funeral)</t>
  </si>
  <si>
    <t>Benefício ao trabalhador</t>
  </si>
  <si>
    <t>Caravelas, Ilhéus, Juazeiro, Sento Sé, Curaça, Porto Seguro, Guaratinga, Palmeiras, Prado, Canavieiras, Vitória da Conquista, Contendas do Sincorá, Paulo Afonso, Maragogipe, Cachoeira, Salvador/BA</t>
  </si>
  <si>
    <t>BA000817/2024</t>
  </si>
  <si>
    <t>GRUPO 1 - MARANHÃO</t>
  </si>
  <si>
    <t>GRUPO 2 - PIAUÍ</t>
  </si>
  <si>
    <t>GRUPO 3 - CEARÁ</t>
  </si>
  <si>
    <t>GRUPO 4 - RIO GRANDE DO NORTE</t>
  </si>
  <si>
    <t>GRUPO 5 - PARAÍBA</t>
  </si>
  <si>
    <t>GRUPO 6 - ALAGOAS</t>
  </si>
  <si>
    <t>GRUPO 7 - SERGIPE</t>
  </si>
  <si>
    <t>GRUPO 8 - BAHIA</t>
  </si>
  <si>
    <t xml:space="preserve">Unidades descentralizadas do ICMBio nos estados do Maranhão, Piauí, Ceará, Rio Grande do Norte, Paraíba, Alagoas, Sergipe e Bahia </t>
  </si>
  <si>
    <t>QUANTIDADE DE DIÁRIAS - ASSISTENTE ADMINISTRATIVO</t>
  </si>
  <si>
    <t>Prêmio Assiduidade</t>
  </si>
  <si>
    <t>Outros</t>
  </si>
  <si>
    <t>Cesta Básica Assistência Odontológica</t>
  </si>
  <si>
    <t>Auxílio - Cesta Básica</t>
  </si>
  <si>
    <t>Auxílio Morte/Funeral</t>
  </si>
  <si>
    <t>Outros (Programa de Assistência e Cuidado Pessoal)</t>
  </si>
  <si>
    <t>Benefício ao trabalhador - Benefícios Assistenciais</t>
  </si>
  <si>
    <t>Apoio Administrativo - Assistente Administrativo</t>
  </si>
  <si>
    <t>SE000033/2025</t>
  </si>
  <si>
    <t xml:space="preserve">Auxílio Funeral </t>
  </si>
  <si>
    <t>Benefício Social</t>
  </si>
  <si>
    <t>Custo - Vale Transporte</t>
  </si>
  <si>
    <t>Conforme CCT</t>
  </si>
  <si>
    <t>PARNA Pau Brasil, PARNA do Alto Cariri, REVIS Rio dos Frades (Sede Compartilhada - Porto Seguro)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</si>
</sst>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&quot;R$ &quot;* #,##0.00_);_(&quot;R$ &quot;* \(#,##0.00\);_(&quot;R$ &quot;* &quot;-&quot;??_);_(@_)"/>
    <numFmt numFmtId="166" formatCode="&quot; R$ &quot;#,##0.00&quot; &quot;;&quot;-R$ &quot;#,##0.00&quot; &quot;;&quot; R$ -&quot;#&quot; &quot;;@&quot; &quot;"/>
    <numFmt numFmtId="167" formatCode="_(* #,##0.00_);_(* \(#,##0.00\);_(* \-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u/>
      <sz val="10"/>
      <color rgb="FF0000FF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12" applyNumberFormat="0" applyAlignment="0" applyProtection="0"/>
    <xf numFmtId="0" fontId="13" fillId="19" borderId="13" applyNumberFormat="0" applyAlignment="0" applyProtection="0"/>
    <xf numFmtId="0" fontId="14" fillId="0" borderId="14" applyNumberFormat="0" applyFill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5" fillId="9" borderId="12" applyNumberFormat="0" applyAlignment="0" applyProtection="0"/>
    <xf numFmtId="166" fontId="24" fillId="0" borderId="0" applyFont="0" applyBorder="0" applyProtection="0"/>
    <xf numFmtId="0" fontId="24" fillId="0" borderId="0" applyNumberFormat="0" applyFont="0" applyBorder="0" applyProtection="0"/>
    <xf numFmtId="0" fontId="25" fillId="0" borderId="0" applyNumberFormat="0" applyBorder="0" applyProtection="0"/>
    <xf numFmtId="9" fontId="24" fillId="0" borderId="0" applyFont="0" applyBorder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24" borderId="15" applyNumberFormat="0" applyAlignment="0" applyProtection="0"/>
    <xf numFmtId="0" fontId="16" fillId="18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30" fillId="27" borderId="0" applyNumberFormat="0" applyBorder="0" applyAlignment="0" applyProtection="0"/>
    <xf numFmtId="0" fontId="31" fillId="28" borderId="0" applyNumberFormat="0" applyBorder="0" applyAlignment="0" applyProtection="0"/>
    <xf numFmtId="0" fontId="32" fillId="30" borderId="26" applyNumberFormat="0" applyAlignment="0" applyProtection="0"/>
    <xf numFmtId="0" fontId="33" fillId="31" borderId="27" applyNumberFormat="0" applyAlignment="0" applyProtection="0"/>
    <xf numFmtId="0" fontId="34" fillId="31" borderId="26" applyNumberFormat="0" applyAlignment="0" applyProtection="0"/>
    <xf numFmtId="0" fontId="35" fillId="0" borderId="28" applyNumberFormat="0" applyFill="0" applyAlignment="0" applyProtection="0"/>
    <xf numFmtId="0" fontId="36" fillId="32" borderId="29" applyNumberFormat="0" applyAlignment="0" applyProtection="0"/>
    <xf numFmtId="0" fontId="2" fillId="0" borderId="0" applyNumberFormat="0" applyFill="0" applyBorder="0" applyAlignment="0" applyProtection="0"/>
    <xf numFmtId="0" fontId="1" fillId="33" borderId="30" applyNumberFormat="0" applyFont="0" applyAlignment="0" applyProtection="0"/>
    <xf numFmtId="0" fontId="37" fillId="0" borderId="0" applyNumberFormat="0" applyFill="0" applyBorder="0" applyAlignment="0" applyProtection="0"/>
    <xf numFmtId="0" fontId="3" fillId="0" borderId="31" applyNumberFormat="0" applyFill="0" applyAlignment="0" applyProtection="0"/>
    <xf numFmtId="0" fontId="38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3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38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38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167" fontId="8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29" borderId="0" applyNumberFormat="0" applyBorder="0" applyAlignment="0" applyProtection="0"/>
    <xf numFmtId="0" fontId="38" fillId="37" borderId="0" applyNumberFormat="0" applyBorder="0" applyAlignment="0" applyProtection="0"/>
    <xf numFmtId="0" fontId="38" fillId="41" borderId="0" applyNumberFormat="0" applyBorder="0" applyAlignment="0" applyProtection="0"/>
    <xf numFmtId="0" fontId="38" fillId="45" borderId="0" applyNumberFormat="0" applyBorder="0" applyAlignment="0" applyProtection="0"/>
    <xf numFmtId="0" fontId="38" fillId="49" borderId="0" applyNumberFormat="0" applyBorder="0" applyAlignment="0" applyProtection="0"/>
    <xf numFmtId="0" fontId="38" fillId="53" borderId="0" applyNumberFormat="0" applyBorder="0" applyAlignment="0" applyProtection="0"/>
    <xf numFmtId="0" fontId="38" fillId="57" borderId="0" applyNumberFormat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1">
    <xf numFmtId="0" fontId="0" fillId="0" borderId="0" xfId="0"/>
    <xf numFmtId="164" fontId="0" fillId="0" borderId="0" xfId="0" applyNumberFormat="1"/>
    <xf numFmtId="16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3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4" fontId="6" fillId="3" borderId="1" xfId="3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164" fontId="4" fillId="0" borderId="0" xfId="3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3" borderId="1" xfId="3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164" fontId="4" fillId="0" borderId="7" xfId="3" applyNumberFormat="1" applyFont="1" applyFill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/>
    </xf>
    <xf numFmtId="10" fontId="6" fillId="3" borderId="1" xfId="1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2" fillId="0" borderId="0" xfId="0" applyFont="1"/>
    <xf numFmtId="0" fontId="3" fillId="26" borderId="1" xfId="0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 applyAlignment="1">
      <alignment horizontal="right" vertical="center"/>
    </xf>
    <xf numFmtId="164" fontId="3" fillId="2" borderId="0" xfId="1" applyNumberFormat="1" applyFont="1" applyFill="1" applyBorder="1" applyAlignment="1">
      <alignment horizontal="center" vertical="center"/>
    </xf>
    <xf numFmtId="0" fontId="3" fillId="26" borderId="9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3" fillId="2" borderId="10" xfId="0" applyFont="1" applyFill="1" applyBorder="1"/>
    <xf numFmtId="0" fontId="3" fillId="2" borderId="0" xfId="0" applyFont="1" applyFill="1"/>
    <xf numFmtId="0" fontId="3" fillId="26" borderId="2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1" fillId="2" borderId="0" xfId="4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41" fillId="2" borderId="0" xfId="38" applyNumberFormat="1" applyFont="1" applyFill="1" applyBorder="1" applyAlignment="1">
      <alignment horizontal="center" vertical="center"/>
    </xf>
    <xf numFmtId="164" fontId="2" fillId="2" borderId="0" xfId="38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164" fontId="2" fillId="0" borderId="0" xfId="0" applyNumberFormat="1" applyFont="1"/>
    <xf numFmtId="0" fontId="6" fillId="25" borderId="1" xfId="4" applyFont="1" applyFill="1" applyBorder="1" applyAlignment="1">
      <alignment horizontal="center" vertical="center"/>
    </xf>
    <xf numFmtId="0" fontId="6" fillId="25" borderId="1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/>
    </xf>
    <xf numFmtId="164" fontId="4" fillId="2" borderId="1" xfId="38" applyNumberFormat="1" applyFont="1" applyFill="1" applyBorder="1" applyAlignment="1">
      <alignment horizontal="center" vertical="center"/>
    </xf>
    <xf numFmtId="164" fontId="4" fillId="0" borderId="1" xfId="38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26" borderId="2" xfId="4" applyFont="1" applyFill="1" applyBorder="1" applyAlignment="1">
      <alignment horizontal="center" vertical="center"/>
    </xf>
    <xf numFmtId="0" fontId="6" fillId="26" borderId="1" xfId="4" applyFont="1" applyFill="1" applyBorder="1" applyAlignment="1">
      <alignment horizontal="center" vertical="center"/>
    </xf>
    <xf numFmtId="164" fontId="6" fillId="26" borderId="1" xfId="38" applyNumberFormat="1" applyFont="1" applyFill="1" applyBorder="1" applyAlignment="1">
      <alignment horizontal="center" vertical="center"/>
    </xf>
    <xf numFmtId="0" fontId="6" fillId="26" borderId="0" xfId="0" applyFont="1" applyFill="1" applyAlignment="1">
      <alignment horizontal="right" vertical="center"/>
    </xf>
    <xf numFmtId="164" fontId="6" fillId="2" borderId="1" xfId="38" applyNumberFormat="1" applyFont="1" applyFill="1" applyBorder="1" applyAlignment="1">
      <alignment horizontal="center" vertical="center"/>
    </xf>
    <xf numFmtId="0" fontId="6" fillId="26" borderId="1" xfId="0" applyFont="1" applyFill="1" applyBorder="1" applyAlignment="1">
      <alignment horizontal="right" vertical="center"/>
    </xf>
    <xf numFmtId="0" fontId="4" fillId="0" borderId="1" xfId="4" applyFont="1" applyBorder="1" applyAlignment="1">
      <alignment horizontal="center" vertical="center"/>
    </xf>
    <xf numFmtId="164" fontId="6" fillId="2" borderId="0" xfId="38" applyNumberFormat="1" applyFont="1" applyFill="1" applyBorder="1" applyAlignment="1">
      <alignment horizontal="center" vertical="center"/>
    </xf>
    <xf numFmtId="0" fontId="6" fillId="2" borderId="0" xfId="4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/>
    </xf>
    <xf numFmtId="0" fontId="6" fillId="58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6" fillId="58" borderId="1" xfId="3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0" fontId="3" fillId="58" borderId="0" xfId="0" applyFont="1" applyFill="1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0" borderId="0" xfId="3" applyFont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0" fontId="6" fillId="26" borderId="2" xfId="0" applyFont="1" applyFill="1" applyBorder="1" applyAlignment="1">
      <alignment horizontal="right" vertical="center"/>
    </xf>
    <xf numFmtId="0" fontId="6" fillId="26" borderId="4" xfId="0" applyFont="1" applyFill="1" applyBorder="1" applyAlignment="1">
      <alignment horizontal="right" vertical="center"/>
    </xf>
    <xf numFmtId="0" fontId="6" fillId="26" borderId="3" xfId="0" applyFont="1" applyFill="1" applyBorder="1" applyAlignment="1">
      <alignment horizontal="right" vertical="center"/>
    </xf>
    <xf numFmtId="0" fontId="6" fillId="26" borderId="1" xfId="4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58" borderId="2" xfId="4" applyFont="1" applyFill="1" applyBorder="1" applyAlignment="1">
      <alignment horizontal="center" vertical="center" wrapText="1"/>
    </xf>
    <xf numFmtId="0" fontId="6" fillId="58" borderId="4" xfId="4" applyFont="1" applyFill="1" applyBorder="1" applyAlignment="1">
      <alignment horizontal="center" vertical="center" wrapText="1"/>
    </xf>
    <xf numFmtId="0" fontId="6" fillId="58" borderId="3" xfId="4" applyFont="1" applyFill="1" applyBorder="1" applyAlignment="1">
      <alignment horizontal="center" vertical="center" wrapText="1"/>
    </xf>
    <xf numFmtId="0" fontId="6" fillId="58" borderId="2" xfId="0" applyFont="1" applyFill="1" applyBorder="1" applyAlignment="1">
      <alignment horizontal="center"/>
    </xf>
    <xf numFmtId="0" fontId="6" fillId="58" borderId="4" xfId="0" applyFont="1" applyFill="1" applyBorder="1" applyAlignment="1">
      <alignment horizontal="center"/>
    </xf>
    <xf numFmtId="0" fontId="6" fillId="58" borderId="3" xfId="0" applyFont="1" applyFill="1" applyBorder="1" applyAlignment="1">
      <alignment horizontal="center"/>
    </xf>
    <xf numFmtId="0" fontId="6" fillId="58" borderId="1" xfId="0" applyFont="1" applyFill="1" applyBorder="1" applyAlignment="1">
      <alignment horizontal="center" vertical="center"/>
    </xf>
    <xf numFmtId="0" fontId="6" fillId="26" borderId="2" xfId="4" applyFont="1" applyFill="1" applyBorder="1" applyAlignment="1">
      <alignment horizontal="right" vertical="center"/>
    </xf>
    <xf numFmtId="0" fontId="6" fillId="26" borderId="4" xfId="4" applyFont="1" applyFill="1" applyBorder="1" applyAlignment="1">
      <alignment horizontal="right" vertical="center"/>
    </xf>
    <xf numFmtId="0" fontId="6" fillId="26" borderId="3" xfId="4" applyFont="1" applyFill="1" applyBorder="1" applyAlignment="1">
      <alignment horizontal="right" vertical="center"/>
    </xf>
    <xf numFmtId="0" fontId="6" fillId="58" borderId="2" xfId="0" applyFont="1" applyFill="1" applyBorder="1" applyAlignment="1">
      <alignment horizontal="center" vertical="center"/>
    </xf>
    <xf numFmtId="0" fontId="6" fillId="58" borderId="4" xfId="0" applyFont="1" applyFill="1" applyBorder="1" applyAlignment="1">
      <alignment horizontal="center" vertical="center"/>
    </xf>
    <xf numFmtId="0" fontId="6" fillId="58" borderId="3" xfId="0" applyFont="1" applyFill="1" applyBorder="1" applyAlignment="1">
      <alignment horizontal="center" vertical="center"/>
    </xf>
    <xf numFmtId="0" fontId="6" fillId="26" borderId="2" xfId="4" applyFont="1" applyFill="1" applyBorder="1" applyAlignment="1">
      <alignment horizontal="center" vertical="center"/>
    </xf>
    <xf numFmtId="0" fontId="6" fillId="26" borderId="4" xfId="4" applyFont="1" applyFill="1" applyBorder="1" applyAlignment="1">
      <alignment horizontal="center" vertical="center"/>
    </xf>
    <xf numFmtId="0" fontId="6" fillId="26" borderId="3" xfId="4" applyFont="1" applyFill="1" applyBorder="1" applyAlignment="1">
      <alignment horizontal="center" vertical="center"/>
    </xf>
    <xf numFmtId="0" fontId="4" fillId="2" borderId="21" xfId="4" applyFont="1" applyFill="1" applyBorder="1" applyAlignment="1">
      <alignment horizontal="center" vertical="center"/>
    </xf>
    <xf numFmtId="0" fontId="4" fillId="2" borderId="9" xfId="4" applyFont="1" applyFill="1" applyBorder="1" applyAlignment="1">
      <alignment horizontal="center" vertical="center"/>
    </xf>
    <xf numFmtId="0" fontId="6" fillId="26" borderId="1" xfId="4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/>
    </xf>
    <xf numFmtId="0" fontId="4" fillId="2" borderId="32" xfId="4" applyFont="1" applyFill="1" applyBorder="1" applyAlignment="1">
      <alignment horizontal="center" vertical="center"/>
    </xf>
    <xf numFmtId="0" fontId="4" fillId="2" borderId="6" xfId="4" applyFont="1" applyFill="1" applyBorder="1" applyAlignment="1">
      <alignment horizontal="center" vertical="center"/>
    </xf>
    <xf numFmtId="0" fontId="6" fillId="25" borderId="2" xfId="4" applyFont="1" applyFill="1" applyBorder="1" applyAlignment="1">
      <alignment horizontal="right" vertical="center"/>
    </xf>
    <xf numFmtId="0" fontId="6" fillId="25" borderId="4" xfId="4" applyFont="1" applyFill="1" applyBorder="1" applyAlignment="1">
      <alignment horizontal="right" vertical="center"/>
    </xf>
    <xf numFmtId="0" fontId="6" fillId="25" borderId="3" xfId="4" applyFont="1" applyFill="1" applyBorder="1" applyAlignment="1">
      <alignment horizontal="right" vertical="center"/>
    </xf>
    <xf numFmtId="0" fontId="6" fillId="5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6" borderId="2" xfId="0" applyFont="1" applyFill="1" applyBorder="1" applyAlignment="1">
      <alignment horizontal="right" vertical="center"/>
    </xf>
    <xf numFmtId="0" fontId="3" fillId="26" borderId="4" xfId="0" applyFont="1" applyFill="1" applyBorder="1" applyAlignment="1">
      <alignment horizontal="right" vertical="center"/>
    </xf>
    <xf numFmtId="0" fontId="3" fillId="26" borderId="3" xfId="0" applyFont="1" applyFill="1" applyBorder="1" applyAlignment="1">
      <alignment horizontal="right" vertical="center"/>
    </xf>
    <xf numFmtId="0" fontId="3" fillId="26" borderId="2" xfId="0" applyFont="1" applyFill="1" applyBorder="1" applyAlignment="1">
      <alignment horizontal="left" vertical="center"/>
    </xf>
    <xf numFmtId="0" fontId="3" fillId="26" borderId="3" xfId="0" applyFont="1" applyFill="1" applyBorder="1" applyAlignment="1">
      <alignment horizontal="left" vertical="center"/>
    </xf>
    <xf numFmtId="0" fontId="3" fillId="26" borderId="1" xfId="0" applyFont="1" applyFill="1" applyBorder="1" applyAlignment="1">
      <alignment horizontal="left" vertical="center"/>
    </xf>
    <xf numFmtId="0" fontId="3" fillId="59" borderId="1" xfId="0" applyFont="1" applyFill="1" applyBorder="1" applyAlignment="1">
      <alignment horizontal="center"/>
    </xf>
    <xf numFmtId="0" fontId="3" fillId="26" borderId="1" xfId="0" applyFont="1" applyFill="1" applyBorder="1" applyAlignment="1">
      <alignment horizontal="center" vertical="center"/>
    </xf>
    <xf numFmtId="164" fontId="3" fillId="26" borderId="21" xfId="0" applyNumberFormat="1" applyFont="1" applyFill="1" applyBorder="1" applyAlignment="1">
      <alignment horizontal="center" vertical="center" wrapText="1"/>
    </xf>
    <xf numFmtId="164" fontId="3" fillId="26" borderId="22" xfId="0" applyNumberFormat="1" applyFont="1" applyFill="1" applyBorder="1" applyAlignment="1">
      <alignment horizontal="center" vertical="center" wrapText="1"/>
    </xf>
    <xf numFmtId="164" fontId="3" fillId="26" borderId="9" xfId="0" applyNumberFormat="1" applyFont="1" applyFill="1" applyBorder="1" applyAlignment="1">
      <alignment horizontal="center" vertical="center" wrapText="1"/>
    </xf>
    <xf numFmtId="0" fontId="3" fillId="26" borderId="1" xfId="0" applyFont="1" applyFill="1" applyBorder="1" applyAlignment="1">
      <alignment horizontal="left"/>
    </xf>
    <xf numFmtId="0" fontId="3" fillId="26" borderId="1" xfId="0" applyFont="1" applyFill="1" applyBorder="1" applyAlignment="1">
      <alignment horizontal="left" vertical="center" wrapText="1"/>
    </xf>
    <xf numFmtId="0" fontId="3" fillId="26" borderId="2" xfId="0" applyFont="1" applyFill="1" applyBorder="1" applyAlignment="1">
      <alignment horizontal="left"/>
    </xf>
    <xf numFmtId="0" fontId="3" fillId="26" borderId="3" xfId="0" applyFont="1" applyFill="1" applyBorder="1" applyAlignment="1">
      <alignment horizontal="left"/>
    </xf>
    <xf numFmtId="0" fontId="3" fillId="26" borderId="1" xfId="0" applyFont="1" applyFill="1" applyBorder="1" applyAlignment="1">
      <alignment horizontal="right" vertical="center" wrapText="1"/>
    </xf>
    <xf numFmtId="0" fontId="3" fillId="59" borderId="2" xfId="0" applyFont="1" applyFill="1" applyBorder="1" applyAlignment="1">
      <alignment horizontal="center"/>
    </xf>
    <xf numFmtId="0" fontId="3" fillId="59" borderId="4" xfId="0" applyFont="1" applyFill="1" applyBorder="1" applyAlignment="1">
      <alignment horizontal="center"/>
    </xf>
    <xf numFmtId="0" fontId="3" fillId="59" borderId="3" xfId="0" applyFont="1" applyFill="1" applyBorder="1" applyAlignment="1">
      <alignment horizontal="center"/>
    </xf>
    <xf numFmtId="0" fontId="3" fillId="26" borderId="21" xfId="0" applyFont="1" applyFill="1" applyBorder="1" applyAlignment="1">
      <alignment horizontal="center" vertical="center" wrapText="1"/>
    </xf>
    <xf numFmtId="0" fontId="3" fillId="26" borderId="22" xfId="0" applyFont="1" applyFill="1" applyBorder="1" applyAlignment="1">
      <alignment horizontal="center" vertical="center" wrapText="1"/>
    </xf>
    <xf numFmtId="0" fontId="3" fillId="26" borderId="9" xfId="0" applyFont="1" applyFill="1" applyBorder="1" applyAlignment="1">
      <alignment horizontal="center" vertical="center" wrapText="1"/>
    </xf>
    <xf numFmtId="0" fontId="3" fillId="26" borderId="1" xfId="0" applyFont="1" applyFill="1" applyBorder="1" applyAlignment="1">
      <alignment horizontal="right" vertical="center"/>
    </xf>
    <xf numFmtId="0" fontId="3" fillId="26" borderId="1" xfId="0" applyFont="1" applyFill="1" applyBorder="1" applyAlignment="1">
      <alignment horizontal="center" vertical="center" wrapText="1"/>
    </xf>
    <xf numFmtId="0" fontId="3" fillId="26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58" borderId="1" xfId="0" applyFont="1" applyFill="1" applyBorder="1" applyAlignment="1">
      <alignment horizontal="center" vertical="center"/>
    </xf>
    <xf numFmtId="0" fontId="0" fillId="58" borderId="2" xfId="0" applyFill="1" applyBorder="1" applyAlignment="1">
      <alignment horizontal="center" vertical="center"/>
    </xf>
    <xf numFmtId="0" fontId="0" fillId="58" borderId="4" xfId="0" applyFill="1" applyBorder="1" applyAlignment="1">
      <alignment horizontal="center" vertical="center"/>
    </xf>
    <xf numFmtId="0" fontId="0" fillId="58" borderId="3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4" fillId="58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58" borderId="2" xfId="0" applyFont="1" applyFill="1" applyBorder="1" applyAlignment="1">
      <alignment horizontal="center" vertical="center"/>
    </xf>
    <xf numFmtId="0" fontId="4" fillId="58" borderId="4" xfId="0" applyFont="1" applyFill="1" applyBorder="1" applyAlignment="1">
      <alignment horizontal="center" vertical="center"/>
    </xf>
    <xf numFmtId="0" fontId="4" fillId="58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right" vertical="center" wrapText="1" indent="1"/>
    </xf>
    <xf numFmtId="0" fontId="6" fillId="3" borderId="3" xfId="0" applyFont="1" applyFill="1" applyBorder="1" applyAlignment="1">
      <alignment horizontal="right" vertical="center" wrapText="1" indent="1"/>
    </xf>
    <xf numFmtId="0" fontId="4" fillId="58" borderId="6" xfId="0" applyFont="1" applyFill="1" applyBorder="1" applyAlignment="1">
      <alignment horizontal="center" vertical="center"/>
    </xf>
    <xf numFmtId="0" fontId="4" fillId="58" borderId="7" xfId="0" applyFont="1" applyFill="1" applyBorder="1" applyAlignment="1">
      <alignment horizontal="center" vertical="center"/>
    </xf>
    <xf numFmtId="0" fontId="4" fillId="58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114">
    <cellStyle name="20% - Ênfase1" xfId="70" builtinId="30" customBuiltin="1"/>
    <cellStyle name="20% - Ênfase1 2" xfId="5" xr:uid="{00000000-0005-0000-0000-000001000000}"/>
    <cellStyle name="20% - Ênfase2" xfId="73" builtinId="34" customBuiltin="1"/>
    <cellStyle name="20% - Ênfase2 2" xfId="6" xr:uid="{00000000-0005-0000-0000-000003000000}"/>
    <cellStyle name="20% - Ênfase3" xfId="76" builtinId="38" customBuiltin="1"/>
    <cellStyle name="20% - Ênfase3 2" xfId="7" xr:uid="{00000000-0005-0000-0000-000005000000}"/>
    <cellStyle name="20% - Ênfase4" xfId="79" builtinId="42" customBuiltin="1"/>
    <cellStyle name="20% - Ênfase4 2" xfId="8" xr:uid="{00000000-0005-0000-0000-000007000000}"/>
    <cellStyle name="20% - Ênfase5" xfId="82" builtinId="46" customBuiltin="1"/>
    <cellStyle name="20% - Ênfase5 2" xfId="9" xr:uid="{00000000-0005-0000-0000-000009000000}"/>
    <cellStyle name="20% - Ênfase6" xfId="85" builtinId="50" customBuiltin="1"/>
    <cellStyle name="20% - Ênfase6 2" xfId="10" xr:uid="{00000000-0005-0000-0000-00000B000000}"/>
    <cellStyle name="40% - Ênfase1" xfId="71" builtinId="31" customBuiltin="1"/>
    <cellStyle name="40% - Ênfase1 2" xfId="11" xr:uid="{00000000-0005-0000-0000-00000D000000}"/>
    <cellStyle name="40% - Ênfase2" xfId="74" builtinId="35" customBuiltin="1"/>
    <cellStyle name="40% - Ênfase2 2" xfId="12" xr:uid="{00000000-0005-0000-0000-00000F000000}"/>
    <cellStyle name="40% - Ênfase3" xfId="77" builtinId="39" customBuiltin="1"/>
    <cellStyle name="40% - Ênfase3 2" xfId="13" xr:uid="{00000000-0005-0000-0000-000011000000}"/>
    <cellStyle name="40% - Ênfase4" xfId="80" builtinId="43" customBuiltin="1"/>
    <cellStyle name="40% - Ênfase4 2" xfId="14" xr:uid="{00000000-0005-0000-0000-000013000000}"/>
    <cellStyle name="40% - Ênfase5" xfId="83" builtinId="47" customBuiltin="1"/>
    <cellStyle name="40% - Ênfase5 2" xfId="15" xr:uid="{00000000-0005-0000-0000-000015000000}"/>
    <cellStyle name="40% - Ênfase6" xfId="86" builtinId="51" customBuiltin="1"/>
    <cellStyle name="40% - Ênfase6 2" xfId="16" xr:uid="{00000000-0005-0000-0000-000017000000}"/>
    <cellStyle name="60% - Ênfase1 2" xfId="17" xr:uid="{00000000-0005-0000-0000-000018000000}"/>
    <cellStyle name="60% - Ênfase1 3" xfId="91" xr:uid="{00000000-0005-0000-0000-000019000000}"/>
    <cellStyle name="60% - Ênfase2 2" xfId="18" xr:uid="{00000000-0005-0000-0000-00001A000000}"/>
    <cellStyle name="60% - Ênfase2 3" xfId="92" xr:uid="{00000000-0005-0000-0000-00001B000000}"/>
    <cellStyle name="60% - Ênfase3 2" xfId="19" xr:uid="{00000000-0005-0000-0000-00001C000000}"/>
    <cellStyle name="60% - Ênfase3 3" xfId="93" xr:uid="{00000000-0005-0000-0000-00001D000000}"/>
    <cellStyle name="60% - Ênfase4 2" xfId="20" xr:uid="{00000000-0005-0000-0000-00001E000000}"/>
    <cellStyle name="60% - Ênfase4 3" xfId="94" xr:uid="{00000000-0005-0000-0000-00001F000000}"/>
    <cellStyle name="60% - Ênfase5 2" xfId="21" xr:uid="{00000000-0005-0000-0000-000020000000}"/>
    <cellStyle name="60% - Ênfase5 3" xfId="95" xr:uid="{00000000-0005-0000-0000-000021000000}"/>
    <cellStyle name="60% - Ênfase6 2" xfId="22" xr:uid="{00000000-0005-0000-0000-000022000000}"/>
    <cellStyle name="60% - Ênfase6 3" xfId="96" xr:uid="{00000000-0005-0000-0000-000023000000}"/>
    <cellStyle name="Bom" xfId="58" builtinId="26" customBuiltin="1"/>
    <cellStyle name="Bom 2" xfId="23" xr:uid="{00000000-0005-0000-0000-000025000000}"/>
    <cellStyle name="Cálculo" xfId="62" builtinId="22" customBuiltin="1"/>
    <cellStyle name="Cálculo 2" xfId="24" xr:uid="{00000000-0005-0000-0000-000027000000}"/>
    <cellStyle name="Célula de Verificação" xfId="64" builtinId="23" customBuiltin="1"/>
    <cellStyle name="Célula de Verificação 2" xfId="25" xr:uid="{00000000-0005-0000-0000-000029000000}"/>
    <cellStyle name="Célula Vinculada" xfId="63" builtinId="24" customBuiltin="1"/>
    <cellStyle name="Célula Vinculada 2" xfId="26" xr:uid="{00000000-0005-0000-0000-00002B000000}"/>
    <cellStyle name="Ênfase1" xfId="69" builtinId="29" customBuiltin="1"/>
    <cellStyle name="Ênfase1 2" xfId="27" xr:uid="{00000000-0005-0000-0000-00002D000000}"/>
    <cellStyle name="Ênfase2" xfId="72" builtinId="33" customBuiltin="1"/>
    <cellStyle name="Ênfase2 2" xfId="28" xr:uid="{00000000-0005-0000-0000-00002F000000}"/>
    <cellStyle name="Ênfase3" xfId="75" builtinId="37" customBuiltin="1"/>
    <cellStyle name="Ênfase3 2" xfId="29" xr:uid="{00000000-0005-0000-0000-000031000000}"/>
    <cellStyle name="Ênfase4" xfId="78" builtinId="41" customBuiltin="1"/>
    <cellStyle name="Ênfase4 2" xfId="30" xr:uid="{00000000-0005-0000-0000-000033000000}"/>
    <cellStyle name="Ênfase5" xfId="81" builtinId="45" customBuiltin="1"/>
    <cellStyle name="Ênfase5 2" xfId="31" xr:uid="{00000000-0005-0000-0000-000035000000}"/>
    <cellStyle name="Ênfase6" xfId="84" builtinId="49" customBuiltin="1"/>
    <cellStyle name="Ênfase6 2" xfId="32" xr:uid="{00000000-0005-0000-0000-000037000000}"/>
    <cellStyle name="Entrada" xfId="60" builtinId="20" customBuiltin="1"/>
    <cellStyle name="Entrada 2" xfId="33" xr:uid="{00000000-0005-0000-0000-000039000000}"/>
    <cellStyle name="Excel Built-in Currency" xfId="34" xr:uid="{00000000-0005-0000-0000-00003A000000}"/>
    <cellStyle name="Excel Built-in Explanatory Text" xfId="35" xr:uid="{00000000-0005-0000-0000-00003B000000}"/>
    <cellStyle name="Excel Built-in Hyperlink" xfId="36" xr:uid="{00000000-0005-0000-0000-00003C000000}"/>
    <cellStyle name="Excel Built-in Percent" xfId="37" xr:uid="{00000000-0005-0000-0000-00003D000000}"/>
    <cellStyle name="Moeda" xfId="3" builtinId="4"/>
    <cellStyle name="Moeda 2" xfId="39" xr:uid="{00000000-0005-0000-0000-000040000000}"/>
    <cellStyle name="Moeda 2 2" xfId="112" xr:uid="{00000000-0005-0000-0000-000041000000}"/>
    <cellStyle name="Moeda 3" xfId="38" xr:uid="{00000000-0005-0000-0000-000042000000}"/>
    <cellStyle name="Moeda 4" xfId="103" xr:uid="{00000000-0005-0000-0000-000043000000}"/>
    <cellStyle name="Moeda 9" xfId="40" xr:uid="{00000000-0005-0000-0000-000044000000}"/>
    <cellStyle name="Neutra 2" xfId="90" xr:uid="{00000000-0005-0000-0000-000045000000}"/>
    <cellStyle name="Normal" xfId="0" builtinId="0"/>
    <cellStyle name="Normal 2" xfId="41" xr:uid="{00000000-0005-0000-0000-000047000000}"/>
    <cellStyle name="Normal 2 2" xfId="98" xr:uid="{00000000-0005-0000-0000-000048000000}"/>
    <cellStyle name="Normal 3" xfId="4" xr:uid="{00000000-0005-0000-0000-000049000000}"/>
    <cellStyle name="Nota" xfId="66" builtinId="10" customBuiltin="1"/>
    <cellStyle name="Nota 2" xfId="42" xr:uid="{00000000-0005-0000-0000-00004B000000}"/>
    <cellStyle name="Porcentagem" xfId="1" builtinId="5"/>
    <cellStyle name="Ruim" xfId="59" builtinId="27" customBuiltin="1"/>
    <cellStyle name="Saída" xfId="61" builtinId="21" customBuiltin="1"/>
    <cellStyle name="Saída 2" xfId="43" xr:uid="{00000000-0005-0000-0000-00004E000000}"/>
    <cellStyle name="Texto de Aviso" xfId="65" builtinId="11" customBuiltin="1"/>
    <cellStyle name="Texto de Aviso 2" xfId="44" xr:uid="{00000000-0005-0000-0000-000050000000}"/>
    <cellStyle name="Texto Explicativo" xfId="67" builtinId="53" customBuiltin="1"/>
    <cellStyle name="Texto Explicativo 2" xfId="45" xr:uid="{00000000-0005-0000-0000-000052000000}"/>
    <cellStyle name="Título" xfId="53" builtinId="15" customBuiltin="1"/>
    <cellStyle name="Título 1" xfId="54" builtinId="16" customBuiltin="1"/>
    <cellStyle name="Título 1 1" xfId="47" xr:uid="{00000000-0005-0000-0000-000055000000}"/>
    <cellStyle name="Título 1 1 1" xfId="48" xr:uid="{00000000-0005-0000-0000-000056000000}"/>
    <cellStyle name="Título 1 2" xfId="46" xr:uid="{00000000-0005-0000-0000-000057000000}"/>
    <cellStyle name="Título 2" xfId="55" builtinId="17" customBuiltin="1"/>
    <cellStyle name="Título 2 2" xfId="49" xr:uid="{00000000-0005-0000-0000-000059000000}"/>
    <cellStyle name="Título 3" xfId="56" builtinId="18" customBuiltin="1"/>
    <cellStyle name="Título 3 2" xfId="50" xr:uid="{00000000-0005-0000-0000-00005B000000}"/>
    <cellStyle name="Título 4" xfId="57" builtinId="19" customBuiltin="1"/>
    <cellStyle name="Título 4 2" xfId="51" xr:uid="{00000000-0005-0000-0000-00005D000000}"/>
    <cellStyle name="Total" xfId="68" builtinId="25" customBuiltin="1"/>
    <cellStyle name="Total 2" xfId="52" xr:uid="{00000000-0005-0000-0000-00005F000000}"/>
    <cellStyle name="Vírgula" xfId="2" builtinId="3"/>
    <cellStyle name="Vírgula 2" xfId="87" xr:uid="{00000000-0005-0000-0000-000061000000}"/>
    <cellStyle name="Vírgula 3" xfId="89" xr:uid="{00000000-0005-0000-0000-000062000000}"/>
    <cellStyle name="Vírgula 3 2" xfId="101" xr:uid="{00000000-0005-0000-0000-000063000000}"/>
    <cellStyle name="Vírgula 3 2 2" xfId="110" xr:uid="{00000000-0005-0000-0000-000064000000}"/>
    <cellStyle name="Vírgula 3 3" xfId="106" xr:uid="{00000000-0005-0000-0000-000065000000}"/>
    <cellStyle name="Vírgula 4" xfId="88" xr:uid="{00000000-0005-0000-0000-000066000000}"/>
    <cellStyle name="Vírgula 4 2" xfId="100" xr:uid="{00000000-0005-0000-0000-000067000000}"/>
    <cellStyle name="Vírgula 4 2 2" xfId="109" xr:uid="{00000000-0005-0000-0000-000068000000}"/>
    <cellStyle name="Vírgula 4 3" xfId="105" xr:uid="{00000000-0005-0000-0000-000069000000}"/>
    <cellStyle name="Vírgula 5" xfId="97" xr:uid="{00000000-0005-0000-0000-00006A000000}"/>
    <cellStyle name="Vírgula 5 2" xfId="102" xr:uid="{00000000-0005-0000-0000-00006B000000}"/>
    <cellStyle name="Vírgula 5 2 2" xfId="111" xr:uid="{00000000-0005-0000-0000-00006C000000}"/>
    <cellStyle name="Vírgula 5 3" xfId="107" xr:uid="{00000000-0005-0000-0000-00006D000000}"/>
    <cellStyle name="Vírgula 6" xfId="99" xr:uid="{00000000-0005-0000-0000-00006E000000}"/>
    <cellStyle name="Vírgula 6 2" xfId="108" xr:uid="{00000000-0005-0000-0000-00006F000000}"/>
    <cellStyle name="Vírgula 7" xfId="113" xr:uid="{00000000-0005-0000-0000-000070000000}"/>
    <cellStyle name="Vírgula 8" xfId="104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8"/>
  <sheetViews>
    <sheetView topLeftCell="A96" workbookViewId="0">
      <selection activeCell="D31" sqref="D31"/>
    </sheetView>
  </sheetViews>
  <sheetFormatPr defaultRowHeight="15" x14ac:dyDescent="0.25"/>
  <cols>
    <col min="2" max="2" width="10.85546875" customWidth="1"/>
    <col min="3" max="3" width="28.5703125" customWidth="1"/>
    <col min="4" max="4" width="21.5703125" customWidth="1"/>
    <col min="5" max="5" width="19.5703125" customWidth="1"/>
    <col min="6" max="6" width="21" customWidth="1"/>
    <col min="7" max="7" width="23.140625" customWidth="1"/>
    <col min="8" max="8" width="25.85546875" customWidth="1"/>
    <col min="9" max="9" width="15.42578125" bestFit="1" customWidth="1"/>
    <col min="10" max="10" width="14.42578125" bestFit="1" customWidth="1"/>
  </cols>
  <sheetData>
    <row r="1" spans="1:9" x14ac:dyDescent="0.25">
      <c r="A1" s="8"/>
      <c r="B1" s="100" t="s">
        <v>8</v>
      </c>
      <c r="C1" s="100"/>
      <c r="D1" s="100"/>
      <c r="E1" s="100"/>
      <c r="F1" s="100"/>
      <c r="G1" s="100"/>
      <c r="H1" s="100"/>
    </row>
    <row r="2" spans="1:9" ht="18" customHeight="1" x14ac:dyDescent="0.25">
      <c r="A2" s="8"/>
      <c r="B2" s="100" t="s">
        <v>207</v>
      </c>
      <c r="C2" s="100"/>
      <c r="D2" s="100"/>
      <c r="E2" s="100"/>
      <c r="F2" s="100"/>
      <c r="G2" s="100"/>
      <c r="H2" s="100"/>
    </row>
    <row r="3" spans="1:9" x14ac:dyDescent="0.25">
      <c r="B3" s="100"/>
      <c r="C3" s="100"/>
      <c r="D3" s="100"/>
      <c r="E3" s="100"/>
    </row>
    <row r="4" spans="1:9" ht="15" customHeight="1" x14ac:dyDescent="0.25">
      <c r="B4" s="101" t="s">
        <v>127</v>
      </c>
      <c r="C4" s="102"/>
      <c r="D4" s="102"/>
      <c r="E4" s="102"/>
      <c r="F4" s="102"/>
      <c r="G4" s="102"/>
      <c r="H4" s="103"/>
    </row>
    <row r="5" spans="1:9" x14ac:dyDescent="0.25">
      <c r="B5" s="104" t="s">
        <v>228</v>
      </c>
      <c r="C5" s="105"/>
      <c r="D5" s="105"/>
      <c r="E5" s="105"/>
      <c r="F5" s="105"/>
      <c r="G5" s="105"/>
      <c r="H5" s="106"/>
    </row>
    <row r="6" spans="1:9" x14ac:dyDescent="0.25">
      <c r="B6" s="62" t="s">
        <v>120</v>
      </c>
      <c r="C6" s="62" t="s">
        <v>121</v>
      </c>
      <c r="D6" s="63" t="s">
        <v>122</v>
      </c>
      <c r="E6" s="63" t="s">
        <v>123</v>
      </c>
      <c r="F6" s="63" t="s">
        <v>124</v>
      </c>
      <c r="G6" s="63" t="s">
        <v>125</v>
      </c>
      <c r="H6" s="63" t="s">
        <v>126</v>
      </c>
    </row>
    <row r="7" spans="1:9" x14ac:dyDescent="0.25">
      <c r="B7" s="64">
        <v>1</v>
      </c>
      <c r="C7" s="9" t="s">
        <v>5</v>
      </c>
      <c r="D7" s="50">
        <v>4</v>
      </c>
      <c r="E7" s="65">
        <f>'MA - Assistente Ad. Nível I'!D17</f>
        <v>1828.83</v>
      </c>
      <c r="F7" s="65">
        <f>'MA - Assistente Ad. Nível I'!D126</f>
        <v>0</v>
      </c>
      <c r="G7" s="65">
        <f>F7*D7</f>
        <v>0</v>
      </c>
      <c r="H7" s="66">
        <f>G7*12</f>
        <v>0</v>
      </c>
    </row>
    <row r="8" spans="1:9" x14ac:dyDescent="0.25">
      <c r="B8" s="96" t="s">
        <v>150</v>
      </c>
      <c r="C8" s="97"/>
      <c r="D8" s="97"/>
      <c r="E8" s="97"/>
      <c r="F8" s="97"/>
      <c r="G8" s="98"/>
      <c r="H8" s="67">
        <f>H7</f>
        <v>0</v>
      </c>
    </row>
    <row r="9" spans="1:9" x14ac:dyDescent="0.25">
      <c r="B9" s="122">
        <v>2</v>
      </c>
      <c r="C9" s="119" t="s">
        <v>151</v>
      </c>
      <c r="D9" s="119"/>
      <c r="E9" s="119"/>
      <c r="F9" s="119"/>
      <c r="G9" s="119"/>
      <c r="H9" s="119"/>
    </row>
    <row r="10" spans="1:9" x14ac:dyDescent="0.25">
      <c r="B10" s="123"/>
      <c r="C10" s="68" t="s">
        <v>131</v>
      </c>
      <c r="D10" s="9">
        <v>60</v>
      </c>
      <c r="E10" s="70" t="s">
        <v>152</v>
      </c>
      <c r="F10" s="65">
        <v>335</v>
      </c>
      <c r="G10" s="71" t="s">
        <v>150</v>
      </c>
      <c r="H10" s="72">
        <f>D10*F10</f>
        <v>20100</v>
      </c>
    </row>
    <row r="11" spans="1:9" x14ac:dyDescent="0.25">
      <c r="B11" s="122">
        <v>3</v>
      </c>
      <c r="C11" s="119" t="s">
        <v>155</v>
      </c>
      <c r="D11" s="119"/>
      <c r="E11" s="119"/>
      <c r="F11" s="119"/>
      <c r="G11" s="119"/>
      <c r="H11" s="119"/>
    </row>
    <row r="12" spans="1:9" x14ac:dyDescent="0.25">
      <c r="B12" s="123"/>
      <c r="C12" s="68" t="s">
        <v>131</v>
      </c>
      <c r="D12" s="9">
        <v>20</v>
      </c>
      <c r="E12" s="70" t="s">
        <v>152</v>
      </c>
      <c r="F12" s="65">
        <v>95</v>
      </c>
      <c r="G12" s="73" t="s">
        <v>150</v>
      </c>
      <c r="H12" s="72">
        <f>D12*F12</f>
        <v>1900</v>
      </c>
    </row>
    <row r="13" spans="1:9" x14ac:dyDescent="0.25">
      <c r="B13" s="122">
        <v>4</v>
      </c>
      <c r="C13" s="119" t="s">
        <v>157</v>
      </c>
      <c r="D13" s="119"/>
      <c r="E13" s="119"/>
      <c r="F13" s="119"/>
      <c r="G13" s="119"/>
      <c r="H13" s="119"/>
    </row>
    <row r="14" spans="1:9" x14ac:dyDescent="0.25">
      <c r="B14" s="123"/>
      <c r="C14" s="68" t="s">
        <v>131</v>
      </c>
      <c r="D14" s="9">
        <v>30</v>
      </c>
      <c r="E14" s="70"/>
      <c r="F14" s="65">
        <v>1680.09</v>
      </c>
      <c r="G14" s="73" t="s">
        <v>150</v>
      </c>
      <c r="H14" s="72">
        <f>D14*F14</f>
        <v>50402.7</v>
      </c>
    </row>
    <row r="15" spans="1:9" x14ac:dyDescent="0.25">
      <c r="B15" s="108" t="s">
        <v>156</v>
      </c>
      <c r="C15" s="109"/>
      <c r="D15" s="109"/>
      <c r="E15" s="109"/>
      <c r="F15" s="109"/>
      <c r="G15" s="110"/>
      <c r="H15" s="72">
        <f>SUM(H8,H10,H12,H14)</f>
        <v>72402.7</v>
      </c>
    </row>
    <row r="16" spans="1:9" x14ac:dyDescent="0.25">
      <c r="A16" s="46"/>
      <c r="B16" s="56"/>
      <c r="C16" s="56"/>
      <c r="D16" s="57"/>
      <c r="E16" s="58"/>
      <c r="F16" s="59"/>
      <c r="G16" s="60"/>
      <c r="H16" s="59"/>
      <c r="I16" s="46"/>
    </row>
    <row r="17" spans="2:8" x14ac:dyDescent="0.25">
      <c r="B17" s="107" t="s">
        <v>229</v>
      </c>
      <c r="C17" s="107"/>
      <c r="D17" s="107"/>
      <c r="E17" s="107"/>
      <c r="F17" s="107"/>
      <c r="G17" s="107"/>
      <c r="H17" s="107"/>
    </row>
    <row r="18" spans="2:8" x14ac:dyDescent="0.25">
      <c r="B18" s="62" t="s">
        <v>120</v>
      </c>
      <c r="C18" s="62" t="s">
        <v>121</v>
      </c>
      <c r="D18" s="63" t="s">
        <v>122</v>
      </c>
      <c r="E18" s="63" t="s">
        <v>123</v>
      </c>
      <c r="F18" s="63" t="s">
        <v>124</v>
      </c>
      <c r="G18" s="63" t="s">
        <v>125</v>
      </c>
      <c r="H18" s="63" t="s">
        <v>126</v>
      </c>
    </row>
    <row r="19" spans="2:8" x14ac:dyDescent="0.25">
      <c r="B19" s="9">
        <v>5</v>
      </c>
      <c r="C19" s="9" t="s">
        <v>1</v>
      </c>
      <c r="D19" s="9">
        <v>12</v>
      </c>
      <c r="E19" s="2">
        <f>'PI - Assistente Ad. Nível I'!D17</f>
        <v>2020.11</v>
      </c>
      <c r="F19" s="2">
        <f>'PI - Assistente Ad. Nível I'!D126</f>
        <v>0</v>
      </c>
      <c r="G19" s="2">
        <f>F19*D19</f>
        <v>0</v>
      </c>
      <c r="H19" s="2">
        <f>G19*12</f>
        <v>0</v>
      </c>
    </row>
    <row r="20" spans="2:8" ht="15" customHeight="1" x14ac:dyDescent="0.25">
      <c r="B20" s="108" t="s">
        <v>150</v>
      </c>
      <c r="C20" s="109"/>
      <c r="D20" s="109"/>
      <c r="E20" s="109"/>
      <c r="F20" s="109"/>
      <c r="G20" s="110"/>
      <c r="H20" s="72">
        <f>SUM(H19:H19)</f>
        <v>0</v>
      </c>
    </row>
    <row r="21" spans="2:8" x14ac:dyDescent="0.25">
      <c r="B21" s="117">
        <v>6</v>
      </c>
      <c r="C21" s="114" t="s">
        <v>151</v>
      </c>
      <c r="D21" s="115"/>
      <c r="E21" s="115"/>
      <c r="F21" s="115"/>
      <c r="G21" s="115"/>
      <c r="H21" s="116"/>
    </row>
    <row r="22" spans="2:8" x14ac:dyDescent="0.25">
      <c r="B22" s="118"/>
      <c r="C22" s="69" t="s">
        <v>131</v>
      </c>
      <c r="D22" s="9">
        <v>130</v>
      </c>
      <c r="E22" s="70" t="s">
        <v>152</v>
      </c>
      <c r="F22" s="65">
        <v>335</v>
      </c>
      <c r="G22" s="73" t="s">
        <v>150</v>
      </c>
      <c r="H22" s="72">
        <f>D22*F22</f>
        <v>43550</v>
      </c>
    </row>
    <row r="23" spans="2:8" x14ac:dyDescent="0.25">
      <c r="B23" s="117">
        <v>7</v>
      </c>
      <c r="C23" s="114" t="s">
        <v>155</v>
      </c>
      <c r="D23" s="115"/>
      <c r="E23" s="115"/>
      <c r="F23" s="115"/>
      <c r="G23" s="115"/>
      <c r="H23" s="116"/>
    </row>
    <row r="24" spans="2:8" x14ac:dyDescent="0.25">
      <c r="B24" s="118"/>
      <c r="C24" s="68" t="s">
        <v>131</v>
      </c>
      <c r="D24" s="9">
        <v>40</v>
      </c>
      <c r="E24" s="70" t="s">
        <v>152</v>
      </c>
      <c r="F24" s="65">
        <v>95</v>
      </c>
      <c r="G24" s="73" t="s">
        <v>150</v>
      </c>
      <c r="H24" s="72">
        <f>D24*F24</f>
        <v>3800</v>
      </c>
    </row>
    <row r="25" spans="2:8" x14ac:dyDescent="0.25">
      <c r="B25" s="117">
        <v>8</v>
      </c>
      <c r="C25" s="114" t="s">
        <v>157</v>
      </c>
      <c r="D25" s="115"/>
      <c r="E25" s="115"/>
      <c r="F25" s="115"/>
      <c r="G25" s="115"/>
      <c r="H25" s="116"/>
    </row>
    <row r="26" spans="2:8" x14ac:dyDescent="0.25">
      <c r="B26" s="118"/>
      <c r="C26" s="68" t="s">
        <v>131</v>
      </c>
      <c r="D26" s="9">
        <v>65</v>
      </c>
      <c r="E26" s="70"/>
      <c r="F26" s="65">
        <v>1680.09</v>
      </c>
      <c r="G26" s="73" t="s">
        <v>150</v>
      </c>
      <c r="H26" s="72">
        <f>D26*F26</f>
        <v>109205.84999999999</v>
      </c>
    </row>
    <row r="27" spans="2:8" x14ac:dyDescent="0.25">
      <c r="B27" s="99" t="s">
        <v>156</v>
      </c>
      <c r="C27" s="99"/>
      <c r="D27" s="99"/>
      <c r="E27" s="99"/>
      <c r="F27" s="99"/>
      <c r="G27" s="99"/>
      <c r="H27" s="72">
        <f>SUM(H20,H22,H24,H26)</f>
        <v>156555.84999999998</v>
      </c>
    </row>
    <row r="28" spans="2:8" x14ac:dyDescent="0.25">
      <c r="B28" s="42"/>
      <c r="C28" s="42"/>
      <c r="D28" s="42"/>
      <c r="E28" s="42"/>
      <c r="F28" s="42"/>
      <c r="G28" s="42"/>
      <c r="H28" s="42"/>
    </row>
    <row r="29" spans="2:8" x14ac:dyDescent="0.25">
      <c r="B29" s="111" t="s">
        <v>230</v>
      </c>
      <c r="C29" s="112"/>
      <c r="D29" s="112"/>
      <c r="E29" s="112"/>
      <c r="F29" s="112"/>
      <c r="G29" s="112"/>
      <c r="H29" s="113"/>
    </row>
    <row r="30" spans="2:8" x14ac:dyDescent="0.25">
      <c r="B30" s="62" t="s">
        <v>120</v>
      </c>
      <c r="C30" s="62" t="s">
        <v>121</v>
      </c>
      <c r="D30" s="63" t="s">
        <v>122</v>
      </c>
      <c r="E30" s="63" t="s">
        <v>123</v>
      </c>
      <c r="F30" s="63" t="s">
        <v>124</v>
      </c>
      <c r="G30" s="63" t="s">
        <v>125</v>
      </c>
      <c r="H30" s="63" t="s">
        <v>126</v>
      </c>
    </row>
    <row r="31" spans="2:8" x14ac:dyDescent="0.25">
      <c r="B31" s="74">
        <v>9</v>
      </c>
      <c r="C31" s="9" t="s">
        <v>1</v>
      </c>
      <c r="D31" s="9">
        <v>17</v>
      </c>
      <c r="E31" s="2">
        <f>'CE - Assistente Ad. Nível I'!D17</f>
        <v>1954.87</v>
      </c>
      <c r="F31" s="2">
        <f>'CE - Assistente Ad. Nível I'!D126</f>
        <v>0</v>
      </c>
      <c r="G31" s="2">
        <f>F31*D31</f>
        <v>0</v>
      </c>
      <c r="H31" s="2">
        <f>G31*12</f>
        <v>0</v>
      </c>
    </row>
    <row r="32" spans="2:8" ht="15" customHeight="1" x14ac:dyDescent="0.25">
      <c r="B32" s="108" t="s">
        <v>158</v>
      </c>
      <c r="C32" s="109"/>
      <c r="D32" s="109"/>
      <c r="E32" s="109"/>
      <c r="F32" s="109"/>
      <c r="G32" s="110"/>
      <c r="H32" s="72">
        <f>SUM(H31:H31)</f>
        <v>0</v>
      </c>
    </row>
    <row r="33" spans="2:8" ht="15" customHeight="1" x14ac:dyDescent="0.25">
      <c r="B33" s="122">
        <v>10</v>
      </c>
      <c r="C33" s="119" t="s">
        <v>151</v>
      </c>
      <c r="D33" s="119"/>
      <c r="E33" s="119"/>
      <c r="F33" s="119"/>
      <c r="G33" s="119"/>
      <c r="H33" s="119"/>
    </row>
    <row r="34" spans="2:8" ht="15" customHeight="1" x14ac:dyDescent="0.25">
      <c r="B34" s="123"/>
      <c r="C34" s="68" t="s">
        <v>131</v>
      </c>
      <c r="D34" s="9">
        <v>190</v>
      </c>
      <c r="E34" s="70" t="s">
        <v>152</v>
      </c>
      <c r="F34" s="65">
        <v>335</v>
      </c>
      <c r="G34" s="71" t="s">
        <v>150</v>
      </c>
      <c r="H34" s="72">
        <f>D34*F34</f>
        <v>63650</v>
      </c>
    </row>
    <row r="35" spans="2:8" x14ac:dyDescent="0.25">
      <c r="B35" s="117">
        <v>11</v>
      </c>
      <c r="C35" s="114" t="s">
        <v>155</v>
      </c>
      <c r="D35" s="115"/>
      <c r="E35" s="115"/>
      <c r="F35" s="115"/>
      <c r="G35" s="115"/>
      <c r="H35" s="116"/>
    </row>
    <row r="36" spans="2:8" x14ac:dyDescent="0.25">
      <c r="B36" s="118"/>
      <c r="C36" s="69" t="s">
        <v>131</v>
      </c>
      <c r="D36" s="9">
        <v>65</v>
      </c>
      <c r="E36" s="70" t="s">
        <v>152</v>
      </c>
      <c r="F36" s="65">
        <v>95</v>
      </c>
      <c r="G36" s="73" t="s">
        <v>150</v>
      </c>
      <c r="H36" s="72">
        <f>D36*F36</f>
        <v>6175</v>
      </c>
    </row>
    <row r="37" spans="2:8" x14ac:dyDescent="0.25">
      <c r="B37" s="117">
        <v>12</v>
      </c>
      <c r="C37" s="114" t="s">
        <v>157</v>
      </c>
      <c r="D37" s="115"/>
      <c r="E37" s="115"/>
      <c r="F37" s="115"/>
      <c r="G37" s="115"/>
      <c r="H37" s="116"/>
    </row>
    <row r="38" spans="2:8" x14ac:dyDescent="0.25">
      <c r="B38" s="118"/>
      <c r="C38" s="69" t="s">
        <v>131</v>
      </c>
      <c r="D38" s="9">
        <v>95</v>
      </c>
      <c r="E38" s="70"/>
      <c r="F38" s="65">
        <v>1680.09</v>
      </c>
      <c r="G38" s="73" t="s">
        <v>150</v>
      </c>
      <c r="H38" s="72">
        <f>D38*F38</f>
        <v>159608.54999999999</v>
      </c>
    </row>
    <row r="39" spans="2:8" x14ac:dyDescent="0.25">
      <c r="B39" s="99" t="s">
        <v>156</v>
      </c>
      <c r="C39" s="99"/>
      <c r="D39" s="99"/>
      <c r="E39" s="99"/>
      <c r="F39" s="99"/>
      <c r="G39" s="99"/>
      <c r="H39" s="72">
        <f>SUM(H32,H34,H36,H38)</f>
        <v>229433.55</v>
      </c>
    </row>
    <row r="40" spans="2:8" x14ac:dyDescent="0.25">
      <c r="B40" s="76"/>
      <c r="C40" s="76"/>
      <c r="D40" s="76"/>
      <c r="E40" s="76"/>
      <c r="F40" s="76"/>
      <c r="G40" s="76"/>
      <c r="H40" s="75"/>
    </row>
    <row r="41" spans="2:8" x14ac:dyDescent="0.25">
      <c r="B41" s="111" t="s">
        <v>231</v>
      </c>
      <c r="C41" s="112"/>
      <c r="D41" s="112"/>
      <c r="E41" s="112"/>
      <c r="F41" s="112"/>
      <c r="G41" s="112"/>
      <c r="H41" s="113"/>
    </row>
    <row r="42" spans="2:8" x14ac:dyDescent="0.25">
      <c r="B42" s="62" t="s">
        <v>120</v>
      </c>
      <c r="C42" s="62" t="s">
        <v>121</v>
      </c>
      <c r="D42" s="63" t="s">
        <v>122</v>
      </c>
      <c r="E42" s="63" t="s">
        <v>123</v>
      </c>
      <c r="F42" s="63" t="s">
        <v>124</v>
      </c>
      <c r="G42" s="63" t="s">
        <v>125</v>
      </c>
      <c r="H42" s="63" t="s">
        <v>126</v>
      </c>
    </row>
    <row r="43" spans="2:8" x14ac:dyDescent="0.25">
      <c r="B43" s="74">
        <v>13</v>
      </c>
      <c r="C43" s="9" t="s">
        <v>1</v>
      </c>
      <c r="D43" s="9">
        <v>4</v>
      </c>
      <c r="E43" s="2">
        <f>'RN - Assistente Ad. Nível I'!D17</f>
        <v>2593.17</v>
      </c>
      <c r="F43" s="2">
        <f>'RN - Assistente Ad. Nível I'!D126</f>
        <v>0</v>
      </c>
      <c r="G43" s="2">
        <f>F43*D43</f>
        <v>0</v>
      </c>
      <c r="H43" s="2">
        <f>G43*12</f>
        <v>0</v>
      </c>
    </row>
    <row r="44" spans="2:8" x14ac:dyDescent="0.25">
      <c r="B44" s="108" t="s">
        <v>158</v>
      </c>
      <c r="C44" s="109"/>
      <c r="D44" s="109"/>
      <c r="E44" s="109"/>
      <c r="F44" s="109"/>
      <c r="G44" s="110"/>
      <c r="H44" s="72">
        <f>SUM(H43:H43)</f>
        <v>0</v>
      </c>
    </row>
    <row r="45" spans="2:8" x14ac:dyDescent="0.25">
      <c r="B45" s="122">
        <v>14</v>
      </c>
      <c r="C45" s="119" t="s">
        <v>151</v>
      </c>
      <c r="D45" s="119"/>
      <c r="E45" s="119"/>
      <c r="F45" s="119"/>
      <c r="G45" s="119"/>
      <c r="H45" s="119"/>
    </row>
    <row r="46" spans="2:8" x14ac:dyDescent="0.25">
      <c r="B46" s="123"/>
      <c r="C46" s="68" t="s">
        <v>131</v>
      </c>
      <c r="D46" s="9">
        <v>60</v>
      </c>
      <c r="E46" s="70" t="s">
        <v>152</v>
      </c>
      <c r="F46" s="65">
        <v>335</v>
      </c>
      <c r="G46" s="71" t="s">
        <v>150</v>
      </c>
      <c r="H46" s="72">
        <f>D46*F46</f>
        <v>20100</v>
      </c>
    </row>
    <row r="47" spans="2:8" x14ac:dyDescent="0.25">
      <c r="B47" s="117">
        <v>15</v>
      </c>
      <c r="C47" s="114" t="s">
        <v>155</v>
      </c>
      <c r="D47" s="115"/>
      <c r="E47" s="115"/>
      <c r="F47" s="115"/>
      <c r="G47" s="115"/>
      <c r="H47" s="116"/>
    </row>
    <row r="48" spans="2:8" x14ac:dyDescent="0.25">
      <c r="B48" s="118"/>
      <c r="C48" s="69" t="s">
        <v>131</v>
      </c>
      <c r="D48" s="9">
        <v>20</v>
      </c>
      <c r="E48" s="70" t="s">
        <v>152</v>
      </c>
      <c r="F48" s="65">
        <v>95</v>
      </c>
      <c r="G48" s="73" t="s">
        <v>150</v>
      </c>
      <c r="H48" s="72">
        <f>D48*F48</f>
        <v>1900</v>
      </c>
    </row>
    <row r="49" spans="2:8" x14ac:dyDescent="0.25">
      <c r="B49" s="117">
        <v>16</v>
      </c>
      <c r="C49" s="114" t="s">
        <v>157</v>
      </c>
      <c r="D49" s="115"/>
      <c r="E49" s="115"/>
      <c r="F49" s="115"/>
      <c r="G49" s="115"/>
      <c r="H49" s="116"/>
    </row>
    <row r="50" spans="2:8" x14ac:dyDescent="0.25">
      <c r="B50" s="118"/>
      <c r="C50" s="69" t="s">
        <v>131</v>
      </c>
      <c r="D50" s="9">
        <v>30</v>
      </c>
      <c r="E50" s="70"/>
      <c r="F50" s="65">
        <v>1680.09</v>
      </c>
      <c r="G50" s="73" t="s">
        <v>150</v>
      </c>
      <c r="H50" s="72">
        <f>D50*F50</f>
        <v>50402.7</v>
      </c>
    </row>
    <row r="51" spans="2:8" x14ac:dyDescent="0.25">
      <c r="B51" s="99" t="s">
        <v>156</v>
      </c>
      <c r="C51" s="99"/>
      <c r="D51" s="99"/>
      <c r="E51" s="99"/>
      <c r="F51" s="99"/>
      <c r="G51" s="99"/>
      <c r="H51" s="72">
        <f>SUM(H44,H46,H48,H50)</f>
        <v>72402.7</v>
      </c>
    </row>
    <row r="52" spans="2:8" x14ac:dyDescent="0.25">
      <c r="B52" s="76"/>
      <c r="C52" s="76"/>
      <c r="D52" s="76"/>
      <c r="E52" s="76"/>
      <c r="F52" s="76"/>
      <c r="G52" s="76"/>
      <c r="H52" s="75"/>
    </row>
    <row r="53" spans="2:8" x14ac:dyDescent="0.25">
      <c r="B53" s="111" t="s">
        <v>232</v>
      </c>
      <c r="C53" s="112"/>
      <c r="D53" s="112"/>
      <c r="E53" s="112"/>
      <c r="F53" s="112"/>
      <c r="G53" s="112"/>
      <c r="H53" s="113"/>
    </row>
    <row r="54" spans="2:8" x14ac:dyDescent="0.25">
      <c r="B54" s="62" t="s">
        <v>120</v>
      </c>
      <c r="C54" s="62" t="s">
        <v>121</v>
      </c>
      <c r="D54" s="63" t="s">
        <v>122</v>
      </c>
      <c r="E54" s="63" t="s">
        <v>123</v>
      </c>
      <c r="F54" s="63" t="s">
        <v>124</v>
      </c>
      <c r="G54" s="63" t="s">
        <v>125</v>
      </c>
      <c r="H54" s="63" t="s">
        <v>126</v>
      </c>
    </row>
    <row r="55" spans="2:8" x14ac:dyDescent="0.25">
      <c r="B55" s="74">
        <v>17</v>
      </c>
      <c r="C55" s="9" t="s">
        <v>1</v>
      </c>
      <c r="D55" s="9">
        <v>1</v>
      </c>
      <c r="E55" s="2">
        <f>'PB - Assistente Ad. Nível I'!D23</f>
        <v>0</v>
      </c>
      <c r="F55" s="2">
        <f>'PB - Assistente Ad. Nível I'!D126</f>
        <v>0</v>
      </c>
      <c r="G55" s="2">
        <f>F55*D55</f>
        <v>0</v>
      </c>
      <c r="H55" s="2">
        <f>G55*12</f>
        <v>0</v>
      </c>
    </row>
    <row r="56" spans="2:8" x14ac:dyDescent="0.25">
      <c r="B56" s="108" t="s">
        <v>158</v>
      </c>
      <c r="C56" s="109"/>
      <c r="D56" s="109"/>
      <c r="E56" s="109"/>
      <c r="F56" s="109"/>
      <c r="G56" s="110"/>
      <c r="H56" s="72">
        <f>SUM(H55:H55)</f>
        <v>0</v>
      </c>
    </row>
    <row r="57" spans="2:8" x14ac:dyDescent="0.25">
      <c r="B57" s="122">
        <v>18</v>
      </c>
      <c r="C57" s="119" t="s">
        <v>151</v>
      </c>
      <c r="D57" s="119"/>
      <c r="E57" s="119"/>
      <c r="F57" s="119"/>
      <c r="G57" s="119"/>
      <c r="H57" s="119"/>
    </row>
    <row r="58" spans="2:8" x14ac:dyDescent="0.25">
      <c r="B58" s="123"/>
      <c r="C58" s="68" t="s">
        <v>131</v>
      </c>
      <c r="D58" s="9">
        <v>20</v>
      </c>
      <c r="E58" s="70" t="s">
        <v>152</v>
      </c>
      <c r="F58" s="65">
        <v>335</v>
      </c>
      <c r="G58" s="71" t="s">
        <v>150</v>
      </c>
      <c r="H58" s="72">
        <f>D58*F58</f>
        <v>6700</v>
      </c>
    </row>
    <row r="59" spans="2:8" x14ac:dyDescent="0.25">
      <c r="B59" s="117">
        <v>19</v>
      </c>
      <c r="C59" s="114" t="s">
        <v>155</v>
      </c>
      <c r="D59" s="115"/>
      <c r="E59" s="115"/>
      <c r="F59" s="115"/>
      <c r="G59" s="115"/>
      <c r="H59" s="116"/>
    </row>
    <row r="60" spans="2:8" x14ac:dyDescent="0.25">
      <c r="B60" s="118"/>
      <c r="C60" s="69" t="s">
        <v>131</v>
      </c>
      <c r="D60" s="9">
        <v>10</v>
      </c>
      <c r="E60" s="70" t="s">
        <v>152</v>
      </c>
      <c r="F60" s="65">
        <v>95</v>
      </c>
      <c r="G60" s="73" t="s">
        <v>150</v>
      </c>
      <c r="H60" s="72">
        <f>D60*F60</f>
        <v>950</v>
      </c>
    </row>
    <row r="61" spans="2:8" x14ac:dyDescent="0.25">
      <c r="B61" s="117">
        <v>20</v>
      </c>
      <c r="C61" s="114" t="s">
        <v>157</v>
      </c>
      <c r="D61" s="115"/>
      <c r="E61" s="115"/>
      <c r="F61" s="115"/>
      <c r="G61" s="115"/>
      <c r="H61" s="116"/>
    </row>
    <row r="62" spans="2:8" x14ac:dyDescent="0.25">
      <c r="B62" s="118"/>
      <c r="C62" s="69" t="s">
        <v>131</v>
      </c>
      <c r="D62" s="9">
        <v>15</v>
      </c>
      <c r="E62" s="70"/>
      <c r="F62" s="65">
        <v>1680.09</v>
      </c>
      <c r="G62" s="73" t="s">
        <v>150</v>
      </c>
      <c r="H62" s="72">
        <f>D62*F62</f>
        <v>25201.35</v>
      </c>
    </row>
    <row r="63" spans="2:8" x14ac:dyDescent="0.25">
      <c r="B63" s="99" t="s">
        <v>156</v>
      </c>
      <c r="C63" s="99"/>
      <c r="D63" s="99"/>
      <c r="E63" s="99"/>
      <c r="F63" s="99"/>
      <c r="G63" s="99"/>
      <c r="H63" s="72">
        <f>SUM(H56,H58,H60,H62)</f>
        <v>32851.35</v>
      </c>
    </row>
    <row r="64" spans="2:8" x14ac:dyDescent="0.25">
      <c r="B64" s="76"/>
      <c r="C64" s="76"/>
      <c r="D64" s="76"/>
      <c r="E64" s="76"/>
      <c r="F64" s="76"/>
      <c r="G64" s="76"/>
      <c r="H64" s="75"/>
    </row>
    <row r="65" spans="2:8" x14ac:dyDescent="0.25">
      <c r="B65" s="111" t="s">
        <v>233</v>
      </c>
      <c r="C65" s="112"/>
      <c r="D65" s="112"/>
      <c r="E65" s="112"/>
      <c r="F65" s="112"/>
      <c r="G65" s="112"/>
      <c r="H65" s="113"/>
    </row>
    <row r="66" spans="2:8" x14ac:dyDescent="0.25">
      <c r="B66" s="62" t="s">
        <v>120</v>
      </c>
      <c r="C66" s="62" t="s">
        <v>121</v>
      </c>
      <c r="D66" s="63" t="s">
        <v>122</v>
      </c>
      <c r="E66" s="63" t="s">
        <v>123</v>
      </c>
      <c r="F66" s="63" t="s">
        <v>124</v>
      </c>
      <c r="G66" s="63" t="s">
        <v>125</v>
      </c>
      <c r="H66" s="63" t="s">
        <v>126</v>
      </c>
    </row>
    <row r="67" spans="2:8" x14ac:dyDescent="0.25">
      <c r="B67" s="74">
        <v>21</v>
      </c>
      <c r="C67" s="9" t="s">
        <v>1</v>
      </c>
      <c r="D67" s="9">
        <v>8</v>
      </c>
      <c r="E67" s="2">
        <f>'AL - Assistente Ad. Nível I'!D17</f>
        <v>1825</v>
      </c>
      <c r="F67" s="2">
        <f>'AL - Assistente Ad. Nível I'!D126</f>
        <v>0</v>
      </c>
      <c r="G67" s="2">
        <f>F67*D67</f>
        <v>0</v>
      </c>
      <c r="H67" s="2">
        <f>G67*12</f>
        <v>0</v>
      </c>
    </row>
    <row r="68" spans="2:8" x14ac:dyDescent="0.25">
      <c r="B68" s="108" t="s">
        <v>158</v>
      </c>
      <c r="C68" s="109"/>
      <c r="D68" s="109"/>
      <c r="E68" s="109"/>
      <c r="F68" s="109"/>
      <c r="G68" s="110"/>
      <c r="H68" s="72">
        <f>SUM(H67:H67)</f>
        <v>0</v>
      </c>
    </row>
    <row r="69" spans="2:8" x14ac:dyDescent="0.25">
      <c r="B69" s="122">
        <v>22</v>
      </c>
      <c r="C69" s="119" t="s">
        <v>151</v>
      </c>
      <c r="D69" s="119"/>
      <c r="E69" s="119"/>
      <c r="F69" s="119"/>
      <c r="G69" s="119"/>
      <c r="H69" s="119"/>
    </row>
    <row r="70" spans="2:8" x14ac:dyDescent="0.25">
      <c r="B70" s="123"/>
      <c r="C70" s="68" t="s">
        <v>131</v>
      </c>
      <c r="D70" s="9">
        <v>80</v>
      </c>
      <c r="E70" s="70" t="s">
        <v>152</v>
      </c>
      <c r="F70" s="65">
        <v>335</v>
      </c>
      <c r="G70" s="71" t="s">
        <v>150</v>
      </c>
      <c r="H70" s="72">
        <f>D70*F70</f>
        <v>26800</v>
      </c>
    </row>
    <row r="71" spans="2:8" x14ac:dyDescent="0.25">
      <c r="B71" s="117">
        <v>23</v>
      </c>
      <c r="C71" s="114" t="s">
        <v>155</v>
      </c>
      <c r="D71" s="115"/>
      <c r="E71" s="115"/>
      <c r="F71" s="115"/>
      <c r="G71" s="115"/>
      <c r="H71" s="116"/>
    </row>
    <row r="72" spans="2:8" x14ac:dyDescent="0.25">
      <c r="B72" s="118"/>
      <c r="C72" s="69" t="s">
        <v>131</v>
      </c>
      <c r="D72" s="9">
        <v>27</v>
      </c>
      <c r="E72" s="70" t="s">
        <v>152</v>
      </c>
      <c r="F72" s="65">
        <v>95</v>
      </c>
      <c r="G72" s="73" t="s">
        <v>150</v>
      </c>
      <c r="H72" s="72">
        <f>D72*F72</f>
        <v>2565</v>
      </c>
    </row>
    <row r="73" spans="2:8" x14ac:dyDescent="0.25">
      <c r="B73" s="117">
        <v>24</v>
      </c>
      <c r="C73" s="114" t="s">
        <v>157</v>
      </c>
      <c r="D73" s="115"/>
      <c r="E73" s="115"/>
      <c r="F73" s="115"/>
      <c r="G73" s="115"/>
      <c r="H73" s="116"/>
    </row>
    <row r="74" spans="2:8" x14ac:dyDescent="0.25">
      <c r="B74" s="118"/>
      <c r="C74" s="69" t="s">
        <v>131</v>
      </c>
      <c r="D74" s="9">
        <v>40</v>
      </c>
      <c r="E74" s="70"/>
      <c r="F74" s="65">
        <v>1680.09</v>
      </c>
      <c r="G74" s="73" t="s">
        <v>150</v>
      </c>
      <c r="H74" s="72">
        <f>D74*F74</f>
        <v>67203.599999999991</v>
      </c>
    </row>
    <row r="75" spans="2:8" x14ac:dyDescent="0.25">
      <c r="B75" s="99" t="s">
        <v>156</v>
      </c>
      <c r="C75" s="99"/>
      <c r="D75" s="99"/>
      <c r="E75" s="99"/>
      <c r="F75" s="99"/>
      <c r="G75" s="99"/>
      <c r="H75" s="72">
        <f>SUM(H68,H70,H72,H74)</f>
        <v>96568.599999999991</v>
      </c>
    </row>
    <row r="76" spans="2:8" x14ac:dyDescent="0.25">
      <c r="B76" s="76"/>
      <c r="C76" s="76"/>
      <c r="D76" s="76"/>
      <c r="E76" s="76"/>
      <c r="F76" s="76"/>
      <c r="G76" s="76"/>
      <c r="H76" s="75"/>
    </row>
    <row r="77" spans="2:8" x14ac:dyDescent="0.25">
      <c r="B77" s="111" t="s">
        <v>234</v>
      </c>
      <c r="C77" s="112"/>
      <c r="D77" s="112"/>
      <c r="E77" s="112"/>
      <c r="F77" s="112"/>
      <c r="G77" s="112"/>
      <c r="H77" s="113"/>
    </row>
    <row r="78" spans="2:8" x14ac:dyDescent="0.25">
      <c r="B78" s="62" t="s">
        <v>120</v>
      </c>
      <c r="C78" s="62" t="s">
        <v>121</v>
      </c>
      <c r="D78" s="63" t="s">
        <v>122</v>
      </c>
      <c r="E78" s="63" t="s">
        <v>123</v>
      </c>
      <c r="F78" s="63" t="s">
        <v>124</v>
      </c>
      <c r="G78" s="63" t="s">
        <v>125</v>
      </c>
      <c r="H78" s="63" t="s">
        <v>126</v>
      </c>
    </row>
    <row r="79" spans="2:8" x14ac:dyDescent="0.25">
      <c r="B79" s="74">
        <v>25</v>
      </c>
      <c r="C79" s="9" t="s">
        <v>1</v>
      </c>
      <c r="D79" s="9">
        <v>3</v>
      </c>
      <c r="E79" s="2">
        <f>'SE - Assistente Ad. Nível I'!D17</f>
        <v>2547.63</v>
      </c>
      <c r="F79" s="2">
        <f>'SE - Assistente Ad. Nível I'!D126</f>
        <v>0</v>
      </c>
      <c r="G79" s="2">
        <f>F79*D79</f>
        <v>0</v>
      </c>
      <c r="H79" s="2">
        <f>G79*12</f>
        <v>0</v>
      </c>
    </row>
    <row r="80" spans="2:8" x14ac:dyDescent="0.25">
      <c r="B80" s="108" t="s">
        <v>158</v>
      </c>
      <c r="C80" s="109"/>
      <c r="D80" s="109"/>
      <c r="E80" s="109"/>
      <c r="F80" s="109"/>
      <c r="G80" s="110"/>
      <c r="H80" s="72">
        <f>SUM(H79:H79)</f>
        <v>0</v>
      </c>
    </row>
    <row r="81" spans="2:9" x14ac:dyDescent="0.25">
      <c r="B81" s="122">
        <v>26</v>
      </c>
      <c r="C81" s="119" t="s">
        <v>151</v>
      </c>
      <c r="D81" s="119"/>
      <c r="E81" s="119"/>
      <c r="F81" s="119"/>
      <c r="G81" s="119"/>
      <c r="H81" s="119"/>
    </row>
    <row r="82" spans="2:9" x14ac:dyDescent="0.25">
      <c r="B82" s="123"/>
      <c r="C82" s="68" t="s">
        <v>131</v>
      </c>
      <c r="D82" s="9">
        <v>40</v>
      </c>
      <c r="E82" s="70" t="s">
        <v>152</v>
      </c>
      <c r="F82" s="65">
        <v>335</v>
      </c>
      <c r="G82" s="71" t="s">
        <v>150</v>
      </c>
      <c r="H82" s="72">
        <f>D82*F82</f>
        <v>13400</v>
      </c>
    </row>
    <row r="83" spans="2:9" x14ac:dyDescent="0.25">
      <c r="B83" s="117">
        <v>27</v>
      </c>
      <c r="C83" s="114" t="s">
        <v>155</v>
      </c>
      <c r="D83" s="115"/>
      <c r="E83" s="115"/>
      <c r="F83" s="115"/>
      <c r="G83" s="115"/>
      <c r="H83" s="116"/>
    </row>
    <row r="84" spans="2:9" x14ac:dyDescent="0.25">
      <c r="B84" s="118"/>
      <c r="C84" s="69" t="s">
        <v>131</v>
      </c>
      <c r="D84" s="9">
        <v>15</v>
      </c>
      <c r="E84" s="70" t="s">
        <v>152</v>
      </c>
      <c r="F84" s="65">
        <v>95</v>
      </c>
      <c r="G84" s="73" t="s">
        <v>150</v>
      </c>
      <c r="H84" s="72">
        <f>D84*F84</f>
        <v>1425</v>
      </c>
    </row>
    <row r="85" spans="2:9" x14ac:dyDescent="0.25">
      <c r="B85" s="117">
        <v>28</v>
      </c>
      <c r="C85" s="114" t="s">
        <v>157</v>
      </c>
      <c r="D85" s="115"/>
      <c r="E85" s="115"/>
      <c r="F85" s="115"/>
      <c r="G85" s="115"/>
      <c r="H85" s="116"/>
    </row>
    <row r="86" spans="2:9" x14ac:dyDescent="0.25">
      <c r="B86" s="118"/>
      <c r="C86" s="69" t="s">
        <v>131</v>
      </c>
      <c r="D86" s="9">
        <v>20</v>
      </c>
      <c r="E86" s="70"/>
      <c r="F86" s="65">
        <v>1680.09</v>
      </c>
      <c r="G86" s="73" t="s">
        <v>150</v>
      </c>
      <c r="H86" s="72">
        <f>D86*F86</f>
        <v>33601.799999999996</v>
      </c>
    </row>
    <row r="87" spans="2:9" x14ac:dyDescent="0.25">
      <c r="B87" s="99" t="s">
        <v>156</v>
      </c>
      <c r="C87" s="99"/>
      <c r="D87" s="99"/>
      <c r="E87" s="99"/>
      <c r="F87" s="99"/>
      <c r="G87" s="99"/>
      <c r="H87" s="72">
        <f>SUM(H80,H82,H84,H86)</f>
        <v>48426.799999999996</v>
      </c>
    </row>
    <row r="88" spans="2:9" x14ac:dyDescent="0.25">
      <c r="B88" s="76"/>
      <c r="C88" s="76"/>
      <c r="D88" s="76"/>
      <c r="E88" s="76"/>
      <c r="F88" s="76"/>
      <c r="G88" s="76"/>
      <c r="H88" s="75"/>
    </row>
    <row r="89" spans="2:9" s="46" customFormat="1" x14ac:dyDescent="0.25">
      <c r="B89" s="111" t="s">
        <v>235</v>
      </c>
      <c r="C89" s="112"/>
      <c r="D89" s="112"/>
      <c r="E89" s="112"/>
      <c r="F89" s="112"/>
      <c r="G89" s="112"/>
      <c r="H89" s="113"/>
    </row>
    <row r="90" spans="2:9" x14ac:dyDescent="0.25">
      <c r="B90" s="62" t="s">
        <v>120</v>
      </c>
      <c r="C90" s="62" t="s">
        <v>121</v>
      </c>
      <c r="D90" s="63" t="s">
        <v>122</v>
      </c>
      <c r="E90" s="63" t="s">
        <v>123</v>
      </c>
      <c r="F90" s="63" t="s">
        <v>124</v>
      </c>
      <c r="G90" s="63" t="s">
        <v>125</v>
      </c>
      <c r="H90" s="63" t="s">
        <v>126</v>
      </c>
    </row>
    <row r="91" spans="2:9" x14ac:dyDescent="0.25">
      <c r="B91" s="9">
        <v>29</v>
      </c>
      <c r="C91" s="55" t="s">
        <v>1</v>
      </c>
      <c r="D91" s="9">
        <v>26</v>
      </c>
      <c r="E91" s="2">
        <f>'BA - Assistente Ad. Nível I'!D17</f>
        <v>3219.01</v>
      </c>
      <c r="F91" s="2">
        <f>'BA - Assistente Ad. Nível I'!D126</f>
        <v>0</v>
      </c>
      <c r="G91" s="2">
        <f>F91*D91</f>
        <v>0</v>
      </c>
      <c r="H91" s="2">
        <f>G91*12</f>
        <v>0</v>
      </c>
    </row>
    <row r="92" spans="2:9" x14ac:dyDescent="0.25">
      <c r="B92" s="124" t="s">
        <v>150</v>
      </c>
      <c r="C92" s="125"/>
      <c r="D92" s="125"/>
      <c r="E92" s="125"/>
      <c r="F92" s="125"/>
      <c r="G92" s="126"/>
      <c r="H92" s="72">
        <f>SUM(H91:H91)</f>
        <v>0</v>
      </c>
    </row>
    <row r="93" spans="2:9" x14ac:dyDescent="0.25">
      <c r="B93" s="122">
        <v>30</v>
      </c>
      <c r="C93" s="114" t="s">
        <v>151</v>
      </c>
      <c r="D93" s="115"/>
      <c r="E93" s="115"/>
      <c r="F93" s="115"/>
      <c r="G93" s="115"/>
      <c r="H93" s="116"/>
      <c r="I93" s="1"/>
    </row>
    <row r="94" spans="2:9" x14ac:dyDescent="0.25">
      <c r="B94" s="123"/>
      <c r="C94" s="69" t="s">
        <v>131</v>
      </c>
      <c r="D94" s="9">
        <v>300</v>
      </c>
      <c r="E94" s="70" t="s">
        <v>152</v>
      </c>
      <c r="F94" s="65">
        <v>335</v>
      </c>
      <c r="G94" s="71" t="s">
        <v>150</v>
      </c>
      <c r="H94" s="72">
        <f>D94*F94</f>
        <v>100500</v>
      </c>
      <c r="I94" s="1"/>
    </row>
    <row r="95" spans="2:9" x14ac:dyDescent="0.25">
      <c r="B95" s="122">
        <v>31</v>
      </c>
      <c r="C95" s="114" t="s">
        <v>155</v>
      </c>
      <c r="D95" s="115"/>
      <c r="E95" s="115"/>
      <c r="F95" s="115"/>
      <c r="G95" s="115"/>
      <c r="H95" s="116"/>
    </row>
    <row r="96" spans="2:9" x14ac:dyDescent="0.25">
      <c r="B96" s="123"/>
      <c r="C96" s="69" t="s">
        <v>131</v>
      </c>
      <c r="D96" s="9">
        <v>100</v>
      </c>
      <c r="E96" s="70" t="s">
        <v>152</v>
      </c>
      <c r="F96" s="65">
        <v>95</v>
      </c>
      <c r="G96" s="73" t="s">
        <v>150</v>
      </c>
      <c r="H96" s="72">
        <f>D96*F96</f>
        <v>9500</v>
      </c>
    </row>
    <row r="97" spans="2:10" x14ac:dyDescent="0.25">
      <c r="B97" s="117">
        <v>32</v>
      </c>
      <c r="C97" s="114" t="s">
        <v>157</v>
      </c>
      <c r="D97" s="115"/>
      <c r="E97" s="115"/>
      <c r="F97" s="115"/>
      <c r="G97" s="115"/>
      <c r="H97" s="116"/>
    </row>
    <row r="98" spans="2:10" x14ac:dyDescent="0.25">
      <c r="B98" s="118"/>
      <c r="C98" s="69" t="s">
        <v>131</v>
      </c>
      <c r="D98" s="9">
        <v>150</v>
      </c>
      <c r="E98" s="70"/>
      <c r="F98" s="65">
        <v>1680.09</v>
      </c>
      <c r="G98" s="73" t="s">
        <v>150</v>
      </c>
      <c r="H98" s="72">
        <f>D98*F98</f>
        <v>252013.5</v>
      </c>
    </row>
    <row r="99" spans="2:10" x14ac:dyDescent="0.25">
      <c r="B99" s="99" t="s">
        <v>156</v>
      </c>
      <c r="C99" s="99"/>
      <c r="D99" s="99"/>
      <c r="E99" s="99"/>
      <c r="F99" s="99"/>
      <c r="G99" s="99"/>
      <c r="H99" s="72">
        <f>SUM(H92,H94,H96,H98)</f>
        <v>362013.5</v>
      </c>
    </row>
    <row r="100" spans="2:10" x14ac:dyDescent="0.25">
      <c r="B100" s="42"/>
      <c r="C100" s="42"/>
      <c r="D100" s="42"/>
      <c r="E100" s="42"/>
      <c r="F100" s="42"/>
      <c r="G100" s="61"/>
      <c r="H100" s="42"/>
    </row>
    <row r="101" spans="2:10" ht="60" customHeight="1" x14ac:dyDescent="0.25">
      <c r="B101" s="127" t="s">
        <v>159</v>
      </c>
      <c r="C101" s="127"/>
      <c r="D101" s="107" t="s">
        <v>160</v>
      </c>
      <c r="E101" s="107"/>
      <c r="F101" s="79" t="s">
        <v>161</v>
      </c>
      <c r="G101" s="79" t="s">
        <v>162</v>
      </c>
      <c r="H101" s="79" t="s">
        <v>163</v>
      </c>
      <c r="J101" s="1"/>
    </row>
    <row r="102" spans="2:10" ht="60" customHeight="1" x14ac:dyDescent="0.25">
      <c r="B102" s="128" t="s">
        <v>245</v>
      </c>
      <c r="C102" s="128"/>
      <c r="D102" s="128" t="s">
        <v>236</v>
      </c>
      <c r="E102" s="128"/>
      <c r="F102" s="50">
        <f>SUM(D7,D19,D31,D43,D55,D67,D79,D91)</f>
        <v>75</v>
      </c>
      <c r="G102" s="2">
        <f>SUM(G7,G19,G31,G43,G55,G67,G79,G91)</f>
        <v>0</v>
      </c>
      <c r="H102" s="2">
        <f>G102*12</f>
        <v>0</v>
      </c>
      <c r="J102" s="1"/>
    </row>
    <row r="103" spans="2:10" ht="18" customHeight="1" x14ac:dyDescent="0.25">
      <c r="B103" s="120" t="s">
        <v>156</v>
      </c>
      <c r="C103" s="120"/>
      <c r="D103" s="120"/>
      <c r="E103" s="120"/>
      <c r="F103" s="120"/>
      <c r="G103" s="67">
        <f>G102</f>
        <v>0</v>
      </c>
      <c r="H103" s="67">
        <f>H102</f>
        <v>0</v>
      </c>
      <c r="I103" s="1"/>
      <c r="J103" s="1"/>
    </row>
    <row r="104" spans="2:10" x14ac:dyDescent="0.25">
      <c r="B104" s="107" t="s">
        <v>164</v>
      </c>
      <c r="C104" s="107"/>
      <c r="D104" s="107"/>
      <c r="E104" s="107"/>
      <c r="F104" s="107"/>
      <c r="G104" s="107"/>
      <c r="H104" s="107"/>
    </row>
    <row r="105" spans="2:10" x14ac:dyDescent="0.25">
      <c r="B105" s="121" t="s">
        <v>237</v>
      </c>
      <c r="C105" s="121"/>
      <c r="D105" s="50">
        <v>880</v>
      </c>
      <c r="E105" s="77" t="s">
        <v>165</v>
      </c>
      <c r="F105" s="2">
        <v>335</v>
      </c>
      <c r="G105" s="78" t="s">
        <v>156</v>
      </c>
      <c r="H105" s="67">
        <f>F105*D105</f>
        <v>294800</v>
      </c>
    </row>
    <row r="106" spans="2:10" x14ac:dyDescent="0.25">
      <c r="B106" s="121" t="s">
        <v>166</v>
      </c>
      <c r="C106" s="121"/>
      <c r="D106" s="50">
        <f>SUM(D12,D24,D36,D48,D60,D72,D84,D96)</f>
        <v>297</v>
      </c>
      <c r="E106" s="77" t="s">
        <v>165</v>
      </c>
      <c r="F106" s="2">
        <v>95</v>
      </c>
      <c r="G106" s="78" t="s">
        <v>156</v>
      </c>
      <c r="H106" s="67">
        <f>F106*D106</f>
        <v>28215</v>
      </c>
    </row>
    <row r="107" spans="2:10" x14ac:dyDescent="0.25">
      <c r="B107" s="121" t="s">
        <v>167</v>
      </c>
      <c r="C107" s="121"/>
      <c r="D107" s="50">
        <f>SUM(D14,D26,D38,D50,D62,D74,D86,D98)</f>
        <v>445</v>
      </c>
      <c r="E107" s="77" t="s">
        <v>165</v>
      </c>
      <c r="F107" s="2">
        <v>1680.09</v>
      </c>
      <c r="G107" s="78" t="s">
        <v>156</v>
      </c>
      <c r="H107" s="67">
        <f>F107*D107</f>
        <v>747640.04999999993</v>
      </c>
    </row>
    <row r="108" spans="2:10" x14ac:dyDescent="0.25">
      <c r="B108" s="120" t="s">
        <v>168</v>
      </c>
      <c r="C108" s="120"/>
      <c r="D108" s="120"/>
      <c r="E108" s="120"/>
      <c r="F108" s="120"/>
      <c r="G108" s="120"/>
      <c r="H108" s="67">
        <f>SUM(H103,H105,H106,H107)</f>
        <v>1070655.0499999998</v>
      </c>
    </row>
  </sheetData>
  <mergeCells count="86">
    <mergeCell ref="B101:C101"/>
    <mergeCell ref="D101:E101"/>
    <mergeCell ref="B102:C102"/>
    <mergeCell ref="D102:E102"/>
    <mergeCell ref="C93:H93"/>
    <mergeCell ref="B93:B94"/>
    <mergeCell ref="C95:H95"/>
    <mergeCell ref="C97:H97"/>
    <mergeCell ref="B95:B96"/>
    <mergeCell ref="B97:B98"/>
    <mergeCell ref="B99:G99"/>
    <mergeCell ref="B80:G80"/>
    <mergeCell ref="B81:B82"/>
    <mergeCell ref="C81:H81"/>
    <mergeCell ref="B83:B84"/>
    <mergeCell ref="C83:H83"/>
    <mergeCell ref="B92:G92"/>
    <mergeCell ref="B89:H89"/>
    <mergeCell ref="B85:B86"/>
    <mergeCell ref="C85:H85"/>
    <mergeCell ref="B87:G87"/>
    <mergeCell ref="B65:H65"/>
    <mergeCell ref="B77:H77"/>
    <mergeCell ref="B68:G68"/>
    <mergeCell ref="B69:B70"/>
    <mergeCell ref="C69:H69"/>
    <mergeCell ref="B71:B72"/>
    <mergeCell ref="C71:H71"/>
    <mergeCell ref="B73:B74"/>
    <mergeCell ref="C73:H73"/>
    <mergeCell ref="B75:G75"/>
    <mergeCell ref="B61:B62"/>
    <mergeCell ref="C61:H61"/>
    <mergeCell ref="B63:G63"/>
    <mergeCell ref="B49:B50"/>
    <mergeCell ref="C49:H49"/>
    <mergeCell ref="B51:G51"/>
    <mergeCell ref="B53:H53"/>
    <mergeCell ref="B56:G56"/>
    <mergeCell ref="B57:B58"/>
    <mergeCell ref="C57:H57"/>
    <mergeCell ref="B59:B60"/>
    <mergeCell ref="C59:H59"/>
    <mergeCell ref="B45:B46"/>
    <mergeCell ref="C45:H45"/>
    <mergeCell ref="B47:B48"/>
    <mergeCell ref="C47:H47"/>
    <mergeCell ref="B41:H41"/>
    <mergeCell ref="B44:G44"/>
    <mergeCell ref="C35:H35"/>
    <mergeCell ref="B35:B36"/>
    <mergeCell ref="B32:G32"/>
    <mergeCell ref="C37:H37"/>
    <mergeCell ref="B37:B38"/>
    <mergeCell ref="B20:G20"/>
    <mergeCell ref="B23:B24"/>
    <mergeCell ref="B25:B26"/>
    <mergeCell ref="C33:H33"/>
    <mergeCell ref="B33:B34"/>
    <mergeCell ref="B9:B10"/>
    <mergeCell ref="C11:H11"/>
    <mergeCell ref="B11:B12"/>
    <mergeCell ref="C13:H13"/>
    <mergeCell ref="B13:B14"/>
    <mergeCell ref="B108:G108"/>
    <mergeCell ref="B104:H104"/>
    <mergeCell ref="B103:F103"/>
    <mergeCell ref="B105:C105"/>
    <mergeCell ref="B106:C106"/>
    <mergeCell ref="B107:C107"/>
    <mergeCell ref="B8:G8"/>
    <mergeCell ref="B39:G39"/>
    <mergeCell ref="B27:G27"/>
    <mergeCell ref="B1:H1"/>
    <mergeCell ref="B4:H4"/>
    <mergeCell ref="B5:H5"/>
    <mergeCell ref="B17:H17"/>
    <mergeCell ref="B15:G15"/>
    <mergeCell ref="B2:H2"/>
    <mergeCell ref="B3:E3"/>
    <mergeCell ref="B29:H29"/>
    <mergeCell ref="C23:H23"/>
    <mergeCell ref="C25:H25"/>
    <mergeCell ref="C21:H21"/>
    <mergeCell ref="B21:B22"/>
    <mergeCell ref="C9:H9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1"/>
  <sheetViews>
    <sheetView topLeftCell="A102" workbookViewId="0">
      <selection activeCell="F111" sqref="F111"/>
    </sheetView>
  </sheetViews>
  <sheetFormatPr defaultRowHeight="15" x14ac:dyDescent="0.25"/>
  <cols>
    <col min="1" max="1" width="3.5703125" style="5" customWidth="1"/>
    <col min="2" max="2" width="65" style="4" customWidth="1"/>
    <col min="3" max="3" width="24.42578125" style="4" customWidth="1"/>
    <col min="4" max="4" width="34.5703125" style="5" customWidth="1"/>
    <col min="5" max="5" width="12.7109375" bestFit="1" customWidth="1"/>
    <col min="6" max="6" width="10.5703125" bestFit="1" customWidth="1"/>
  </cols>
  <sheetData>
    <row r="1" spans="1:4" x14ac:dyDescent="0.25">
      <c r="A1" s="100" t="s">
        <v>8</v>
      </c>
      <c r="B1" s="100"/>
      <c r="C1" s="100"/>
      <c r="D1" s="100"/>
    </row>
    <row r="2" spans="1:4" x14ac:dyDescent="0.25">
      <c r="A2" s="100" t="s">
        <v>207</v>
      </c>
      <c r="B2" s="100"/>
      <c r="C2" s="100"/>
      <c r="D2" s="100"/>
    </row>
    <row r="3" spans="1:4" x14ac:dyDescent="0.25">
      <c r="A3" s="8"/>
      <c r="B3" s="8"/>
      <c r="C3" s="8"/>
      <c r="D3" s="8"/>
    </row>
    <row r="4" spans="1:4" x14ac:dyDescent="0.25">
      <c r="A4" s="157" t="s">
        <v>9</v>
      </c>
      <c r="B4" s="158"/>
      <c r="C4" s="158"/>
      <c r="D4" s="159"/>
    </row>
    <row r="5" spans="1:4" x14ac:dyDescent="0.25">
      <c r="A5" s="9" t="s">
        <v>10</v>
      </c>
      <c r="B5" s="155" t="s">
        <v>11</v>
      </c>
      <c r="C5" s="155"/>
      <c r="D5" s="9">
        <v>2025</v>
      </c>
    </row>
    <row r="6" spans="1:4" ht="90" x14ac:dyDescent="0.25">
      <c r="A6" s="9" t="s">
        <v>12</v>
      </c>
      <c r="B6" s="155" t="s">
        <v>13</v>
      </c>
      <c r="C6" s="155"/>
      <c r="D6" s="10" t="s">
        <v>226</v>
      </c>
    </row>
    <row r="7" spans="1:4" x14ac:dyDescent="0.25">
      <c r="A7" s="9" t="s">
        <v>14</v>
      </c>
      <c r="B7" s="155" t="s">
        <v>15</v>
      </c>
      <c r="C7" s="155"/>
      <c r="D7" s="9">
        <v>2025</v>
      </c>
    </row>
    <row r="8" spans="1:4" x14ac:dyDescent="0.25">
      <c r="A8" s="9" t="s">
        <v>16</v>
      </c>
      <c r="B8" s="155" t="s">
        <v>17</v>
      </c>
      <c r="C8" s="155"/>
      <c r="D8" s="10" t="s">
        <v>227</v>
      </c>
    </row>
    <row r="9" spans="1:4" x14ac:dyDescent="0.25">
      <c r="A9" s="154" t="s">
        <v>18</v>
      </c>
      <c r="B9" s="154"/>
      <c r="C9" s="154"/>
      <c r="D9" s="154"/>
    </row>
    <row r="10" spans="1:4" ht="30" x14ac:dyDescent="0.25">
      <c r="A10" s="128" t="s">
        <v>19</v>
      </c>
      <c r="B10" s="128"/>
      <c r="C10" s="10" t="s">
        <v>20</v>
      </c>
      <c r="D10" s="10" t="s">
        <v>21</v>
      </c>
    </row>
    <row r="11" spans="1:4" x14ac:dyDescent="0.25">
      <c r="A11" s="154" t="s">
        <v>111</v>
      </c>
      <c r="B11" s="154"/>
      <c r="C11" s="9" t="s">
        <v>202</v>
      </c>
      <c r="D11" s="9">
        <v>26</v>
      </c>
    </row>
    <row r="12" spans="1:4" x14ac:dyDescent="0.25">
      <c r="A12" s="156" t="s">
        <v>22</v>
      </c>
      <c r="B12" s="156"/>
      <c r="C12" s="156"/>
      <c r="D12" s="156"/>
    </row>
    <row r="13" spans="1:4" x14ac:dyDescent="0.25">
      <c r="A13" s="154" t="s">
        <v>23</v>
      </c>
      <c r="B13" s="154"/>
      <c r="C13" s="154"/>
      <c r="D13" s="154"/>
    </row>
    <row r="14" spans="1:4" x14ac:dyDescent="0.25">
      <c r="A14" s="154" t="s">
        <v>24</v>
      </c>
      <c r="B14" s="154"/>
      <c r="C14" s="154"/>
      <c r="D14" s="154"/>
    </row>
    <row r="15" spans="1:4" x14ac:dyDescent="0.25">
      <c r="A15" s="9">
        <v>1</v>
      </c>
      <c r="B15" s="155" t="s">
        <v>25</v>
      </c>
      <c r="C15" s="155"/>
      <c r="D15" s="10" t="s">
        <v>112</v>
      </c>
    </row>
    <row r="16" spans="1:4" x14ac:dyDescent="0.25">
      <c r="A16" s="9">
        <v>2</v>
      </c>
      <c r="B16" s="155" t="s">
        <v>26</v>
      </c>
      <c r="C16" s="155"/>
      <c r="D16" s="9" t="s">
        <v>118</v>
      </c>
    </row>
    <row r="17" spans="1:5" x14ac:dyDescent="0.25">
      <c r="A17" s="9">
        <v>3</v>
      </c>
      <c r="B17" s="155" t="s">
        <v>113</v>
      </c>
      <c r="C17" s="155"/>
      <c r="D17" s="11">
        <v>3219.01</v>
      </c>
    </row>
    <row r="18" spans="1:5" x14ac:dyDescent="0.25">
      <c r="A18" s="9">
        <v>4</v>
      </c>
      <c r="B18" s="155" t="s">
        <v>27</v>
      </c>
      <c r="C18" s="155"/>
      <c r="D18" s="10" t="s">
        <v>153</v>
      </c>
    </row>
    <row r="19" spans="1:5" x14ac:dyDescent="0.25">
      <c r="A19" s="9">
        <v>5</v>
      </c>
      <c r="B19" s="155" t="s">
        <v>28</v>
      </c>
      <c r="C19" s="155"/>
      <c r="D19" s="12">
        <v>45658</v>
      </c>
    </row>
    <row r="20" spans="1:5" x14ac:dyDescent="0.25">
      <c r="A20" s="163"/>
      <c r="B20" s="163"/>
      <c r="C20" s="163"/>
      <c r="D20" s="163"/>
    </row>
    <row r="21" spans="1:5" x14ac:dyDescent="0.25">
      <c r="A21" s="156" t="s">
        <v>29</v>
      </c>
      <c r="B21" s="156"/>
      <c r="C21" s="156"/>
      <c r="D21" s="156"/>
    </row>
    <row r="22" spans="1:5" x14ac:dyDescent="0.25">
      <c r="A22" s="10">
        <v>1</v>
      </c>
      <c r="B22" s="164" t="s">
        <v>30</v>
      </c>
      <c r="C22" s="164"/>
      <c r="D22" s="10" t="s">
        <v>31</v>
      </c>
    </row>
    <row r="23" spans="1:5" x14ac:dyDescent="0.25">
      <c r="A23" s="13" t="s">
        <v>10</v>
      </c>
      <c r="B23" s="165" t="s">
        <v>32</v>
      </c>
      <c r="C23" s="165"/>
      <c r="D23" s="14">
        <v>0</v>
      </c>
    </row>
    <row r="24" spans="1:5" x14ac:dyDescent="0.25">
      <c r="A24" s="10" t="s">
        <v>12</v>
      </c>
      <c r="B24" s="164" t="s">
        <v>33</v>
      </c>
      <c r="C24" s="164"/>
      <c r="D24" s="11">
        <v>0</v>
      </c>
    </row>
    <row r="25" spans="1:5" ht="15" customHeight="1" x14ac:dyDescent="0.25">
      <c r="A25" s="10" t="s">
        <v>14</v>
      </c>
      <c r="B25" s="177" t="s">
        <v>37</v>
      </c>
      <c r="C25" s="178"/>
      <c r="D25" s="11">
        <v>0</v>
      </c>
    </row>
    <row r="26" spans="1:5" x14ac:dyDescent="0.25">
      <c r="A26" s="160" t="s">
        <v>114</v>
      </c>
      <c r="B26" s="161"/>
      <c r="C26" s="162"/>
      <c r="D26" s="17">
        <f>ROUND(SUM(D23:D25),2)</f>
        <v>0</v>
      </c>
      <c r="E26" s="1"/>
    </row>
    <row r="27" spans="1:5" x14ac:dyDescent="0.25">
      <c r="A27" s="163"/>
      <c r="B27" s="163"/>
      <c r="C27" s="163"/>
      <c r="D27" s="163"/>
    </row>
    <row r="28" spans="1:5" x14ac:dyDescent="0.25">
      <c r="A28" s="156" t="s">
        <v>38</v>
      </c>
      <c r="B28" s="156"/>
      <c r="C28" s="156"/>
      <c r="D28" s="156"/>
    </row>
    <row r="29" spans="1:5" x14ac:dyDescent="0.25">
      <c r="A29" s="156" t="s">
        <v>39</v>
      </c>
      <c r="B29" s="156"/>
      <c r="C29" s="156"/>
      <c r="D29" s="156"/>
    </row>
    <row r="30" spans="1:5" x14ac:dyDescent="0.25">
      <c r="A30" s="10" t="s">
        <v>40</v>
      </c>
      <c r="B30" s="18" t="s">
        <v>41</v>
      </c>
      <c r="C30" s="10" t="s">
        <v>42</v>
      </c>
      <c r="D30" s="10" t="s">
        <v>31</v>
      </c>
    </row>
    <row r="31" spans="1:5" x14ac:dyDescent="0.25">
      <c r="A31" s="10" t="s">
        <v>10</v>
      </c>
      <c r="B31" s="16" t="s">
        <v>43</v>
      </c>
      <c r="C31" s="19">
        <v>8.3299999999999999E-2</v>
      </c>
      <c r="D31" s="11">
        <f>ROUND(($D$26*$C$31),2)</f>
        <v>0</v>
      </c>
    </row>
    <row r="32" spans="1:5" ht="15" customHeight="1" x14ac:dyDescent="0.25">
      <c r="A32" s="10" t="s">
        <v>12</v>
      </c>
      <c r="B32" s="16" t="s">
        <v>44</v>
      </c>
      <c r="C32" s="19">
        <v>9.0899999999999995E-2</v>
      </c>
      <c r="D32" s="11">
        <f>ROUND(($D$26*$C$32),2)</f>
        <v>0</v>
      </c>
    </row>
    <row r="33" spans="1:6" ht="15" customHeight="1" x14ac:dyDescent="0.25">
      <c r="A33" s="10" t="s">
        <v>14</v>
      </c>
      <c r="B33" s="16" t="s">
        <v>45</v>
      </c>
      <c r="C33" s="19">
        <v>3.0099999999999998E-2</v>
      </c>
      <c r="D33" s="11">
        <f>ROUND(($D$26*$C$33),2)</f>
        <v>0</v>
      </c>
    </row>
    <row r="34" spans="1:6" x14ac:dyDescent="0.25">
      <c r="A34" s="160" t="s">
        <v>115</v>
      </c>
      <c r="B34" s="162"/>
      <c r="C34" s="30">
        <f>SUM(C31:C33)</f>
        <v>0.20429999999999998</v>
      </c>
      <c r="D34" s="17">
        <f>SUM(D31:D33)</f>
        <v>0</v>
      </c>
    </row>
    <row r="35" spans="1:6" x14ac:dyDescent="0.25">
      <c r="A35" s="10" t="s">
        <v>16</v>
      </c>
      <c r="B35" s="10" t="s">
        <v>46</v>
      </c>
      <c r="C35" s="19">
        <v>7.5200000000000003E-2</v>
      </c>
      <c r="D35" s="11">
        <f>$C$35*$D$26</f>
        <v>0</v>
      </c>
    </row>
    <row r="36" spans="1:6" x14ac:dyDescent="0.25">
      <c r="A36" s="166" t="s">
        <v>47</v>
      </c>
      <c r="B36" s="166"/>
      <c r="C36" s="30">
        <f>C35+C34</f>
        <v>0.27949999999999997</v>
      </c>
      <c r="D36" s="17">
        <f>D34+D35</f>
        <v>0</v>
      </c>
    </row>
    <row r="37" spans="1:6" x14ac:dyDescent="0.25">
      <c r="A37" s="20"/>
      <c r="B37" s="20"/>
      <c r="C37" s="21"/>
      <c r="D37" s="22"/>
    </row>
    <row r="38" spans="1:6" x14ac:dyDescent="0.25">
      <c r="A38" s="167" t="s">
        <v>48</v>
      </c>
      <c r="B38" s="167"/>
      <c r="C38" s="167"/>
      <c r="D38" s="167"/>
    </row>
    <row r="39" spans="1:6" x14ac:dyDescent="0.25">
      <c r="A39" s="10" t="s">
        <v>49</v>
      </c>
      <c r="B39" s="15" t="s">
        <v>50</v>
      </c>
      <c r="C39" s="10" t="s">
        <v>42</v>
      </c>
      <c r="D39" s="10" t="s">
        <v>31</v>
      </c>
    </row>
    <row r="40" spans="1:6" x14ac:dyDescent="0.25">
      <c r="A40" s="10" t="s">
        <v>10</v>
      </c>
      <c r="B40" s="16" t="s">
        <v>51</v>
      </c>
      <c r="C40" s="19">
        <v>0.2</v>
      </c>
      <c r="D40" s="11">
        <f t="shared" ref="D40:D47" si="0">ROUND(($D$26*C40),2)</f>
        <v>0</v>
      </c>
      <c r="E40" s="1"/>
    </row>
    <row r="41" spans="1:6" x14ac:dyDescent="0.25">
      <c r="A41" s="10" t="s">
        <v>12</v>
      </c>
      <c r="B41" s="16" t="s">
        <v>52</v>
      </c>
      <c r="C41" s="19">
        <v>2.5000000000000001E-2</v>
      </c>
      <c r="D41" s="11">
        <f t="shared" si="0"/>
        <v>0</v>
      </c>
      <c r="E41" s="1"/>
    </row>
    <row r="42" spans="1:6" x14ac:dyDescent="0.25">
      <c r="A42" s="10" t="s">
        <v>14</v>
      </c>
      <c r="B42" s="16" t="s">
        <v>53</v>
      </c>
      <c r="C42" s="19">
        <v>0.03</v>
      </c>
      <c r="D42" s="11">
        <f t="shared" si="0"/>
        <v>0</v>
      </c>
      <c r="E42" s="1"/>
    </row>
    <row r="43" spans="1:6" x14ac:dyDescent="0.25">
      <c r="A43" s="10" t="s">
        <v>16</v>
      </c>
      <c r="B43" s="16" t="s">
        <v>54</v>
      </c>
      <c r="C43" s="19">
        <v>1.4999999999999999E-2</v>
      </c>
      <c r="D43" s="11">
        <f t="shared" si="0"/>
        <v>0</v>
      </c>
      <c r="E43" s="1"/>
    </row>
    <row r="44" spans="1:6" ht="15" customHeight="1" x14ac:dyDescent="0.25">
      <c r="A44" s="10" t="s">
        <v>34</v>
      </c>
      <c r="B44" s="16" t="s">
        <v>55</v>
      </c>
      <c r="C44" s="19">
        <v>0.01</v>
      </c>
      <c r="D44" s="11">
        <f t="shared" si="0"/>
        <v>0</v>
      </c>
      <c r="E44" s="1"/>
    </row>
    <row r="45" spans="1:6" x14ac:dyDescent="0.25">
      <c r="A45" s="10" t="s">
        <v>35</v>
      </c>
      <c r="B45" s="16" t="s">
        <v>56</v>
      </c>
      <c r="C45" s="19">
        <v>6.0000000000000001E-3</v>
      </c>
      <c r="D45" s="11">
        <f t="shared" si="0"/>
        <v>0</v>
      </c>
      <c r="E45" s="1"/>
    </row>
    <row r="46" spans="1:6" x14ac:dyDescent="0.25">
      <c r="A46" s="10" t="s">
        <v>36</v>
      </c>
      <c r="B46" s="16" t="s">
        <v>57</v>
      </c>
      <c r="C46" s="19">
        <v>2E-3</v>
      </c>
      <c r="D46" s="11">
        <f t="shared" si="0"/>
        <v>0</v>
      </c>
      <c r="E46" s="1"/>
    </row>
    <row r="47" spans="1:6" x14ac:dyDescent="0.25">
      <c r="A47" s="10" t="s">
        <v>58</v>
      </c>
      <c r="B47" s="16" t="s">
        <v>59</v>
      </c>
      <c r="C47" s="19">
        <v>0.08</v>
      </c>
      <c r="D47" s="11">
        <f t="shared" si="0"/>
        <v>0</v>
      </c>
      <c r="E47" s="1"/>
    </row>
    <row r="48" spans="1:6" x14ac:dyDescent="0.25">
      <c r="A48" s="166" t="s">
        <v>114</v>
      </c>
      <c r="B48" s="166"/>
      <c r="C48" s="30">
        <f>SUM(C40:C47)</f>
        <v>0.36800000000000005</v>
      </c>
      <c r="D48" s="17">
        <f>SUM(D40:D47)</f>
        <v>0</v>
      </c>
      <c r="E48" s="1"/>
      <c r="F48" s="1"/>
    </row>
    <row r="49" spans="1:6" x14ac:dyDescent="0.25">
      <c r="A49" s="32"/>
      <c r="B49" s="20"/>
      <c r="C49" s="21"/>
      <c r="D49" s="22"/>
    </row>
    <row r="50" spans="1:6" x14ac:dyDescent="0.25">
      <c r="A50" s="156" t="s">
        <v>60</v>
      </c>
      <c r="B50" s="156"/>
      <c r="C50" s="156"/>
      <c r="D50" s="156"/>
    </row>
    <row r="51" spans="1:6" x14ac:dyDescent="0.25">
      <c r="A51" s="10" t="s">
        <v>61</v>
      </c>
      <c r="B51" s="16" t="s">
        <v>62</v>
      </c>
      <c r="C51" s="10" t="s">
        <v>63</v>
      </c>
      <c r="D51" s="10" t="s">
        <v>31</v>
      </c>
    </row>
    <row r="52" spans="1:6" ht="30" x14ac:dyDescent="0.25">
      <c r="A52" s="10" t="s">
        <v>10</v>
      </c>
      <c r="B52" s="16" t="s">
        <v>119</v>
      </c>
      <c r="C52" s="24"/>
      <c r="D52" s="11">
        <f>ROUND(IF($C$52*2*21-6%*D23&lt;0,0,$C$52*2*21-6%*D23),2)</f>
        <v>0</v>
      </c>
      <c r="E52" s="91" t="s">
        <v>249</v>
      </c>
      <c r="F52" s="95">
        <v>6.35</v>
      </c>
    </row>
    <row r="53" spans="1:6" ht="32.25" customHeight="1" x14ac:dyDescent="0.25">
      <c r="A53" s="10" t="s">
        <v>12</v>
      </c>
      <c r="B53" s="23" t="s">
        <v>223</v>
      </c>
      <c r="C53" s="24"/>
      <c r="D53" s="14">
        <f>ROUND(($C$53*21),2)</f>
        <v>0</v>
      </c>
      <c r="E53" s="91" t="s">
        <v>250</v>
      </c>
      <c r="F53" s="95">
        <v>20</v>
      </c>
    </row>
    <row r="54" spans="1:6" ht="30" x14ac:dyDescent="0.25">
      <c r="A54" s="10" t="s">
        <v>14</v>
      </c>
      <c r="B54" s="23" t="s">
        <v>64</v>
      </c>
      <c r="C54" s="23"/>
      <c r="D54" s="11">
        <v>0</v>
      </c>
      <c r="E54" s="91" t="s">
        <v>250</v>
      </c>
      <c r="F54" s="95">
        <v>280</v>
      </c>
    </row>
    <row r="55" spans="1:6" ht="30" x14ac:dyDescent="0.25">
      <c r="A55" s="10" t="s">
        <v>16</v>
      </c>
      <c r="B55" s="23" t="s">
        <v>65</v>
      </c>
      <c r="C55" s="23"/>
      <c r="D55" s="11">
        <v>0</v>
      </c>
      <c r="E55" s="91" t="s">
        <v>250</v>
      </c>
      <c r="F55" s="95">
        <v>23</v>
      </c>
    </row>
    <row r="56" spans="1:6" ht="30" x14ac:dyDescent="0.25">
      <c r="A56" s="10" t="s">
        <v>34</v>
      </c>
      <c r="B56" s="23" t="s">
        <v>216</v>
      </c>
      <c r="C56" s="23"/>
      <c r="D56" s="11">
        <v>0</v>
      </c>
      <c r="E56" s="91" t="s">
        <v>250</v>
      </c>
      <c r="F56" s="95">
        <v>6.07</v>
      </c>
    </row>
    <row r="57" spans="1:6" ht="30" x14ac:dyDescent="0.25">
      <c r="A57" s="10" t="s">
        <v>35</v>
      </c>
      <c r="B57" s="16" t="s">
        <v>244</v>
      </c>
      <c r="C57" s="16"/>
      <c r="D57" s="11">
        <v>0</v>
      </c>
      <c r="E57" s="91" t="s">
        <v>250</v>
      </c>
      <c r="F57" s="95">
        <v>5</v>
      </c>
    </row>
    <row r="58" spans="1:6" x14ac:dyDescent="0.25">
      <c r="A58" s="166" t="s">
        <v>114</v>
      </c>
      <c r="B58" s="166"/>
      <c r="C58" s="166"/>
      <c r="D58" s="17">
        <f>ROUND(SUM(D52:D57),2)</f>
        <v>0</v>
      </c>
    </row>
    <row r="59" spans="1:6" x14ac:dyDescent="0.25">
      <c r="A59" s="20"/>
      <c r="B59" s="20"/>
      <c r="C59" s="20"/>
      <c r="D59" s="22"/>
    </row>
    <row r="60" spans="1:6" ht="15" customHeight="1" x14ac:dyDescent="0.25">
      <c r="A60" s="156" t="s">
        <v>66</v>
      </c>
      <c r="B60" s="156"/>
      <c r="C60" s="156"/>
      <c r="D60" s="156"/>
    </row>
    <row r="61" spans="1:6" x14ac:dyDescent="0.25">
      <c r="A61" s="10">
        <v>2</v>
      </c>
      <c r="B61" s="164" t="s">
        <v>67</v>
      </c>
      <c r="C61" s="164"/>
      <c r="D61" s="10" t="s">
        <v>31</v>
      </c>
    </row>
    <row r="62" spans="1:6" x14ac:dyDescent="0.25">
      <c r="A62" s="10" t="s">
        <v>40</v>
      </c>
      <c r="B62" s="164" t="s">
        <v>41</v>
      </c>
      <c r="C62" s="164"/>
      <c r="D62" s="11">
        <f>D36</f>
        <v>0</v>
      </c>
    </row>
    <row r="63" spans="1:6" x14ac:dyDescent="0.25">
      <c r="A63" s="10" t="s">
        <v>49</v>
      </c>
      <c r="B63" s="164" t="s">
        <v>50</v>
      </c>
      <c r="C63" s="164"/>
      <c r="D63" s="11">
        <f>D48</f>
        <v>0</v>
      </c>
    </row>
    <row r="64" spans="1:6" x14ac:dyDescent="0.25">
      <c r="A64" s="10" t="s">
        <v>61</v>
      </c>
      <c r="B64" s="164" t="s">
        <v>62</v>
      </c>
      <c r="C64" s="164"/>
      <c r="D64" s="11">
        <f>D58</f>
        <v>0</v>
      </c>
    </row>
    <row r="65" spans="1:9" x14ac:dyDescent="0.25">
      <c r="A65" s="166" t="s">
        <v>114</v>
      </c>
      <c r="B65" s="166"/>
      <c r="C65" s="166"/>
      <c r="D65" s="17">
        <f>ROUND(SUM(D62:D64),2)</f>
        <v>0</v>
      </c>
    </row>
    <row r="66" spans="1:9" x14ac:dyDescent="0.25">
      <c r="A66" s="163"/>
      <c r="B66" s="163"/>
      <c r="C66" s="163"/>
      <c r="D66" s="163"/>
    </row>
    <row r="67" spans="1:9" x14ac:dyDescent="0.25">
      <c r="A67" s="156" t="s">
        <v>68</v>
      </c>
      <c r="B67" s="156"/>
      <c r="C67" s="156"/>
      <c r="D67" s="156"/>
    </row>
    <row r="68" spans="1:9" x14ac:dyDescent="0.25">
      <c r="A68" s="10">
        <v>3</v>
      </c>
      <c r="B68" s="25" t="s">
        <v>69</v>
      </c>
      <c r="C68" s="13" t="s">
        <v>42</v>
      </c>
      <c r="D68" s="13" t="s">
        <v>31</v>
      </c>
    </row>
    <row r="69" spans="1:9" x14ac:dyDescent="0.25">
      <c r="A69" s="10" t="s">
        <v>10</v>
      </c>
      <c r="B69" s="25" t="s">
        <v>70</v>
      </c>
      <c r="C69" s="26">
        <v>4.1999999999999997E-3</v>
      </c>
      <c r="D69" s="11">
        <f>ROUND(($D$26*C69),2)</f>
        <v>0</v>
      </c>
    </row>
    <row r="70" spans="1:9" ht="15" customHeight="1" x14ac:dyDescent="0.25">
      <c r="A70" s="10" t="s">
        <v>12</v>
      </c>
      <c r="B70" s="25" t="s">
        <v>71</v>
      </c>
      <c r="C70" s="26">
        <v>2.9999999999999997E-4</v>
      </c>
      <c r="D70" s="11">
        <f>ROUND(($D$26*C70),2)</f>
        <v>0</v>
      </c>
    </row>
    <row r="71" spans="1:9" x14ac:dyDescent="0.25">
      <c r="A71" s="10" t="s">
        <v>14</v>
      </c>
      <c r="B71" s="25" t="s">
        <v>72</v>
      </c>
      <c r="C71" s="26">
        <v>1.9400000000000001E-2</v>
      </c>
      <c r="D71" s="11">
        <f>ROUND(($D$26*C71),2)</f>
        <v>0</v>
      </c>
    </row>
    <row r="72" spans="1:9" x14ac:dyDescent="0.25">
      <c r="A72" s="10" t="s">
        <v>16</v>
      </c>
      <c r="B72" s="25" t="s">
        <v>73</v>
      </c>
      <c r="C72" s="26">
        <v>7.1000000000000004E-3</v>
      </c>
      <c r="D72" s="11">
        <f>ROUND(($D$26*C72),2)</f>
        <v>0</v>
      </c>
    </row>
    <row r="73" spans="1:9" x14ac:dyDescent="0.25">
      <c r="A73" s="10" t="s">
        <v>34</v>
      </c>
      <c r="B73" s="25" t="s">
        <v>74</v>
      </c>
      <c r="C73" s="26">
        <v>0.04</v>
      </c>
      <c r="D73" s="11">
        <f>ROUND(($D$26*C73),2)</f>
        <v>0</v>
      </c>
    </row>
    <row r="74" spans="1:9" x14ac:dyDescent="0.25">
      <c r="A74" s="160" t="s">
        <v>114</v>
      </c>
      <c r="B74" s="162"/>
      <c r="C74" s="30">
        <f>SUM(C69:C73)</f>
        <v>7.1000000000000008E-2</v>
      </c>
      <c r="D74" s="17">
        <f>ROUND(SUM(D69:D73),2)</f>
        <v>0</v>
      </c>
    </row>
    <row r="75" spans="1:9" x14ac:dyDescent="0.25">
      <c r="A75" s="168"/>
      <c r="B75" s="168"/>
      <c r="C75" s="168"/>
      <c r="D75" s="168"/>
    </row>
    <row r="76" spans="1:9" x14ac:dyDescent="0.25">
      <c r="A76" s="156" t="s">
        <v>75</v>
      </c>
      <c r="B76" s="156"/>
      <c r="C76" s="156"/>
      <c r="D76" s="156"/>
    </row>
    <row r="77" spans="1:9" x14ac:dyDescent="0.25">
      <c r="A77" s="169" t="s">
        <v>76</v>
      </c>
      <c r="B77" s="170"/>
      <c r="C77" s="170"/>
      <c r="D77" s="171"/>
    </row>
    <row r="78" spans="1:9" x14ac:dyDescent="0.25">
      <c r="A78" s="10" t="s">
        <v>77</v>
      </c>
      <c r="B78" s="16" t="s">
        <v>78</v>
      </c>
      <c r="C78" s="10" t="s">
        <v>42</v>
      </c>
      <c r="D78" s="10" t="s">
        <v>31</v>
      </c>
    </row>
    <row r="79" spans="1:9" x14ac:dyDescent="0.25">
      <c r="A79" s="13" t="s">
        <v>10</v>
      </c>
      <c r="B79" s="27" t="s">
        <v>79</v>
      </c>
      <c r="C79" s="26">
        <v>0</v>
      </c>
      <c r="D79" s="14">
        <f t="shared" ref="D79:D84" si="1">ROUND(($D$26*C79),2)</f>
        <v>0</v>
      </c>
      <c r="E79" s="52"/>
      <c r="F79" s="53"/>
      <c r="G79" s="53"/>
      <c r="H79" s="53"/>
      <c r="I79" s="53"/>
    </row>
    <row r="80" spans="1:9" x14ac:dyDescent="0.25">
      <c r="A80" s="13" t="s">
        <v>12</v>
      </c>
      <c r="B80" s="27" t="s">
        <v>80</v>
      </c>
      <c r="C80" s="26">
        <v>2.8E-3</v>
      </c>
      <c r="D80" s="14">
        <f t="shared" si="1"/>
        <v>0</v>
      </c>
    </row>
    <row r="81" spans="1:4" ht="15" customHeight="1" x14ac:dyDescent="0.25">
      <c r="A81" s="13" t="s">
        <v>14</v>
      </c>
      <c r="B81" s="27" t="s">
        <v>81</v>
      </c>
      <c r="C81" s="26">
        <v>8.0000000000000004E-4</v>
      </c>
      <c r="D81" s="14">
        <f t="shared" si="1"/>
        <v>0</v>
      </c>
    </row>
    <row r="82" spans="1:4" x14ac:dyDescent="0.25">
      <c r="A82" s="13" t="s">
        <v>16</v>
      </c>
      <c r="B82" s="27" t="s">
        <v>82</v>
      </c>
      <c r="C82" s="26">
        <v>3.3E-3</v>
      </c>
      <c r="D82" s="14">
        <f t="shared" si="1"/>
        <v>0</v>
      </c>
    </row>
    <row r="83" spans="1:4" x14ac:dyDescent="0.25">
      <c r="A83" s="13" t="s">
        <v>34</v>
      </c>
      <c r="B83" s="27" t="s">
        <v>83</v>
      </c>
      <c r="C83" s="26">
        <v>5.9999999999999995E-4</v>
      </c>
      <c r="D83" s="14">
        <f t="shared" si="1"/>
        <v>0</v>
      </c>
    </row>
    <row r="84" spans="1:4" x14ac:dyDescent="0.25">
      <c r="A84" s="13" t="s">
        <v>35</v>
      </c>
      <c r="B84" s="27" t="s">
        <v>84</v>
      </c>
      <c r="C84" s="26">
        <v>0</v>
      </c>
      <c r="D84" s="14">
        <f t="shared" si="1"/>
        <v>0</v>
      </c>
    </row>
    <row r="85" spans="1:4" ht="15" customHeight="1" x14ac:dyDescent="0.25">
      <c r="A85" s="172" t="s">
        <v>114</v>
      </c>
      <c r="B85" s="173"/>
      <c r="C85" s="30">
        <f>SUM(C79:C84)</f>
        <v>7.4999999999999997E-3</v>
      </c>
      <c r="D85" s="17">
        <f>ROUND(SUM(D79:D84),2)</f>
        <v>0</v>
      </c>
    </row>
    <row r="86" spans="1:4" ht="15" customHeight="1" x14ac:dyDescent="0.25">
      <c r="A86" s="35"/>
      <c r="B86" s="36"/>
      <c r="C86" s="37"/>
      <c r="D86" s="38"/>
    </row>
    <row r="87" spans="1:4" x14ac:dyDescent="0.25">
      <c r="A87" s="174" t="s">
        <v>85</v>
      </c>
      <c r="B87" s="175"/>
      <c r="C87" s="175"/>
      <c r="D87" s="175"/>
    </row>
    <row r="88" spans="1:4" x14ac:dyDescent="0.25">
      <c r="A88" s="10" t="s">
        <v>86</v>
      </c>
      <c r="B88" s="16" t="s">
        <v>87</v>
      </c>
      <c r="C88" s="10" t="s">
        <v>42</v>
      </c>
      <c r="D88" s="10" t="s">
        <v>31</v>
      </c>
    </row>
    <row r="89" spans="1:4" x14ac:dyDescent="0.25">
      <c r="A89" s="10" t="s">
        <v>10</v>
      </c>
      <c r="B89" s="18" t="s">
        <v>88</v>
      </c>
      <c r="C89" s="19">
        <v>0</v>
      </c>
      <c r="D89" s="11">
        <v>0</v>
      </c>
    </row>
    <row r="90" spans="1:4" x14ac:dyDescent="0.25">
      <c r="A90" s="166" t="s">
        <v>114</v>
      </c>
      <c r="B90" s="166"/>
      <c r="C90" s="34">
        <f>SUM(C89)</f>
        <v>0</v>
      </c>
      <c r="D90" s="33">
        <f>ROUND(SUM(D89),2)</f>
        <v>0</v>
      </c>
    </row>
    <row r="91" spans="1:4" x14ac:dyDescent="0.25">
      <c r="A91" s="20"/>
      <c r="B91" s="20"/>
      <c r="C91" s="21"/>
      <c r="D91" s="22"/>
    </row>
    <row r="92" spans="1:4" ht="15" customHeight="1" x14ac:dyDescent="0.25">
      <c r="A92" s="156" t="s">
        <v>89</v>
      </c>
      <c r="B92" s="156"/>
      <c r="C92" s="156"/>
      <c r="D92" s="156"/>
    </row>
    <row r="93" spans="1:4" x14ac:dyDescent="0.25">
      <c r="A93" s="10">
        <v>4</v>
      </c>
      <c r="B93" s="164" t="s">
        <v>90</v>
      </c>
      <c r="C93" s="164"/>
      <c r="D93" s="10" t="s">
        <v>31</v>
      </c>
    </row>
    <row r="94" spans="1:4" x14ac:dyDescent="0.25">
      <c r="A94" s="10" t="s">
        <v>77</v>
      </c>
      <c r="B94" s="164" t="s">
        <v>91</v>
      </c>
      <c r="C94" s="164"/>
      <c r="D94" s="11">
        <f>D85</f>
        <v>0</v>
      </c>
    </row>
    <row r="95" spans="1:4" x14ac:dyDescent="0.25">
      <c r="A95" s="10" t="s">
        <v>86</v>
      </c>
      <c r="B95" s="164" t="s">
        <v>87</v>
      </c>
      <c r="C95" s="164"/>
      <c r="D95" s="11">
        <f>D90</f>
        <v>0</v>
      </c>
    </row>
    <row r="96" spans="1:4" x14ac:dyDescent="0.25">
      <c r="A96" s="166" t="s">
        <v>114</v>
      </c>
      <c r="B96" s="166"/>
      <c r="C96" s="166"/>
      <c r="D96" s="17">
        <f>ROUND(SUM(D94:D95),2)</f>
        <v>0</v>
      </c>
    </row>
    <row r="97" spans="1:4" x14ac:dyDescent="0.25">
      <c r="A97" s="168"/>
      <c r="B97" s="168"/>
      <c r="C97" s="168"/>
      <c r="D97" s="168"/>
    </row>
    <row r="98" spans="1:4" x14ac:dyDescent="0.25">
      <c r="A98" s="169" t="s">
        <v>92</v>
      </c>
      <c r="B98" s="170"/>
      <c r="C98" s="170"/>
      <c r="D98" s="171"/>
    </row>
    <row r="99" spans="1:4" x14ac:dyDescent="0.25">
      <c r="A99" s="10">
        <v>5</v>
      </c>
      <c r="B99" s="164" t="s">
        <v>93</v>
      </c>
      <c r="C99" s="164"/>
      <c r="D99" s="10" t="s">
        <v>31</v>
      </c>
    </row>
    <row r="100" spans="1:4" ht="15" customHeight="1" x14ac:dyDescent="0.25">
      <c r="A100" s="10" t="s">
        <v>10</v>
      </c>
      <c r="B100" s="164" t="s">
        <v>94</v>
      </c>
      <c r="C100" s="164"/>
      <c r="D100" s="11">
        <v>0</v>
      </c>
    </row>
    <row r="101" spans="1:4" x14ac:dyDescent="0.25">
      <c r="A101" s="10" t="s">
        <v>12</v>
      </c>
      <c r="B101" s="164" t="s">
        <v>95</v>
      </c>
      <c r="C101" s="164"/>
      <c r="D101" s="11">
        <v>0</v>
      </c>
    </row>
    <row r="102" spans="1:4" x14ac:dyDescent="0.25">
      <c r="A102" s="10" t="s">
        <v>14</v>
      </c>
      <c r="B102" s="164" t="s">
        <v>96</v>
      </c>
      <c r="C102" s="164"/>
      <c r="D102" s="11">
        <v>0</v>
      </c>
    </row>
    <row r="103" spans="1:4" x14ac:dyDescent="0.25">
      <c r="A103" s="10" t="s">
        <v>16</v>
      </c>
      <c r="B103" s="164" t="s">
        <v>37</v>
      </c>
      <c r="C103" s="164"/>
      <c r="D103" s="11">
        <v>0</v>
      </c>
    </row>
    <row r="104" spans="1:4" x14ac:dyDescent="0.25">
      <c r="A104" s="166" t="s">
        <v>114</v>
      </c>
      <c r="B104" s="166"/>
      <c r="C104" s="166"/>
      <c r="D104" s="17">
        <f>ROUND(SUM(D100:D103),2)</f>
        <v>0</v>
      </c>
    </row>
    <row r="105" spans="1:4" x14ac:dyDescent="0.25">
      <c r="A105" s="168"/>
      <c r="B105" s="168"/>
      <c r="C105" s="168"/>
      <c r="D105" s="168"/>
    </row>
    <row r="106" spans="1:4" x14ac:dyDescent="0.25">
      <c r="A106" s="156" t="s">
        <v>97</v>
      </c>
      <c r="B106" s="156"/>
      <c r="C106" s="156"/>
      <c r="D106" s="156"/>
    </row>
    <row r="107" spans="1:4" x14ac:dyDescent="0.25">
      <c r="A107" s="10">
        <v>6</v>
      </c>
      <c r="B107" s="15" t="s">
        <v>98</v>
      </c>
      <c r="C107" s="10" t="s">
        <v>42</v>
      </c>
      <c r="D107" s="10" t="s">
        <v>31</v>
      </c>
    </row>
    <row r="108" spans="1:4" x14ac:dyDescent="0.25">
      <c r="A108" s="10" t="s">
        <v>10</v>
      </c>
      <c r="B108" s="15" t="s">
        <v>99</v>
      </c>
      <c r="C108" s="28">
        <v>0.05</v>
      </c>
      <c r="D108" s="11">
        <f>ROUND(($D$124*C108),2)</f>
        <v>0</v>
      </c>
    </row>
    <row r="109" spans="1:4" x14ac:dyDescent="0.25">
      <c r="A109" s="10" t="s">
        <v>12</v>
      </c>
      <c r="B109" s="15" t="s">
        <v>100</v>
      </c>
      <c r="C109" s="28">
        <v>0.1</v>
      </c>
      <c r="D109" s="11">
        <f>ROUND((($D$108+$D$124)*C109),2)</f>
        <v>0</v>
      </c>
    </row>
    <row r="110" spans="1:4" x14ac:dyDescent="0.25">
      <c r="A110" s="10" t="s">
        <v>14</v>
      </c>
      <c r="B110" s="31" t="s">
        <v>101</v>
      </c>
      <c r="C110" s="30">
        <v>0.14249999999999999</v>
      </c>
      <c r="D110" s="17"/>
    </row>
    <row r="111" spans="1:4" ht="15" customHeight="1" x14ac:dyDescent="0.25">
      <c r="A111" s="10"/>
      <c r="B111" s="15" t="s">
        <v>102</v>
      </c>
      <c r="C111" s="28">
        <v>1.6500000000000001E-2</v>
      </c>
      <c r="D111" s="39">
        <f>ROUND((($D$124+$D$108+$D$109)/(1-$C$110)*C111),2)</f>
        <v>0</v>
      </c>
    </row>
    <row r="112" spans="1:4" x14ac:dyDescent="0.25">
      <c r="A112" s="10"/>
      <c r="B112" s="15" t="s">
        <v>103</v>
      </c>
      <c r="C112" s="28">
        <v>7.5999999999999998E-2</v>
      </c>
      <c r="D112" s="29">
        <f>ROUND((($D$124+$D$108+$D$109)/(1-$C$110)*C112),2)</f>
        <v>0</v>
      </c>
    </row>
    <row r="113" spans="1:5" x14ac:dyDescent="0.25">
      <c r="A113" s="10"/>
      <c r="B113" s="15" t="s">
        <v>117</v>
      </c>
      <c r="C113" s="28">
        <v>0</v>
      </c>
      <c r="D113" s="29">
        <f>($D$124+$D$108+$D$109)/(1-$C$110)*C113</f>
        <v>0</v>
      </c>
    </row>
    <row r="114" spans="1:5" x14ac:dyDescent="0.25">
      <c r="A114" s="10"/>
      <c r="B114" s="15" t="s">
        <v>104</v>
      </c>
      <c r="C114" s="28">
        <v>0.05</v>
      </c>
      <c r="D114" s="29">
        <f>ROUND((($D$124+$D$108+$D$109)/(1-$C$110)*C114),2)</f>
        <v>0</v>
      </c>
    </row>
    <row r="115" spans="1:5" x14ac:dyDescent="0.25">
      <c r="A115" s="166" t="s">
        <v>114</v>
      </c>
      <c r="B115" s="166"/>
      <c r="C115" s="40">
        <f>SUM(C108,C109,C111,C112,C113,C114)</f>
        <v>0.29250000000000004</v>
      </c>
      <c r="D115" s="17">
        <f>ROUND(SUM(D108,D109,D111,D112,D113,D114),2)</f>
        <v>0</v>
      </c>
    </row>
    <row r="116" spans="1:5" x14ac:dyDescent="0.25">
      <c r="A116" s="168"/>
      <c r="B116" s="168"/>
      <c r="C116" s="168"/>
      <c r="D116" s="168"/>
    </row>
    <row r="117" spans="1:5" x14ac:dyDescent="0.25">
      <c r="A117" s="156" t="s">
        <v>105</v>
      </c>
      <c r="B117" s="156"/>
      <c r="C117" s="156"/>
      <c r="D117" s="156"/>
    </row>
    <row r="118" spans="1:5" x14ac:dyDescent="0.25">
      <c r="A118" s="10"/>
      <c r="B118" s="164" t="s">
        <v>106</v>
      </c>
      <c r="C118" s="164"/>
      <c r="D118" s="10" t="s">
        <v>31</v>
      </c>
    </row>
    <row r="119" spans="1:5" x14ac:dyDescent="0.25">
      <c r="A119" s="10" t="s">
        <v>10</v>
      </c>
      <c r="B119" s="164" t="s">
        <v>29</v>
      </c>
      <c r="C119" s="164"/>
      <c r="D119" s="11">
        <f>D26</f>
        <v>0</v>
      </c>
    </row>
    <row r="120" spans="1:5" ht="15" customHeight="1" x14ac:dyDescent="0.25">
      <c r="A120" s="10" t="s">
        <v>12</v>
      </c>
      <c r="B120" s="164" t="s">
        <v>38</v>
      </c>
      <c r="C120" s="164"/>
      <c r="D120" s="11">
        <f>D65</f>
        <v>0</v>
      </c>
    </row>
    <row r="121" spans="1:5" x14ac:dyDescent="0.25">
      <c r="A121" s="10" t="s">
        <v>14</v>
      </c>
      <c r="B121" s="164" t="s">
        <v>68</v>
      </c>
      <c r="C121" s="164"/>
      <c r="D121" s="11">
        <f>D74</f>
        <v>0</v>
      </c>
    </row>
    <row r="122" spans="1:5" ht="15" customHeight="1" x14ac:dyDescent="0.25">
      <c r="A122" s="10" t="s">
        <v>16</v>
      </c>
      <c r="B122" s="164" t="s">
        <v>75</v>
      </c>
      <c r="C122" s="164"/>
      <c r="D122" s="11">
        <f>D96</f>
        <v>0</v>
      </c>
    </row>
    <row r="123" spans="1:5" ht="15" customHeight="1" x14ac:dyDescent="0.25">
      <c r="A123" s="10" t="s">
        <v>34</v>
      </c>
      <c r="B123" s="164" t="s">
        <v>92</v>
      </c>
      <c r="C123" s="164"/>
      <c r="D123" s="11">
        <f>D104</f>
        <v>0</v>
      </c>
    </row>
    <row r="124" spans="1:5" ht="15" customHeight="1" x14ac:dyDescent="0.25">
      <c r="A124" s="166" t="s">
        <v>107</v>
      </c>
      <c r="B124" s="166"/>
      <c r="C124" s="166"/>
      <c r="D124" s="17">
        <f>ROUND(SUM(D119:D123),2)</f>
        <v>0</v>
      </c>
    </row>
    <row r="125" spans="1:5" x14ac:dyDescent="0.25">
      <c r="A125" s="10" t="s">
        <v>35</v>
      </c>
      <c r="B125" s="164" t="s">
        <v>97</v>
      </c>
      <c r="C125" s="164"/>
      <c r="D125" s="11">
        <f>D115</f>
        <v>0</v>
      </c>
    </row>
    <row r="126" spans="1:5" x14ac:dyDescent="0.25">
      <c r="A126" s="176" t="s">
        <v>108</v>
      </c>
      <c r="B126" s="176"/>
      <c r="C126" s="176"/>
      <c r="D126" s="81">
        <f>D124+D125</f>
        <v>0</v>
      </c>
    </row>
    <row r="127" spans="1:5" x14ac:dyDescent="0.25">
      <c r="A127" s="176" t="s">
        <v>109</v>
      </c>
      <c r="B127" s="176"/>
      <c r="C127" s="176"/>
      <c r="D127" s="81">
        <f>D126*$D$11</f>
        <v>0</v>
      </c>
    </row>
    <row r="128" spans="1:5" x14ac:dyDescent="0.25">
      <c r="A128" s="176" t="s">
        <v>110</v>
      </c>
      <c r="B128" s="176"/>
      <c r="C128" s="176"/>
      <c r="D128" s="81">
        <f>D127*12</f>
        <v>0</v>
      </c>
      <c r="E128" s="1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</sheetData>
  <mergeCells count="78">
    <mergeCell ref="B7:C7"/>
    <mergeCell ref="A1:D1"/>
    <mergeCell ref="A2:D2"/>
    <mergeCell ref="A4:D4"/>
    <mergeCell ref="B5:C5"/>
    <mergeCell ref="B6:C6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87:D87"/>
    <mergeCell ref="A90:B90"/>
    <mergeCell ref="A92:D92"/>
    <mergeCell ref="B93:C93"/>
    <mergeCell ref="B94:C94"/>
    <mergeCell ref="A74:B74"/>
    <mergeCell ref="A75:D75"/>
    <mergeCell ref="A76:D76"/>
    <mergeCell ref="A77:D77"/>
    <mergeCell ref="A85:B85"/>
    <mergeCell ref="A96:C96"/>
    <mergeCell ref="B99:C99"/>
    <mergeCell ref="B100:C100"/>
    <mergeCell ref="B101:C101"/>
    <mergeCell ref="B102:C102"/>
    <mergeCell ref="A116:D116"/>
    <mergeCell ref="A97:D97"/>
    <mergeCell ref="A98:D98"/>
    <mergeCell ref="A104:C104"/>
    <mergeCell ref="A105:D105"/>
    <mergeCell ref="A106:D106"/>
    <mergeCell ref="A115:B115"/>
    <mergeCell ref="B103:C103"/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J86"/>
  <sheetViews>
    <sheetView topLeftCell="A52" workbookViewId="0">
      <selection activeCell="H45" sqref="H45"/>
    </sheetView>
  </sheetViews>
  <sheetFormatPr defaultRowHeight="15" x14ac:dyDescent="0.25"/>
  <cols>
    <col min="4" max="4" width="18.7109375" customWidth="1"/>
    <col min="5" max="5" width="26.5703125" customWidth="1"/>
    <col min="6" max="6" width="19.5703125" customWidth="1"/>
    <col min="7" max="7" width="17.5703125" customWidth="1"/>
    <col min="8" max="8" width="18.85546875" customWidth="1"/>
  </cols>
  <sheetData>
    <row r="5" spans="3:10" x14ac:dyDescent="0.25">
      <c r="C5" s="135" t="s">
        <v>0</v>
      </c>
      <c r="D5" s="135"/>
      <c r="E5" s="135"/>
      <c r="F5" s="135"/>
      <c r="G5" s="135"/>
      <c r="H5" s="135"/>
    </row>
    <row r="6" spans="3:10" ht="30" x14ac:dyDescent="0.25">
      <c r="C6" s="152" t="s">
        <v>130</v>
      </c>
      <c r="D6" s="152"/>
      <c r="E6" s="43" t="s">
        <v>129</v>
      </c>
      <c r="F6" s="43" t="s">
        <v>154</v>
      </c>
      <c r="G6" s="43" t="s">
        <v>136</v>
      </c>
      <c r="H6" s="43" t="s">
        <v>137</v>
      </c>
    </row>
    <row r="7" spans="3:10" x14ac:dyDescent="0.25">
      <c r="C7" s="134" t="s">
        <v>138</v>
      </c>
      <c r="D7" s="134"/>
      <c r="E7" s="148" t="s">
        <v>112</v>
      </c>
      <c r="F7" s="82">
        <v>2</v>
      </c>
      <c r="G7" s="83">
        <v>10</v>
      </c>
      <c r="H7" s="84">
        <f>(G7*2)*F7</f>
        <v>40</v>
      </c>
    </row>
    <row r="8" spans="3:10" x14ac:dyDescent="0.25">
      <c r="C8" s="134" t="s">
        <v>139</v>
      </c>
      <c r="D8" s="134"/>
      <c r="E8" s="149"/>
      <c r="F8" s="85">
        <v>1</v>
      </c>
      <c r="G8" s="86">
        <v>10</v>
      </c>
      <c r="H8" s="87">
        <f>(G8*2)*F8</f>
        <v>20</v>
      </c>
    </row>
    <row r="9" spans="3:10" x14ac:dyDescent="0.25">
      <c r="C9" s="134" t="s">
        <v>140</v>
      </c>
      <c r="D9" s="134"/>
      <c r="E9" s="150"/>
      <c r="F9" s="85">
        <v>1</v>
      </c>
      <c r="G9" s="86">
        <v>3.9</v>
      </c>
      <c r="H9" s="87">
        <f>(G9*2)*F9</f>
        <v>7.8</v>
      </c>
    </row>
    <row r="10" spans="3:10" x14ac:dyDescent="0.25">
      <c r="C10" s="151" t="s">
        <v>148</v>
      </c>
      <c r="D10" s="151"/>
      <c r="E10" s="151"/>
      <c r="F10" s="151"/>
      <c r="G10" s="151"/>
      <c r="H10" s="44">
        <f>SUM(H7:H9)/4</f>
        <v>16.95</v>
      </c>
    </row>
    <row r="11" spans="3:10" x14ac:dyDescent="0.25">
      <c r="C11" s="151" t="s">
        <v>149</v>
      </c>
      <c r="D11" s="151"/>
      <c r="E11" s="151"/>
      <c r="F11" s="151"/>
      <c r="G11" s="151"/>
      <c r="H11" s="44">
        <f>H10/2</f>
        <v>8.4749999999999996</v>
      </c>
    </row>
    <row r="13" spans="3:10" x14ac:dyDescent="0.25">
      <c r="C13" s="135" t="s">
        <v>6</v>
      </c>
      <c r="D13" s="135"/>
      <c r="E13" s="135"/>
      <c r="F13" s="135"/>
      <c r="G13" s="135"/>
      <c r="H13" s="135"/>
      <c r="I13" s="1"/>
      <c r="J13" s="1"/>
    </row>
    <row r="14" spans="3:10" ht="30" x14ac:dyDescent="0.25">
      <c r="C14" s="153" t="s">
        <v>130</v>
      </c>
      <c r="D14" s="153"/>
      <c r="E14" s="49" t="s">
        <v>129</v>
      </c>
      <c r="F14" s="49" t="s">
        <v>154</v>
      </c>
      <c r="G14" s="49" t="s">
        <v>136</v>
      </c>
      <c r="H14" s="49" t="s">
        <v>137</v>
      </c>
      <c r="I14" s="1"/>
    </row>
    <row r="15" spans="3:10" ht="15" customHeight="1" x14ac:dyDescent="0.25">
      <c r="C15" s="140" t="s">
        <v>141</v>
      </c>
      <c r="D15" s="140"/>
      <c r="E15" s="148" t="s">
        <v>112</v>
      </c>
      <c r="F15" s="13">
        <v>2</v>
      </c>
      <c r="G15" s="88">
        <v>5</v>
      </c>
      <c r="H15" s="87">
        <f t="shared" ref="H15:H22" si="0">(G15*2)*F15</f>
        <v>20</v>
      </c>
    </row>
    <row r="16" spans="3:10" x14ac:dyDescent="0.25">
      <c r="C16" s="140" t="s">
        <v>142</v>
      </c>
      <c r="D16" s="140"/>
      <c r="E16" s="149"/>
      <c r="F16" s="13">
        <v>1</v>
      </c>
      <c r="G16" s="88">
        <v>5</v>
      </c>
      <c r="H16" s="87">
        <f t="shared" si="0"/>
        <v>10</v>
      </c>
    </row>
    <row r="17" spans="2:8" x14ac:dyDescent="0.25">
      <c r="C17" s="140" t="s">
        <v>143</v>
      </c>
      <c r="D17" s="140"/>
      <c r="E17" s="149"/>
      <c r="F17" s="89">
        <v>1</v>
      </c>
      <c r="G17" s="88" t="s">
        <v>4</v>
      </c>
      <c r="H17" s="87">
        <v>0</v>
      </c>
    </row>
    <row r="18" spans="2:8" x14ac:dyDescent="0.25">
      <c r="C18" s="132" t="s">
        <v>144</v>
      </c>
      <c r="D18" s="133"/>
      <c r="E18" s="149"/>
      <c r="F18" s="13">
        <v>2</v>
      </c>
      <c r="G18" s="88">
        <v>15</v>
      </c>
      <c r="H18" s="87">
        <f t="shared" si="0"/>
        <v>60</v>
      </c>
    </row>
    <row r="19" spans="2:8" x14ac:dyDescent="0.25">
      <c r="C19" s="132" t="s">
        <v>145</v>
      </c>
      <c r="D19" s="133"/>
      <c r="E19" s="149"/>
      <c r="F19" s="13">
        <v>1</v>
      </c>
      <c r="G19" s="88" t="s">
        <v>4</v>
      </c>
      <c r="H19" s="87">
        <v>0</v>
      </c>
    </row>
    <row r="20" spans="2:8" x14ac:dyDescent="0.25">
      <c r="C20" s="134" t="s">
        <v>169</v>
      </c>
      <c r="D20" s="134"/>
      <c r="E20" s="149"/>
      <c r="F20" s="13">
        <v>1</v>
      </c>
      <c r="G20" s="88" t="s">
        <v>4</v>
      </c>
      <c r="H20" s="87">
        <v>0</v>
      </c>
    </row>
    <row r="21" spans="2:8" x14ac:dyDescent="0.25">
      <c r="C21" s="134" t="s">
        <v>146</v>
      </c>
      <c r="D21" s="134"/>
      <c r="E21" s="149"/>
      <c r="F21" s="13">
        <v>2</v>
      </c>
      <c r="G21" s="88">
        <v>5</v>
      </c>
      <c r="H21" s="87">
        <f t="shared" si="0"/>
        <v>20</v>
      </c>
    </row>
    <row r="22" spans="2:8" x14ac:dyDescent="0.25">
      <c r="C22" s="134" t="s">
        <v>147</v>
      </c>
      <c r="D22" s="134"/>
      <c r="E22" s="150"/>
      <c r="F22" s="13">
        <v>2</v>
      </c>
      <c r="G22" s="88">
        <v>5</v>
      </c>
      <c r="H22" s="87">
        <f t="shared" si="0"/>
        <v>20</v>
      </c>
    </row>
    <row r="23" spans="2:8" x14ac:dyDescent="0.25">
      <c r="C23" s="151" t="s">
        <v>148</v>
      </c>
      <c r="D23" s="151"/>
      <c r="E23" s="151"/>
      <c r="F23" s="151"/>
      <c r="G23" s="151"/>
      <c r="H23" s="44">
        <f>SUM(H15,H16,H18,H21,H22)/9</f>
        <v>14.444444444444445</v>
      </c>
    </row>
    <row r="24" spans="2:8" x14ac:dyDescent="0.25">
      <c r="C24" s="151" t="s">
        <v>149</v>
      </c>
      <c r="D24" s="151"/>
      <c r="E24" s="151"/>
      <c r="F24" s="151"/>
      <c r="G24" s="151"/>
      <c r="H24" s="44">
        <f>H23/2</f>
        <v>7.2222222222222223</v>
      </c>
    </row>
    <row r="25" spans="2:8" x14ac:dyDescent="0.25">
      <c r="B25" s="46"/>
      <c r="C25" s="47"/>
      <c r="D25" s="47"/>
      <c r="E25" s="47"/>
      <c r="F25" s="47"/>
      <c r="G25" s="47"/>
      <c r="H25" s="48"/>
    </row>
    <row r="26" spans="2:8" x14ac:dyDescent="0.25">
      <c r="C26" s="135" t="s">
        <v>7</v>
      </c>
      <c r="D26" s="135"/>
      <c r="E26" s="135"/>
      <c r="F26" s="135"/>
      <c r="G26" s="135"/>
      <c r="H26" s="135"/>
    </row>
    <row r="27" spans="2:8" ht="30" x14ac:dyDescent="0.25">
      <c r="C27" s="136" t="s">
        <v>130</v>
      </c>
      <c r="D27" s="136"/>
      <c r="E27" s="43" t="s">
        <v>129</v>
      </c>
      <c r="F27" s="43" t="s">
        <v>154</v>
      </c>
      <c r="G27" s="43" t="s">
        <v>136</v>
      </c>
      <c r="H27" s="43" t="s">
        <v>137</v>
      </c>
    </row>
    <row r="28" spans="2:8" ht="15" customHeight="1" x14ac:dyDescent="0.25">
      <c r="C28" s="134" t="s">
        <v>128</v>
      </c>
      <c r="D28" s="134"/>
      <c r="E28" s="137" t="s">
        <v>112</v>
      </c>
      <c r="F28" s="90">
        <v>2</v>
      </c>
      <c r="G28" s="86">
        <v>13</v>
      </c>
      <c r="H28" s="87">
        <f>(G28*2)*F28</f>
        <v>52</v>
      </c>
    </row>
    <row r="29" spans="2:8" x14ac:dyDescent="0.25">
      <c r="C29" s="140" t="s">
        <v>132</v>
      </c>
      <c r="D29" s="140"/>
      <c r="E29" s="138"/>
      <c r="F29" s="89">
        <v>5</v>
      </c>
      <c r="G29" s="86">
        <v>7</v>
      </c>
      <c r="H29" s="87">
        <f>(G29*2)*F29</f>
        <v>70</v>
      </c>
    </row>
    <row r="30" spans="2:8" x14ac:dyDescent="0.25">
      <c r="C30" s="140" t="s">
        <v>133</v>
      </c>
      <c r="D30" s="140"/>
      <c r="E30" s="138"/>
      <c r="F30" s="89">
        <v>2</v>
      </c>
      <c r="G30" s="86">
        <v>14.6</v>
      </c>
      <c r="H30" s="87">
        <f t="shared" ref="H30:H33" si="1">(G30*2)*F30</f>
        <v>58.4</v>
      </c>
    </row>
    <row r="31" spans="2:8" x14ac:dyDescent="0.25">
      <c r="C31" s="140" t="s">
        <v>134</v>
      </c>
      <c r="D31" s="140"/>
      <c r="E31" s="138"/>
      <c r="F31" s="89">
        <v>2</v>
      </c>
      <c r="G31" s="86">
        <v>5.0999999999999996</v>
      </c>
      <c r="H31" s="87">
        <f t="shared" si="1"/>
        <v>20.399999999999999</v>
      </c>
    </row>
    <row r="32" spans="2:8" x14ac:dyDescent="0.25">
      <c r="C32" s="140" t="s">
        <v>135</v>
      </c>
      <c r="D32" s="140"/>
      <c r="E32" s="138"/>
      <c r="F32" s="89">
        <v>1</v>
      </c>
      <c r="G32" s="86">
        <v>5</v>
      </c>
      <c r="H32" s="87">
        <f t="shared" si="1"/>
        <v>10</v>
      </c>
    </row>
    <row r="33" spans="3:9" x14ac:dyDescent="0.25">
      <c r="C33" s="140" t="s">
        <v>170</v>
      </c>
      <c r="D33" s="140"/>
      <c r="E33" s="138"/>
      <c r="F33" s="89">
        <v>1</v>
      </c>
      <c r="G33" s="86">
        <v>4.5</v>
      </c>
      <c r="H33" s="87">
        <f t="shared" si="1"/>
        <v>9</v>
      </c>
    </row>
    <row r="34" spans="3:9" x14ac:dyDescent="0.25">
      <c r="C34" s="134" t="s">
        <v>171</v>
      </c>
      <c r="D34" s="134"/>
      <c r="E34" s="139"/>
      <c r="F34" s="89">
        <v>4</v>
      </c>
      <c r="G34" s="86">
        <v>4.5</v>
      </c>
      <c r="H34" s="87">
        <f>(G34*2)*F34</f>
        <v>36</v>
      </c>
    </row>
    <row r="35" spans="3:9" x14ac:dyDescent="0.25">
      <c r="C35" s="129" t="s">
        <v>148</v>
      </c>
      <c r="D35" s="130"/>
      <c r="E35" s="130"/>
      <c r="F35" s="130"/>
      <c r="G35" s="131"/>
      <c r="H35" s="44">
        <f>SUM(H28:H34)/17</f>
        <v>15.047058823529412</v>
      </c>
      <c r="I35" s="1"/>
    </row>
    <row r="36" spans="3:9" x14ac:dyDescent="0.25">
      <c r="C36" s="129" t="s">
        <v>149</v>
      </c>
      <c r="D36" s="130"/>
      <c r="E36" s="130"/>
      <c r="F36" s="130"/>
      <c r="G36" s="131"/>
      <c r="H36" s="44">
        <f>H35/2</f>
        <v>7.5235294117647058</v>
      </c>
      <c r="I36" s="1"/>
    </row>
    <row r="37" spans="3:9" x14ac:dyDescent="0.25">
      <c r="F37" s="3"/>
      <c r="G37" s="1"/>
      <c r="H37" s="1"/>
    </row>
    <row r="38" spans="3:9" x14ac:dyDescent="0.25">
      <c r="C38" s="145" t="s">
        <v>172</v>
      </c>
      <c r="D38" s="146"/>
      <c r="E38" s="146"/>
      <c r="F38" s="146"/>
      <c r="G38" s="146"/>
      <c r="H38" s="147"/>
    </row>
    <row r="39" spans="3:9" ht="30" x14ac:dyDescent="0.25">
      <c r="C39" s="136" t="s">
        <v>130</v>
      </c>
      <c r="D39" s="136"/>
      <c r="E39" s="43" t="s">
        <v>129</v>
      </c>
      <c r="F39" s="43" t="s">
        <v>154</v>
      </c>
      <c r="G39" s="43" t="s">
        <v>136</v>
      </c>
      <c r="H39" s="43" t="s">
        <v>137</v>
      </c>
    </row>
    <row r="40" spans="3:9" ht="15" customHeight="1" x14ac:dyDescent="0.25">
      <c r="C40" s="134" t="s">
        <v>173</v>
      </c>
      <c r="D40" s="134"/>
      <c r="E40" s="148" t="s">
        <v>112</v>
      </c>
      <c r="F40" s="89">
        <v>1</v>
      </c>
      <c r="G40" s="86">
        <v>4</v>
      </c>
      <c r="H40" s="87">
        <f>(G40*2)*F40</f>
        <v>8</v>
      </c>
    </row>
    <row r="41" spans="3:9" x14ac:dyDescent="0.25">
      <c r="C41" s="134" t="s">
        <v>174</v>
      </c>
      <c r="D41" s="134"/>
      <c r="E41" s="149"/>
      <c r="F41" s="89">
        <v>1</v>
      </c>
      <c r="G41" s="86">
        <v>8.25</v>
      </c>
      <c r="H41" s="87">
        <f>(G41*2)*F41</f>
        <v>16.5</v>
      </c>
    </row>
    <row r="42" spans="3:9" x14ac:dyDescent="0.25">
      <c r="C42" s="134" t="s">
        <v>175</v>
      </c>
      <c r="D42" s="134"/>
      <c r="E42" s="149"/>
      <c r="F42" s="89">
        <v>1</v>
      </c>
      <c r="G42" s="86">
        <v>4.9000000000000004</v>
      </c>
      <c r="H42" s="87">
        <f>(G42*2)*F42</f>
        <v>9.8000000000000007</v>
      </c>
    </row>
    <row r="43" spans="3:9" x14ac:dyDescent="0.25">
      <c r="C43" s="134" t="s">
        <v>176</v>
      </c>
      <c r="D43" s="134"/>
      <c r="E43" s="150"/>
      <c r="F43" s="89">
        <v>1</v>
      </c>
      <c r="G43" s="86">
        <v>4.9000000000000004</v>
      </c>
      <c r="H43" s="87">
        <f>(G43*2)*F43</f>
        <v>9.8000000000000007</v>
      </c>
      <c r="I43" s="7"/>
    </row>
    <row r="44" spans="3:9" x14ac:dyDescent="0.25">
      <c r="C44" s="144" t="s">
        <v>148</v>
      </c>
      <c r="D44" s="144"/>
      <c r="E44" s="144"/>
      <c r="F44" s="144"/>
      <c r="G44" s="144"/>
      <c r="H44" s="44">
        <f>SUM(H40:H43)/4</f>
        <v>11.024999999999999</v>
      </c>
    </row>
    <row r="45" spans="3:9" x14ac:dyDescent="0.25">
      <c r="C45" s="144" t="s">
        <v>149</v>
      </c>
      <c r="D45" s="144"/>
      <c r="E45" s="144"/>
      <c r="F45" s="144"/>
      <c r="G45" s="144"/>
      <c r="H45" s="44">
        <f>H44/2</f>
        <v>5.5124999999999993</v>
      </c>
    </row>
    <row r="47" spans="3:9" x14ac:dyDescent="0.25">
      <c r="C47" s="145" t="s">
        <v>3</v>
      </c>
      <c r="D47" s="146"/>
      <c r="E47" s="146"/>
      <c r="F47" s="146"/>
      <c r="G47" s="146"/>
      <c r="H47" s="147"/>
    </row>
    <row r="48" spans="3:9" ht="30" x14ac:dyDescent="0.25">
      <c r="C48" s="136" t="s">
        <v>130</v>
      </c>
      <c r="D48" s="136"/>
      <c r="E48" s="43" t="s">
        <v>129</v>
      </c>
      <c r="F48" s="43" t="s">
        <v>154</v>
      </c>
      <c r="G48" s="43" t="s">
        <v>136</v>
      </c>
      <c r="H48" s="43" t="s">
        <v>137</v>
      </c>
    </row>
    <row r="49" spans="3:8" ht="30" x14ac:dyDescent="0.25">
      <c r="C49" s="134" t="s">
        <v>177</v>
      </c>
      <c r="D49" s="134"/>
      <c r="E49" s="54" t="s">
        <v>112</v>
      </c>
      <c r="F49" s="9">
        <v>1</v>
      </c>
      <c r="G49" s="2" t="s">
        <v>4</v>
      </c>
      <c r="H49" s="51">
        <v>0</v>
      </c>
    </row>
    <row r="50" spans="3:8" x14ac:dyDescent="0.25">
      <c r="C50" s="144" t="s">
        <v>148</v>
      </c>
      <c r="D50" s="144"/>
      <c r="E50" s="144"/>
      <c r="F50" s="144"/>
      <c r="G50" s="144"/>
      <c r="H50" s="45">
        <f>SUM(H49:H49)/5</f>
        <v>0</v>
      </c>
    </row>
    <row r="51" spans="3:8" x14ac:dyDescent="0.25">
      <c r="C51" s="144" t="s">
        <v>149</v>
      </c>
      <c r="D51" s="144"/>
      <c r="E51" s="144"/>
      <c r="F51" s="144"/>
      <c r="G51" s="144"/>
      <c r="H51" s="45">
        <f>H50/2</f>
        <v>0</v>
      </c>
    </row>
    <row r="53" spans="3:8" x14ac:dyDescent="0.25">
      <c r="C53" s="135" t="s">
        <v>178</v>
      </c>
      <c r="D53" s="135"/>
      <c r="E53" s="135"/>
      <c r="F53" s="135"/>
      <c r="G53" s="135"/>
      <c r="H53" s="135"/>
    </row>
    <row r="54" spans="3:8" ht="30" x14ac:dyDescent="0.25">
      <c r="C54" s="136" t="s">
        <v>130</v>
      </c>
      <c r="D54" s="136"/>
      <c r="E54" s="43" t="s">
        <v>129</v>
      </c>
      <c r="F54" s="43" t="s">
        <v>154</v>
      </c>
      <c r="G54" s="43" t="s">
        <v>136</v>
      </c>
      <c r="H54" s="43" t="s">
        <v>137</v>
      </c>
    </row>
    <row r="55" spans="3:8" x14ac:dyDescent="0.25">
      <c r="C55" s="134" t="s">
        <v>179</v>
      </c>
      <c r="D55" s="134"/>
      <c r="E55" s="137" t="s">
        <v>112</v>
      </c>
      <c r="F55" s="90">
        <v>2</v>
      </c>
      <c r="G55" s="86">
        <v>6</v>
      </c>
      <c r="H55" s="87">
        <f>(G55*2)*F55</f>
        <v>24</v>
      </c>
    </row>
    <row r="56" spans="3:8" x14ac:dyDescent="0.25">
      <c r="C56" s="140" t="s">
        <v>180</v>
      </c>
      <c r="D56" s="140"/>
      <c r="E56" s="138"/>
      <c r="F56" s="89">
        <v>2</v>
      </c>
      <c r="G56" s="86">
        <v>15</v>
      </c>
      <c r="H56" s="87">
        <f>(G56*2)*F56</f>
        <v>60</v>
      </c>
    </row>
    <row r="57" spans="3:8" x14ac:dyDescent="0.25">
      <c r="C57" s="140" t="s">
        <v>181</v>
      </c>
      <c r="D57" s="140"/>
      <c r="E57" s="138"/>
      <c r="F57" s="89">
        <v>2</v>
      </c>
      <c r="G57" s="86">
        <v>15</v>
      </c>
      <c r="H57" s="87">
        <f>(G57*2)*F57</f>
        <v>60</v>
      </c>
    </row>
    <row r="58" spans="3:8" x14ac:dyDescent="0.25">
      <c r="C58" s="140" t="s">
        <v>182</v>
      </c>
      <c r="D58" s="140"/>
      <c r="E58" s="138"/>
      <c r="F58" s="89">
        <v>2</v>
      </c>
      <c r="G58" s="86">
        <v>8.25</v>
      </c>
      <c r="H58" s="87">
        <f>(G58*2)*F58</f>
        <v>33</v>
      </c>
    </row>
    <row r="59" spans="3:8" x14ac:dyDescent="0.25">
      <c r="C59" s="129" t="s">
        <v>148</v>
      </c>
      <c r="D59" s="130"/>
      <c r="E59" s="130"/>
      <c r="F59" s="130"/>
      <c r="G59" s="131"/>
      <c r="H59" s="44">
        <f>SUM(H55:H58)/8</f>
        <v>22.125</v>
      </c>
    </row>
    <row r="60" spans="3:8" x14ac:dyDescent="0.25">
      <c r="C60" s="129" t="s">
        <v>149</v>
      </c>
      <c r="D60" s="130"/>
      <c r="E60" s="130"/>
      <c r="F60" s="130"/>
      <c r="G60" s="131"/>
      <c r="H60" s="44">
        <f>H59/2</f>
        <v>11.0625</v>
      </c>
    </row>
    <row r="62" spans="3:8" x14ac:dyDescent="0.25">
      <c r="C62" s="135" t="s">
        <v>183</v>
      </c>
      <c r="D62" s="135"/>
      <c r="E62" s="135"/>
      <c r="F62" s="135"/>
      <c r="G62" s="135"/>
      <c r="H62" s="135"/>
    </row>
    <row r="63" spans="3:8" ht="30" x14ac:dyDescent="0.25">
      <c r="C63" s="136" t="s">
        <v>130</v>
      </c>
      <c r="D63" s="136"/>
      <c r="E63" s="43" t="s">
        <v>129</v>
      </c>
      <c r="F63" s="43" t="s">
        <v>154</v>
      </c>
      <c r="G63" s="43" t="s">
        <v>136</v>
      </c>
      <c r="H63" s="43" t="s">
        <v>137</v>
      </c>
    </row>
    <row r="64" spans="3:8" x14ac:dyDescent="0.25">
      <c r="C64" s="134" t="s">
        <v>184</v>
      </c>
      <c r="D64" s="134"/>
      <c r="E64" s="137" t="s">
        <v>112</v>
      </c>
      <c r="F64" s="90">
        <v>2</v>
      </c>
      <c r="G64" s="86">
        <v>10</v>
      </c>
      <c r="H64" s="87">
        <f t="shared" ref="H64:H65" si="2">(G64*2)*F64</f>
        <v>40</v>
      </c>
    </row>
    <row r="65" spans="3:8" x14ac:dyDescent="0.25">
      <c r="C65" s="140" t="s">
        <v>185</v>
      </c>
      <c r="D65" s="140"/>
      <c r="E65" s="138"/>
      <c r="F65" s="89">
        <v>1</v>
      </c>
      <c r="G65" s="86">
        <v>10</v>
      </c>
      <c r="H65" s="87">
        <f t="shared" si="2"/>
        <v>20</v>
      </c>
    </row>
    <row r="66" spans="3:8" x14ac:dyDescent="0.25">
      <c r="C66" s="129" t="s">
        <v>148</v>
      </c>
      <c r="D66" s="130"/>
      <c r="E66" s="130"/>
      <c r="F66" s="130"/>
      <c r="G66" s="131"/>
      <c r="H66" s="44">
        <f>SUM(H64:H65)/3</f>
        <v>20</v>
      </c>
    </row>
    <row r="67" spans="3:8" x14ac:dyDescent="0.25">
      <c r="C67" s="129" t="s">
        <v>149</v>
      </c>
      <c r="D67" s="130"/>
      <c r="E67" s="130"/>
      <c r="F67" s="130"/>
      <c r="G67" s="131"/>
      <c r="H67" s="44">
        <f>H66/2</f>
        <v>10</v>
      </c>
    </row>
    <row r="69" spans="3:8" x14ac:dyDescent="0.25">
      <c r="C69" s="135" t="s">
        <v>186</v>
      </c>
      <c r="D69" s="135"/>
      <c r="E69" s="135"/>
      <c r="F69" s="135"/>
      <c r="G69" s="135"/>
      <c r="H69" s="135"/>
    </row>
    <row r="70" spans="3:8" ht="30" x14ac:dyDescent="0.25">
      <c r="C70" s="136" t="s">
        <v>130</v>
      </c>
      <c r="D70" s="136"/>
      <c r="E70" s="43" t="s">
        <v>129</v>
      </c>
      <c r="F70" s="43" t="s">
        <v>154</v>
      </c>
      <c r="G70" s="43" t="s">
        <v>136</v>
      </c>
      <c r="H70" s="43" t="s">
        <v>137</v>
      </c>
    </row>
    <row r="71" spans="3:8" x14ac:dyDescent="0.25">
      <c r="C71" s="134" t="s">
        <v>187</v>
      </c>
      <c r="D71" s="134"/>
      <c r="E71" s="137" t="s">
        <v>112</v>
      </c>
      <c r="F71" s="90">
        <v>5</v>
      </c>
      <c r="G71" s="86">
        <v>5</v>
      </c>
      <c r="H71" s="87">
        <f t="shared" ref="H71:H76" si="3">(G71*2)*F71</f>
        <v>50</v>
      </c>
    </row>
    <row r="72" spans="3:8" x14ac:dyDescent="0.25">
      <c r="C72" s="140" t="s">
        <v>188</v>
      </c>
      <c r="D72" s="140"/>
      <c r="E72" s="138"/>
      <c r="F72" s="89">
        <v>1</v>
      </c>
      <c r="G72" s="86">
        <v>4.8</v>
      </c>
      <c r="H72" s="87">
        <f t="shared" si="3"/>
        <v>9.6</v>
      </c>
    </row>
    <row r="73" spans="3:8" x14ac:dyDescent="0.25">
      <c r="C73" s="140" t="s">
        <v>189</v>
      </c>
      <c r="D73" s="140"/>
      <c r="E73" s="138"/>
      <c r="F73" s="89">
        <v>3</v>
      </c>
      <c r="G73" s="86">
        <v>4.8</v>
      </c>
      <c r="H73" s="87">
        <f t="shared" si="3"/>
        <v>28.799999999999997</v>
      </c>
    </row>
    <row r="74" spans="3:8" ht="45.75" customHeight="1" x14ac:dyDescent="0.25">
      <c r="C74" s="141" t="s">
        <v>251</v>
      </c>
      <c r="D74" s="141"/>
      <c r="E74" s="138"/>
      <c r="F74" s="89">
        <v>2</v>
      </c>
      <c r="G74" s="86">
        <v>6</v>
      </c>
      <c r="H74" s="87">
        <f t="shared" si="3"/>
        <v>24</v>
      </c>
    </row>
    <row r="75" spans="3:8" x14ac:dyDescent="0.25">
      <c r="C75" s="142" t="s">
        <v>190</v>
      </c>
      <c r="D75" s="143"/>
      <c r="E75" s="138"/>
      <c r="F75" s="89">
        <v>1</v>
      </c>
      <c r="G75" s="86">
        <v>4.4000000000000004</v>
      </c>
      <c r="H75" s="87">
        <f t="shared" si="3"/>
        <v>8.8000000000000007</v>
      </c>
    </row>
    <row r="76" spans="3:8" x14ac:dyDescent="0.25">
      <c r="C76" s="132" t="s">
        <v>191</v>
      </c>
      <c r="D76" s="133"/>
      <c r="E76" s="138"/>
      <c r="F76" s="89">
        <v>2</v>
      </c>
      <c r="G76" s="86">
        <v>12.5</v>
      </c>
      <c r="H76" s="87">
        <f t="shared" si="3"/>
        <v>50</v>
      </c>
    </row>
    <row r="77" spans="3:8" x14ac:dyDescent="0.25">
      <c r="C77" s="132" t="s">
        <v>192</v>
      </c>
      <c r="D77" s="133"/>
      <c r="E77" s="138"/>
      <c r="F77" s="89">
        <v>1</v>
      </c>
      <c r="G77" s="86" t="s">
        <v>4</v>
      </c>
      <c r="H77" s="87">
        <v>0</v>
      </c>
    </row>
    <row r="78" spans="3:8" x14ac:dyDescent="0.25">
      <c r="C78" s="132" t="s">
        <v>193</v>
      </c>
      <c r="D78" s="133"/>
      <c r="E78" s="138"/>
      <c r="F78" s="89">
        <v>1</v>
      </c>
      <c r="G78" s="86">
        <v>10.77</v>
      </c>
      <c r="H78" s="87">
        <f t="shared" ref="H78:H84" si="4">(G78*2)*F78</f>
        <v>21.54</v>
      </c>
    </row>
    <row r="79" spans="3:8" x14ac:dyDescent="0.25">
      <c r="C79" s="132" t="s">
        <v>194</v>
      </c>
      <c r="D79" s="133"/>
      <c r="E79" s="138"/>
      <c r="F79" s="89">
        <v>1</v>
      </c>
      <c r="G79" s="86">
        <v>4</v>
      </c>
      <c r="H79" s="87">
        <f t="shared" si="4"/>
        <v>8</v>
      </c>
    </row>
    <row r="80" spans="3:8" x14ac:dyDescent="0.25">
      <c r="C80" s="132" t="s">
        <v>195</v>
      </c>
      <c r="D80" s="133"/>
      <c r="E80" s="138"/>
      <c r="F80" s="89">
        <v>1</v>
      </c>
      <c r="G80" s="86">
        <v>11.3</v>
      </c>
      <c r="H80" s="87">
        <f t="shared" si="4"/>
        <v>22.6</v>
      </c>
    </row>
    <row r="81" spans="3:8" x14ac:dyDescent="0.25">
      <c r="C81" s="132" t="s">
        <v>196</v>
      </c>
      <c r="D81" s="133"/>
      <c r="E81" s="138"/>
      <c r="F81" s="89">
        <v>1</v>
      </c>
      <c r="G81" s="86">
        <v>4</v>
      </c>
      <c r="H81" s="87">
        <f t="shared" si="4"/>
        <v>8</v>
      </c>
    </row>
    <row r="82" spans="3:8" x14ac:dyDescent="0.25">
      <c r="C82" s="132" t="s">
        <v>197</v>
      </c>
      <c r="D82" s="133"/>
      <c r="E82" s="138"/>
      <c r="F82" s="89">
        <v>2</v>
      </c>
      <c r="G82" s="86">
        <v>7.5</v>
      </c>
      <c r="H82" s="87">
        <f t="shared" si="4"/>
        <v>30</v>
      </c>
    </row>
    <row r="83" spans="3:8" x14ac:dyDescent="0.25">
      <c r="C83" s="134" t="s">
        <v>198</v>
      </c>
      <c r="D83" s="134"/>
      <c r="E83" s="138"/>
      <c r="F83" s="89">
        <v>1</v>
      </c>
      <c r="G83" s="86">
        <v>5.6</v>
      </c>
      <c r="H83" s="87">
        <f t="shared" si="4"/>
        <v>11.2</v>
      </c>
    </row>
    <row r="84" spans="3:8" x14ac:dyDescent="0.25">
      <c r="C84" s="134" t="s">
        <v>199</v>
      </c>
      <c r="D84" s="134"/>
      <c r="E84" s="139"/>
      <c r="F84" s="89">
        <v>4</v>
      </c>
      <c r="G84" s="86">
        <v>5.6</v>
      </c>
      <c r="H84" s="87">
        <f t="shared" si="4"/>
        <v>44.8</v>
      </c>
    </row>
    <row r="85" spans="3:8" x14ac:dyDescent="0.25">
      <c r="C85" s="129" t="s">
        <v>148</v>
      </c>
      <c r="D85" s="130"/>
      <c r="E85" s="130"/>
      <c r="F85" s="130"/>
      <c r="G85" s="131"/>
      <c r="H85" s="44">
        <f>SUM(H71:H84)/25</f>
        <v>12.693599999999998</v>
      </c>
    </row>
    <row r="86" spans="3:8" x14ac:dyDescent="0.25">
      <c r="C86" s="129" t="s">
        <v>149</v>
      </c>
      <c r="D86" s="130"/>
      <c r="E86" s="130"/>
      <c r="F86" s="130"/>
      <c r="G86" s="131"/>
      <c r="H86" s="44">
        <f>H85/2</f>
        <v>6.3467999999999991</v>
      </c>
    </row>
  </sheetData>
  <mergeCells count="82">
    <mergeCell ref="C44:G44"/>
    <mergeCell ref="C45:G45"/>
    <mergeCell ref="C47:H47"/>
    <mergeCell ref="C48:D48"/>
    <mergeCell ref="C49:D49"/>
    <mergeCell ref="C10:G10"/>
    <mergeCell ref="C11:G11"/>
    <mergeCell ref="C13:H13"/>
    <mergeCell ref="C14:D14"/>
    <mergeCell ref="C15:D15"/>
    <mergeCell ref="E15:E22"/>
    <mergeCell ref="C16:D16"/>
    <mergeCell ref="C17:D17"/>
    <mergeCell ref="C18:D18"/>
    <mergeCell ref="C19:D19"/>
    <mergeCell ref="C20:D20"/>
    <mergeCell ref="C21:D21"/>
    <mergeCell ref="C22:D22"/>
    <mergeCell ref="C5:H5"/>
    <mergeCell ref="C6:D6"/>
    <mergeCell ref="C7:D7"/>
    <mergeCell ref="E7:E9"/>
    <mergeCell ref="C8:D8"/>
    <mergeCell ref="C9:D9"/>
    <mergeCell ref="C23:G23"/>
    <mergeCell ref="C24:G24"/>
    <mergeCell ref="C26:H26"/>
    <mergeCell ref="C27:D27"/>
    <mergeCell ref="C28:D28"/>
    <mergeCell ref="E28:E34"/>
    <mergeCell ref="C29:D29"/>
    <mergeCell ref="C30:D30"/>
    <mergeCell ref="C31:D31"/>
    <mergeCell ref="C32:D32"/>
    <mergeCell ref="C33:D33"/>
    <mergeCell ref="C34:D34"/>
    <mergeCell ref="C35:G35"/>
    <mergeCell ref="C36:G36"/>
    <mergeCell ref="C38:H38"/>
    <mergeCell ref="C39:D39"/>
    <mergeCell ref="C40:D40"/>
    <mergeCell ref="E40:E43"/>
    <mergeCell ref="C41:D41"/>
    <mergeCell ref="C42:D42"/>
    <mergeCell ref="C43:D43"/>
    <mergeCell ref="C50:G50"/>
    <mergeCell ref="C51:G51"/>
    <mergeCell ref="C53:H53"/>
    <mergeCell ref="C54:D54"/>
    <mergeCell ref="C55:D55"/>
    <mergeCell ref="E55:E58"/>
    <mergeCell ref="C56:D56"/>
    <mergeCell ref="C57:D57"/>
    <mergeCell ref="C58:D58"/>
    <mergeCell ref="C59:G59"/>
    <mergeCell ref="C60:G60"/>
    <mergeCell ref="C62:H62"/>
    <mergeCell ref="C63:D63"/>
    <mergeCell ref="C64:D64"/>
    <mergeCell ref="E64:E65"/>
    <mergeCell ref="C65:D65"/>
    <mergeCell ref="C66:G66"/>
    <mergeCell ref="C67:G67"/>
    <mergeCell ref="C69:H69"/>
    <mergeCell ref="C70:D70"/>
    <mergeCell ref="C71:D71"/>
    <mergeCell ref="E71:E84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5:G85"/>
    <mergeCell ref="C86:G86"/>
    <mergeCell ref="C81:D81"/>
    <mergeCell ref="C82:D82"/>
    <mergeCell ref="C83:D83"/>
    <mergeCell ref="C84:D84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1"/>
  <sheetViews>
    <sheetView topLeftCell="A29" workbookViewId="0">
      <selection activeCell="F53" sqref="F53"/>
    </sheetView>
  </sheetViews>
  <sheetFormatPr defaultRowHeight="15" x14ac:dyDescent="0.25"/>
  <cols>
    <col min="1" max="1" width="3.5703125" style="5" customWidth="1"/>
    <col min="2" max="2" width="65" style="4" customWidth="1"/>
    <col min="3" max="3" width="24.42578125" style="4" customWidth="1"/>
    <col min="4" max="4" width="34.5703125" style="5" customWidth="1"/>
    <col min="5" max="5" width="12.5703125" customWidth="1"/>
    <col min="6" max="6" width="11.7109375" bestFit="1" customWidth="1"/>
  </cols>
  <sheetData>
    <row r="1" spans="1:4" x14ac:dyDescent="0.25">
      <c r="A1" s="100" t="s">
        <v>8</v>
      </c>
      <c r="B1" s="100"/>
      <c r="C1" s="100"/>
      <c r="D1" s="100"/>
    </row>
    <row r="2" spans="1:4" x14ac:dyDescent="0.25">
      <c r="A2" s="100" t="s">
        <v>207</v>
      </c>
      <c r="B2" s="100"/>
      <c r="C2" s="100"/>
      <c r="D2" s="100"/>
    </row>
    <row r="3" spans="1:4" x14ac:dyDescent="0.25">
      <c r="A3" s="8"/>
      <c r="B3" s="8"/>
      <c r="C3" s="8"/>
      <c r="D3" s="8"/>
    </row>
    <row r="4" spans="1:4" x14ac:dyDescent="0.25">
      <c r="A4" s="157" t="s">
        <v>9</v>
      </c>
      <c r="B4" s="158"/>
      <c r="C4" s="158"/>
      <c r="D4" s="159"/>
    </row>
    <row r="5" spans="1:4" x14ac:dyDescent="0.25">
      <c r="A5" s="9" t="s">
        <v>10</v>
      </c>
      <c r="B5" s="155" t="s">
        <v>11</v>
      </c>
      <c r="C5" s="155"/>
      <c r="D5" s="9">
        <v>2025</v>
      </c>
    </row>
    <row r="6" spans="1:4" ht="30" x14ac:dyDescent="0.25">
      <c r="A6" s="9" t="s">
        <v>12</v>
      </c>
      <c r="B6" s="155" t="s">
        <v>13</v>
      </c>
      <c r="C6" s="155"/>
      <c r="D6" s="10" t="s">
        <v>200</v>
      </c>
    </row>
    <row r="7" spans="1:4" x14ac:dyDescent="0.25">
      <c r="A7" s="9" t="s">
        <v>14</v>
      </c>
      <c r="B7" s="155" t="s">
        <v>15</v>
      </c>
      <c r="C7" s="155"/>
      <c r="D7" s="9">
        <v>2025</v>
      </c>
    </row>
    <row r="8" spans="1:4" x14ac:dyDescent="0.25">
      <c r="A8" s="9" t="s">
        <v>16</v>
      </c>
      <c r="B8" s="155" t="s">
        <v>17</v>
      </c>
      <c r="C8" s="155"/>
      <c r="D8" s="10" t="s">
        <v>201</v>
      </c>
    </row>
    <row r="9" spans="1:4" x14ac:dyDescent="0.25">
      <c r="A9" s="154" t="s">
        <v>18</v>
      </c>
      <c r="B9" s="154"/>
      <c r="C9" s="154"/>
      <c r="D9" s="154"/>
    </row>
    <row r="10" spans="1:4" ht="30" x14ac:dyDescent="0.25">
      <c r="A10" s="128" t="s">
        <v>19</v>
      </c>
      <c r="B10" s="128"/>
      <c r="C10" s="10" t="s">
        <v>20</v>
      </c>
      <c r="D10" s="10" t="s">
        <v>21</v>
      </c>
    </row>
    <row r="11" spans="1:4" x14ac:dyDescent="0.25">
      <c r="A11" s="154" t="s">
        <v>111</v>
      </c>
      <c r="B11" s="154"/>
      <c r="C11" s="9" t="s">
        <v>202</v>
      </c>
      <c r="D11" s="9">
        <v>4</v>
      </c>
    </row>
    <row r="12" spans="1:4" x14ac:dyDescent="0.25">
      <c r="A12" s="156" t="s">
        <v>22</v>
      </c>
      <c r="B12" s="156"/>
      <c r="C12" s="156"/>
      <c r="D12" s="156"/>
    </row>
    <row r="13" spans="1:4" x14ac:dyDescent="0.25">
      <c r="A13" s="154" t="s">
        <v>23</v>
      </c>
      <c r="B13" s="154"/>
      <c r="C13" s="154"/>
      <c r="D13" s="154"/>
    </row>
    <row r="14" spans="1:4" x14ac:dyDescent="0.25">
      <c r="A14" s="154" t="s">
        <v>24</v>
      </c>
      <c r="B14" s="154"/>
      <c r="C14" s="154"/>
      <c r="D14" s="154"/>
    </row>
    <row r="15" spans="1:4" x14ac:dyDescent="0.25">
      <c r="A15" s="9">
        <v>1</v>
      </c>
      <c r="B15" s="155" t="s">
        <v>25</v>
      </c>
      <c r="C15" s="155"/>
      <c r="D15" s="10" t="s">
        <v>112</v>
      </c>
    </row>
    <row r="16" spans="1:4" x14ac:dyDescent="0.25">
      <c r="A16" s="9">
        <v>2</v>
      </c>
      <c r="B16" s="155" t="s">
        <v>26</v>
      </c>
      <c r="C16" s="155"/>
      <c r="D16" s="9" t="s">
        <v>118</v>
      </c>
    </row>
    <row r="17" spans="1:5" x14ac:dyDescent="0.25">
      <c r="A17" s="9">
        <v>3</v>
      </c>
      <c r="B17" s="155" t="s">
        <v>113</v>
      </c>
      <c r="C17" s="155"/>
      <c r="D17" s="11">
        <v>1828.83</v>
      </c>
    </row>
    <row r="18" spans="1:5" x14ac:dyDescent="0.25">
      <c r="A18" s="9">
        <v>4</v>
      </c>
      <c r="B18" s="155" t="s">
        <v>27</v>
      </c>
      <c r="C18" s="155"/>
      <c r="D18" s="10" t="s">
        <v>153</v>
      </c>
    </row>
    <row r="19" spans="1:5" x14ac:dyDescent="0.25">
      <c r="A19" s="9">
        <v>5</v>
      </c>
      <c r="B19" s="155" t="s">
        <v>28</v>
      </c>
      <c r="C19" s="155"/>
      <c r="D19" s="12">
        <v>45658</v>
      </c>
    </row>
    <row r="20" spans="1:5" x14ac:dyDescent="0.25">
      <c r="A20" s="163"/>
      <c r="B20" s="163"/>
      <c r="C20" s="163"/>
      <c r="D20" s="163"/>
    </row>
    <row r="21" spans="1:5" x14ac:dyDescent="0.25">
      <c r="A21" s="156" t="s">
        <v>29</v>
      </c>
      <c r="B21" s="156"/>
      <c r="C21" s="156"/>
      <c r="D21" s="156"/>
    </row>
    <row r="22" spans="1:5" x14ac:dyDescent="0.25">
      <c r="A22" s="10">
        <v>1</v>
      </c>
      <c r="B22" s="164" t="s">
        <v>30</v>
      </c>
      <c r="C22" s="164"/>
      <c r="D22" s="10" t="s">
        <v>31</v>
      </c>
    </row>
    <row r="23" spans="1:5" x14ac:dyDescent="0.25">
      <c r="A23" s="13" t="s">
        <v>10</v>
      </c>
      <c r="B23" s="165" t="s">
        <v>32</v>
      </c>
      <c r="C23" s="165"/>
      <c r="D23" s="14">
        <v>0</v>
      </c>
    </row>
    <row r="24" spans="1:5" x14ac:dyDescent="0.25">
      <c r="A24" s="10" t="s">
        <v>12</v>
      </c>
      <c r="B24" s="164" t="s">
        <v>33</v>
      </c>
      <c r="C24" s="164"/>
      <c r="D24" s="11">
        <v>0</v>
      </c>
    </row>
    <row r="25" spans="1:5" ht="15" customHeight="1" x14ac:dyDescent="0.25">
      <c r="A25" s="10" t="s">
        <v>14</v>
      </c>
      <c r="B25" s="177" t="s">
        <v>37</v>
      </c>
      <c r="C25" s="178"/>
      <c r="D25" s="11">
        <f>C25*8</f>
        <v>0</v>
      </c>
    </row>
    <row r="26" spans="1:5" x14ac:dyDescent="0.25">
      <c r="A26" s="160" t="s">
        <v>114</v>
      </c>
      <c r="B26" s="161"/>
      <c r="C26" s="162"/>
      <c r="D26" s="17">
        <f>ROUND(SUM(D23:D25),2)</f>
        <v>0</v>
      </c>
      <c r="E26" s="1"/>
    </row>
    <row r="27" spans="1:5" x14ac:dyDescent="0.25">
      <c r="A27" s="163"/>
      <c r="B27" s="163"/>
      <c r="C27" s="163"/>
      <c r="D27" s="163"/>
    </row>
    <row r="28" spans="1:5" x14ac:dyDescent="0.25">
      <c r="A28" s="156" t="s">
        <v>38</v>
      </c>
      <c r="B28" s="156"/>
      <c r="C28" s="156"/>
      <c r="D28" s="156"/>
    </row>
    <row r="29" spans="1:5" x14ac:dyDescent="0.25">
      <c r="A29" s="156" t="s">
        <v>39</v>
      </c>
      <c r="B29" s="156"/>
      <c r="C29" s="156"/>
      <c r="D29" s="156"/>
    </row>
    <row r="30" spans="1:5" x14ac:dyDescent="0.25">
      <c r="A30" s="10" t="s">
        <v>40</v>
      </c>
      <c r="B30" s="18" t="s">
        <v>41</v>
      </c>
      <c r="C30" s="10" t="s">
        <v>42</v>
      </c>
      <c r="D30" s="10" t="s">
        <v>31</v>
      </c>
    </row>
    <row r="31" spans="1:5" x14ac:dyDescent="0.25">
      <c r="A31" s="10" t="s">
        <v>10</v>
      </c>
      <c r="B31" s="16" t="s">
        <v>43</v>
      </c>
      <c r="C31" s="19">
        <v>8.3299999999999999E-2</v>
      </c>
      <c r="D31" s="11">
        <f>ROUND(($D$26*$C$31),2)</f>
        <v>0</v>
      </c>
    </row>
    <row r="32" spans="1:5" ht="15" customHeight="1" x14ac:dyDescent="0.25">
      <c r="A32" s="10" t="s">
        <v>12</v>
      </c>
      <c r="B32" s="16" t="s">
        <v>44</v>
      </c>
      <c r="C32" s="19">
        <v>9.0899999999999995E-2</v>
      </c>
      <c r="D32" s="11">
        <f>ROUND(($D$26*$C$32),2)</f>
        <v>0</v>
      </c>
    </row>
    <row r="33" spans="1:6" ht="15" customHeight="1" x14ac:dyDescent="0.25">
      <c r="A33" s="10" t="s">
        <v>14</v>
      </c>
      <c r="B33" s="16" t="s">
        <v>45</v>
      </c>
      <c r="C33" s="19">
        <v>3.0099999999999998E-2</v>
      </c>
      <c r="D33" s="11">
        <f>ROUND(($D$26*$C$33),2)</f>
        <v>0</v>
      </c>
    </row>
    <row r="34" spans="1:6" x14ac:dyDescent="0.25">
      <c r="A34" s="160" t="s">
        <v>115</v>
      </c>
      <c r="B34" s="162"/>
      <c r="C34" s="30">
        <f>SUM(C31:C33)</f>
        <v>0.20429999999999998</v>
      </c>
      <c r="D34" s="17">
        <f>SUM(D31:D33)</f>
        <v>0</v>
      </c>
    </row>
    <row r="35" spans="1:6" x14ac:dyDescent="0.25">
      <c r="A35" s="10" t="s">
        <v>16</v>
      </c>
      <c r="B35" s="10" t="s">
        <v>46</v>
      </c>
      <c r="C35" s="19">
        <v>7.5200000000000003E-2</v>
      </c>
      <c r="D35" s="11">
        <f>$C$35*$D$26</f>
        <v>0</v>
      </c>
    </row>
    <row r="36" spans="1:6" x14ac:dyDescent="0.25">
      <c r="A36" s="166" t="s">
        <v>47</v>
      </c>
      <c r="B36" s="166"/>
      <c r="C36" s="30">
        <f>C35+C34</f>
        <v>0.27949999999999997</v>
      </c>
      <c r="D36" s="17">
        <f>D34+D35</f>
        <v>0</v>
      </c>
    </row>
    <row r="37" spans="1:6" x14ac:dyDescent="0.25">
      <c r="A37" s="20"/>
      <c r="B37" s="20"/>
      <c r="C37" s="21"/>
      <c r="D37" s="22"/>
    </row>
    <row r="38" spans="1:6" x14ac:dyDescent="0.25">
      <c r="A38" s="167" t="s">
        <v>48</v>
      </c>
      <c r="B38" s="167"/>
      <c r="C38" s="167"/>
      <c r="D38" s="167"/>
    </row>
    <row r="39" spans="1:6" x14ac:dyDescent="0.25">
      <c r="A39" s="10" t="s">
        <v>49</v>
      </c>
      <c r="B39" s="15" t="s">
        <v>50</v>
      </c>
      <c r="C39" s="10" t="s">
        <v>42</v>
      </c>
      <c r="D39" s="10" t="s">
        <v>31</v>
      </c>
    </row>
    <row r="40" spans="1:6" x14ac:dyDescent="0.25">
      <c r="A40" s="10" t="s">
        <v>10</v>
      </c>
      <c r="B40" s="16" t="s">
        <v>51</v>
      </c>
      <c r="C40" s="19">
        <v>0.2</v>
      </c>
      <c r="D40" s="11">
        <f t="shared" ref="D40:D47" si="0">ROUND(($D$26*C40),2)</f>
        <v>0</v>
      </c>
      <c r="E40" s="1"/>
    </row>
    <row r="41" spans="1:6" x14ac:dyDescent="0.25">
      <c r="A41" s="10" t="s">
        <v>12</v>
      </c>
      <c r="B41" s="16" t="s">
        <v>52</v>
      </c>
      <c r="C41" s="19">
        <v>2.5000000000000001E-2</v>
      </c>
      <c r="D41" s="11">
        <f t="shared" si="0"/>
        <v>0</v>
      </c>
      <c r="E41" s="1"/>
    </row>
    <row r="42" spans="1:6" x14ac:dyDescent="0.25">
      <c r="A42" s="10" t="s">
        <v>14</v>
      </c>
      <c r="B42" s="16" t="s">
        <v>53</v>
      </c>
      <c r="C42" s="19">
        <v>0.03</v>
      </c>
      <c r="D42" s="11">
        <f t="shared" si="0"/>
        <v>0</v>
      </c>
      <c r="E42" s="1"/>
    </row>
    <row r="43" spans="1:6" x14ac:dyDescent="0.25">
      <c r="A43" s="10" t="s">
        <v>16</v>
      </c>
      <c r="B43" s="16" t="s">
        <v>54</v>
      </c>
      <c r="C43" s="19">
        <v>1.4999999999999999E-2</v>
      </c>
      <c r="D43" s="11">
        <f t="shared" si="0"/>
        <v>0</v>
      </c>
      <c r="E43" s="1"/>
    </row>
    <row r="44" spans="1:6" ht="15" customHeight="1" x14ac:dyDescent="0.25">
      <c r="A44" s="10" t="s">
        <v>34</v>
      </c>
      <c r="B44" s="16" t="s">
        <v>55</v>
      </c>
      <c r="C44" s="19">
        <v>0.01</v>
      </c>
      <c r="D44" s="11">
        <f t="shared" si="0"/>
        <v>0</v>
      </c>
      <c r="E44" s="1"/>
    </row>
    <row r="45" spans="1:6" x14ac:dyDescent="0.25">
      <c r="A45" s="10" t="s">
        <v>35</v>
      </c>
      <c r="B45" s="16" t="s">
        <v>56</v>
      </c>
      <c r="C45" s="19">
        <v>6.0000000000000001E-3</v>
      </c>
      <c r="D45" s="11">
        <f t="shared" si="0"/>
        <v>0</v>
      </c>
      <c r="E45" s="1"/>
    </row>
    <row r="46" spans="1:6" x14ac:dyDescent="0.25">
      <c r="A46" s="10" t="s">
        <v>36</v>
      </c>
      <c r="B46" s="16" t="s">
        <v>57</v>
      </c>
      <c r="C46" s="19">
        <v>2E-3</v>
      </c>
      <c r="D46" s="11">
        <f t="shared" si="0"/>
        <v>0</v>
      </c>
      <c r="E46" s="1"/>
    </row>
    <row r="47" spans="1:6" x14ac:dyDescent="0.25">
      <c r="A47" s="10" t="s">
        <v>58</v>
      </c>
      <c r="B47" s="16" t="s">
        <v>59</v>
      </c>
      <c r="C47" s="19">
        <v>0.08</v>
      </c>
      <c r="D47" s="11">
        <f t="shared" si="0"/>
        <v>0</v>
      </c>
      <c r="E47" s="1"/>
    </row>
    <row r="48" spans="1:6" x14ac:dyDescent="0.25">
      <c r="A48" s="166" t="s">
        <v>114</v>
      </c>
      <c r="B48" s="166"/>
      <c r="C48" s="30">
        <f>SUM(C40:C47)</f>
        <v>0.36800000000000005</v>
      </c>
      <c r="D48" s="17">
        <f>ROUND(SUM(D40:D47),2)</f>
        <v>0</v>
      </c>
      <c r="E48" s="1"/>
      <c r="F48" s="1"/>
    </row>
    <row r="49" spans="1:6" x14ac:dyDescent="0.25">
      <c r="A49" s="32"/>
      <c r="B49" s="20"/>
      <c r="C49" s="21"/>
      <c r="D49" s="22"/>
    </row>
    <row r="50" spans="1:6" x14ac:dyDescent="0.25">
      <c r="A50" s="156" t="s">
        <v>60</v>
      </c>
      <c r="B50" s="156"/>
      <c r="C50" s="156"/>
      <c r="D50" s="156"/>
    </row>
    <row r="51" spans="1:6" x14ac:dyDescent="0.25">
      <c r="A51" s="10" t="s">
        <v>61</v>
      </c>
      <c r="B51" s="16" t="s">
        <v>62</v>
      </c>
      <c r="C51" s="10" t="s">
        <v>63</v>
      </c>
      <c r="D51" s="10" t="s">
        <v>31</v>
      </c>
    </row>
    <row r="52" spans="1:6" ht="30" x14ac:dyDescent="0.25">
      <c r="A52" s="10" t="s">
        <v>10</v>
      </c>
      <c r="B52" s="16" t="s">
        <v>119</v>
      </c>
      <c r="C52" s="24"/>
      <c r="D52" s="11">
        <f>ROUND(IF($C$52*2*21-6%*D23&lt;0,0,$C$52*2*21-6%*D23),2)</f>
        <v>0</v>
      </c>
      <c r="E52" s="91" t="s">
        <v>249</v>
      </c>
      <c r="F52" s="92">
        <v>8.48</v>
      </c>
    </row>
    <row r="53" spans="1:6" ht="26.25" customHeight="1" x14ac:dyDescent="0.25">
      <c r="A53" s="10" t="s">
        <v>12</v>
      </c>
      <c r="B53" s="23" t="s">
        <v>203</v>
      </c>
      <c r="C53" s="24"/>
      <c r="D53" s="14">
        <f>ROUND(($C$53*21),2)</f>
        <v>0</v>
      </c>
      <c r="E53" s="91" t="s">
        <v>250</v>
      </c>
      <c r="F53" s="92">
        <v>23.55</v>
      </c>
    </row>
    <row r="54" spans="1:6" x14ac:dyDescent="0.25">
      <c r="A54" s="10" t="s">
        <v>14</v>
      </c>
      <c r="B54" s="23" t="s">
        <v>238</v>
      </c>
      <c r="C54" s="23"/>
      <c r="D54" s="11">
        <v>0</v>
      </c>
    </row>
    <row r="55" spans="1:6" ht="30" x14ac:dyDescent="0.25">
      <c r="A55" s="10" t="s">
        <v>16</v>
      </c>
      <c r="B55" s="23" t="s">
        <v>204</v>
      </c>
      <c r="C55" s="23"/>
      <c r="D55" s="11">
        <v>0</v>
      </c>
      <c r="E55" s="91" t="s">
        <v>250</v>
      </c>
      <c r="F55" s="92">
        <v>50.9</v>
      </c>
    </row>
    <row r="56" spans="1:6" x14ac:dyDescent="0.25">
      <c r="A56" s="10" t="s">
        <v>34</v>
      </c>
      <c r="B56" s="23" t="s">
        <v>116</v>
      </c>
      <c r="C56" s="23"/>
      <c r="D56" s="11">
        <v>0</v>
      </c>
    </row>
    <row r="57" spans="1:6" x14ac:dyDescent="0.25">
      <c r="A57" s="10" t="s">
        <v>35</v>
      </c>
      <c r="B57" s="16" t="s">
        <v>239</v>
      </c>
      <c r="C57" s="16"/>
      <c r="D57" s="11">
        <v>0</v>
      </c>
    </row>
    <row r="58" spans="1:6" x14ac:dyDescent="0.25">
      <c r="A58" s="166" t="s">
        <v>114</v>
      </c>
      <c r="B58" s="166"/>
      <c r="C58" s="166"/>
      <c r="D58" s="17">
        <f>ROUND(SUM(D52:D57),2)</f>
        <v>0</v>
      </c>
    </row>
    <row r="59" spans="1:6" x14ac:dyDescent="0.25">
      <c r="A59" s="20"/>
      <c r="B59" s="20"/>
      <c r="C59" s="20"/>
      <c r="D59" s="22"/>
    </row>
    <row r="60" spans="1:6" ht="15" customHeight="1" x14ac:dyDescent="0.25">
      <c r="A60" s="156" t="s">
        <v>66</v>
      </c>
      <c r="B60" s="156"/>
      <c r="C60" s="156"/>
      <c r="D60" s="156"/>
    </row>
    <row r="61" spans="1:6" x14ac:dyDescent="0.25">
      <c r="A61" s="10">
        <v>2</v>
      </c>
      <c r="B61" s="164" t="s">
        <v>67</v>
      </c>
      <c r="C61" s="164"/>
      <c r="D61" s="10" t="s">
        <v>31</v>
      </c>
    </row>
    <row r="62" spans="1:6" x14ac:dyDescent="0.25">
      <c r="A62" s="10" t="s">
        <v>40</v>
      </c>
      <c r="B62" s="164" t="s">
        <v>41</v>
      </c>
      <c r="C62" s="164"/>
      <c r="D62" s="11">
        <f>D36</f>
        <v>0</v>
      </c>
    </row>
    <row r="63" spans="1:6" x14ac:dyDescent="0.25">
      <c r="A63" s="10" t="s">
        <v>49</v>
      </c>
      <c r="B63" s="164" t="s">
        <v>50</v>
      </c>
      <c r="C63" s="164"/>
      <c r="D63" s="11">
        <f>D48</f>
        <v>0</v>
      </c>
    </row>
    <row r="64" spans="1:6" x14ac:dyDescent="0.25">
      <c r="A64" s="10" t="s">
        <v>61</v>
      </c>
      <c r="B64" s="164" t="s">
        <v>62</v>
      </c>
      <c r="C64" s="164"/>
      <c r="D64" s="11">
        <f>D58</f>
        <v>0</v>
      </c>
    </row>
    <row r="65" spans="1:9" x14ac:dyDescent="0.25">
      <c r="A65" s="166" t="s">
        <v>114</v>
      </c>
      <c r="B65" s="166"/>
      <c r="C65" s="166"/>
      <c r="D65" s="17">
        <f>ROUND(SUM(D62:D64),2)</f>
        <v>0</v>
      </c>
    </row>
    <row r="66" spans="1:9" x14ac:dyDescent="0.25">
      <c r="A66" s="163"/>
      <c r="B66" s="163"/>
      <c r="C66" s="163"/>
      <c r="D66" s="163"/>
    </row>
    <row r="67" spans="1:9" x14ac:dyDescent="0.25">
      <c r="A67" s="156" t="s">
        <v>68</v>
      </c>
      <c r="B67" s="156"/>
      <c r="C67" s="156"/>
      <c r="D67" s="156"/>
    </row>
    <row r="68" spans="1:9" x14ac:dyDescent="0.25">
      <c r="A68" s="10">
        <v>3</v>
      </c>
      <c r="B68" s="25" t="s">
        <v>69</v>
      </c>
      <c r="C68" s="13" t="s">
        <v>42</v>
      </c>
      <c r="D68" s="13" t="s">
        <v>31</v>
      </c>
    </row>
    <row r="69" spans="1:9" x14ac:dyDescent="0.25">
      <c r="A69" s="10" t="s">
        <v>10</v>
      </c>
      <c r="B69" s="25" t="s">
        <v>70</v>
      </c>
      <c r="C69" s="26">
        <v>4.1999999999999997E-3</v>
      </c>
      <c r="D69" s="11">
        <f>ROUND(($D$26*C69),2)</f>
        <v>0</v>
      </c>
    </row>
    <row r="70" spans="1:9" ht="15" customHeight="1" x14ac:dyDescent="0.25">
      <c r="A70" s="10" t="s">
        <v>12</v>
      </c>
      <c r="B70" s="25" t="s">
        <v>71</v>
      </c>
      <c r="C70" s="26">
        <v>2.9999999999999997E-4</v>
      </c>
      <c r="D70" s="11">
        <f>ROUND(($D$26*C70),2)</f>
        <v>0</v>
      </c>
    </row>
    <row r="71" spans="1:9" x14ac:dyDescent="0.25">
      <c r="A71" s="10" t="s">
        <v>14</v>
      </c>
      <c r="B71" s="25" t="s">
        <v>72</v>
      </c>
      <c r="C71" s="26">
        <v>1.9400000000000001E-2</v>
      </c>
      <c r="D71" s="11">
        <f>ROUND(($D$26*C71),2)</f>
        <v>0</v>
      </c>
    </row>
    <row r="72" spans="1:9" x14ac:dyDescent="0.25">
      <c r="A72" s="10" t="s">
        <v>16</v>
      </c>
      <c r="B72" s="25" t="s">
        <v>73</v>
      </c>
      <c r="C72" s="26">
        <v>7.1000000000000004E-3</v>
      </c>
      <c r="D72" s="11">
        <f>ROUND(($D$26*C72),2)</f>
        <v>0</v>
      </c>
    </row>
    <row r="73" spans="1:9" x14ac:dyDescent="0.25">
      <c r="A73" s="10" t="s">
        <v>34</v>
      </c>
      <c r="B73" s="25" t="s">
        <v>74</v>
      </c>
      <c r="C73" s="26">
        <v>0.04</v>
      </c>
      <c r="D73" s="11">
        <f>ROUND(($D$26*C73),2)</f>
        <v>0</v>
      </c>
    </row>
    <row r="74" spans="1:9" x14ac:dyDescent="0.25">
      <c r="A74" s="160" t="s">
        <v>114</v>
      </c>
      <c r="B74" s="162"/>
      <c r="C74" s="30">
        <f>SUM(C69:C73)</f>
        <v>7.1000000000000008E-2</v>
      </c>
      <c r="D74" s="17">
        <f>ROUND(SUM(D69:D73),2)</f>
        <v>0</v>
      </c>
    </row>
    <row r="75" spans="1:9" x14ac:dyDescent="0.25">
      <c r="A75" s="168"/>
      <c r="B75" s="168"/>
      <c r="C75" s="168"/>
      <c r="D75" s="168"/>
    </row>
    <row r="76" spans="1:9" x14ac:dyDescent="0.25">
      <c r="A76" s="156" t="s">
        <v>75</v>
      </c>
      <c r="B76" s="156"/>
      <c r="C76" s="156"/>
      <c r="D76" s="156"/>
    </row>
    <row r="77" spans="1:9" x14ac:dyDescent="0.25">
      <c r="A77" s="169" t="s">
        <v>76</v>
      </c>
      <c r="B77" s="170"/>
      <c r="C77" s="170"/>
      <c r="D77" s="171"/>
    </row>
    <row r="78" spans="1:9" x14ac:dyDescent="0.25">
      <c r="A78" s="10" t="s">
        <v>77</v>
      </c>
      <c r="B78" s="16" t="s">
        <v>78</v>
      </c>
      <c r="C78" s="10" t="s">
        <v>42</v>
      </c>
      <c r="D78" s="10" t="s">
        <v>31</v>
      </c>
    </row>
    <row r="79" spans="1:9" x14ac:dyDescent="0.25">
      <c r="A79" s="13" t="s">
        <v>10</v>
      </c>
      <c r="B79" s="27" t="s">
        <v>79</v>
      </c>
      <c r="C79" s="26">
        <v>0</v>
      </c>
      <c r="D79" s="14">
        <f t="shared" ref="D79:D84" si="1">ROUND(($D$26*C79),2)</f>
        <v>0</v>
      </c>
      <c r="E79" s="52"/>
      <c r="F79" s="53"/>
      <c r="G79" s="53"/>
      <c r="H79" s="53"/>
      <c r="I79" s="53"/>
    </row>
    <row r="80" spans="1:9" x14ac:dyDescent="0.25">
      <c r="A80" s="13" t="s">
        <v>12</v>
      </c>
      <c r="B80" s="27" t="s">
        <v>80</v>
      </c>
      <c r="C80" s="26">
        <v>2.8E-3</v>
      </c>
      <c r="D80" s="14">
        <f t="shared" si="1"/>
        <v>0</v>
      </c>
    </row>
    <row r="81" spans="1:4" ht="15" customHeight="1" x14ac:dyDescent="0.25">
      <c r="A81" s="13" t="s">
        <v>14</v>
      </c>
      <c r="B81" s="27" t="s">
        <v>81</v>
      </c>
      <c r="C81" s="26">
        <v>8.0000000000000004E-4</v>
      </c>
      <c r="D81" s="14">
        <f t="shared" si="1"/>
        <v>0</v>
      </c>
    </row>
    <row r="82" spans="1:4" x14ac:dyDescent="0.25">
      <c r="A82" s="13" t="s">
        <v>16</v>
      </c>
      <c r="B82" s="27" t="s">
        <v>82</v>
      </c>
      <c r="C82" s="26">
        <v>3.3E-3</v>
      </c>
      <c r="D82" s="14">
        <f t="shared" si="1"/>
        <v>0</v>
      </c>
    </row>
    <row r="83" spans="1:4" x14ac:dyDescent="0.25">
      <c r="A83" s="13" t="s">
        <v>34</v>
      </c>
      <c r="B83" s="27" t="s">
        <v>83</v>
      </c>
      <c r="C83" s="26">
        <v>5.9999999999999995E-4</v>
      </c>
      <c r="D83" s="14">
        <f t="shared" si="1"/>
        <v>0</v>
      </c>
    </row>
    <row r="84" spans="1:4" x14ac:dyDescent="0.25">
      <c r="A84" s="13" t="s">
        <v>35</v>
      </c>
      <c r="B84" s="27" t="s">
        <v>84</v>
      </c>
      <c r="C84" s="26">
        <v>0</v>
      </c>
      <c r="D84" s="14">
        <f t="shared" si="1"/>
        <v>0</v>
      </c>
    </row>
    <row r="85" spans="1:4" ht="15" customHeight="1" x14ac:dyDescent="0.25">
      <c r="A85" s="172" t="s">
        <v>114</v>
      </c>
      <c r="B85" s="173"/>
      <c r="C85" s="30">
        <f>SUM(C79:C84)</f>
        <v>7.4999999999999997E-3</v>
      </c>
      <c r="D85" s="17">
        <f>SUM(D79:D84)</f>
        <v>0</v>
      </c>
    </row>
    <row r="86" spans="1:4" ht="15" customHeight="1" x14ac:dyDescent="0.25">
      <c r="A86" s="35"/>
      <c r="B86" s="36"/>
      <c r="C86" s="37"/>
      <c r="D86" s="38"/>
    </row>
    <row r="87" spans="1:4" x14ac:dyDescent="0.25">
      <c r="A87" s="174" t="s">
        <v>85</v>
      </c>
      <c r="B87" s="175"/>
      <c r="C87" s="175"/>
      <c r="D87" s="175"/>
    </row>
    <row r="88" spans="1:4" x14ac:dyDescent="0.25">
      <c r="A88" s="10" t="s">
        <v>86</v>
      </c>
      <c r="B88" s="16" t="s">
        <v>87</v>
      </c>
      <c r="C88" s="10" t="s">
        <v>42</v>
      </c>
      <c r="D88" s="10" t="s">
        <v>31</v>
      </c>
    </row>
    <row r="89" spans="1:4" x14ac:dyDescent="0.25">
      <c r="A89" s="10" t="s">
        <v>10</v>
      </c>
      <c r="B89" s="18" t="s">
        <v>88</v>
      </c>
      <c r="C89" s="19">
        <v>0</v>
      </c>
      <c r="D89" s="11">
        <v>0</v>
      </c>
    </row>
    <row r="90" spans="1:4" x14ac:dyDescent="0.25">
      <c r="A90" s="166" t="s">
        <v>114</v>
      </c>
      <c r="B90" s="166"/>
      <c r="C90" s="34">
        <f>SUM(C89)</f>
        <v>0</v>
      </c>
      <c r="D90" s="33">
        <f>SUM(D89)</f>
        <v>0</v>
      </c>
    </row>
    <row r="91" spans="1:4" x14ac:dyDescent="0.25">
      <c r="A91" s="20"/>
      <c r="B91" s="20"/>
      <c r="C91" s="21"/>
      <c r="D91" s="22"/>
    </row>
    <row r="92" spans="1:4" ht="15" customHeight="1" x14ac:dyDescent="0.25">
      <c r="A92" s="156" t="s">
        <v>89</v>
      </c>
      <c r="B92" s="156"/>
      <c r="C92" s="156"/>
      <c r="D92" s="156"/>
    </row>
    <row r="93" spans="1:4" x14ac:dyDescent="0.25">
      <c r="A93" s="10">
        <v>4</v>
      </c>
      <c r="B93" s="164" t="s">
        <v>90</v>
      </c>
      <c r="C93" s="164"/>
      <c r="D93" s="10" t="s">
        <v>31</v>
      </c>
    </row>
    <row r="94" spans="1:4" x14ac:dyDescent="0.25">
      <c r="A94" s="10" t="s">
        <v>77</v>
      </c>
      <c r="B94" s="164" t="s">
        <v>91</v>
      </c>
      <c r="C94" s="164"/>
      <c r="D94" s="11">
        <f>D85</f>
        <v>0</v>
      </c>
    </row>
    <row r="95" spans="1:4" x14ac:dyDescent="0.25">
      <c r="A95" s="10" t="s">
        <v>86</v>
      </c>
      <c r="B95" s="164" t="s">
        <v>87</v>
      </c>
      <c r="C95" s="164"/>
      <c r="D95" s="11">
        <f>D90</f>
        <v>0</v>
      </c>
    </row>
    <row r="96" spans="1:4" x14ac:dyDescent="0.25">
      <c r="A96" s="166" t="s">
        <v>114</v>
      </c>
      <c r="B96" s="166"/>
      <c r="C96" s="166"/>
      <c r="D96" s="17">
        <f>ROUND(SUM(D94:D95),2)</f>
        <v>0</v>
      </c>
    </row>
    <row r="97" spans="1:4" x14ac:dyDescent="0.25">
      <c r="A97" s="168"/>
      <c r="B97" s="168"/>
      <c r="C97" s="168"/>
      <c r="D97" s="168"/>
    </row>
    <row r="98" spans="1:4" x14ac:dyDescent="0.25">
      <c r="A98" s="169" t="s">
        <v>92</v>
      </c>
      <c r="B98" s="170"/>
      <c r="C98" s="170"/>
      <c r="D98" s="171"/>
    </row>
    <row r="99" spans="1:4" x14ac:dyDescent="0.25">
      <c r="A99" s="10">
        <v>5</v>
      </c>
      <c r="B99" s="164" t="s">
        <v>93</v>
      </c>
      <c r="C99" s="164"/>
      <c r="D99" s="10" t="s">
        <v>31</v>
      </c>
    </row>
    <row r="100" spans="1:4" ht="15" customHeight="1" x14ac:dyDescent="0.25">
      <c r="A100" s="10" t="s">
        <v>10</v>
      </c>
      <c r="B100" s="164" t="s">
        <v>94</v>
      </c>
      <c r="C100" s="164"/>
      <c r="D100" s="11">
        <v>0</v>
      </c>
    </row>
    <row r="101" spans="1:4" x14ac:dyDescent="0.25">
      <c r="A101" s="10" t="s">
        <v>12</v>
      </c>
      <c r="B101" s="164" t="s">
        <v>95</v>
      </c>
      <c r="C101" s="164"/>
      <c r="D101" s="11">
        <v>0</v>
      </c>
    </row>
    <row r="102" spans="1:4" x14ac:dyDescent="0.25">
      <c r="A102" s="10" t="s">
        <v>14</v>
      </c>
      <c r="B102" s="164" t="s">
        <v>96</v>
      </c>
      <c r="C102" s="164"/>
      <c r="D102" s="11">
        <v>0</v>
      </c>
    </row>
    <row r="103" spans="1:4" x14ac:dyDescent="0.25">
      <c r="A103" s="10" t="s">
        <v>16</v>
      </c>
      <c r="B103" s="164" t="s">
        <v>37</v>
      </c>
      <c r="C103" s="164"/>
      <c r="D103" s="11">
        <v>0</v>
      </c>
    </row>
    <row r="104" spans="1:4" x14ac:dyDescent="0.25">
      <c r="A104" s="166" t="s">
        <v>114</v>
      </c>
      <c r="B104" s="166"/>
      <c r="C104" s="166"/>
      <c r="D104" s="17">
        <f>ROUND(SUM(D100:D103),2)</f>
        <v>0</v>
      </c>
    </row>
    <row r="105" spans="1:4" x14ac:dyDescent="0.25">
      <c r="A105" s="168"/>
      <c r="B105" s="168"/>
      <c r="C105" s="168"/>
      <c r="D105" s="168"/>
    </row>
    <row r="106" spans="1:4" x14ac:dyDescent="0.25">
      <c r="A106" s="156" t="s">
        <v>97</v>
      </c>
      <c r="B106" s="156"/>
      <c r="C106" s="156"/>
      <c r="D106" s="156"/>
    </row>
    <row r="107" spans="1:4" x14ac:dyDescent="0.25">
      <c r="A107" s="10">
        <v>6</v>
      </c>
      <c r="B107" s="15" t="s">
        <v>98</v>
      </c>
      <c r="C107" s="10" t="s">
        <v>42</v>
      </c>
      <c r="D107" s="10" t="s">
        <v>31</v>
      </c>
    </row>
    <row r="108" spans="1:4" x14ac:dyDescent="0.25">
      <c r="A108" s="10" t="s">
        <v>10</v>
      </c>
      <c r="B108" s="15" t="s">
        <v>99</v>
      </c>
      <c r="C108" s="28">
        <v>0.05</v>
      </c>
      <c r="D108" s="11">
        <f>ROUND(($D$124*C108),2)</f>
        <v>0</v>
      </c>
    </row>
    <row r="109" spans="1:4" x14ac:dyDescent="0.25">
      <c r="A109" s="10" t="s">
        <v>12</v>
      </c>
      <c r="B109" s="15" t="s">
        <v>100</v>
      </c>
      <c r="C109" s="28">
        <v>0.1</v>
      </c>
      <c r="D109" s="11">
        <f>ROUND((($D$108+$D$124)*C109),2)</f>
        <v>0</v>
      </c>
    </row>
    <row r="110" spans="1:4" x14ac:dyDescent="0.25">
      <c r="A110" s="10" t="s">
        <v>14</v>
      </c>
      <c r="B110" s="31" t="s">
        <v>101</v>
      </c>
      <c r="C110" s="30">
        <v>0.14249999999999999</v>
      </c>
      <c r="D110" s="17"/>
    </row>
    <row r="111" spans="1:4" ht="15" customHeight="1" x14ac:dyDescent="0.25">
      <c r="A111" s="10"/>
      <c r="B111" s="15" t="s">
        <v>102</v>
      </c>
      <c r="C111" s="28">
        <v>1.6500000000000001E-2</v>
      </c>
      <c r="D111" s="39">
        <f>ROUND((($D$124+$D$108+$D$109)/(1-$C$110)*C111),2)</f>
        <v>0</v>
      </c>
    </row>
    <row r="112" spans="1:4" x14ac:dyDescent="0.25">
      <c r="A112" s="10"/>
      <c r="B112" s="15" t="s">
        <v>103</v>
      </c>
      <c r="C112" s="28">
        <v>7.5999999999999998E-2</v>
      </c>
      <c r="D112" s="29">
        <f>ROUND((($D$124+$D$108+$D$109)/(1-$C$110)*C112),2)</f>
        <v>0</v>
      </c>
    </row>
    <row r="113" spans="1:6" x14ac:dyDescent="0.25">
      <c r="A113" s="10"/>
      <c r="B113" s="15" t="s">
        <v>117</v>
      </c>
      <c r="C113" s="28">
        <v>0</v>
      </c>
      <c r="D113" s="29">
        <f>($D$124+$D$108+$D$109)/(1-$C$110)*C113</f>
        <v>0</v>
      </c>
    </row>
    <row r="114" spans="1:6" x14ac:dyDescent="0.25">
      <c r="A114" s="10"/>
      <c r="B114" s="15" t="s">
        <v>104</v>
      </c>
      <c r="C114" s="28">
        <v>0.05</v>
      </c>
      <c r="D114" s="29">
        <f>ROUND((($D$124+$D$108+$D$109)/(1-$C$110)*C114),2)</f>
        <v>0</v>
      </c>
    </row>
    <row r="115" spans="1:6" x14ac:dyDescent="0.25">
      <c r="A115" s="166" t="s">
        <v>114</v>
      </c>
      <c r="B115" s="166"/>
      <c r="C115" s="40">
        <f>SUM(C108,C109,C111,C112,C113,C114)</f>
        <v>0.29250000000000004</v>
      </c>
      <c r="D115" s="17">
        <f>ROUND(SUM(D108,D109,D111,D112,D113,D114),2)</f>
        <v>0</v>
      </c>
    </row>
    <row r="116" spans="1:6" x14ac:dyDescent="0.25">
      <c r="A116" s="168"/>
      <c r="B116" s="168"/>
      <c r="C116" s="168"/>
      <c r="D116" s="168"/>
    </row>
    <row r="117" spans="1:6" x14ac:dyDescent="0.25">
      <c r="A117" s="156" t="s">
        <v>105</v>
      </c>
      <c r="B117" s="156"/>
      <c r="C117" s="156"/>
      <c r="D117" s="156"/>
    </row>
    <row r="118" spans="1:6" x14ac:dyDescent="0.25">
      <c r="A118" s="10"/>
      <c r="B118" s="164" t="s">
        <v>106</v>
      </c>
      <c r="C118" s="164"/>
      <c r="D118" s="10" t="s">
        <v>31</v>
      </c>
    </row>
    <row r="119" spans="1:6" x14ac:dyDescent="0.25">
      <c r="A119" s="10" t="s">
        <v>10</v>
      </c>
      <c r="B119" s="164" t="s">
        <v>29</v>
      </c>
      <c r="C119" s="164"/>
      <c r="D119" s="11">
        <f>D26</f>
        <v>0</v>
      </c>
    </row>
    <row r="120" spans="1:6" ht="15" customHeight="1" x14ac:dyDescent="0.25">
      <c r="A120" s="10" t="s">
        <v>12</v>
      </c>
      <c r="B120" s="164" t="s">
        <v>38</v>
      </c>
      <c r="C120" s="164"/>
      <c r="D120" s="11">
        <f>D65</f>
        <v>0</v>
      </c>
    </row>
    <row r="121" spans="1:6" x14ac:dyDescent="0.25">
      <c r="A121" s="10" t="s">
        <v>14</v>
      </c>
      <c r="B121" s="164" t="s">
        <v>68</v>
      </c>
      <c r="C121" s="164"/>
      <c r="D121" s="11">
        <f>D74</f>
        <v>0</v>
      </c>
    </row>
    <row r="122" spans="1:6" ht="15" customHeight="1" x14ac:dyDescent="0.25">
      <c r="A122" s="10" t="s">
        <v>16</v>
      </c>
      <c r="B122" s="164" t="s">
        <v>75</v>
      </c>
      <c r="C122" s="164"/>
      <c r="D122" s="11">
        <f>D96</f>
        <v>0</v>
      </c>
    </row>
    <row r="123" spans="1:6" ht="15" customHeight="1" x14ac:dyDescent="0.25">
      <c r="A123" s="10" t="s">
        <v>34</v>
      </c>
      <c r="B123" s="164" t="s">
        <v>92</v>
      </c>
      <c r="C123" s="164"/>
      <c r="D123" s="11">
        <f>D104</f>
        <v>0</v>
      </c>
    </row>
    <row r="124" spans="1:6" ht="15" customHeight="1" x14ac:dyDescent="0.25">
      <c r="A124" s="166" t="s">
        <v>107</v>
      </c>
      <c r="B124" s="166"/>
      <c r="C124" s="166"/>
      <c r="D124" s="17">
        <f>ROUND(SUM(D119:D123),2)</f>
        <v>0</v>
      </c>
    </row>
    <row r="125" spans="1:6" x14ac:dyDescent="0.25">
      <c r="A125" s="10" t="s">
        <v>35</v>
      </c>
      <c r="B125" s="164" t="s">
        <v>97</v>
      </c>
      <c r="C125" s="164"/>
      <c r="D125" s="11">
        <f>D115</f>
        <v>0</v>
      </c>
    </row>
    <row r="126" spans="1:6" x14ac:dyDescent="0.25">
      <c r="A126" s="176" t="s">
        <v>108</v>
      </c>
      <c r="B126" s="176"/>
      <c r="C126" s="176"/>
      <c r="D126" s="81">
        <f>D124+D125</f>
        <v>0</v>
      </c>
      <c r="F126" s="1"/>
    </row>
    <row r="127" spans="1:6" x14ac:dyDescent="0.25">
      <c r="A127" s="176" t="s">
        <v>109</v>
      </c>
      <c r="B127" s="176"/>
      <c r="C127" s="176"/>
      <c r="D127" s="81">
        <f>D126*$D$11</f>
        <v>0</v>
      </c>
    </row>
    <row r="128" spans="1:6" x14ac:dyDescent="0.25">
      <c r="A128" s="176" t="s">
        <v>110</v>
      </c>
      <c r="B128" s="176"/>
      <c r="C128" s="176"/>
      <c r="D128" s="81">
        <f>D127*12</f>
        <v>0</v>
      </c>
    </row>
    <row r="129" spans="4:4" x14ac:dyDescent="0.25">
      <c r="D129" s="6"/>
    </row>
    <row r="131" spans="4:4" x14ac:dyDescent="0.25">
      <c r="D131" s="41"/>
    </row>
  </sheetData>
  <mergeCells count="78">
    <mergeCell ref="A126:C126"/>
    <mergeCell ref="A127:C127"/>
    <mergeCell ref="A128:C128"/>
    <mergeCell ref="B25:C25"/>
    <mergeCell ref="B120:C120"/>
    <mergeCell ref="B121:C121"/>
    <mergeCell ref="B122:C122"/>
    <mergeCell ref="B123:C123"/>
    <mergeCell ref="A124:C124"/>
    <mergeCell ref="B125:C125"/>
    <mergeCell ref="A106:D106"/>
    <mergeCell ref="A115:B115"/>
    <mergeCell ref="A116:D116"/>
    <mergeCell ref="A117:D117"/>
    <mergeCell ref="B118:C118"/>
    <mergeCell ref="B119:C119"/>
    <mergeCell ref="A105:D105"/>
    <mergeCell ref="B94:C94"/>
    <mergeCell ref="B95:C95"/>
    <mergeCell ref="A96:C96"/>
    <mergeCell ref="A97:D97"/>
    <mergeCell ref="A98:D98"/>
    <mergeCell ref="B99:C99"/>
    <mergeCell ref="B100:C100"/>
    <mergeCell ref="B101:C101"/>
    <mergeCell ref="B102:C102"/>
    <mergeCell ref="B103:C103"/>
    <mergeCell ref="A104:C104"/>
    <mergeCell ref="B93:C93"/>
    <mergeCell ref="A65:C65"/>
    <mergeCell ref="A66:D66"/>
    <mergeCell ref="A67:D67"/>
    <mergeCell ref="A74:B74"/>
    <mergeCell ref="A75:D75"/>
    <mergeCell ref="A76:D76"/>
    <mergeCell ref="A77:D77"/>
    <mergeCell ref="A85:B85"/>
    <mergeCell ref="A87:D87"/>
    <mergeCell ref="A90:B90"/>
    <mergeCell ref="A92:D92"/>
    <mergeCell ref="B64:C64"/>
    <mergeCell ref="A34:B34"/>
    <mergeCell ref="A36:B36"/>
    <mergeCell ref="A38:D38"/>
    <mergeCell ref="A48:B48"/>
    <mergeCell ref="A50:D50"/>
    <mergeCell ref="A58:C58"/>
    <mergeCell ref="A60:D60"/>
    <mergeCell ref="B61:C61"/>
    <mergeCell ref="B62:C62"/>
    <mergeCell ref="B63:C63"/>
    <mergeCell ref="A28:D28"/>
    <mergeCell ref="A29:D29"/>
    <mergeCell ref="A20:D20"/>
    <mergeCell ref="A21:D21"/>
    <mergeCell ref="B22:C22"/>
    <mergeCell ref="B23:C23"/>
    <mergeCell ref="B24:C24"/>
    <mergeCell ref="B16:C16"/>
    <mergeCell ref="B17:C17"/>
    <mergeCell ref="B18:C18"/>
    <mergeCell ref="A26:C26"/>
    <mergeCell ref="A27:D27"/>
    <mergeCell ref="B19:C19"/>
    <mergeCell ref="B7:C7"/>
    <mergeCell ref="A1:D1"/>
    <mergeCell ref="A2:D2"/>
    <mergeCell ref="A4:D4"/>
    <mergeCell ref="B5:C5"/>
    <mergeCell ref="B6:C6"/>
    <mergeCell ref="A13:D13"/>
    <mergeCell ref="A14:D14"/>
    <mergeCell ref="B15:C15"/>
    <mergeCell ref="B8:C8"/>
    <mergeCell ref="A9:D9"/>
    <mergeCell ref="A10:B10"/>
    <mergeCell ref="A11:B11"/>
    <mergeCell ref="A12:D12"/>
  </mergeCells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9"/>
  <sheetViews>
    <sheetView tabSelected="1" topLeftCell="A37" workbookViewId="0">
      <selection activeCell="F53" sqref="F53"/>
    </sheetView>
  </sheetViews>
  <sheetFormatPr defaultRowHeight="15" x14ac:dyDescent="0.25"/>
  <cols>
    <col min="1" max="1" width="3.5703125" style="5" customWidth="1"/>
    <col min="2" max="2" width="65" style="4" customWidth="1"/>
    <col min="3" max="3" width="24.42578125" style="4" customWidth="1"/>
    <col min="4" max="4" width="34.5703125" style="5" customWidth="1"/>
    <col min="5" max="5" width="12.7109375" bestFit="1" customWidth="1"/>
    <col min="6" max="6" width="10.5703125" bestFit="1" customWidth="1"/>
  </cols>
  <sheetData>
    <row r="1" spans="1:4" x14ac:dyDescent="0.25">
      <c r="A1" s="100" t="s">
        <v>8</v>
      </c>
      <c r="B1" s="100"/>
      <c r="C1" s="100"/>
      <c r="D1" s="100"/>
    </row>
    <row r="2" spans="1:4" x14ac:dyDescent="0.25">
      <c r="A2" s="100" t="s">
        <v>207</v>
      </c>
      <c r="B2" s="100"/>
      <c r="C2" s="100"/>
      <c r="D2" s="100"/>
    </row>
    <row r="3" spans="1:4" x14ac:dyDescent="0.25">
      <c r="A3" s="8"/>
      <c r="B3" s="8"/>
      <c r="C3" s="8"/>
      <c r="D3" s="8"/>
    </row>
    <row r="4" spans="1:4" x14ac:dyDescent="0.25">
      <c r="A4" s="157" t="s">
        <v>9</v>
      </c>
      <c r="B4" s="158"/>
      <c r="C4" s="158"/>
      <c r="D4" s="159"/>
    </row>
    <row r="5" spans="1:4" x14ac:dyDescent="0.25">
      <c r="A5" s="9" t="s">
        <v>10</v>
      </c>
      <c r="B5" s="155" t="s">
        <v>11</v>
      </c>
      <c r="C5" s="155"/>
      <c r="D5" s="9">
        <v>2025</v>
      </c>
    </row>
    <row r="6" spans="1:4" ht="45" x14ac:dyDescent="0.25">
      <c r="A6" s="9" t="s">
        <v>12</v>
      </c>
      <c r="B6" s="155" t="s">
        <v>13</v>
      </c>
      <c r="C6" s="155"/>
      <c r="D6" s="10" t="s">
        <v>205</v>
      </c>
    </row>
    <row r="7" spans="1:4" x14ac:dyDescent="0.25">
      <c r="A7" s="9" t="s">
        <v>14</v>
      </c>
      <c r="B7" s="155" t="s">
        <v>15</v>
      </c>
      <c r="C7" s="155"/>
      <c r="D7" s="9">
        <v>2025</v>
      </c>
    </row>
    <row r="8" spans="1:4" x14ac:dyDescent="0.25">
      <c r="A8" s="9" t="s">
        <v>16</v>
      </c>
      <c r="B8" s="155" t="s">
        <v>17</v>
      </c>
      <c r="C8" s="155"/>
      <c r="D8" s="10" t="s">
        <v>206</v>
      </c>
    </row>
    <row r="9" spans="1:4" x14ac:dyDescent="0.25">
      <c r="A9" s="154" t="s">
        <v>18</v>
      </c>
      <c r="B9" s="154"/>
      <c r="C9" s="154"/>
      <c r="D9" s="154"/>
    </row>
    <row r="10" spans="1:4" ht="30" x14ac:dyDescent="0.25">
      <c r="A10" s="128" t="s">
        <v>19</v>
      </c>
      <c r="B10" s="128"/>
      <c r="C10" s="10" t="s">
        <v>20</v>
      </c>
      <c r="D10" s="10" t="s">
        <v>21</v>
      </c>
    </row>
    <row r="11" spans="1:4" x14ac:dyDescent="0.25">
      <c r="A11" s="154" t="s">
        <v>111</v>
      </c>
      <c r="B11" s="154"/>
      <c r="C11" s="9" t="s">
        <v>202</v>
      </c>
      <c r="D11" s="9">
        <v>12</v>
      </c>
    </row>
    <row r="12" spans="1:4" x14ac:dyDescent="0.25">
      <c r="A12" s="156" t="s">
        <v>22</v>
      </c>
      <c r="B12" s="156"/>
      <c r="C12" s="156"/>
      <c r="D12" s="156"/>
    </row>
    <row r="13" spans="1:4" x14ac:dyDescent="0.25">
      <c r="A13" s="154" t="s">
        <v>23</v>
      </c>
      <c r="B13" s="154"/>
      <c r="C13" s="154"/>
      <c r="D13" s="154"/>
    </row>
    <row r="14" spans="1:4" x14ac:dyDescent="0.25">
      <c r="A14" s="154" t="s">
        <v>24</v>
      </c>
      <c r="B14" s="154"/>
      <c r="C14" s="154"/>
      <c r="D14" s="154"/>
    </row>
    <row r="15" spans="1:4" x14ac:dyDescent="0.25">
      <c r="A15" s="9">
        <v>1</v>
      </c>
      <c r="B15" s="155" t="s">
        <v>25</v>
      </c>
      <c r="C15" s="155"/>
      <c r="D15" s="10" t="s">
        <v>112</v>
      </c>
    </row>
    <row r="16" spans="1:4" x14ac:dyDescent="0.25">
      <c r="A16" s="9">
        <v>2</v>
      </c>
      <c r="B16" s="155" t="s">
        <v>26</v>
      </c>
      <c r="C16" s="155"/>
      <c r="D16" s="9" t="s">
        <v>118</v>
      </c>
    </row>
    <row r="17" spans="1:5" x14ac:dyDescent="0.25">
      <c r="A17" s="9">
        <v>3</v>
      </c>
      <c r="B17" s="155" t="s">
        <v>113</v>
      </c>
      <c r="C17" s="155"/>
      <c r="D17" s="11">
        <v>2020.11</v>
      </c>
    </row>
    <row r="18" spans="1:5" x14ac:dyDescent="0.25">
      <c r="A18" s="9">
        <v>4</v>
      </c>
      <c r="B18" s="155" t="s">
        <v>27</v>
      </c>
      <c r="C18" s="155"/>
      <c r="D18" s="10" t="s">
        <v>153</v>
      </c>
    </row>
    <row r="19" spans="1:5" x14ac:dyDescent="0.25">
      <c r="A19" s="9">
        <v>5</v>
      </c>
      <c r="B19" s="155" t="s">
        <v>28</v>
      </c>
      <c r="C19" s="155"/>
      <c r="D19" s="12">
        <v>45658</v>
      </c>
    </row>
    <row r="20" spans="1:5" x14ac:dyDescent="0.25">
      <c r="A20" s="163"/>
      <c r="B20" s="163"/>
      <c r="C20" s="163"/>
      <c r="D20" s="163"/>
    </row>
    <row r="21" spans="1:5" x14ac:dyDescent="0.25">
      <c r="A21" s="156" t="s">
        <v>29</v>
      </c>
      <c r="B21" s="156"/>
      <c r="C21" s="156"/>
      <c r="D21" s="156"/>
    </row>
    <row r="22" spans="1:5" x14ac:dyDescent="0.25">
      <c r="A22" s="10">
        <v>1</v>
      </c>
      <c r="B22" s="164" t="s">
        <v>30</v>
      </c>
      <c r="C22" s="164"/>
      <c r="D22" s="10" t="s">
        <v>31</v>
      </c>
    </row>
    <row r="23" spans="1:5" x14ac:dyDescent="0.25">
      <c r="A23" s="13" t="s">
        <v>10</v>
      </c>
      <c r="B23" s="165" t="s">
        <v>32</v>
      </c>
      <c r="C23" s="165"/>
      <c r="D23" s="14">
        <v>0</v>
      </c>
    </row>
    <row r="24" spans="1:5" x14ac:dyDescent="0.25">
      <c r="A24" s="10" t="s">
        <v>12</v>
      </c>
      <c r="B24" s="164" t="s">
        <v>33</v>
      </c>
      <c r="C24" s="164"/>
      <c r="D24" s="11">
        <v>0</v>
      </c>
    </row>
    <row r="25" spans="1:5" ht="15" customHeight="1" x14ac:dyDescent="0.25">
      <c r="A25" s="10" t="s">
        <v>14</v>
      </c>
      <c r="B25" s="177" t="s">
        <v>37</v>
      </c>
      <c r="C25" s="178"/>
      <c r="D25" s="11">
        <f>C25*8</f>
        <v>0</v>
      </c>
    </row>
    <row r="26" spans="1:5" x14ac:dyDescent="0.25">
      <c r="A26" s="160" t="s">
        <v>114</v>
      </c>
      <c r="B26" s="161"/>
      <c r="C26" s="162"/>
      <c r="D26" s="17">
        <f>ROUND(SUM(D23:D25),2)</f>
        <v>0</v>
      </c>
      <c r="E26" s="1"/>
    </row>
    <row r="27" spans="1:5" x14ac:dyDescent="0.25">
      <c r="A27" s="163"/>
      <c r="B27" s="163"/>
      <c r="C27" s="163"/>
      <c r="D27" s="163"/>
    </row>
    <row r="28" spans="1:5" x14ac:dyDescent="0.25">
      <c r="A28" s="156" t="s">
        <v>38</v>
      </c>
      <c r="B28" s="156"/>
      <c r="C28" s="156"/>
      <c r="D28" s="156"/>
    </row>
    <row r="29" spans="1:5" x14ac:dyDescent="0.25">
      <c r="A29" s="156" t="s">
        <v>39</v>
      </c>
      <c r="B29" s="156"/>
      <c r="C29" s="156"/>
      <c r="D29" s="156"/>
    </row>
    <row r="30" spans="1:5" x14ac:dyDescent="0.25">
      <c r="A30" s="10" t="s">
        <v>40</v>
      </c>
      <c r="B30" s="18" t="s">
        <v>41</v>
      </c>
      <c r="C30" s="10" t="s">
        <v>42</v>
      </c>
      <c r="D30" s="10" t="s">
        <v>31</v>
      </c>
    </row>
    <row r="31" spans="1:5" x14ac:dyDescent="0.25">
      <c r="A31" s="10" t="s">
        <v>10</v>
      </c>
      <c r="B31" s="16" t="s">
        <v>43</v>
      </c>
      <c r="C31" s="19">
        <v>8.3299999999999999E-2</v>
      </c>
      <c r="D31" s="11">
        <f>ROUND(($D$26*$C$31),2)</f>
        <v>0</v>
      </c>
    </row>
    <row r="32" spans="1:5" ht="15" customHeight="1" x14ac:dyDescent="0.25">
      <c r="A32" s="10" t="s">
        <v>12</v>
      </c>
      <c r="B32" s="16" t="s">
        <v>44</v>
      </c>
      <c r="C32" s="19">
        <v>9.0899999999999995E-2</v>
      </c>
      <c r="D32" s="11">
        <f>ROUND(($D$26*$C$32),2)</f>
        <v>0</v>
      </c>
    </row>
    <row r="33" spans="1:6" ht="15" customHeight="1" x14ac:dyDescent="0.25">
      <c r="A33" s="10" t="s">
        <v>14</v>
      </c>
      <c r="B33" s="16" t="s">
        <v>45</v>
      </c>
      <c r="C33" s="19">
        <v>3.0099999999999998E-2</v>
      </c>
      <c r="D33" s="11">
        <f>ROUND(($D$26*$C$33),2)</f>
        <v>0</v>
      </c>
    </row>
    <row r="34" spans="1:6" x14ac:dyDescent="0.25">
      <c r="A34" s="160" t="s">
        <v>115</v>
      </c>
      <c r="B34" s="162"/>
      <c r="C34" s="30">
        <f>SUM(C31:C33)</f>
        <v>0.20429999999999998</v>
      </c>
      <c r="D34" s="17">
        <f>SUM(D31:D33)</f>
        <v>0</v>
      </c>
    </row>
    <row r="35" spans="1:6" x14ac:dyDescent="0.25">
      <c r="A35" s="10" t="s">
        <v>16</v>
      </c>
      <c r="B35" s="10" t="s">
        <v>46</v>
      </c>
      <c r="C35" s="19">
        <v>7.5200000000000003E-2</v>
      </c>
      <c r="D35" s="11">
        <f>$C$35*$D$26</f>
        <v>0</v>
      </c>
    </row>
    <row r="36" spans="1:6" x14ac:dyDescent="0.25">
      <c r="A36" s="166" t="s">
        <v>47</v>
      </c>
      <c r="B36" s="166"/>
      <c r="C36" s="30">
        <f>C35+C34</f>
        <v>0.27949999999999997</v>
      </c>
      <c r="D36" s="17">
        <f>D34+D35</f>
        <v>0</v>
      </c>
      <c r="E36" s="1"/>
    </row>
    <row r="37" spans="1:6" x14ac:dyDescent="0.25">
      <c r="A37" s="20"/>
      <c r="B37" s="20"/>
      <c r="C37" s="21"/>
      <c r="D37" s="22"/>
    </row>
    <row r="38" spans="1:6" x14ac:dyDescent="0.25">
      <c r="A38" s="167" t="s">
        <v>48</v>
      </c>
      <c r="B38" s="167"/>
      <c r="C38" s="167"/>
      <c r="D38" s="167"/>
    </row>
    <row r="39" spans="1:6" x14ac:dyDescent="0.25">
      <c r="A39" s="10" t="s">
        <v>49</v>
      </c>
      <c r="B39" s="15" t="s">
        <v>50</v>
      </c>
      <c r="C39" s="10" t="s">
        <v>42</v>
      </c>
      <c r="D39" s="10" t="s">
        <v>31</v>
      </c>
    </row>
    <row r="40" spans="1:6" x14ac:dyDescent="0.25">
      <c r="A40" s="10" t="s">
        <v>10</v>
      </c>
      <c r="B40" s="16" t="s">
        <v>51</v>
      </c>
      <c r="C40" s="19">
        <v>0.2</v>
      </c>
      <c r="D40" s="11">
        <f t="shared" ref="D40:D47" si="0">ROUND(($D$26*C40),2)</f>
        <v>0</v>
      </c>
      <c r="E40" s="1"/>
    </row>
    <row r="41" spans="1:6" x14ac:dyDescent="0.25">
      <c r="A41" s="10" t="s">
        <v>12</v>
      </c>
      <c r="B41" s="16" t="s">
        <v>52</v>
      </c>
      <c r="C41" s="19">
        <v>2.5000000000000001E-2</v>
      </c>
      <c r="D41" s="11">
        <f t="shared" si="0"/>
        <v>0</v>
      </c>
      <c r="E41" s="1"/>
    </row>
    <row r="42" spans="1:6" x14ac:dyDescent="0.25">
      <c r="A42" s="10" t="s">
        <v>14</v>
      </c>
      <c r="B42" s="16" t="s">
        <v>53</v>
      </c>
      <c r="C42" s="19">
        <v>0.03</v>
      </c>
      <c r="D42" s="11">
        <f t="shared" si="0"/>
        <v>0</v>
      </c>
      <c r="E42" s="1"/>
    </row>
    <row r="43" spans="1:6" x14ac:dyDescent="0.25">
      <c r="A43" s="10" t="s">
        <v>16</v>
      </c>
      <c r="B43" s="16" t="s">
        <v>54</v>
      </c>
      <c r="C43" s="19">
        <v>1.4999999999999999E-2</v>
      </c>
      <c r="D43" s="11">
        <f t="shared" si="0"/>
        <v>0</v>
      </c>
      <c r="E43" s="1"/>
    </row>
    <row r="44" spans="1:6" ht="15" customHeight="1" x14ac:dyDescent="0.25">
      <c r="A44" s="10" t="s">
        <v>34</v>
      </c>
      <c r="B44" s="16" t="s">
        <v>55</v>
      </c>
      <c r="C44" s="19">
        <v>0.01</v>
      </c>
      <c r="D44" s="11">
        <f t="shared" si="0"/>
        <v>0</v>
      </c>
      <c r="E44" s="1"/>
    </row>
    <row r="45" spans="1:6" x14ac:dyDescent="0.25">
      <c r="A45" s="10" t="s">
        <v>35</v>
      </c>
      <c r="B45" s="16" t="s">
        <v>56</v>
      </c>
      <c r="C45" s="19">
        <v>6.0000000000000001E-3</v>
      </c>
      <c r="D45" s="11">
        <f t="shared" si="0"/>
        <v>0</v>
      </c>
      <c r="E45" s="1"/>
    </row>
    <row r="46" spans="1:6" x14ac:dyDescent="0.25">
      <c r="A46" s="10" t="s">
        <v>36</v>
      </c>
      <c r="B46" s="16" t="s">
        <v>57</v>
      </c>
      <c r="C46" s="19">
        <v>2E-3</v>
      </c>
      <c r="D46" s="11">
        <f t="shared" si="0"/>
        <v>0</v>
      </c>
      <c r="E46" s="1"/>
    </row>
    <row r="47" spans="1:6" x14ac:dyDescent="0.25">
      <c r="A47" s="10" t="s">
        <v>58</v>
      </c>
      <c r="B47" s="16" t="s">
        <v>59</v>
      </c>
      <c r="C47" s="19">
        <v>0.08</v>
      </c>
      <c r="D47" s="11">
        <f t="shared" si="0"/>
        <v>0</v>
      </c>
      <c r="E47" s="1"/>
    </row>
    <row r="48" spans="1:6" x14ac:dyDescent="0.25">
      <c r="A48" s="166" t="s">
        <v>114</v>
      </c>
      <c r="B48" s="166"/>
      <c r="C48" s="30">
        <f>SUM(C40:C47)</f>
        <v>0.36800000000000005</v>
      </c>
      <c r="D48" s="17">
        <f>SUM(D40:D47)</f>
        <v>0</v>
      </c>
      <c r="E48" s="1"/>
      <c r="F48" s="1"/>
    </row>
    <row r="49" spans="1:6" x14ac:dyDescent="0.25">
      <c r="A49" s="32"/>
      <c r="B49" s="20"/>
      <c r="C49" s="21"/>
      <c r="D49" s="22"/>
    </row>
    <row r="50" spans="1:6" x14ac:dyDescent="0.25">
      <c r="A50" s="156" t="s">
        <v>60</v>
      </c>
      <c r="B50" s="156"/>
      <c r="C50" s="156"/>
      <c r="D50" s="156"/>
    </row>
    <row r="51" spans="1:6" x14ac:dyDescent="0.25">
      <c r="A51" s="10" t="s">
        <v>61</v>
      </c>
      <c r="B51" s="16" t="s">
        <v>62</v>
      </c>
      <c r="C51" s="10" t="s">
        <v>63</v>
      </c>
      <c r="D51" s="10" t="s">
        <v>31</v>
      </c>
    </row>
    <row r="52" spans="1:6" ht="30" x14ac:dyDescent="0.25">
      <c r="A52" s="10" t="s">
        <v>10</v>
      </c>
      <c r="B52" s="16" t="s">
        <v>119</v>
      </c>
      <c r="C52" s="24"/>
      <c r="D52" s="11">
        <f>ROUND(IF($C$52*2*21-6%*$D$23&lt;0,0,$C$52*2*21-6%*$D$23),2)</f>
        <v>0</v>
      </c>
      <c r="E52" s="91" t="s">
        <v>249</v>
      </c>
      <c r="F52" s="92">
        <v>7.22</v>
      </c>
    </row>
    <row r="53" spans="1:6" ht="36" customHeight="1" x14ac:dyDescent="0.25">
      <c r="A53" s="10" t="s">
        <v>12</v>
      </c>
      <c r="B53" s="23" t="s">
        <v>221</v>
      </c>
      <c r="C53" s="24"/>
      <c r="D53" s="14">
        <v>0</v>
      </c>
      <c r="E53" s="91" t="s">
        <v>250</v>
      </c>
      <c r="F53" s="94">
        <v>473.82</v>
      </c>
    </row>
    <row r="54" spans="1:6" x14ac:dyDescent="0.25">
      <c r="A54" s="10" t="s">
        <v>14</v>
      </c>
      <c r="B54" s="23" t="s">
        <v>64</v>
      </c>
      <c r="C54" s="23"/>
      <c r="D54" s="11">
        <v>0</v>
      </c>
    </row>
    <row r="55" spans="1:6" x14ac:dyDescent="0.25">
      <c r="A55" s="10" t="s">
        <v>16</v>
      </c>
      <c r="B55" s="23" t="s">
        <v>65</v>
      </c>
      <c r="C55" s="23"/>
      <c r="D55" s="11">
        <v>0</v>
      </c>
      <c r="E55" s="93"/>
    </row>
    <row r="56" spans="1:6" x14ac:dyDescent="0.25">
      <c r="A56" s="10" t="s">
        <v>34</v>
      </c>
      <c r="B56" s="23" t="s">
        <v>116</v>
      </c>
      <c r="C56" s="23"/>
      <c r="D56" s="11">
        <v>0</v>
      </c>
    </row>
    <row r="57" spans="1:6" x14ac:dyDescent="0.25">
      <c r="A57" s="10" t="s">
        <v>35</v>
      </c>
      <c r="B57" s="16" t="s">
        <v>37</v>
      </c>
      <c r="C57" s="16"/>
      <c r="D57" s="11">
        <v>0</v>
      </c>
    </row>
    <row r="58" spans="1:6" x14ac:dyDescent="0.25">
      <c r="A58" s="166" t="s">
        <v>114</v>
      </c>
      <c r="B58" s="166"/>
      <c r="C58" s="166"/>
      <c r="D58" s="17">
        <f>ROUND(SUM(D52:D57),2)</f>
        <v>0</v>
      </c>
    </row>
    <row r="59" spans="1:6" x14ac:dyDescent="0.25">
      <c r="A59" s="20"/>
      <c r="B59" s="20"/>
      <c r="C59" s="20"/>
      <c r="D59" s="22"/>
    </row>
    <row r="60" spans="1:6" ht="15" customHeight="1" x14ac:dyDescent="0.25">
      <c r="A60" s="156" t="s">
        <v>66</v>
      </c>
      <c r="B60" s="156"/>
      <c r="C60" s="156"/>
      <c r="D60" s="156"/>
    </row>
    <row r="61" spans="1:6" x14ac:dyDescent="0.25">
      <c r="A61" s="10">
        <v>2</v>
      </c>
      <c r="B61" s="164" t="s">
        <v>67</v>
      </c>
      <c r="C61" s="164"/>
      <c r="D61" s="10" t="s">
        <v>31</v>
      </c>
    </row>
    <row r="62" spans="1:6" x14ac:dyDescent="0.25">
      <c r="A62" s="10" t="s">
        <v>40</v>
      </c>
      <c r="B62" s="164" t="s">
        <v>41</v>
      </c>
      <c r="C62" s="164"/>
      <c r="D62" s="11">
        <f>D36</f>
        <v>0</v>
      </c>
    </row>
    <row r="63" spans="1:6" x14ac:dyDescent="0.25">
      <c r="A63" s="10" t="s">
        <v>49</v>
      </c>
      <c r="B63" s="164" t="s">
        <v>50</v>
      </c>
      <c r="C63" s="164"/>
      <c r="D63" s="11">
        <f>D48</f>
        <v>0</v>
      </c>
    </row>
    <row r="64" spans="1:6" x14ac:dyDescent="0.25">
      <c r="A64" s="10" t="s">
        <v>61</v>
      </c>
      <c r="B64" s="164" t="s">
        <v>62</v>
      </c>
      <c r="C64" s="164"/>
      <c r="D64" s="11">
        <f>D58</f>
        <v>0</v>
      </c>
    </row>
    <row r="65" spans="1:9" x14ac:dyDescent="0.25">
      <c r="A65" s="166" t="s">
        <v>114</v>
      </c>
      <c r="B65" s="166"/>
      <c r="C65" s="166"/>
      <c r="D65" s="17">
        <f>ROUND(SUM(D62:D64),2)</f>
        <v>0</v>
      </c>
    </row>
    <row r="66" spans="1:9" x14ac:dyDescent="0.25">
      <c r="A66" s="163"/>
      <c r="B66" s="163"/>
      <c r="C66" s="163"/>
      <c r="D66" s="163"/>
    </row>
    <row r="67" spans="1:9" x14ac:dyDescent="0.25">
      <c r="A67" s="156" t="s">
        <v>68</v>
      </c>
      <c r="B67" s="156"/>
      <c r="C67" s="156"/>
      <c r="D67" s="156"/>
    </row>
    <row r="68" spans="1:9" x14ac:dyDescent="0.25">
      <c r="A68" s="10">
        <v>3</v>
      </c>
      <c r="B68" s="25" t="s">
        <v>69</v>
      </c>
      <c r="C68" s="13" t="s">
        <v>42</v>
      </c>
      <c r="D68" s="13" t="s">
        <v>31</v>
      </c>
    </row>
    <row r="69" spans="1:9" x14ac:dyDescent="0.25">
      <c r="A69" s="10" t="s">
        <v>10</v>
      </c>
      <c r="B69" s="25" t="s">
        <v>70</v>
      </c>
      <c r="C69" s="26">
        <v>4.1999999999999997E-3</v>
      </c>
      <c r="D69" s="11">
        <f>ROUND(($D$26*C69),2)</f>
        <v>0</v>
      </c>
    </row>
    <row r="70" spans="1:9" ht="15" customHeight="1" x14ac:dyDescent="0.25">
      <c r="A70" s="10" t="s">
        <v>12</v>
      </c>
      <c r="B70" s="25" t="s">
        <v>71</v>
      </c>
      <c r="C70" s="26">
        <v>2.9999999999999997E-4</v>
      </c>
      <c r="D70" s="11">
        <f>ROUND(($D$26*C70),2)</f>
        <v>0</v>
      </c>
    </row>
    <row r="71" spans="1:9" x14ac:dyDescent="0.25">
      <c r="A71" s="10" t="s">
        <v>14</v>
      </c>
      <c r="B71" s="25" t="s">
        <v>72</v>
      </c>
      <c r="C71" s="26">
        <v>1.9400000000000001E-2</v>
      </c>
      <c r="D71" s="11">
        <f>ROUND(($D$26*C71),2)</f>
        <v>0</v>
      </c>
    </row>
    <row r="72" spans="1:9" x14ac:dyDescent="0.25">
      <c r="A72" s="10" t="s">
        <v>16</v>
      </c>
      <c r="B72" s="25" t="s">
        <v>73</v>
      </c>
      <c r="C72" s="26">
        <v>7.1000000000000004E-3</v>
      </c>
      <c r="D72" s="11">
        <f>ROUND(($D$26*C72),2)</f>
        <v>0</v>
      </c>
    </row>
    <row r="73" spans="1:9" x14ac:dyDescent="0.25">
      <c r="A73" s="10" t="s">
        <v>34</v>
      </c>
      <c r="B73" s="25" t="s">
        <v>74</v>
      </c>
      <c r="C73" s="26">
        <v>0.04</v>
      </c>
      <c r="D73" s="11">
        <f>ROUND(($D$26*C73),2)</f>
        <v>0</v>
      </c>
    </row>
    <row r="74" spans="1:9" x14ac:dyDescent="0.25">
      <c r="A74" s="160" t="s">
        <v>114</v>
      </c>
      <c r="B74" s="162"/>
      <c r="C74" s="30">
        <f>SUM(C69:C73)</f>
        <v>7.1000000000000008E-2</v>
      </c>
      <c r="D74" s="17">
        <f>ROUND(SUM(D69:D73),2)</f>
        <v>0</v>
      </c>
    </row>
    <row r="75" spans="1:9" x14ac:dyDescent="0.25">
      <c r="A75" s="168"/>
      <c r="B75" s="168"/>
      <c r="C75" s="168"/>
      <c r="D75" s="168"/>
    </row>
    <row r="76" spans="1:9" x14ac:dyDescent="0.25">
      <c r="A76" s="156" t="s">
        <v>75</v>
      </c>
      <c r="B76" s="156"/>
      <c r="C76" s="156"/>
      <c r="D76" s="156"/>
    </row>
    <row r="77" spans="1:9" x14ac:dyDescent="0.25">
      <c r="A77" s="169" t="s">
        <v>76</v>
      </c>
      <c r="B77" s="170"/>
      <c r="C77" s="170"/>
      <c r="D77" s="171"/>
    </row>
    <row r="78" spans="1:9" x14ac:dyDescent="0.25">
      <c r="A78" s="10" t="s">
        <v>77</v>
      </c>
      <c r="B78" s="16" t="s">
        <v>78</v>
      </c>
      <c r="C78" s="10" t="s">
        <v>42</v>
      </c>
      <c r="D78" s="10" t="s">
        <v>31</v>
      </c>
    </row>
    <row r="79" spans="1:9" x14ac:dyDescent="0.25">
      <c r="A79" s="13" t="s">
        <v>10</v>
      </c>
      <c r="B79" s="27" t="s">
        <v>79</v>
      </c>
      <c r="C79" s="26">
        <v>0</v>
      </c>
      <c r="D79" s="14">
        <f t="shared" ref="D79" si="1">ROUND(($D$26*C79),2)</f>
        <v>0</v>
      </c>
      <c r="E79" s="179"/>
      <c r="F79" s="180"/>
      <c r="G79" s="180"/>
      <c r="H79" s="180"/>
      <c r="I79" s="180"/>
    </row>
    <row r="80" spans="1:9" x14ac:dyDescent="0.25">
      <c r="A80" s="13" t="s">
        <v>12</v>
      </c>
      <c r="B80" s="27" t="s">
        <v>80</v>
      </c>
      <c r="C80" s="26">
        <v>2.8E-3</v>
      </c>
      <c r="D80" s="14">
        <f>ROUND(($D$26*C80),2)</f>
        <v>0</v>
      </c>
    </row>
    <row r="81" spans="1:4" ht="15" customHeight="1" x14ac:dyDescent="0.25">
      <c r="A81" s="13" t="s">
        <v>14</v>
      </c>
      <c r="B81" s="27" t="s">
        <v>81</v>
      </c>
      <c r="C81" s="26">
        <v>8.0000000000000004E-4</v>
      </c>
      <c r="D81" s="14">
        <f>ROUND(($D$26*C81),2)</f>
        <v>0</v>
      </c>
    </row>
    <row r="82" spans="1:4" x14ac:dyDescent="0.25">
      <c r="A82" s="13" t="s">
        <v>16</v>
      </c>
      <c r="B82" s="27" t="s">
        <v>82</v>
      </c>
      <c r="C82" s="26">
        <v>3.3E-3</v>
      </c>
      <c r="D82" s="14">
        <f>ROUND(($D$26*C82),2)</f>
        <v>0</v>
      </c>
    </row>
    <row r="83" spans="1:4" x14ac:dyDescent="0.25">
      <c r="A83" s="13" t="s">
        <v>34</v>
      </c>
      <c r="B83" s="27" t="s">
        <v>83</v>
      </c>
      <c r="C83" s="26">
        <v>5.9999999999999995E-4</v>
      </c>
      <c r="D83" s="14">
        <f>ROUND(($D$26*C83),2)</f>
        <v>0</v>
      </c>
    </row>
    <row r="84" spans="1:4" x14ac:dyDescent="0.25">
      <c r="A84" s="13" t="s">
        <v>35</v>
      </c>
      <c r="B84" s="27" t="s">
        <v>84</v>
      </c>
      <c r="C84" s="26">
        <v>0</v>
      </c>
      <c r="D84" s="14">
        <f>ROUND(($D$26*C84),2)</f>
        <v>0</v>
      </c>
    </row>
    <row r="85" spans="1:4" ht="15" customHeight="1" x14ac:dyDescent="0.25">
      <c r="A85" s="172" t="s">
        <v>114</v>
      </c>
      <c r="B85" s="173"/>
      <c r="C85" s="30">
        <f>SUM(C79:C84)</f>
        <v>7.4999999999999997E-3</v>
      </c>
      <c r="D85" s="17">
        <f>SUM(D79:D84)</f>
        <v>0</v>
      </c>
    </row>
    <row r="86" spans="1:4" ht="15" customHeight="1" x14ac:dyDescent="0.25">
      <c r="A86" s="35"/>
      <c r="B86" s="36"/>
      <c r="C86" s="37"/>
      <c r="D86" s="38"/>
    </row>
    <row r="87" spans="1:4" x14ac:dyDescent="0.25">
      <c r="A87" s="174" t="s">
        <v>85</v>
      </c>
      <c r="B87" s="175"/>
      <c r="C87" s="175"/>
      <c r="D87" s="175"/>
    </row>
    <row r="88" spans="1:4" x14ac:dyDescent="0.25">
      <c r="A88" s="10" t="s">
        <v>86</v>
      </c>
      <c r="B88" s="16" t="s">
        <v>87</v>
      </c>
      <c r="C88" s="10" t="s">
        <v>42</v>
      </c>
      <c r="D88" s="10" t="s">
        <v>31</v>
      </c>
    </row>
    <row r="89" spans="1:4" x14ac:dyDescent="0.25">
      <c r="A89" s="10" t="s">
        <v>10</v>
      </c>
      <c r="B89" s="18" t="s">
        <v>88</v>
      </c>
      <c r="C89" s="19">
        <v>0</v>
      </c>
      <c r="D89" s="11">
        <v>0</v>
      </c>
    </row>
    <row r="90" spans="1:4" x14ac:dyDescent="0.25">
      <c r="A90" s="166" t="s">
        <v>114</v>
      </c>
      <c r="B90" s="166"/>
      <c r="C90" s="34">
        <f>SUM(C89)</f>
        <v>0</v>
      </c>
      <c r="D90" s="33">
        <f>SUM(D89)</f>
        <v>0</v>
      </c>
    </row>
    <row r="91" spans="1:4" x14ac:dyDescent="0.25">
      <c r="A91" s="20"/>
      <c r="B91" s="20"/>
      <c r="C91" s="21"/>
      <c r="D91" s="22"/>
    </row>
    <row r="92" spans="1:4" ht="15" customHeight="1" x14ac:dyDescent="0.25">
      <c r="A92" s="156" t="s">
        <v>89</v>
      </c>
      <c r="B92" s="156"/>
      <c r="C92" s="156"/>
      <c r="D92" s="156"/>
    </row>
    <row r="93" spans="1:4" x14ac:dyDescent="0.25">
      <c r="A93" s="10">
        <v>4</v>
      </c>
      <c r="B93" s="164" t="s">
        <v>90</v>
      </c>
      <c r="C93" s="164"/>
      <c r="D93" s="10" t="s">
        <v>31</v>
      </c>
    </row>
    <row r="94" spans="1:4" x14ac:dyDescent="0.25">
      <c r="A94" s="10" t="s">
        <v>77</v>
      </c>
      <c r="B94" s="164" t="s">
        <v>91</v>
      </c>
      <c r="C94" s="164"/>
      <c r="D94" s="11">
        <f>D85</f>
        <v>0</v>
      </c>
    </row>
    <row r="95" spans="1:4" x14ac:dyDescent="0.25">
      <c r="A95" s="10" t="s">
        <v>86</v>
      </c>
      <c r="B95" s="164" t="s">
        <v>87</v>
      </c>
      <c r="C95" s="164"/>
      <c r="D95" s="11">
        <f>D90</f>
        <v>0</v>
      </c>
    </row>
    <row r="96" spans="1:4" x14ac:dyDescent="0.25">
      <c r="A96" s="166" t="s">
        <v>114</v>
      </c>
      <c r="B96" s="166"/>
      <c r="C96" s="166"/>
      <c r="D96" s="17">
        <f>SUM(D94:D95)</f>
        <v>0</v>
      </c>
    </row>
    <row r="97" spans="1:4" x14ac:dyDescent="0.25">
      <c r="A97" s="168"/>
      <c r="B97" s="168"/>
      <c r="C97" s="168"/>
      <c r="D97" s="168"/>
    </row>
    <row r="98" spans="1:4" x14ac:dyDescent="0.25">
      <c r="A98" s="169" t="s">
        <v>92</v>
      </c>
      <c r="B98" s="170"/>
      <c r="C98" s="170"/>
      <c r="D98" s="171"/>
    </row>
    <row r="99" spans="1:4" x14ac:dyDescent="0.25">
      <c r="A99" s="10">
        <v>5</v>
      </c>
      <c r="B99" s="164" t="s">
        <v>93</v>
      </c>
      <c r="C99" s="164"/>
      <c r="D99" s="10" t="s">
        <v>31</v>
      </c>
    </row>
    <row r="100" spans="1:4" ht="15" customHeight="1" x14ac:dyDescent="0.25">
      <c r="A100" s="10" t="s">
        <v>10</v>
      </c>
      <c r="B100" s="164" t="s">
        <v>94</v>
      </c>
      <c r="C100" s="164"/>
      <c r="D100" s="11">
        <v>0</v>
      </c>
    </row>
    <row r="101" spans="1:4" x14ac:dyDescent="0.25">
      <c r="A101" s="10" t="s">
        <v>12</v>
      </c>
      <c r="B101" s="164" t="s">
        <v>95</v>
      </c>
      <c r="C101" s="164"/>
      <c r="D101" s="11">
        <v>0</v>
      </c>
    </row>
    <row r="102" spans="1:4" x14ac:dyDescent="0.25">
      <c r="A102" s="10" t="s">
        <v>14</v>
      </c>
      <c r="B102" s="164" t="s">
        <v>96</v>
      </c>
      <c r="C102" s="164"/>
      <c r="D102" s="11">
        <v>0</v>
      </c>
    </row>
    <row r="103" spans="1:4" x14ac:dyDescent="0.25">
      <c r="A103" s="10" t="s">
        <v>16</v>
      </c>
      <c r="B103" s="164" t="s">
        <v>37</v>
      </c>
      <c r="C103" s="164"/>
      <c r="D103" s="11">
        <v>0</v>
      </c>
    </row>
    <row r="104" spans="1:4" x14ac:dyDescent="0.25">
      <c r="A104" s="166" t="s">
        <v>114</v>
      </c>
      <c r="B104" s="166"/>
      <c r="C104" s="166"/>
      <c r="D104" s="17">
        <f>SUM(D100:D103)</f>
        <v>0</v>
      </c>
    </row>
    <row r="105" spans="1:4" x14ac:dyDescent="0.25">
      <c r="A105" s="168"/>
      <c r="B105" s="168"/>
      <c r="C105" s="168"/>
      <c r="D105" s="168"/>
    </row>
    <row r="106" spans="1:4" x14ac:dyDescent="0.25">
      <c r="A106" s="156" t="s">
        <v>97</v>
      </c>
      <c r="B106" s="156"/>
      <c r="C106" s="156"/>
      <c r="D106" s="156"/>
    </row>
    <row r="107" spans="1:4" x14ac:dyDescent="0.25">
      <c r="A107" s="10">
        <v>6</v>
      </c>
      <c r="B107" s="15" t="s">
        <v>98</v>
      </c>
      <c r="C107" s="10" t="s">
        <v>42</v>
      </c>
      <c r="D107" s="10" t="s">
        <v>31</v>
      </c>
    </row>
    <row r="108" spans="1:4" x14ac:dyDescent="0.25">
      <c r="A108" s="10" t="s">
        <v>10</v>
      </c>
      <c r="B108" s="15" t="s">
        <v>99</v>
      </c>
      <c r="C108" s="28">
        <v>0.05</v>
      </c>
      <c r="D108" s="11">
        <f>ROUND(($D$124*C108),2)</f>
        <v>0</v>
      </c>
    </row>
    <row r="109" spans="1:4" x14ac:dyDescent="0.25">
      <c r="A109" s="10" t="s">
        <v>12</v>
      </c>
      <c r="B109" s="15" t="s">
        <v>100</v>
      </c>
      <c r="C109" s="28">
        <v>0.1</v>
      </c>
      <c r="D109" s="11">
        <f>ROUND((($D$108+$D$124)*C109),2)</f>
        <v>0</v>
      </c>
    </row>
    <row r="110" spans="1:4" x14ac:dyDescent="0.25">
      <c r="A110" s="10" t="s">
        <v>14</v>
      </c>
      <c r="B110" s="31" t="s">
        <v>101</v>
      </c>
      <c r="C110" s="30">
        <v>0.14249999999999999</v>
      </c>
      <c r="D110" s="17"/>
    </row>
    <row r="111" spans="1:4" ht="15" customHeight="1" x14ac:dyDescent="0.25">
      <c r="A111" s="10"/>
      <c r="B111" s="15" t="s">
        <v>102</v>
      </c>
      <c r="C111" s="28">
        <v>1.6500000000000001E-2</v>
      </c>
      <c r="D111" s="39">
        <f>ROUND((($D$124+$D$108+$D$109)/(1-$C$110)*C111),2)</f>
        <v>0</v>
      </c>
    </row>
    <row r="112" spans="1:4" x14ac:dyDescent="0.25">
      <c r="A112" s="10"/>
      <c r="B112" s="15" t="s">
        <v>103</v>
      </c>
      <c r="C112" s="28">
        <v>7.5999999999999998E-2</v>
      </c>
      <c r="D112" s="29">
        <f>ROUND((($D$124+$D$108+$D$109)/(1-$C$110)*C112),2)</f>
        <v>0</v>
      </c>
    </row>
    <row r="113" spans="1:5" x14ac:dyDescent="0.25">
      <c r="A113" s="10"/>
      <c r="B113" s="15" t="s">
        <v>117</v>
      </c>
      <c r="C113" s="28">
        <v>0</v>
      </c>
      <c r="D113" s="29">
        <f>($D$124+$D$108+$D$109)/(1-$C$110)*C113</f>
        <v>0</v>
      </c>
    </row>
    <row r="114" spans="1:5" x14ac:dyDescent="0.25">
      <c r="A114" s="10"/>
      <c r="B114" s="15" t="s">
        <v>104</v>
      </c>
      <c r="C114" s="28">
        <v>0.05</v>
      </c>
      <c r="D114" s="29">
        <f>ROUND((($D$124+$D$108+$D$109)/(1-$C$110)*C114),2)</f>
        <v>0</v>
      </c>
    </row>
    <row r="115" spans="1:5" x14ac:dyDescent="0.25">
      <c r="A115" s="166" t="s">
        <v>114</v>
      </c>
      <c r="B115" s="166"/>
      <c r="C115" s="40">
        <f>SUM(C108,C109,C111,C112,C113,C114)</f>
        <v>0.29250000000000004</v>
      </c>
      <c r="D115" s="17">
        <f>SUM(D108,D109,D111,D112,D113,D114)</f>
        <v>0</v>
      </c>
    </row>
    <row r="116" spans="1:5" x14ac:dyDescent="0.25">
      <c r="A116" s="168"/>
      <c r="B116" s="168"/>
      <c r="C116" s="168"/>
      <c r="D116" s="168"/>
    </row>
    <row r="117" spans="1:5" x14ac:dyDescent="0.25">
      <c r="A117" s="156" t="s">
        <v>105</v>
      </c>
      <c r="B117" s="156"/>
      <c r="C117" s="156"/>
      <c r="D117" s="156"/>
    </row>
    <row r="118" spans="1:5" x14ac:dyDescent="0.25">
      <c r="A118" s="10"/>
      <c r="B118" s="164" t="s">
        <v>106</v>
      </c>
      <c r="C118" s="164"/>
      <c r="D118" s="10" t="s">
        <v>31</v>
      </c>
    </row>
    <row r="119" spans="1:5" x14ac:dyDescent="0.25">
      <c r="A119" s="10" t="s">
        <v>10</v>
      </c>
      <c r="B119" s="164" t="s">
        <v>29</v>
      </c>
      <c r="C119" s="164"/>
      <c r="D119" s="11">
        <f>D26</f>
        <v>0</v>
      </c>
    </row>
    <row r="120" spans="1:5" ht="15" customHeight="1" x14ac:dyDescent="0.25">
      <c r="A120" s="10" t="s">
        <v>12</v>
      </c>
      <c r="B120" s="164" t="s">
        <v>38</v>
      </c>
      <c r="C120" s="164"/>
      <c r="D120" s="11">
        <f>D65</f>
        <v>0</v>
      </c>
    </row>
    <row r="121" spans="1:5" x14ac:dyDescent="0.25">
      <c r="A121" s="10" t="s">
        <v>14</v>
      </c>
      <c r="B121" s="164" t="s">
        <v>68</v>
      </c>
      <c r="C121" s="164"/>
      <c r="D121" s="11">
        <f>D74</f>
        <v>0</v>
      </c>
    </row>
    <row r="122" spans="1:5" ht="15" customHeight="1" x14ac:dyDescent="0.25">
      <c r="A122" s="10" t="s">
        <v>16</v>
      </c>
      <c r="B122" s="164" t="s">
        <v>75</v>
      </c>
      <c r="C122" s="164"/>
      <c r="D122" s="11">
        <f>D96</f>
        <v>0</v>
      </c>
    </row>
    <row r="123" spans="1:5" ht="15" customHeight="1" x14ac:dyDescent="0.25">
      <c r="A123" s="10" t="s">
        <v>34</v>
      </c>
      <c r="B123" s="164" t="s">
        <v>92</v>
      </c>
      <c r="C123" s="164"/>
      <c r="D123" s="11">
        <f>D104</f>
        <v>0</v>
      </c>
    </row>
    <row r="124" spans="1:5" ht="15" customHeight="1" x14ac:dyDescent="0.25">
      <c r="A124" s="166" t="s">
        <v>107</v>
      </c>
      <c r="B124" s="166"/>
      <c r="C124" s="166"/>
      <c r="D124" s="17">
        <f>ROUND(SUM(D119:D123),2)</f>
        <v>0</v>
      </c>
    </row>
    <row r="125" spans="1:5" x14ac:dyDescent="0.25">
      <c r="A125" s="10" t="s">
        <v>35</v>
      </c>
      <c r="B125" s="164" t="s">
        <v>97</v>
      </c>
      <c r="C125" s="164"/>
      <c r="D125" s="11">
        <f>D115</f>
        <v>0</v>
      </c>
    </row>
    <row r="126" spans="1:5" x14ac:dyDescent="0.25">
      <c r="A126" s="176" t="s">
        <v>108</v>
      </c>
      <c r="B126" s="176"/>
      <c r="C126" s="176"/>
      <c r="D126" s="81">
        <f>D124+D125</f>
        <v>0</v>
      </c>
    </row>
    <row r="127" spans="1:5" x14ac:dyDescent="0.25">
      <c r="A127" s="176" t="s">
        <v>109</v>
      </c>
      <c r="B127" s="176"/>
      <c r="C127" s="176"/>
      <c r="D127" s="81">
        <f>D126*$D$11</f>
        <v>0</v>
      </c>
    </row>
    <row r="128" spans="1:5" x14ac:dyDescent="0.25">
      <c r="A128" s="176" t="s">
        <v>110</v>
      </c>
      <c r="B128" s="176"/>
      <c r="C128" s="176"/>
      <c r="D128" s="81">
        <f>D127*12</f>
        <v>0</v>
      </c>
      <c r="E128" s="1"/>
    </row>
    <row r="129" spans="4:4" x14ac:dyDescent="0.25">
      <c r="D129" s="6"/>
    </row>
  </sheetData>
  <mergeCells count="79">
    <mergeCell ref="B7:C7"/>
    <mergeCell ref="A1:D1"/>
    <mergeCell ref="A2:D2"/>
    <mergeCell ref="A4:D4"/>
    <mergeCell ref="B5:C5"/>
    <mergeCell ref="B6:C6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87:D87"/>
    <mergeCell ref="A90:B90"/>
    <mergeCell ref="A92:D92"/>
    <mergeCell ref="B93:C93"/>
    <mergeCell ref="B94:C94"/>
    <mergeCell ref="A74:B74"/>
    <mergeCell ref="A75:D75"/>
    <mergeCell ref="A76:D76"/>
    <mergeCell ref="A77:D77"/>
    <mergeCell ref="A85:B85"/>
    <mergeCell ref="A104:C104"/>
    <mergeCell ref="A105:D105"/>
    <mergeCell ref="A106:D106"/>
    <mergeCell ref="A115:B115"/>
    <mergeCell ref="A96:C96"/>
    <mergeCell ref="B99:C99"/>
    <mergeCell ref="B100:C100"/>
    <mergeCell ref="B101:C101"/>
    <mergeCell ref="B102:C102"/>
    <mergeCell ref="B103:C103"/>
    <mergeCell ref="E79:I79"/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  <mergeCell ref="A116:D116"/>
    <mergeCell ref="A97:D97"/>
    <mergeCell ref="A98:D98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9"/>
  <sheetViews>
    <sheetView topLeftCell="A28" zoomScaleNormal="100" workbookViewId="0">
      <selection activeCell="F53" sqref="F53"/>
    </sheetView>
  </sheetViews>
  <sheetFormatPr defaultRowHeight="15" x14ac:dyDescent="0.25"/>
  <cols>
    <col min="1" max="1" width="3.5703125" style="5" customWidth="1"/>
    <col min="2" max="2" width="65" style="4" customWidth="1"/>
    <col min="3" max="3" width="24.42578125" style="4" customWidth="1"/>
    <col min="4" max="4" width="34.5703125" style="5" customWidth="1"/>
    <col min="5" max="5" width="10.7109375" customWidth="1"/>
    <col min="6" max="6" width="12.7109375" bestFit="1" customWidth="1"/>
  </cols>
  <sheetData>
    <row r="1" spans="1:5" x14ac:dyDescent="0.25">
      <c r="A1" s="100" t="s">
        <v>8</v>
      </c>
      <c r="B1" s="100"/>
      <c r="C1" s="100"/>
      <c r="D1" s="100"/>
    </row>
    <row r="2" spans="1:5" x14ac:dyDescent="0.25">
      <c r="A2" s="100" t="s">
        <v>207</v>
      </c>
      <c r="B2" s="100"/>
      <c r="C2" s="100"/>
      <c r="D2" s="100"/>
    </row>
    <row r="3" spans="1:5" x14ac:dyDescent="0.25">
      <c r="A3" s="8"/>
      <c r="B3" s="8"/>
      <c r="C3" s="8"/>
      <c r="D3" s="8"/>
    </row>
    <row r="4" spans="1:5" x14ac:dyDescent="0.25">
      <c r="A4" s="157" t="s">
        <v>9</v>
      </c>
      <c r="B4" s="158"/>
      <c r="C4" s="158"/>
      <c r="D4" s="159"/>
    </row>
    <row r="5" spans="1:5" x14ac:dyDescent="0.25">
      <c r="A5" s="9" t="s">
        <v>10</v>
      </c>
      <c r="B5" s="155" t="s">
        <v>11</v>
      </c>
      <c r="C5" s="155"/>
      <c r="D5" s="9">
        <v>2025</v>
      </c>
    </row>
    <row r="6" spans="1:5" ht="45" x14ac:dyDescent="0.25">
      <c r="A6" s="9" t="s">
        <v>12</v>
      </c>
      <c r="B6" s="155" t="s">
        <v>13</v>
      </c>
      <c r="C6" s="155"/>
      <c r="D6" s="10" t="s">
        <v>208</v>
      </c>
    </row>
    <row r="7" spans="1:5" x14ac:dyDescent="0.25">
      <c r="A7" s="9" t="s">
        <v>14</v>
      </c>
      <c r="B7" s="155" t="s">
        <v>15</v>
      </c>
      <c r="C7" s="155"/>
      <c r="D7" s="9">
        <v>2025</v>
      </c>
    </row>
    <row r="8" spans="1:5" x14ac:dyDescent="0.25">
      <c r="A8" s="9" t="s">
        <v>16</v>
      </c>
      <c r="B8" s="155" t="s">
        <v>17</v>
      </c>
      <c r="C8" s="155"/>
      <c r="D8" s="10" t="s">
        <v>209</v>
      </c>
    </row>
    <row r="9" spans="1:5" x14ac:dyDescent="0.25">
      <c r="A9" s="154" t="s">
        <v>18</v>
      </c>
      <c r="B9" s="154"/>
      <c r="C9" s="154"/>
      <c r="D9" s="154"/>
    </row>
    <row r="10" spans="1:5" ht="30" x14ac:dyDescent="0.25">
      <c r="A10" s="128" t="s">
        <v>19</v>
      </c>
      <c r="B10" s="128"/>
      <c r="C10" s="10" t="s">
        <v>20</v>
      </c>
      <c r="D10" s="10" t="s">
        <v>21</v>
      </c>
    </row>
    <row r="11" spans="1:5" x14ac:dyDescent="0.25">
      <c r="A11" s="154" t="s">
        <v>111</v>
      </c>
      <c r="B11" s="154"/>
      <c r="C11" s="9" t="s">
        <v>202</v>
      </c>
      <c r="D11" s="9">
        <v>17</v>
      </c>
      <c r="E11" s="42"/>
    </row>
    <row r="12" spans="1:5" x14ac:dyDescent="0.25">
      <c r="A12" s="156" t="s">
        <v>22</v>
      </c>
      <c r="B12" s="156"/>
      <c r="C12" s="156"/>
      <c r="D12" s="156"/>
    </row>
    <row r="13" spans="1:5" x14ac:dyDescent="0.25">
      <c r="A13" s="154" t="s">
        <v>23</v>
      </c>
      <c r="B13" s="154"/>
      <c r="C13" s="154"/>
      <c r="D13" s="154"/>
    </row>
    <row r="14" spans="1:5" x14ac:dyDescent="0.25">
      <c r="A14" s="154" t="s">
        <v>24</v>
      </c>
      <c r="B14" s="154"/>
      <c r="C14" s="154"/>
      <c r="D14" s="154"/>
    </row>
    <row r="15" spans="1:5" x14ac:dyDescent="0.25">
      <c r="A15" s="9">
        <v>1</v>
      </c>
      <c r="B15" s="155" t="s">
        <v>25</v>
      </c>
      <c r="C15" s="155"/>
      <c r="D15" s="10" t="s">
        <v>112</v>
      </c>
    </row>
    <row r="16" spans="1:5" x14ac:dyDescent="0.25">
      <c r="A16" s="9">
        <v>2</v>
      </c>
      <c r="B16" s="155" t="s">
        <v>26</v>
      </c>
      <c r="C16" s="155"/>
      <c r="D16" s="9" t="s">
        <v>118</v>
      </c>
    </row>
    <row r="17" spans="1:5" x14ac:dyDescent="0.25">
      <c r="A17" s="9">
        <v>3</v>
      </c>
      <c r="B17" s="155" t="s">
        <v>113</v>
      </c>
      <c r="C17" s="155"/>
      <c r="D17" s="11">
        <v>1954.87</v>
      </c>
    </row>
    <row r="18" spans="1:5" x14ac:dyDescent="0.25">
      <c r="A18" s="9">
        <v>4</v>
      </c>
      <c r="B18" s="155" t="s">
        <v>27</v>
      </c>
      <c r="C18" s="155"/>
      <c r="D18" s="10" t="s">
        <v>153</v>
      </c>
    </row>
    <row r="19" spans="1:5" x14ac:dyDescent="0.25">
      <c r="A19" s="9">
        <v>5</v>
      </c>
      <c r="B19" s="155" t="s">
        <v>28</v>
      </c>
      <c r="C19" s="155"/>
      <c r="D19" s="12">
        <v>45658</v>
      </c>
    </row>
    <row r="20" spans="1:5" x14ac:dyDescent="0.25">
      <c r="A20" s="163"/>
      <c r="B20" s="163"/>
      <c r="C20" s="163"/>
      <c r="D20" s="163"/>
    </row>
    <row r="21" spans="1:5" x14ac:dyDescent="0.25">
      <c r="A21" s="156" t="s">
        <v>29</v>
      </c>
      <c r="B21" s="156"/>
      <c r="C21" s="156"/>
      <c r="D21" s="156"/>
    </row>
    <row r="22" spans="1:5" x14ac:dyDescent="0.25">
      <c r="A22" s="10">
        <v>1</v>
      </c>
      <c r="B22" s="164" t="s">
        <v>30</v>
      </c>
      <c r="C22" s="164"/>
      <c r="D22" s="10" t="s">
        <v>31</v>
      </c>
    </row>
    <row r="23" spans="1:5" x14ac:dyDescent="0.25">
      <c r="A23" s="13" t="s">
        <v>10</v>
      </c>
      <c r="B23" s="165" t="s">
        <v>32</v>
      </c>
      <c r="C23" s="165"/>
      <c r="D23" s="14">
        <v>0</v>
      </c>
    </row>
    <row r="24" spans="1:5" x14ac:dyDescent="0.25">
      <c r="A24" s="10" t="s">
        <v>12</v>
      </c>
      <c r="B24" s="164" t="s">
        <v>33</v>
      </c>
      <c r="C24" s="164"/>
      <c r="D24" s="11">
        <v>0</v>
      </c>
    </row>
    <row r="25" spans="1:5" ht="15" customHeight="1" x14ac:dyDescent="0.25">
      <c r="A25" s="10" t="s">
        <v>14</v>
      </c>
      <c r="B25" s="177" t="s">
        <v>37</v>
      </c>
      <c r="C25" s="178"/>
      <c r="D25" s="11">
        <v>0</v>
      </c>
    </row>
    <row r="26" spans="1:5" x14ac:dyDescent="0.25">
      <c r="A26" s="160" t="s">
        <v>114</v>
      </c>
      <c r="B26" s="161"/>
      <c r="C26" s="162"/>
      <c r="D26" s="17">
        <f>ROUND(SUM(D23:D25),2)</f>
        <v>0</v>
      </c>
      <c r="E26" s="1"/>
    </row>
    <row r="27" spans="1:5" x14ac:dyDescent="0.25">
      <c r="A27" s="163"/>
      <c r="B27" s="163"/>
      <c r="C27" s="163"/>
      <c r="D27" s="163"/>
    </row>
    <row r="28" spans="1:5" x14ac:dyDescent="0.25">
      <c r="A28" s="156" t="s">
        <v>38</v>
      </c>
      <c r="B28" s="156"/>
      <c r="C28" s="156"/>
      <c r="D28" s="156"/>
    </row>
    <row r="29" spans="1:5" x14ac:dyDescent="0.25">
      <c r="A29" s="156" t="s">
        <v>39</v>
      </c>
      <c r="B29" s="156"/>
      <c r="C29" s="156"/>
      <c r="D29" s="156"/>
    </row>
    <row r="30" spans="1:5" x14ac:dyDescent="0.25">
      <c r="A30" s="10" t="s">
        <v>40</v>
      </c>
      <c r="B30" s="18" t="s">
        <v>41</v>
      </c>
      <c r="C30" s="10" t="s">
        <v>42</v>
      </c>
      <c r="D30" s="10" t="s">
        <v>31</v>
      </c>
    </row>
    <row r="31" spans="1:5" x14ac:dyDescent="0.25">
      <c r="A31" s="10" t="s">
        <v>10</v>
      </c>
      <c r="B31" s="16" t="s">
        <v>43</v>
      </c>
      <c r="C31" s="19">
        <v>8.3299999999999999E-2</v>
      </c>
      <c r="D31" s="11">
        <f>ROUND(($D$26*$C$31),2)</f>
        <v>0</v>
      </c>
    </row>
    <row r="32" spans="1:5" ht="15" customHeight="1" x14ac:dyDescent="0.25">
      <c r="A32" s="10" t="s">
        <v>12</v>
      </c>
      <c r="B32" s="16" t="s">
        <v>44</v>
      </c>
      <c r="C32" s="19">
        <v>9.0899999999999995E-2</v>
      </c>
      <c r="D32" s="11">
        <f>ROUND(($D$26*$C$32),2)</f>
        <v>0</v>
      </c>
    </row>
    <row r="33" spans="1:6" ht="15" customHeight="1" x14ac:dyDescent="0.25">
      <c r="A33" s="10" t="s">
        <v>14</v>
      </c>
      <c r="B33" s="16" t="s">
        <v>45</v>
      </c>
      <c r="C33" s="19">
        <v>3.0099999999999998E-2</v>
      </c>
      <c r="D33" s="11">
        <f>ROUND(($D$26*$C$33),2)</f>
        <v>0</v>
      </c>
    </row>
    <row r="34" spans="1:6" x14ac:dyDescent="0.25">
      <c r="A34" s="160" t="s">
        <v>115</v>
      </c>
      <c r="B34" s="162"/>
      <c r="C34" s="30">
        <f>SUM(C31:C33)</f>
        <v>0.20429999999999998</v>
      </c>
      <c r="D34" s="17">
        <f>SUM(D31:D33)</f>
        <v>0</v>
      </c>
    </row>
    <row r="35" spans="1:6" x14ac:dyDescent="0.25">
      <c r="A35" s="10" t="s">
        <v>16</v>
      </c>
      <c r="B35" s="10" t="s">
        <v>46</v>
      </c>
      <c r="C35" s="19">
        <v>7.5200000000000003E-2</v>
      </c>
      <c r="D35" s="11">
        <f>$C$35*$D$26</f>
        <v>0</v>
      </c>
    </row>
    <row r="36" spans="1:6" x14ac:dyDescent="0.25">
      <c r="A36" s="166" t="s">
        <v>47</v>
      </c>
      <c r="B36" s="166"/>
      <c r="C36" s="30">
        <f>C35+C34</f>
        <v>0.27949999999999997</v>
      </c>
      <c r="D36" s="17">
        <f>D34+D35</f>
        <v>0</v>
      </c>
    </row>
    <row r="37" spans="1:6" x14ac:dyDescent="0.25">
      <c r="A37" s="20"/>
      <c r="B37" s="20"/>
      <c r="C37" s="21"/>
      <c r="D37" s="22"/>
    </row>
    <row r="38" spans="1:6" x14ac:dyDescent="0.25">
      <c r="A38" s="167" t="s">
        <v>48</v>
      </c>
      <c r="B38" s="167"/>
      <c r="C38" s="167"/>
      <c r="D38" s="167"/>
    </row>
    <row r="39" spans="1:6" x14ac:dyDescent="0.25">
      <c r="A39" s="10" t="s">
        <v>49</v>
      </c>
      <c r="B39" s="15" t="s">
        <v>50</v>
      </c>
      <c r="C39" s="10" t="s">
        <v>42</v>
      </c>
      <c r="D39" s="10" t="s">
        <v>31</v>
      </c>
    </row>
    <row r="40" spans="1:6" x14ac:dyDescent="0.25">
      <c r="A40" s="10" t="s">
        <v>10</v>
      </c>
      <c r="B40" s="16" t="s">
        <v>51</v>
      </c>
      <c r="C40" s="19">
        <v>0.2</v>
      </c>
      <c r="D40" s="11">
        <f t="shared" ref="D40:D47" si="0">ROUND(($D$26*C40),2)</f>
        <v>0</v>
      </c>
      <c r="E40" s="1"/>
    </row>
    <row r="41" spans="1:6" x14ac:dyDescent="0.25">
      <c r="A41" s="10" t="s">
        <v>12</v>
      </c>
      <c r="B41" s="16" t="s">
        <v>52</v>
      </c>
      <c r="C41" s="19">
        <v>2.5000000000000001E-2</v>
      </c>
      <c r="D41" s="11">
        <f t="shared" si="0"/>
        <v>0</v>
      </c>
      <c r="E41" s="1"/>
    </row>
    <row r="42" spans="1:6" x14ac:dyDescent="0.25">
      <c r="A42" s="10" t="s">
        <v>14</v>
      </c>
      <c r="B42" s="16" t="s">
        <v>53</v>
      </c>
      <c r="C42" s="19">
        <v>0.03</v>
      </c>
      <c r="D42" s="11">
        <f t="shared" si="0"/>
        <v>0</v>
      </c>
      <c r="E42" s="1"/>
    </row>
    <row r="43" spans="1:6" x14ac:dyDescent="0.25">
      <c r="A43" s="10" t="s">
        <v>16</v>
      </c>
      <c r="B43" s="16" t="s">
        <v>54</v>
      </c>
      <c r="C43" s="19">
        <v>1.4999999999999999E-2</v>
      </c>
      <c r="D43" s="11">
        <f t="shared" si="0"/>
        <v>0</v>
      </c>
      <c r="E43" s="1"/>
    </row>
    <row r="44" spans="1:6" ht="15" customHeight="1" x14ac:dyDescent="0.25">
      <c r="A44" s="10" t="s">
        <v>34</v>
      </c>
      <c r="B44" s="16" t="s">
        <v>55</v>
      </c>
      <c r="C44" s="19">
        <v>0.01</v>
      </c>
      <c r="D44" s="11">
        <f t="shared" si="0"/>
        <v>0</v>
      </c>
      <c r="E44" s="1"/>
    </row>
    <row r="45" spans="1:6" x14ac:dyDescent="0.25">
      <c r="A45" s="10" t="s">
        <v>35</v>
      </c>
      <c r="B45" s="16" t="s">
        <v>56</v>
      </c>
      <c r="C45" s="19">
        <v>6.0000000000000001E-3</v>
      </c>
      <c r="D45" s="11">
        <f t="shared" si="0"/>
        <v>0</v>
      </c>
      <c r="E45" s="1"/>
    </row>
    <row r="46" spans="1:6" x14ac:dyDescent="0.25">
      <c r="A46" s="10" t="s">
        <v>36</v>
      </c>
      <c r="B46" s="16" t="s">
        <v>57</v>
      </c>
      <c r="C46" s="19">
        <v>2E-3</v>
      </c>
      <c r="D46" s="11">
        <f t="shared" si="0"/>
        <v>0</v>
      </c>
      <c r="E46" s="1"/>
    </row>
    <row r="47" spans="1:6" x14ac:dyDescent="0.25">
      <c r="A47" s="10" t="s">
        <v>58</v>
      </c>
      <c r="B47" s="16" t="s">
        <v>59</v>
      </c>
      <c r="C47" s="19">
        <v>0.08</v>
      </c>
      <c r="D47" s="11">
        <f t="shared" si="0"/>
        <v>0</v>
      </c>
      <c r="E47" s="1"/>
    </row>
    <row r="48" spans="1:6" x14ac:dyDescent="0.25">
      <c r="A48" s="166" t="s">
        <v>114</v>
      </c>
      <c r="B48" s="166"/>
      <c r="C48" s="30">
        <f>SUM(C40:C47)</f>
        <v>0.36800000000000005</v>
      </c>
      <c r="D48" s="17">
        <f>SUM(D40:D47)</f>
        <v>0</v>
      </c>
      <c r="E48" s="1"/>
      <c r="F48" s="1"/>
    </row>
    <row r="49" spans="1:6" x14ac:dyDescent="0.25">
      <c r="A49" s="32"/>
      <c r="B49" s="20"/>
      <c r="C49" s="21"/>
      <c r="D49" s="22"/>
    </row>
    <row r="50" spans="1:6" x14ac:dyDescent="0.25">
      <c r="A50" s="156" t="s">
        <v>60</v>
      </c>
      <c r="B50" s="156"/>
      <c r="C50" s="156"/>
      <c r="D50" s="156"/>
    </row>
    <row r="51" spans="1:6" x14ac:dyDescent="0.25">
      <c r="A51" s="10" t="s">
        <v>61</v>
      </c>
      <c r="B51" s="16" t="s">
        <v>62</v>
      </c>
      <c r="C51" s="10" t="s">
        <v>63</v>
      </c>
      <c r="D51" s="10" t="s">
        <v>31</v>
      </c>
    </row>
    <row r="52" spans="1:6" ht="45" x14ac:dyDescent="0.25">
      <c r="A52" s="10" t="s">
        <v>10</v>
      </c>
      <c r="B52" s="16" t="s">
        <v>119</v>
      </c>
      <c r="C52" s="24"/>
      <c r="D52" s="11">
        <f>ROUND(IF($C$52*2*21-6%*D23&lt;0,0,$C$52*2*21-6%*D23),2)</f>
        <v>0</v>
      </c>
      <c r="E52" s="91" t="s">
        <v>249</v>
      </c>
      <c r="F52" s="95">
        <v>7.52</v>
      </c>
    </row>
    <row r="53" spans="1:6" ht="33.75" customHeight="1" x14ac:dyDescent="0.25">
      <c r="A53" s="10" t="s">
        <v>12</v>
      </c>
      <c r="B53" s="23" t="s">
        <v>203</v>
      </c>
      <c r="C53" s="24"/>
      <c r="D53" s="14">
        <f>ROUND(($C$53*21),2)</f>
        <v>0</v>
      </c>
      <c r="E53" s="91" t="s">
        <v>250</v>
      </c>
      <c r="F53" s="95">
        <v>27.6</v>
      </c>
    </row>
    <row r="54" spans="1:6" ht="30" x14ac:dyDescent="0.25">
      <c r="A54" s="10" t="s">
        <v>14</v>
      </c>
      <c r="B54" s="23" t="s">
        <v>241</v>
      </c>
      <c r="D54" s="11">
        <v>0</v>
      </c>
      <c r="E54" s="91" t="s">
        <v>250</v>
      </c>
      <c r="F54" s="95">
        <v>106</v>
      </c>
    </row>
    <row r="55" spans="1:6" x14ac:dyDescent="0.25">
      <c r="A55" s="10" t="s">
        <v>16</v>
      </c>
      <c r="B55" s="23" t="s">
        <v>64</v>
      </c>
      <c r="C55" s="24"/>
      <c r="D55" s="11">
        <v>0</v>
      </c>
    </row>
    <row r="56" spans="1:6" x14ac:dyDescent="0.25">
      <c r="A56" s="10" t="s">
        <v>34</v>
      </c>
      <c r="B56" s="23" t="s">
        <v>240</v>
      </c>
      <c r="C56" s="23"/>
      <c r="D56" s="11">
        <v>0</v>
      </c>
    </row>
    <row r="57" spans="1:6" ht="30" x14ac:dyDescent="0.25">
      <c r="A57" s="10" t="s">
        <v>35</v>
      </c>
      <c r="B57" s="16" t="s">
        <v>210</v>
      </c>
      <c r="C57" s="16"/>
      <c r="D57" s="11">
        <v>0</v>
      </c>
      <c r="E57" s="91" t="s">
        <v>250</v>
      </c>
      <c r="F57" s="95">
        <v>129.38999999999999</v>
      </c>
    </row>
    <row r="58" spans="1:6" x14ac:dyDescent="0.25">
      <c r="A58" s="166" t="s">
        <v>114</v>
      </c>
      <c r="B58" s="166"/>
      <c r="C58" s="166"/>
      <c r="D58" s="17">
        <f>SUM(D52:D57)</f>
        <v>0</v>
      </c>
    </row>
    <row r="59" spans="1:6" x14ac:dyDescent="0.25">
      <c r="A59" s="20"/>
      <c r="B59" s="20"/>
      <c r="C59" s="20"/>
      <c r="D59" s="22"/>
    </row>
    <row r="60" spans="1:6" ht="15" customHeight="1" x14ac:dyDescent="0.25">
      <c r="A60" s="156" t="s">
        <v>66</v>
      </c>
      <c r="B60" s="156"/>
      <c r="C60" s="156"/>
      <c r="D60" s="156"/>
    </row>
    <row r="61" spans="1:6" x14ac:dyDescent="0.25">
      <c r="A61" s="10">
        <v>2</v>
      </c>
      <c r="B61" s="164" t="s">
        <v>67</v>
      </c>
      <c r="C61" s="164"/>
      <c r="D61" s="10" t="s">
        <v>31</v>
      </c>
    </row>
    <row r="62" spans="1:6" x14ac:dyDescent="0.25">
      <c r="A62" s="10" t="s">
        <v>40</v>
      </c>
      <c r="B62" s="164" t="s">
        <v>41</v>
      </c>
      <c r="C62" s="164"/>
      <c r="D62" s="11">
        <f>D36</f>
        <v>0</v>
      </c>
    </row>
    <row r="63" spans="1:6" x14ac:dyDescent="0.25">
      <c r="A63" s="10" t="s">
        <v>49</v>
      </c>
      <c r="B63" s="164" t="s">
        <v>50</v>
      </c>
      <c r="C63" s="164"/>
      <c r="D63" s="11">
        <f>D48</f>
        <v>0</v>
      </c>
    </row>
    <row r="64" spans="1:6" x14ac:dyDescent="0.25">
      <c r="A64" s="10" t="s">
        <v>61</v>
      </c>
      <c r="B64" s="164" t="s">
        <v>62</v>
      </c>
      <c r="C64" s="164"/>
      <c r="D64" s="11">
        <f>D58</f>
        <v>0</v>
      </c>
    </row>
    <row r="65" spans="1:9" x14ac:dyDescent="0.25">
      <c r="A65" s="166" t="s">
        <v>114</v>
      </c>
      <c r="B65" s="166"/>
      <c r="C65" s="166"/>
      <c r="D65" s="17">
        <f>ROUND(SUM(D62:D64),2)</f>
        <v>0</v>
      </c>
    </row>
    <row r="66" spans="1:9" x14ac:dyDescent="0.25">
      <c r="A66" s="163"/>
      <c r="B66" s="163"/>
      <c r="C66" s="163"/>
      <c r="D66" s="163"/>
    </row>
    <row r="67" spans="1:9" x14ac:dyDescent="0.25">
      <c r="A67" s="156" t="s">
        <v>68</v>
      </c>
      <c r="B67" s="156"/>
      <c r="C67" s="156"/>
      <c r="D67" s="156"/>
    </row>
    <row r="68" spans="1:9" x14ac:dyDescent="0.25">
      <c r="A68" s="10">
        <v>3</v>
      </c>
      <c r="B68" s="25" t="s">
        <v>69</v>
      </c>
      <c r="C68" s="13" t="s">
        <v>42</v>
      </c>
      <c r="D68" s="13" t="s">
        <v>31</v>
      </c>
    </row>
    <row r="69" spans="1:9" x14ac:dyDescent="0.25">
      <c r="A69" s="10" t="s">
        <v>10</v>
      </c>
      <c r="B69" s="25" t="s">
        <v>70</v>
      </c>
      <c r="C69" s="26">
        <v>4.1999999999999997E-3</v>
      </c>
      <c r="D69" s="11">
        <f>ROUND(($D$26*C69),2)</f>
        <v>0</v>
      </c>
    </row>
    <row r="70" spans="1:9" ht="15" customHeight="1" x14ac:dyDescent="0.25">
      <c r="A70" s="10" t="s">
        <v>12</v>
      </c>
      <c r="B70" s="25" t="s">
        <v>71</v>
      </c>
      <c r="C70" s="26">
        <v>2.9999999999999997E-4</v>
      </c>
      <c r="D70" s="11">
        <f>ROUND(($D$26*C70),2)</f>
        <v>0</v>
      </c>
    </row>
    <row r="71" spans="1:9" x14ac:dyDescent="0.25">
      <c r="A71" s="10" t="s">
        <v>14</v>
      </c>
      <c r="B71" s="25" t="s">
        <v>72</v>
      </c>
      <c r="C71" s="26">
        <v>1.9400000000000001E-2</v>
      </c>
      <c r="D71" s="11">
        <f>ROUND(($D$26*C71),2)</f>
        <v>0</v>
      </c>
    </row>
    <row r="72" spans="1:9" x14ac:dyDescent="0.25">
      <c r="A72" s="10" t="s">
        <v>16</v>
      </c>
      <c r="B72" s="25" t="s">
        <v>73</v>
      </c>
      <c r="C72" s="26">
        <v>7.1000000000000004E-3</v>
      </c>
      <c r="D72" s="11">
        <f>ROUND(($D$26*C72),2)</f>
        <v>0</v>
      </c>
    </row>
    <row r="73" spans="1:9" x14ac:dyDescent="0.25">
      <c r="A73" s="10" t="s">
        <v>34</v>
      </c>
      <c r="B73" s="25" t="s">
        <v>74</v>
      </c>
      <c r="C73" s="26">
        <v>0.04</v>
      </c>
      <c r="D73" s="11">
        <f>ROUND(($D$26*C73),2)</f>
        <v>0</v>
      </c>
    </row>
    <row r="74" spans="1:9" x14ac:dyDescent="0.25">
      <c r="A74" s="160" t="s">
        <v>114</v>
      </c>
      <c r="B74" s="162"/>
      <c r="C74" s="30">
        <f>SUM(C69:C73)</f>
        <v>7.1000000000000008E-2</v>
      </c>
      <c r="D74" s="17">
        <f>ROUND(SUM(D69:D73),2)</f>
        <v>0</v>
      </c>
    </row>
    <row r="75" spans="1:9" x14ac:dyDescent="0.25">
      <c r="A75" s="168"/>
      <c r="B75" s="168"/>
      <c r="C75" s="168"/>
      <c r="D75" s="168"/>
    </row>
    <row r="76" spans="1:9" x14ac:dyDescent="0.25">
      <c r="A76" s="156" t="s">
        <v>75</v>
      </c>
      <c r="B76" s="156"/>
      <c r="C76" s="156"/>
      <c r="D76" s="156"/>
    </row>
    <row r="77" spans="1:9" x14ac:dyDescent="0.25">
      <c r="A77" s="169" t="s">
        <v>76</v>
      </c>
      <c r="B77" s="170"/>
      <c r="C77" s="170"/>
      <c r="D77" s="171"/>
    </row>
    <row r="78" spans="1:9" x14ac:dyDescent="0.25">
      <c r="A78" s="10" t="s">
        <v>77</v>
      </c>
      <c r="B78" s="16" t="s">
        <v>78</v>
      </c>
      <c r="C78" s="10" t="s">
        <v>42</v>
      </c>
      <c r="D78" s="10" t="s">
        <v>31</v>
      </c>
    </row>
    <row r="79" spans="1:9" x14ac:dyDescent="0.25">
      <c r="A79" s="13" t="s">
        <v>10</v>
      </c>
      <c r="B79" s="27" t="s">
        <v>79</v>
      </c>
      <c r="C79" s="26">
        <v>0</v>
      </c>
      <c r="D79" s="14">
        <f t="shared" ref="D79:D84" si="1">ROUND(($D$26*C79),2)</f>
        <v>0</v>
      </c>
      <c r="E79" s="179"/>
      <c r="F79" s="180"/>
      <c r="G79" s="180"/>
      <c r="H79" s="180"/>
      <c r="I79" s="180"/>
    </row>
    <row r="80" spans="1:9" x14ac:dyDescent="0.25">
      <c r="A80" s="13" t="s">
        <v>12</v>
      </c>
      <c r="B80" s="27" t="s">
        <v>80</v>
      </c>
      <c r="C80" s="26">
        <v>2.8E-3</v>
      </c>
      <c r="D80" s="14">
        <f t="shared" si="1"/>
        <v>0</v>
      </c>
    </row>
    <row r="81" spans="1:4" ht="15" customHeight="1" x14ac:dyDescent="0.25">
      <c r="A81" s="13" t="s">
        <v>14</v>
      </c>
      <c r="B81" s="27" t="s">
        <v>81</v>
      </c>
      <c r="C81" s="26">
        <v>8.0000000000000004E-4</v>
      </c>
      <c r="D81" s="14">
        <f t="shared" si="1"/>
        <v>0</v>
      </c>
    </row>
    <row r="82" spans="1:4" x14ac:dyDescent="0.25">
      <c r="A82" s="13" t="s">
        <v>16</v>
      </c>
      <c r="B82" s="27" t="s">
        <v>82</v>
      </c>
      <c r="C82" s="26">
        <v>3.3E-3</v>
      </c>
      <c r="D82" s="14">
        <f t="shared" si="1"/>
        <v>0</v>
      </c>
    </row>
    <row r="83" spans="1:4" x14ac:dyDescent="0.25">
      <c r="A83" s="13" t="s">
        <v>34</v>
      </c>
      <c r="B83" s="27" t="s">
        <v>83</v>
      </c>
      <c r="C83" s="26">
        <v>5.9999999999999995E-4</v>
      </c>
      <c r="D83" s="14">
        <f t="shared" si="1"/>
        <v>0</v>
      </c>
    </row>
    <row r="84" spans="1:4" x14ac:dyDescent="0.25">
      <c r="A84" s="13" t="s">
        <v>35</v>
      </c>
      <c r="B84" s="27" t="s">
        <v>84</v>
      </c>
      <c r="C84" s="26">
        <v>0</v>
      </c>
      <c r="D84" s="14">
        <f t="shared" si="1"/>
        <v>0</v>
      </c>
    </row>
    <row r="85" spans="1:4" ht="15" customHeight="1" x14ac:dyDescent="0.25">
      <c r="A85" s="172" t="s">
        <v>114</v>
      </c>
      <c r="B85" s="173"/>
      <c r="C85" s="30">
        <f>SUM(C79:C84)</f>
        <v>7.4999999999999997E-3</v>
      </c>
      <c r="D85" s="17">
        <f>ROUND(SUM(D79:D84),2)</f>
        <v>0</v>
      </c>
    </row>
    <row r="86" spans="1:4" ht="15" customHeight="1" x14ac:dyDescent="0.25">
      <c r="A86" s="35"/>
      <c r="B86" s="36"/>
      <c r="C86" s="37"/>
      <c r="D86" s="38"/>
    </row>
    <row r="87" spans="1:4" x14ac:dyDescent="0.25">
      <c r="A87" s="174" t="s">
        <v>85</v>
      </c>
      <c r="B87" s="175"/>
      <c r="C87" s="175"/>
      <c r="D87" s="175"/>
    </row>
    <row r="88" spans="1:4" x14ac:dyDescent="0.25">
      <c r="A88" s="10" t="s">
        <v>86</v>
      </c>
      <c r="B88" s="16" t="s">
        <v>87</v>
      </c>
      <c r="C88" s="10" t="s">
        <v>42</v>
      </c>
      <c r="D88" s="10" t="s">
        <v>31</v>
      </c>
    </row>
    <row r="89" spans="1:4" x14ac:dyDescent="0.25">
      <c r="A89" s="10" t="s">
        <v>10</v>
      </c>
      <c r="B89" s="18" t="s">
        <v>88</v>
      </c>
      <c r="C89" s="19">
        <v>0</v>
      </c>
      <c r="D89" s="11">
        <v>0</v>
      </c>
    </row>
    <row r="90" spans="1:4" x14ac:dyDescent="0.25">
      <c r="A90" s="166" t="s">
        <v>114</v>
      </c>
      <c r="B90" s="166"/>
      <c r="C90" s="34">
        <f>SUM(C89)</f>
        <v>0</v>
      </c>
      <c r="D90" s="33">
        <f>ROUND(SUM(D89),2)</f>
        <v>0</v>
      </c>
    </row>
    <row r="91" spans="1:4" x14ac:dyDescent="0.25">
      <c r="A91" s="20"/>
      <c r="B91" s="20"/>
      <c r="C91" s="21"/>
      <c r="D91" s="22"/>
    </row>
    <row r="92" spans="1:4" ht="15" customHeight="1" x14ac:dyDescent="0.25">
      <c r="A92" s="156" t="s">
        <v>89</v>
      </c>
      <c r="B92" s="156"/>
      <c r="C92" s="156"/>
      <c r="D92" s="156"/>
    </row>
    <row r="93" spans="1:4" x14ac:dyDescent="0.25">
      <c r="A93" s="10">
        <v>4</v>
      </c>
      <c r="B93" s="164" t="s">
        <v>90</v>
      </c>
      <c r="C93" s="164"/>
      <c r="D93" s="10" t="s">
        <v>31</v>
      </c>
    </row>
    <row r="94" spans="1:4" x14ac:dyDescent="0.25">
      <c r="A94" s="10" t="s">
        <v>77</v>
      </c>
      <c r="B94" s="164" t="s">
        <v>91</v>
      </c>
      <c r="C94" s="164"/>
      <c r="D94" s="11">
        <f>D85</f>
        <v>0</v>
      </c>
    </row>
    <row r="95" spans="1:4" x14ac:dyDescent="0.25">
      <c r="A95" s="10" t="s">
        <v>86</v>
      </c>
      <c r="B95" s="164" t="s">
        <v>87</v>
      </c>
      <c r="C95" s="164"/>
      <c r="D95" s="11">
        <f>D90</f>
        <v>0</v>
      </c>
    </row>
    <row r="96" spans="1:4" x14ac:dyDescent="0.25">
      <c r="A96" s="166" t="s">
        <v>114</v>
      </c>
      <c r="B96" s="166"/>
      <c r="C96" s="166"/>
      <c r="D96" s="17">
        <f>ROUND(SUM(D94:D95),2)</f>
        <v>0</v>
      </c>
    </row>
    <row r="97" spans="1:4" x14ac:dyDescent="0.25">
      <c r="A97" s="168"/>
      <c r="B97" s="168"/>
      <c r="C97" s="168"/>
      <c r="D97" s="168"/>
    </row>
    <row r="98" spans="1:4" x14ac:dyDescent="0.25">
      <c r="A98" s="169" t="s">
        <v>92</v>
      </c>
      <c r="B98" s="170"/>
      <c r="C98" s="170"/>
      <c r="D98" s="171"/>
    </row>
    <row r="99" spans="1:4" x14ac:dyDescent="0.25">
      <c r="A99" s="10">
        <v>5</v>
      </c>
      <c r="B99" s="164" t="s">
        <v>93</v>
      </c>
      <c r="C99" s="164"/>
      <c r="D99" s="10" t="s">
        <v>31</v>
      </c>
    </row>
    <row r="100" spans="1:4" ht="15" customHeight="1" x14ac:dyDescent="0.25">
      <c r="A100" s="10" t="s">
        <v>10</v>
      </c>
      <c r="B100" s="164" t="s">
        <v>94</v>
      </c>
      <c r="C100" s="164"/>
      <c r="D100" s="11">
        <v>0</v>
      </c>
    </row>
    <row r="101" spans="1:4" x14ac:dyDescent="0.25">
      <c r="A101" s="10" t="s">
        <v>12</v>
      </c>
      <c r="B101" s="164" t="s">
        <v>95</v>
      </c>
      <c r="C101" s="164"/>
      <c r="D101" s="11">
        <v>0</v>
      </c>
    </row>
    <row r="102" spans="1:4" x14ac:dyDescent="0.25">
      <c r="A102" s="10" t="s">
        <v>14</v>
      </c>
      <c r="B102" s="164" t="s">
        <v>96</v>
      </c>
      <c r="C102" s="164"/>
      <c r="D102" s="11">
        <v>0</v>
      </c>
    </row>
    <row r="103" spans="1:4" x14ac:dyDescent="0.25">
      <c r="A103" s="10" t="s">
        <v>16</v>
      </c>
      <c r="B103" s="164" t="s">
        <v>37</v>
      </c>
      <c r="C103" s="164"/>
      <c r="D103" s="11">
        <v>0</v>
      </c>
    </row>
    <row r="104" spans="1:4" x14ac:dyDescent="0.25">
      <c r="A104" s="166" t="s">
        <v>114</v>
      </c>
      <c r="B104" s="166"/>
      <c r="C104" s="166"/>
      <c r="D104" s="17">
        <f>ROUND(SUM(D100:D103),2)</f>
        <v>0</v>
      </c>
    </row>
    <row r="105" spans="1:4" x14ac:dyDescent="0.25">
      <c r="A105" s="168"/>
      <c r="B105" s="168"/>
      <c r="C105" s="168"/>
      <c r="D105" s="168"/>
    </row>
    <row r="106" spans="1:4" x14ac:dyDescent="0.25">
      <c r="A106" s="156" t="s">
        <v>97</v>
      </c>
      <c r="B106" s="156"/>
      <c r="C106" s="156"/>
      <c r="D106" s="156"/>
    </row>
    <row r="107" spans="1:4" x14ac:dyDescent="0.25">
      <c r="A107" s="10">
        <v>6</v>
      </c>
      <c r="B107" s="15" t="s">
        <v>98</v>
      </c>
      <c r="C107" s="10" t="s">
        <v>42</v>
      </c>
      <c r="D107" s="10" t="s">
        <v>31</v>
      </c>
    </row>
    <row r="108" spans="1:4" x14ac:dyDescent="0.25">
      <c r="A108" s="10" t="s">
        <v>10</v>
      </c>
      <c r="B108" s="15" t="s">
        <v>99</v>
      </c>
      <c r="C108" s="28">
        <v>0.05</v>
      </c>
      <c r="D108" s="11">
        <f>ROUND(($D$124*C108),2)</f>
        <v>0</v>
      </c>
    </row>
    <row r="109" spans="1:4" x14ac:dyDescent="0.25">
      <c r="A109" s="10" t="s">
        <v>12</v>
      </c>
      <c r="B109" s="15" t="s">
        <v>100</v>
      </c>
      <c r="C109" s="28">
        <v>0.1</v>
      </c>
      <c r="D109" s="11">
        <f>ROUND((($D$108+$D$124)*C109),2)</f>
        <v>0</v>
      </c>
    </row>
    <row r="110" spans="1:4" x14ac:dyDescent="0.25">
      <c r="A110" s="10" t="s">
        <v>14</v>
      </c>
      <c r="B110" s="31" t="s">
        <v>101</v>
      </c>
      <c r="C110" s="30">
        <v>0.14249999999999999</v>
      </c>
      <c r="D110" s="17"/>
    </row>
    <row r="111" spans="1:4" ht="15" customHeight="1" x14ac:dyDescent="0.25">
      <c r="A111" s="10"/>
      <c r="B111" s="15" t="s">
        <v>102</v>
      </c>
      <c r="C111" s="28">
        <v>1.6500000000000001E-2</v>
      </c>
      <c r="D111" s="39">
        <f>ROUND((($D$124+$D$108+$D$109)/(1-$C$110)*C111),2)</f>
        <v>0</v>
      </c>
    </row>
    <row r="112" spans="1:4" x14ac:dyDescent="0.25">
      <c r="A112" s="10"/>
      <c r="B112" s="15" t="s">
        <v>103</v>
      </c>
      <c r="C112" s="28">
        <v>7.5999999999999998E-2</v>
      </c>
      <c r="D112" s="29">
        <f>ROUND((($D$124+$D$108+$D$109)/(1-$C$110)*C112),2)</f>
        <v>0</v>
      </c>
    </row>
    <row r="113" spans="1:6" x14ac:dyDescent="0.25">
      <c r="A113" s="10"/>
      <c r="B113" s="15" t="s">
        <v>117</v>
      </c>
      <c r="C113" s="28">
        <v>0</v>
      </c>
      <c r="D113" s="29">
        <f>($D$124+$D$108+$D$109)/(1-$C$110)*C113</f>
        <v>0</v>
      </c>
    </row>
    <row r="114" spans="1:6" x14ac:dyDescent="0.25">
      <c r="A114" s="10"/>
      <c r="B114" s="15" t="s">
        <v>104</v>
      </c>
      <c r="C114" s="28">
        <v>0.05</v>
      </c>
      <c r="D114" s="29">
        <f>ROUND((($D$124+$D$108+$D$109)/(1-$C$110)*C114),2)</f>
        <v>0</v>
      </c>
    </row>
    <row r="115" spans="1:6" x14ac:dyDescent="0.25">
      <c r="A115" s="166" t="s">
        <v>114</v>
      </c>
      <c r="B115" s="166"/>
      <c r="C115" s="40">
        <f>SUM(C108,C109,C111,C112,C113,C114)</f>
        <v>0.29250000000000004</v>
      </c>
      <c r="D115" s="17">
        <f>ROUND(SUM(D108,D109,D111,D112,D113,D114),2)</f>
        <v>0</v>
      </c>
    </row>
    <row r="116" spans="1:6" x14ac:dyDescent="0.25">
      <c r="A116" s="168"/>
      <c r="B116" s="168"/>
      <c r="C116" s="168"/>
      <c r="D116" s="168"/>
    </row>
    <row r="117" spans="1:6" x14ac:dyDescent="0.25">
      <c r="A117" s="156" t="s">
        <v>105</v>
      </c>
      <c r="B117" s="156"/>
      <c r="C117" s="156"/>
      <c r="D117" s="156"/>
    </row>
    <row r="118" spans="1:6" x14ac:dyDescent="0.25">
      <c r="A118" s="10"/>
      <c r="B118" s="164" t="s">
        <v>106</v>
      </c>
      <c r="C118" s="164"/>
      <c r="D118" s="10" t="s">
        <v>31</v>
      </c>
    </row>
    <row r="119" spans="1:6" x14ac:dyDescent="0.25">
      <c r="A119" s="10" t="s">
        <v>10</v>
      </c>
      <c r="B119" s="164" t="s">
        <v>29</v>
      </c>
      <c r="C119" s="164"/>
      <c r="D119" s="11">
        <f>D26</f>
        <v>0</v>
      </c>
    </row>
    <row r="120" spans="1:6" ht="15" customHeight="1" x14ac:dyDescent="0.25">
      <c r="A120" s="10" t="s">
        <v>12</v>
      </c>
      <c r="B120" s="164" t="s">
        <v>38</v>
      </c>
      <c r="C120" s="164"/>
      <c r="D120" s="11">
        <f>D65</f>
        <v>0</v>
      </c>
    </row>
    <row r="121" spans="1:6" x14ac:dyDescent="0.25">
      <c r="A121" s="10" t="s">
        <v>14</v>
      </c>
      <c r="B121" s="164" t="s">
        <v>68</v>
      </c>
      <c r="C121" s="164"/>
      <c r="D121" s="11">
        <f>D74</f>
        <v>0</v>
      </c>
    </row>
    <row r="122" spans="1:6" ht="15" customHeight="1" x14ac:dyDescent="0.25">
      <c r="A122" s="10" t="s">
        <v>16</v>
      </c>
      <c r="B122" s="164" t="s">
        <v>75</v>
      </c>
      <c r="C122" s="164"/>
      <c r="D122" s="11">
        <f>D96</f>
        <v>0</v>
      </c>
    </row>
    <row r="123" spans="1:6" ht="15" customHeight="1" x14ac:dyDescent="0.25">
      <c r="A123" s="10" t="s">
        <v>34</v>
      </c>
      <c r="B123" s="164" t="s">
        <v>92</v>
      </c>
      <c r="C123" s="164"/>
      <c r="D123" s="11">
        <f>D104</f>
        <v>0</v>
      </c>
    </row>
    <row r="124" spans="1:6" ht="15" customHeight="1" x14ac:dyDescent="0.25">
      <c r="A124" s="166" t="s">
        <v>107</v>
      </c>
      <c r="B124" s="166"/>
      <c r="C124" s="166"/>
      <c r="D124" s="17">
        <f>ROUND(SUM(D119:D123),2)</f>
        <v>0</v>
      </c>
    </row>
    <row r="125" spans="1:6" x14ac:dyDescent="0.25">
      <c r="A125" s="10" t="s">
        <v>35</v>
      </c>
      <c r="B125" s="164" t="s">
        <v>97</v>
      </c>
      <c r="C125" s="164"/>
      <c r="D125" s="11">
        <f>D115</f>
        <v>0</v>
      </c>
    </row>
    <row r="126" spans="1:6" x14ac:dyDescent="0.25">
      <c r="A126" s="176" t="s">
        <v>108</v>
      </c>
      <c r="B126" s="176"/>
      <c r="C126" s="176"/>
      <c r="D126" s="81">
        <f>D124+D125</f>
        <v>0</v>
      </c>
    </row>
    <row r="127" spans="1:6" x14ac:dyDescent="0.25">
      <c r="A127" s="176" t="s">
        <v>109</v>
      </c>
      <c r="B127" s="176"/>
      <c r="C127" s="176"/>
      <c r="D127" s="81">
        <f>D126*$D$11</f>
        <v>0</v>
      </c>
    </row>
    <row r="128" spans="1:6" x14ac:dyDescent="0.25">
      <c r="A128" s="176" t="s">
        <v>110</v>
      </c>
      <c r="B128" s="176"/>
      <c r="C128" s="176"/>
      <c r="D128" s="81">
        <f>D127*12</f>
        <v>0</v>
      </c>
      <c r="F128" s="1"/>
    </row>
    <row r="129" spans="4:4" x14ac:dyDescent="0.25">
      <c r="D129" s="6"/>
    </row>
  </sheetData>
  <mergeCells count="79">
    <mergeCell ref="B7:C7"/>
    <mergeCell ref="A1:D1"/>
    <mergeCell ref="A2:D2"/>
    <mergeCell ref="A4:D4"/>
    <mergeCell ref="B5:C5"/>
    <mergeCell ref="B6:C6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87:D87"/>
    <mergeCell ref="A90:B90"/>
    <mergeCell ref="A92:D92"/>
    <mergeCell ref="B93:C93"/>
    <mergeCell ref="B94:C94"/>
    <mergeCell ref="A74:B74"/>
    <mergeCell ref="A75:D75"/>
    <mergeCell ref="A76:D76"/>
    <mergeCell ref="A77:D77"/>
    <mergeCell ref="A85:B85"/>
    <mergeCell ref="A104:C104"/>
    <mergeCell ref="A105:D105"/>
    <mergeCell ref="A106:D106"/>
    <mergeCell ref="A115:B115"/>
    <mergeCell ref="A96:C96"/>
    <mergeCell ref="B99:C99"/>
    <mergeCell ref="B100:C100"/>
    <mergeCell ref="B101:C101"/>
    <mergeCell ref="B102:C102"/>
    <mergeCell ref="B103:C103"/>
    <mergeCell ref="E79:I79"/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  <mergeCell ref="A116:D116"/>
    <mergeCell ref="A97:D97"/>
    <mergeCell ref="A98:D98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29"/>
  <sheetViews>
    <sheetView zoomScaleNormal="100" workbookViewId="0">
      <selection activeCell="F53" sqref="F53"/>
    </sheetView>
  </sheetViews>
  <sheetFormatPr defaultRowHeight="15" x14ac:dyDescent="0.25"/>
  <cols>
    <col min="1" max="1" width="3.5703125" style="5" customWidth="1"/>
    <col min="2" max="2" width="65" style="4" customWidth="1"/>
    <col min="3" max="3" width="24.42578125" style="4" customWidth="1"/>
    <col min="4" max="4" width="34.5703125" style="5" customWidth="1"/>
    <col min="5" max="5" width="12.7109375" bestFit="1" customWidth="1"/>
  </cols>
  <sheetData>
    <row r="1" spans="1:4" x14ac:dyDescent="0.25">
      <c r="A1" s="100" t="s">
        <v>8</v>
      </c>
      <c r="B1" s="100"/>
      <c r="C1" s="100"/>
      <c r="D1" s="100"/>
    </row>
    <row r="2" spans="1:4" x14ac:dyDescent="0.25">
      <c r="A2" s="100" t="s">
        <v>207</v>
      </c>
      <c r="B2" s="100"/>
      <c r="C2" s="100"/>
      <c r="D2" s="100"/>
    </row>
    <row r="3" spans="1:4" x14ac:dyDescent="0.25">
      <c r="A3" s="8"/>
      <c r="B3" s="8"/>
      <c r="C3" s="8"/>
      <c r="D3" s="8"/>
    </row>
    <row r="4" spans="1:4" x14ac:dyDescent="0.25">
      <c r="A4" s="157" t="s">
        <v>9</v>
      </c>
      <c r="B4" s="158"/>
      <c r="C4" s="158"/>
      <c r="D4" s="159"/>
    </row>
    <row r="5" spans="1:4" x14ac:dyDescent="0.25">
      <c r="A5" s="9" t="s">
        <v>10</v>
      </c>
      <c r="B5" s="155" t="s">
        <v>11</v>
      </c>
      <c r="C5" s="155"/>
      <c r="D5" s="9">
        <v>2025</v>
      </c>
    </row>
    <row r="6" spans="1:4" ht="30" x14ac:dyDescent="0.25">
      <c r="A6" s="9" t="s">
        <v>12</v>
      </c>
      <c r="B6" s="155" t="s">
        <v>13</v>
      </c>
      <c r="C6" s="155"/>
      <c r="D6" s="10" t="s">
        <v>211</v>
      </c>
    </row>
    <row r="7" spans="1:4" x14ac:dyDescent="0.25">
      <c r="A7" s="9" t="s">
        <v>14</v>
      </c>
      <c r="B7" s="155" t="s">
        <v>15</v>
      </c>
      <c r="C7" s="155"/>
      <c r="D7" s="9">
        <v>2025</v>
      </c>
    </row>
    <row r="8" spans="1:4" x14ac:dyDescent="0.25">
      <c r="A8" s="9" t="s">
        <v>16</v>
      </c>
      <c r="B8" s="155" t="s">
        <v>17</v>
      </c>
      <c r="C8" s="155"/>
      <c r="D8" s="10" t="s">
        <v>212</v>
      </c>
    </row>
    <row r="9" spans="1:4" x14ac:dyDescent="0.25">
      <c r="A9" s="154" t="s">
        <v>18</v>
      </c>
      <c r="B9" s="154"/>
      <c r="C9" s="154"/>
      <c r="D9" s="154"/>
    </row>
    <row r="10" spans="1:4" ht="30" x14ac:dyDescent="0.25">
      <c r="A10" s="128" t="s">
        <v>19</v>
      </c>
      <c r="B10" s="128"/>
      <c r="C10" s="10" t="s">
        <v>20</v>
      </c>
      <c r="D10" s="10" t="s">
        <v>21</v>
      </c>
    </row>
    <row r="11" spans="1:4" x14ac:dyDescent="0.25">
      <c r="A11" s="154" t="s">
        <v>111</v>
      </c>
      <c r="B11" s="154"/>
      <c r="C11" s="9" t="s">
        <v>202</v>
      </c>
      <c r="D11" s="9">
        <v>4</v>
      </c>
    </row>
    <row r="12" spans="1:4" x14ac:dyDescent="0.25">
      <c r="A12" s="156" t="s">
        <v>22</v>
      </c>
      <c r="B12" s="156"/>
      <c r="C12" s="156"/>
      <c r="D12" s="156"/>
    </row>
    <row r="13" spans="1:4" x14ac:dyDescent="0.25">
      <c r="A13" s="154" t="s">
        <v>23</v>
      </c>
      <c r="B13" s="154"/>
      <c r="C13" s="154"/>
      <c r="D13" s="154"/>
    </row>
    <row r="14" spans="1:4" x14ac:dyDescent="0.25">
      <c r="A14" s="154" t="s">
        <v>24</v>
      </c>
      <c r="B14" s="154"/>
      <c r="C14" s="154"/>
      <c r="D14" s="154"/>
    </row>
    <row r="15" spans="1:4" x14ac:dyDescent="0.25">
      <c r="A15" s="9">
        <v>1</v>
      </c>
      <c r="B15" s="155" t="s">
        <v>25</v>
      </c>
      <c r="C15" s="155"/>
      <c r="D15" s="10" t="s">
        <v>112</v>
      </c>
    </row>
    <row r="16" spans="1:4" x14ac:dyDescent="0.25">
      <c r="A16" s="9">
        <v>2</v>
      </c>
      <c r="B16" s="155" t="s">
        <v>26</v>
      </c>
      <c r="C16" s="155"/>
      <c r="D16" s="9" t="s">
        <v>118</v>
      </c>
    </row>
    <row r="17" spans="1:5" x14ac:dyDescent="0.25">
      <c r="A17" s="9">
        <v>3</v>
      </c>
      <c r="B17" s="155" t="s">
        <v>113</v>
      </c>
      <c r="C17" s="155"/>
      <c r="D17" s="11">
        <v>2593.17</v>
      </c>
    </row>
    <row r="18" spans="1:5" x14ac:dyDescent="0.25">
      <c r="A18" s="9">
        <v>4</v>
      </c>
      <c r="B18" s="155" t="s">
        <v>27</v>
      </c>
      <c r="C18" s="155"/>
      <c r="D18" s="10" t="s">
        <v>153</v>
      </c>
    </row>
    <row r="19" spans="1:5" x14ac:dyDescent="0.25">
      <c r="A19" s="9">
        <v>5</v>
      </c>
      <c r="B19" s="155" t="s">
        <v>28</v>
      </c>
      <c r="C19" s="155"/>
      <c r="D19" s="12">
        <v>45658</v>
      </c>
    </row>
    <row r="20" spans="1:5" x14ac:dyDescent="0.25">
      <c r="A20" s="163"/>
      <c r="B20" s="163"/>
      <c r="C20" s="163"/>
      <c r="D20" s="163"/>
    </row>
    <row r="21" spans="1:5" x14ac:dyDescent="0.25">
      <c r="A21" s="156" t="s">
        <v>29</v>
      </c>
      <c r="B21" s="156"/>
      <c r="C21" s="156"/>
      <c r="D21" s="156"/>
    </row>
    <row r="22" spans="1:5" x14ac:dyDescent="0.25">
      <c r="A22" s="10">
        <v>1</v>
      </c>
      <c r="B22" s="164" t="s">
        <v>30</v>
      </c>
      <c r="C22" s="164"/>
      <c r="D22" s="10" t="s">
        <v>31</v>
      </c>
    </row>
    <row r="23" spans="1:5" x14ac:dyDescent="0.25">
      <c r="A23" s="13" t="s">
        <v>10</v>
      </c>
      <c r="B23" s="165" t="s">
        <v>32</v>
      </c>
      <c r="C23" s="165"/>
      <c r="D23" s="14">
        <v>0</v>
      </c>
    </row>
    <row r="24" spans="1:5" x14ac:dyDescent="0.25">
      <c r="A24" s="10" t="s">
        <v>12</v>
      </c>
      <c r="B24" s="164" t="s">
        <v>33</v>
      </c>
      <c r="C24" s="164"/>
      <c r="D24" s="11">
        <v>0</v>
      </c>
    </row>
    <row r="25" spans="1:5" ht="15" customHeight="1" x14ac:dyDescent="0.25">
      <c r="A25" s="10" t="s">
        <v>14</v>
      </c>
      <c r="B25" s="177" t="s">
        <v>37</v>
      </c>
      <c r="C25" s="178"/>
      <c r="D25" s="11">
        <f>C25*8</f>
        <v>0</v>
      </c>
    </row>
    <row r="26" spans="1:5" x14ac:dyDescent="0.25">
      <c r="A26" s="160" t="s">
        <v>114</v>
      </c>
      <c r="B26" s="161"/>
      <c r="C26" s="162"/>
      <c r="D26" s="17">
        <f>ROUND(SUM(D23:D25),2)</f>
        <v>0</v>
      </c>
      <c r="E26" s="1"/>
    </row>
    <row r="27" spans="1:5" x14ac:dyDescent="0.25">
      <c r="A27" s="163"/>
      <c r="B27" s="163"/>
      <c r="C27" s="163"/>
      <c r="D27" s="163"/>
    </row>
    <row r="28" spans="1:5" x14ac:dyDescent="0.25">
      <c r="A28" s="156" t="s">
        <v>38</v>
      </c>
      <c r="B28" s="156"/>
      <c r="C28" s="156"/>
      <c r="D28" s="156"/>
    </row>
    <row r="29" spans="1:5" x14ac:dyDescent="0.25">
      <c r="A29" s="156" t="s">
        <v>39</v>
      </c>
      <c r="B29" s="156"/>
      <c r="C29" s="156"/>
      <c r="D29" s="156"/>
    </row>
    <row r="30" spans="1:5" x14ac:dyDescent="0.25">
      <c r="A30" s="10" t="s">
        <v>40</v>
      </c>
      <c r="B30" s="18" t="s">
        <v>41</v>
      </c>
      <c r="C30" s="10" t="s">
        <v>42</v>
      </c>
      <c r="D30" s="10" t="s">
        <v>31</v>
      </c>
    </row>
    <row r="31" spans="1:5" x14ac:dyDescent="0.25">
      <c r="A31" s="10" t="s">
        <v>10</v>
      </c>
      <c r="B31" s="16" t="s">
        <v>43</v>
      </c>
      <c r="C31" s="19">
        <v>8.3299999999999999E-2</v>
      </c>
      <c r="D31" s="11">
        <f>ROUND(($D$26*$C$31),2)</f>
        <v>0</v>
      </c>
    </row>
    <row r="32" spans="1:5" ht="15" customHeight="1" x14ac:dyDescent="0.25">
      <c r="A32" s="10" t="s">
        <v>12</v>
      </c>
      <c r="B32" s="16" t="s">
        <v>44</v>
      </c>
      <c r="C32" s="19">
        <v>9.0899999999999995E-2</v>
      </c>
      <c r="D32" s="11">
        <f>ROUND(($D$26*$C$32),2)</f>
        <v>0</v>
      </c>
    </row>
    <row r="33" spans="1:6" ht="15" customHeight="1" x14ac:dyDescent="0.25">
      <c r="A33" s="10" t="s">
        <v>14</v>
      </c>
      <c r="B33" s="16" t="s">
        <v>45</v>
      </c>
      <c r="C33" s="19">
        <v>3.0099999999999998E-2</v>
      </c>
      <c r="D33" s="11">
        <f>ROUND(($D$26*$C$33),2)</f>
        <v>0</v>
      </c>
    </row>
    <row r="34" spans="1:6" x14ac:dyDescent="0.25">
      <c r="A34" s="160" t="s">
        <v>115</v>
      </c>
      <c r="B34" s="162"/>
      <c r="C34" s="30">
        <f>SUM(C31:C33)</f>
        <v>0.20429999999999998</v>
      </c>
      <c r="D34" s="17">
        <f>SUM(D31:D33)</f>
        <v>0</v>
      </c>
    </row>
    <row r="35" spans="1:6" x14ac:dyDescent="0.25">
      <c r="A35" s="10" t="s">
        <v>16</v>
      </c>
      <c r="B35" s="10" t="s">
        <v>46</v>
      </c>
      <c r="C35" s="19">
        <v>7.5200000000000003E-2</v>
      </c>
      <c r="D35" s="11">
        <f>$C$35*$D$26</f>
        <v>0</v>
      </c>
    </row>
    <row r="36" spans="1:6" x14ac:dyDescent="0.25">
      <c r="A36" s="166" t="s">
        <v>47</v>
      </c>
      <c r="B36" s="166"/>
      <c r="C36" s="30">
        <f>C35+C34</f>
        <v>0.27949999999999997</v>
      </c>
      <c r="D36" s="17">
        <f>D34+D35</f>
        <v>0</v>
      </c>
    </row>
    <row r="37" spans="1:6" x14ac:dyDescent="0.25">
      <c r="A37" s="20"/>
      <c r="B37" s="20"/>
      <c r="C37" s="21"/>
      <c r="D37" s="22"/>
    </row>
    <row r="38" spans="1:6" x14ac:dyDescent="0.25">
      <c r="A38" s="167" t="s">
        <v>48</v>
      </c>
      <c r="B38" s="167"/>
      <c r="C38" s="167"/>
      <c r="D38" s="167"/>
    </row>
    <row r="39" spans="1:6" x14ac:dyDescent="0.25">
      <c r="A39" s="10" t="s">
        <v>49</v>
      </c>
      <c r="B39" s="15" t="s">
        <v>50</v>
      </c>
      <c r="C39" s="10" t="s">
        <v>42</v>
      </c>
      <c r="D39" s="10" t="s">
        <v>31</v>
      </c>
    </row>
    <row r="40" spans="1:6" x14ac:dyDescent="0.25">
      <c r="A40" s="10" t="s">
        <v>10</v>
      </c>
      <c r="B40" s="16" t="s">
        <v>51</v>
      </c>
      <c r="C40" s="19">
        <v>0.2</v>
      </c>
      <c r="D40" s="11">
        <f t="shared" ref="D40:D47" si="0">ROUND(($D$26*C40),2)</f>
        <v>0</v>
      </c>
      <c r="E40" s="1"/>
    </row>
    <row r="41" spans="1:6" x14ac:dyDescent="0.25">
      <c r="A41" s="10" t="s">
        <v>12</v>
      </c>
      <c r="B41" s="16" t="s">
        <v>52</v>
      </c>
      <c r="C41" s="19">
        <v>2.5000000000000001E-2</v>
      </c>
      <c r="D41" s="11">
        <f t="shared" si="0"/>
        <v>0</v>
      </c>
      <c r="E41" s="1"/>
    </row>
    <row r="42" spans="1:6" x14ac:dyDescent="0.25">
      <c r="A42" s="10" t="s">
        <v>14</v>
      </c>
      <c r="B42" s="16" t="s">
        <v>53</v>
      </c>
      <c r="C42" s="19">
        <v>0.03</v>
      </c>
      <c r="D42" s="11">
        <f t="shared" si="0"/>
        <v>0</v>
      </c>
      <c r="E42" s="1"/>
    </row>
    <row r="43" spans="1:6" x14ac:dyDescent="0.25">
      <c r="A43" s="10" t="s">
        <v>16</v>
      </c>
      <c r="B43" s="16" t="s">
        <v>54</v>
      </c>
      <c r="C43" s="19">
        <v>1.4999999999999999E-2</v>
      </c>
      <c r="D43" s="11">
        <f t="shared" si="0"/>
        <v>0</v>
      </c>
      <c r="E43" s="1"/>
    </row>
    <row r="44" spans="1:6" ht="15" customHeight="1" x14ac:dyDescent="0.25">
      <c r="A44" s="10" t="s">
        <v>34</v>
      </c>
      <c r="B44" s="16" t="s">
        <v>55</v>
      </c>
      <c r="C44" s="19">
        <v>0.01</v>
      </c>
      <c r="D44" s="11">
        <f t="shared" si="0"/>
        <v>0</v>
      </c>
      <c r="E44" s="1"/>
    </row>
    <row r="45" spans="1:6" x14ac:dyDescent="0.25">
      <c r="A45" s="10" t="s">
        <v>35</v>
      </c>
      <c r="B45" s="16" t="s">
        <v>56</v>
      </c>
      <c r="C45" s="19">
        <v>6.0000000000000001E-3</v>
      </c>
      <c r="D45" s="11">
        <f t="shared" si="0"/>
        <v>0</v>
      </c>
      <c r="E45" s="1"/>
    </row>
    <row r="46" spans="1:6" x14ac:dyDescent="0.25">
      <c r="A46" s="10" t="s">
        <v>36</v>
      </c>
      <c r="B46" s="16" t="s">
        <v>57</v>
      </c>
      <c r="C46" s="19">
        <v>2E-3</v>
      </c>
      <c r="D46" s="11">
        <f t="shared" si="0"/>
        <v>0</v>
      </c>
      <c r="E46" s="1"/>
    </row>
    <row r="47" spans="1:6" x14ac:dyDescent="0.25">
      <c r="A47" s="10" t="s">
        <v>58</v>
      </c>
      <c r="B47" s="16" t="s">
        <v>59</v>
      </c>
      <c r="C47" s="19">
        <v>0.08</v>
      </c>
      <c r="D47" s="11">
        <f t="shared" si="0"/>
        <v>0</v>
      </c>
      <c r="E47" s="1"/>
    </row>
    <row r="48" spans="1:6" x14ac:dyDescent="0.25">
      <c r="A48" s="166" t="s">
        <v>114</v>
      </c>
      <c r="B48" s="166"/>
      <c r="C48" s="30">
        <f>SUM(C40:C47)</f>
        <v>0.36800000000000005</v>
      </c>
      <c r="D48" s="17">
        <f>SUM(D40:D47)</f>
        <v>0</v>
      </c>
      <c r="E48" s="1"/>
      <c r="F48" s="1"/>
    </row>
    <row r="49" spans="1:6" x14ac:dyDescent="0.25">
      <c r="A49" s="32"/>
      <c r="B49" s="20"/>
      <c r="C49" s="21"/>
      <c r="D49" s="22"/>
    </row>
    <row r="50" spans="1:6" x14ac:dyDescent="0.25">
      <c r="A50" s="156" t="s">
        <v>60</v>
      </c>
      <c r="B50" s="156"/>
      <c r="C50" s="156"/>
      <c r="D50" s="156"/>
    </row>
    <row r="51" spans="1:6" x14ac:dyDescent="0.25">
      <c r="A51" s="10" t="s">
        <v>61</v>
      </c>
      <c r="B51" s="16" t="s">
        <v>62</v>
      </c>
      <c r="C51" s="10" t="s">
        <v>63</v>
      </c>
      <c r="D51" s="10" t="s">
        <v>31</v>
      </c>
    </row>
    <row r="52" spans="1:6" ht="30" x14ac:dyDescent="0.25">
      <c r="A52" s="10" t="s">
        <v>10</v>
      </c>
      <c r="B52" s="16" t="s">
        <v>119</v>
      </c>
      <c r="C52" s="24"/>
      <c r="D52" s="11">
        <f>ROUND(IF($C$52*2*21-6%*D23&lt;0,0,$C$52*2*21-6%*D23),2)</f>
        <v>0</v>
      </c>
      <c r="E52" s="91" t="s">
        <v>249</v>
      </c>
      <c r="F52" s="80">
        <v>5.51</v>
      </c>
    </row>
    <row r="53" spans="1:6" ht="14.25" customHeight="1" x14ac:dyDescent="0.25">
      <c r="A53" s="10" t="s">
        <v>12</v>
      </c>
      <c r="B53" s="23" t="s">
        <v>203</v>
      </c>
      <c r="C53" s="24"/>
      <c r="D53" s="14">
        <f>ROUND(($C$53*21),2)</f>
        <v>0</v>
      </c>
      <c r="E53" s="91" t="s">
        <v>250</v>
      </c>
      <c r="F53" s="80">
        <v>15.75</v>
      </c>
    </row>
    <row r="54" spans="1:6" ht="30" x14ac:dyDescent="0.25">
      <c r="A54" s="10" t="s">
        <v>14</v>
      </c>
      <c r="B54" s="23" t="s">
        <v>248</v>
      </c>
      <c r="C54" s="23"/>
      <c r="D54" s="11">
        <v>0</v>
      </c>
      <c r="E54" s="91" t="s">
        <v>250</v>
      </c>
      <c r="F54" s="80">
        <v>15.75</v>
      </c>
    </row>
    <row r="55" spans="1:6" x14ac:dyDescent="0.25">
      <c r="A55" s="10" t="s">
        <v>16</v>
      </c>
      <c r="B55" s="23" t="s">
        <v>65</v>
      </c>
      <c r="C55" s="23"/>
      <c r="D55" s="11">
        <v>0</v>
      </c>
      <c r="F55" s="80"/>
    </row>
    <row r="56" spans="1:6" x14ac:dyDescent="0.25">
      <c r="A56" s="10" t="s">
        <v>34</v>
      </c>
      <c r="B56" s="23" t="s">
        <v>116</v>
      </c>
      <c r="C56" s="23"/>
      <c r="D56" s="11">
        <v>0</v>
      </c>
      <c r="F56" s="80"/>
    </row>
    <row r="57" spans="1:6" ht="30" x14ac:dyDescent="0.25">
      <c r="A57" s="10" t="s">
        <v>35</v>
      </c>
      <c r="B57" s="16" t="s">
        <v>213</v>
      </c>
      <c r="C57" s="16"/>
      <c r="D57" s="14">
        <v>0</v>
      </c>
      <c r="E57" s="91" t="s">
        <v>250</v>
      </c>
      <c r="F57" s="80">
        <v>5</v>
      </c>
    </row>
    <row r="58" spans="1:6" x14ac:dyDescent="0.25">
      <c r="A58" s="166" t="s">
        <v>114</v>
      </c>
      <c r="B58" s="166"/>
      <c r="C58" s="166"/>
      <c r="D58" s="17">
        <f>SUM(D52:D57)</f>
        <v>0</v>
      </c>
    </row>
    <row r="59" spans="1:6" x14ac:dyDescent="0.25">
      <c r="A59" s="20"/>
      <c r="B59" s="20"/>
      <c r="C59" s="20"/>
      <c r="D59" s="22"/>
    </row>
    <row r="60" spans="1:6" ht="15" customHeight="1" x14ac:dyDescent="0.25">
      <c r="A60" s="156" t="s">
        <v>66</v>
      </c>
      <c r="B60" s="156"/>
      <c r="C60" s="156"/>
      <c r="D60" s="156"/>
    </row>
    <row r="61" spans="1:6" x14ac:dyDescent="0.25">
      <c r="A61" s="10">
        <v>2</v>
      </c>
      <c r="B61" s="164" t="s">
        <v>67</v>
      </c>
      <c r="C61" s="164"/>
      <c r="D61" s="10" t="s">
        <v>31</v>
      </c>
    </row>
    <row r="62" spans="1:6" x14ac:dyDescent="0.25">
      <c r="A62" s="10" t="s">
        <v>40</v>
      </c>
      <c r="B62" s="164" t="s">
        <v>41</v>
      </c>
      <c r="C62" s="164"/>
      <c r="D62" s="11">
        <f>D36</f>
        <v>0</v>
      </c>
    </row>
    <row r="63" spans="1:6" x14ac:dyDescent="0.25">
      <c r="A63" s="10" t="s">
        <v>49</v>
      </c>
      <c r="B63" s="164" t="s">
        <v>50</v>
      </c>
      <c r="C63" s="164"/>
      <c r="D63" s="11">
        <f>D48</f>
        <v>0</v>
      </c>
    </row>
    <row r="64" spans="1:6" x14ac:dyDescent="0.25">
      <c r="A64" s="10" t="s">
        <v>61</v>
      </c>
      <c r="B64" s="164" t="s">
        <v>62</v>
      </c>
      <c r="C64" s="164"/>
      <c r="D64" s="11">
        <f>D58</f>
        <v>0</v>
      </c>
    </row>
    <row r="65" spans="1:9" x14ac:dyDescent="0.25">
      <c r="A65" s="166" t="s">
        <v>114</v>
      </c>
      <c r="B65" s="166"/>
      <c r="C65" s="166"/>
      <c r="D65" s="17">
        <f>ROUND(SUM(D62:D64),2)</f>
        <v>0</v>
      </c>
    </row>
    <row r="66" spans="1:9" x14ac:dyDescent="0.25">
      <c r="A66" s="163"/>
      <c r="B66" s="163"/>
      <c r="C66" s="163"/>
      <c r="D66" s="163"/>
    </row>
    <row r="67" spans="1:9" x14ac:dyDescent="0.25">
      <c r="A67" s="156" t="s">
        <v>68</v>
      </c>
      <c r="B67" s="156"/>
      <c r="C67" s="156"/>
      <c r="D67" s="156"/>
    </row>
    <row r="68" spans="1:9" x14ac:dyDescent="0.25">
      <c r="A68" s="10">
        <v>3</v>
      </c>
      <c r="B68" s="25" t="s">
        <v>69</v>
      </c>
      <c r="C68" s="13" t="s">
        <v>42</v>
      </c>
      <c r="D68" s="13" t="s">
        <v>31</v>
      </c>
    </row>
    <row r="69" spans="1:9" x14ac:dyDescent="0.25">
      <c r="A69" s="10" t="s">
        <v>10</v>
      </c>
      <c r="B69" s="25" t="s">
        <v>70</v>
      </c>
      <c r="C69" s="26">
        <v>4.1999999999999997E-3</v>
      </c>
      <c r="D69" s="11">
        <f>ROUND(($D$26*C69),2)</f>
        <v>0</v>
      </c>
    </row>
    <row r="70" spans="1:9" ht="15" customHeight="1" x14ac:dyDescent="0.25">
      <c r="A70" s="10" t="s">
        <v>12</v>
      </c>
      <c r="B70" s="25" t="s">
        <v>71</v>
      </c>
      <c r="C70" s="26">
        <v>2.9999999999999997E-4</v>
      </c>
      <c r="D70" s="11">
        <f>ROUND(($D$26*C70),2)</f>
        <v>0</v>
      </c>
    </row>
    <row r="71" spans="1:9" x14ac:dyDescent="0.25">
      <c r="A71" s="10" t="s">
        <v>14</v>
      </c>
      <c r="B71" s="25" t="s">
        <v>72</v>
      </c>
      <c r="C71" s="26">
        <v>1.9400000000000001E-2</v>
      </c>
      <c r="D71" s="11">
        <f>ROUND(($D$26*C71),2)</f>
        <v>0</v>
      </c>
    </row>
    <row r="72" spans="1:9" x14ac:dyDescent="0.25">
      <c r="A72" s="10" t="s">
        <v>16</v>
      </c>
      <c r="B72" s="25" t="s">
        <v>73</v>
      </c>
      <c r="C72" s="26">
        <v>7.1000000000000004E-3</v>
      </c>
      <c r="D72" s="11">
        <f>ROUND(($D$26*C72),2)</f>
        <v>0</v>
      </c>
    </row>
    <row r="73" spans="1:9" x14ac:dyDescent="0.25">
      <c r="A73" s="10" t="s">
        <v>34</v>
      </c>
      <c r="B73" s="25" t="s">
        <v>74</v>
      </c>
      <c r="C73" s="26">
        <v>0.04</v>
      </c>
      <c r="D73" s="11">
        <f>ROUND(($D$26*C73),2)</f>
        <v>0</v>
      </c>
    </row>
    <row r="74" spans="1:9" x14ac:dyDescent="0.25">
      <c r="A74" s="160" t="s">
        <v>114</v>
      </c>
      <c r="B74" s="162"/>
      <c r="C74" s="30">
        <f>SUM(C69:C73)</f>
        <v>7.1000000000000008E-2</v>
      </c>
      <c r="D74" s="17">
        <f>ROUND(SUM(D69:D73),2)</f>
        <v>0</v>
      </c>
    </row>
    <row r="75" spans="1:9" x14ac:dyDescent="0.25">
      <c r="A75" s="168"/>
      <c r="B75" s="168"/>
      <c r="C75" s="168"/>
      <c r="D75" s="168"/>
    </row>
    <row r="76" spans="1:9" x14ac:dyDescent="0.25">
      <c r="A76" s="156" t="s">
        <v>75</v>
      </c>
      <c r="B76" s="156"/>
      <c r="C76" s="156"/>
      <c r="D76" s="156"/>
    </row>
    <row r="77" spans="1:9" x14ac:dyDescent="0.25">
      <c r="A77" s="169" t="s">
        <v>76</v>
      </c>
      <c r="B77" s="170"/>
      <c r="C77" s="170"/>
      <c r="D77" s="171"/>
    </row>
    <row r="78" spans="1:9" x14ac:dyDescent="0.25">
      <c r="A78" s="10" t="s">
        <v>77</v>
      </c>
      <c r="B78" s="16" t="s">
        <v>78</v>
      </c>
      <c r="C78" s="10" t="s">
        <v>42</v>
      </c>
      <c r="D78" s="10" t="s">
        <v>31</v>
      </c>
    </row>
    <row r="79" spans="1:9" x14ac:dyDescent="0.25">
      <c r="A79" s="13" t="s">
        <v>10</v>
      </c>
      <c r="B79" s="27" t="s">
        <v>79</v>
      </c>
      <c r="C79" s="26">
        <v>0</v>
      </c>
      <c r="D79" s="14">
        <f t="shared" ref="D79" si="1">ROUND(($D$26*C79),2)</f>
        <v>0</v>
      </c>
      <c r="E79" s="52"/>
      <c r="F79" s="53"/>
      <c r="G79" s="53"/>
      <c r="H79" s="53"/>
      <c r="I79" s="53"/>
    </row>
    <row r="80" spans="1:9" x14ac:dyDescent="0.25">
      <c r="A80" s="13" t="s">
        <v>12</v>
      </c>
      <c r="B80" s="27" t="s">
        <v>80</v>
      </c>
      <c r="C80" s="26">
        <v>2.8E-3</v>
      </c>
      <c r="D80" s="14">
        <f>ROUND(($D$26*C80),2)</f>
        <v>0</v>
      </c>
    </row>
    <row r="81" spans="1:4" ht="15" customHeight="1" x14ac:dyDescent="0.25">
      <c r="A81" s="13" t="s">
        <v>14</v>
      </c>
      <c r="B81" s="27" t="s">
        <v>81</v>
      </c>
      <c r="C81" s="26">
        <v>8.0000000000000004E-4</v>
      </c>
      <c r="D81" s="14">
        <f>ROUND(($D$26*C81),2)</f>
        <v>0</v>
      </c>
    </row>
    <row r="82" spans="1:4" x14ac:dyDescent="0.25">
      <c r="A82" s="13" t="s">
        <v>16</v>
      </c>
      <c r="B82" s="27" t="s">
        <v>82</v>
      </c>
      <c r="C82" s="26">
        <v>3.3E-3</v>
      </c>
      <c r="D82" s="14">
        <f>ROUND(($D$26*C82),2)</f>
        <v>0</v>
      </c>
    </row>
    <row r="83" spans="1:4" x14ac:dyDescent="0.25">
      <c r="A83" s="13" t="s">
        <v>34</v>
      </c>
      <c r="B83" s="27" t="s">
        <v>83</v>
      </c>
      <c r="C83" s="26">
        <v>5.9999999999999995E-4</v>
      </c>
      <c r="D83" s="14">
        <f>ROUND(($D$26*C83),2)</f>
        <v>0</v>
      </c>
    </row>
    <row r="84" spans="1:4" x14ac:dyDescent="0.25">
      <c r="A84" s="13" t="s">
        <v>35</v>
      </c>
      <c r="B84" s="27" t="s">
        <v>84</v>
      </c>
      <c r="C84" s="26">
        <v>0</v>
      </c>
      <c r="D84" s="14">
        <f>ROUND(($D$26*C84),2)</f>
        <v>0</v>
      </c>
    </row>
    <row r="85" spans="1:4" ht="15" customHeight="1" x14ac:dyDescent="0.25">
      <c r="A85" s="172" t="s">
        <v>114</v>
      </c>
      <c r="B85" s="173"/>
      <c r="C85" s="30">
        <f>SUM(C79:C84)</f>
        <v>7.4999999999999997E-3</v>
      </c>
      <c r="D85" s="17">
        <f>ROUND(SUM(D79:D84),2)</f>
        <v>0</v>
      </c>
    </row>
    <row r="86" spans="1:4" ht="15" customHeight="1" x14ac:dyDescent="0.25">
      <c r="A86" s="35"/>
      <c r="B86" s="36"/>
      <c r="C86" s="37"/>
      <c r="D86" s="38"/>
    </row>
    <row r="87" spans="1:4" x14ac:dyDescent="0.25">
      <c r="A87" s="174" t="s">
        <v>85</v>
      </c>
      <c r="B87" s="175"/>
      <c r="C87" s="175"/>
      <c r="D87" s="175"/>
    </row>
    <row r="88" spans="1:4" x14ac:dyDescent="0.25">
      <c r="A88" s="10" t="s">
        <v>86</v>
      </c>
      <c r="B88" s="16" t="s">
        <v>87</v>
      </c>
      <c r="C88" s="10" t="s">
        <v>42</v>
      </c>
      <c r="D88" s="10" t="s">
        <v>31</v>
      </c>
    </row>
    <row r="89" spans="1:4" x14ac:dyDescent="0.25">
      <c r="A89" s="10" t="s">
        <v>10</v>
      </c>
      <c r="B89" s="18" t="s">
        <v>88</v>
      </c>
      <c r="C89" s="19">
        <v>0</v>
      </c>
      <c r="D89" s="11">
        <v>0</v>
      </c>
    </row>
    <row r="90" spans="1:4" x14ac:dyDescent="0.25">
      <c r="A90" s="166" t="s">
        <v>114</v>
      </c>
      <c r="B90" s="166"/>
      <c r="C90" s="34">
        <f>SUM(C89)</f>
        <v>0</v>
      </c>
      <c r="D90" s="33">
        <f>ROUND(SUM(D89),2)</f>
        <v>0</v>
      </c>
    </row>
    <row r="91" spans="1:4" x14ac:dyDescent="0.25">
      <c r="A91" s="20"/>
      <c r="B91" s="20"/>
      <c r="C91" s="21"/>
      <c r="D91" s="22"/>
    </row>
    <row r="92" spans="1:4" ht="15" customHeight="1" x14ac:dyDescent="0.25">
      <c r="A92" s="156" t="s">
        <v>89</v>
      </c>
      <c r="B92" s="156"/>
      <c r="C92" s="156"/>
      <c r="D92" s="156"/>
    </row>
    <row r="93" spans="1:4" x14ac:dyDescent="0.25">
      <c r="A93" s="10">
        <v>4</v>
      </c>
      <c r="B93" s="164" t="s">
        <v>90</v>
      </c>
      <c r="C93" s="164"/>
      <c r="D93" s="10" t="s">
        <v>31</v>
      </c>
    </row>
    <row r="94" spans="1:4" x14ac:dyDescent="0.25">
      <c r="A94" s="10" t="s">
        <v>77</v>
      </c>
      <c r="B94" s="164" t="s">
        <v>91</v>
      </c>
      <c r="C94" s="164"/>
      <c r="D94" s="11">
        <f>D85</f>
        <v>0</v>
      </c>
    </row>
    <row r="95" spans="1:4" x14ac:dyDescent="0.25">
      <c r="A95" s="10" t="s">
        <v>86</v>
      </c>
      <c r="B95" s="164" t="s">
        <v>87</v>
      </c>
      <c r="C95" s="164"/>
      <c r="D95" s="11">
        <f>D90</f>
        <v>0</v>
      </c>
    </row>
    <row r="96" spans="1:4" x14ac:dyDescent="0.25">
      <c r="A96" s="166" t="s">
        <v>114</v>
      </c>
      <c r="B96" s="166"/>
      <c r="C96" s="166"/>
      <c r="D96" s="17">
        <f>ROUND(SUM(D94:D95),2)</f>
        <v>0</v>
      </c>
    </row>
    <row r="97" spans="1:4" x14ac:dyDescent="0.25">
      <c r="A97" s="168"/>
      <c r="B97" s="168"/>
      <c r="C97" s="168"/>
      <c r="D97" s="168"/>
    </row>
    <row r="98" spans="1:4" x14ac:dyDescent="0.25">
      <c r="A98" s="169" t="s">
        <v>92</v>
      </c>
      <c r="B98" s="170"/>
      <c r="C98" s="170"/>
      <c r="D98" s="171"/>
    </row>
    <row r="99" spans="1:4" x14ac:dyDescent="0.25">
      <c r="A99" s="10">
        <v>5</v>
      </c>
      <c r="B99" s="164" t="s">
        <v>93</v>
      </c>
      <c r="C99" s="164"/>
      <c r="D99" s="10" t="s">
        <v>31</v>
      </c>
    </row>
    <row r="100" spans="1:4" ht="15" customHeight="1" x14ac:dyDescent="0.25">
      <c r="A100" s="10" t="s">
        <v>10</v>
      </c>
      <c r="B100" s="164" t="s">
        <v>94</v>
      </c>
      <c r="C100" s="164"/>
      <c r="D100" s="11">
        <v>0</v>
      </c>
    </row>
    <row r="101" spans="1:4" x14ac:dyDescent="0.25">
      <c r="A101" s="10" t="s">
        <v>12</v>
      </c>
      <c r="B101" s="164" t="s">
        <v>95</v>
      </c>
      <c r="C101" s="164"/>
      <c r="D101" s="11">
        <v>0</v>
      </c>
    </row>
    <row r="102" spans="1:4" x14ac:dyDescent="0.25">
      <c r="A102" s="10" t="s">
        <v>14</v>
      </c>
      <c r="B102" s="164" t="s">
        <v>96</v>
      </c>
      <c r="C102" s="164"/>
      <c r="D102" s="11">
        <v>0</v>
      </c>
    </row>
    <row r="103" spans="1:4" x14ac:dyDescent="0.25">
      <c r="A103" s="10" t="s">
        <v>16</v>
      </c>
      <c r="B103" s="164" t="s">
        <v>37</v>
      </c>
      <c r="C103" s="164"/>
      <c r="D103" s="11">
        <v>0</v>
      </c>
    </row>
    <row r="104" spans="1:4" x14ac:dyDescent="0.25">
      <c r="A104" s="166" t="s">
        <v>114</v>
      </c>
      <c r="B104" s="166"/>
      <c r="C104" s="166"/>
      <c r="D104" s="17">
        <f>ROUND(SUM(D100:D103),2)</f>
        <v>0</v>
      </c>
    </row>
    <row r="105" spans="1:4" x14ac:dyDescent="0.25">
      <c r="A105" s="168"/>
      <c r="B105" s="168"/>
      <c r="C105" s="168"/>
      <c r="D105" s="168"/>
    </row>
    <row r="106" spans="1:4" x14ac:dyDescent="0.25">
      <c r="A106" s="156" t="s">
        <v>97</v>
      </c>
      <c r="B106" s="156"/>
      <c r="C106" s="156"/>
      <c r="D106" s="156"/>
    </row>
    <row r="107" spans="1:4" x14ac:dyDescent="0.25">
      <c r="A107" s="10">
        <v>6</v>
      </c>
      <c r="B107" s="15" t="s">
        <v>98</v>
      </c>
      <c r="C107" s="10" t="s">
        <v>42</v>
      </c>
      <c r="D107" s="10" t="s">
        <v>31</v>
      </c>
    </row>
    <row r="108" spans="1:4" x14ac:dyDescent="0.25">
      <c r="A108" s="10" t="s">
        <v>10</v>
      </c>
      <c r="B108" s="15" t="s">
        <v>99</v>
      </c>
      <c r="C108" s="28">
        <v>0.05</v>
      </c>
      <c r="D108" s="11">
        <f>ROUND(($D$124*C108),2)</f>
        <v>0</v>
      </c>
    </row>
    <row r="109" spans="1:4" x14ac:dyDescent="0.25">
      <c r="A109" s="10" t="s">
        <v>12</v>
      </c>
      <c r="B109" s="15" t="s">
        <v>100</v>
      </c>
      <c r="C109" s="28">
        <v>0.1</v>
      </c>
      <c r="D109" s="11">
        <f>ROUND((($D$108+$D$124)*C109),2)</f>
        <v>0</v>
      </c>
    </row>
    <row r="110" spans="1:4" x14ac:dyDescent="0.25">
      <c r="A110" s="10" t="s">
        <v>14</v>
      </c>
      <c r="B110" s="31" t="s">
        <v>101</v>
      </c>
      <c r="C110" s="30">
        <v>0.14249999999999999</v>
      </c>
      <c r="D110" s="17"/>
    </row>
    <row r="111" spans="1:4" ht="15" customHeight="1" x14ac:dyDescent="0.25">
      <c r="A111" s="10"/>
      <c r="B111" s="15" t="s">
        <v>102</v>
      </c>
      <c r="C111" s="28">
        <v>1.6500000000000001E-2</v>
      </c>
      <c r="D111" s="39">
        <f>ROUND((($D$124+$D$108+$D$109)/(1-$C$110)*C111),2)</f>
        <v>0</v>
      </c>
    </row>
    <row r="112" spans="1:4" x14ac:dyDescent="0.25">
      <c r="A112" s="10"/>
      <c r="B112" s="15" t="s">
        <v>103</v>
      </c>
      <c r="C112" s="28">
        <v>7.5999999999999998E-2</v>
      </c>
      <c r="D112" s="29">
        <f>ROUND((($D$124+$D$108+$D$109)/(1-$C$110)*C112),2)</f>
        <v>0</v>
      </c>
    </row>
    <row r="113" spans="1:5" x14ac:dyDescent="0.25">
      <c r="A113" s="10"/>
      <c r="B113" s="15" t="s">
        <v>117</v>
      </c>
      <c r="C113" s="28">
        <v>0</v>
      </c>
      <c r="D113" s="29">
        <f>($D$124+$D$108+$D$109)/(1-$C$110)*C113</f>
        <v>0</v>
      </c>
    </row>
    <row r="114" spans="1:5" x14ac:dyDescent="0.25">
      <c r="A114" s="10"/>
      <c r="B114" s="15" t="s">
        <v>104</v>
      </c>
      <c r="C114" s="28">
        <v>0.05</v>
      </c>
      <c r="D114" s="29">
        <f>ROUND((($D$124+$D$108+$D$109)/(1-$C$110)*C114),2)</f>
        <v>0</v>
      </c>
    </row>
    <row r="115" spans="1:5" x14ac:dyDescent="0.25">
      <c r="A115" s="166" t="s">
        <v>114</v>
      </c>
      <c r="B115" s="166"/>
      <c r="C115" s="40">
        <f>SUM(C108,C109,C111,C112,C113,C114)</f>
        <v>0.29250000000000004</v>
      </c>
      <c r="D115" s="17">
        <f>ROUND(SUM(D108,D109,D111,D112,D113,D114),2)</f>
        <v>0</v>
      </c>
    </row>
    <row r="116" spans="1:5" x14ac:dyDescent="0.25">
      <c r="A116" s="168"/>
      <c r="B116" s="168"/>
      <c r="C116" s="168"/>
      <c r="D116" s="168"/>
    </row>
    <row r="117" spans="1:5" x14ac:dyDescent="0.25">
      <c r="A117" s="156" t="s">
        <v>105</v>
      </c>
      <c r="B117" s="156"/>
      <c r="C117" s="156"/>
      <c r="D117" s="156"/>
    </row>
    <row r="118" spans="1:5" x14ac:dyDescent="0.25">
      <c r="A118" s="10"/>
      <c r="B118" s="164" t="s">
        <v>106</v>
      </c>
      <c r="C118" s="164"/>
      <c r="D118" s="10" t="s">
        <v>31</v>
      </c>
    </row>
    <row r="119" spans="1:5" x14ac:dyDescent="0.25">
      <c r="A119" s="10" t="s">
        <v>10</v>
      </c>
      <c r="B119" s="164" t="s">
        <v>29</v>
      </c>
      <c r="C119" s="164"/>
      <c r="D119" s="11">
        <f>D26</f>
        <v>0</v>
      </c>
    </row>
    <row r="120" spans="1:5" ht="15" customHeight="1" x14ac:dyDescent="0.25">
      <c r="A120" s="10" t="s">
        <v>12</v>
      </c>
      <c r="B120" s="164" t="s">
        <v>38</v>
      </c>
      <c r="C120" s="164"/>
      <c r="D120" s="11">
        <f>D65</f>
        <v>0</v>
      </c>
    </row>
    <row r="121" spans="1:5" x14ac:dyDescent="0.25">
      <c r="A121" s="10" t="s">
        <v>14</v>
      </c>
      <c r="B121" s="164" t="s">
        <v>68</v>
      </c>
      <c r="C121" s="164"/>
      <c r="D121" s="11">
        <f>D74</f>
        <v>0</v>
      </c>
    </row>
    <row r="122" spans="1:5" ht="15" customHeight="1" x14ac:dyDescent="0.25">
      <c r="A122" s="10" t="s">
        <v>16</v>
      </c>
      <c r="B122" s="164" t="s">
        <v>75</v>
      </c>
      <c r="C122" s="164"/>
      <c r="D122" s="11">
        <f>D96</f>
        <v>0</v>
      </c>
    </row>
    <row r="123" spans="1:5" ht="15" customHeight="1" x14ac:dyDescent="0.25">
      <c r="A123" s="10" t="s">
        <v>34</v>
      </c>
      <c r="B123" s="164" t="s">
        <v>92</v>
      </c>
      <c r="C123" s="164"/>
      <c r="D123" s="11">
        <f>D104</f>
        <v>0</v>
      </c>
    </row>
    <row r="124" spans="1:5" ht="15" customHeight="1" x14ac:dyDescent="0.25">
      <c r="A124" s="166" t="s">
        <v>107</v>
      </c>
      <c r="B124" s="166"/>
      <c r="C124" s="166"/>
      <c r="D124" s="17">
        <f>ROUND(SUM(D119:D123),2)</f>
        <v>0</v>
      </c>
    </row>
    <row r="125" spans="1:5" x14ac:dyDescent="0.25">
      <c r="A125" s="10" t="s">
        <v>35</v>
      </c>
      <c r="B125" s="164" t="s">
        <v>97</v>
      </c>
      <c r="C125" s="164"/>
      <c r="D125" s="11">
        <f>D115</f>
        <v>0</v>
      </c>
    </row>
    <row r="126" spans="1:5" x14ac:dyDescent="0.25">
      <c r="A126" s="176" t="s">
        <v>108</v>
      </c>
      <c r="B126" s="176"/>
      <c r="C126" s="176"/>
      <c r="D126" s="81">
        <f>TRUNC((D124+D125),2)</f>
        <v>0</v>
      </c>
    </row>
    <row r="127" spans="1:5" x14ac:dyDescent="0.25">
      <c r="A127" s="176" t="s">
        <v>109</v>
      </c>
      <c r="B127" s="176"/>
      <c r="C127" s="176"/>
      <c r="D127" s="81">
        <f>D126*$D$11</f>
        <v>0</v>
      </c>
    </row>
    <row r="128" spans="1:5" x14ac:dyDescent="0.25">
      <c r="A128" s="176" t="s">
        <v>110</v>
      </c>
      <c r="B128" s="176"/>
      <c r="C128" s="176"/>
      <c r="D128" s="81">
        <f>D127*12</f>
        <v>0</v>
      </c>
      <c r="E128" s="1"/>
    </row>
    <row r="129" spans="4:4" x14ac:dyDescent="0.25">
      <c r="D129" s="6"/>
    </row>
  </sheetData>
  <mergeCells count="78">
    <mergeCell ref="B7:C7"/>
    <mergeCell ref="A1:D1"/>
    <mergeCell ref="A2:D2"/>
    <mergeCell ref="A4:D4"/>
    <mergeCell ref="B5:C5"/>
    <mergeCell ref="B6:C6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87:D87"/>
    <mergeCell ref="A90:B90"/>
    <mergeCell ref="A92:D92"/>
    <mergeCell ref="B93:C93"/>
    <mergeCell ref="B94:C94"/>
    <mergeCell ref="A74:B74"/>
    <mergeCell ref="A75:D75"/>
    <mergeCell ref="A76:D76"/>
    <mergeCell ref="A77:D77"/>
    <mergeCell ref="A85:B85"/>
    <mergeCell ref="A96:C96"/>
    <mergeCell ref="B99:C99"/>
    <mergeCell ref="B100:C100"/>
    <mergeCell ref="B101:C101"/>
    <mergeCell ref="B102:C102"/>
    <mergeCell ref="A116:D116"/>
    <mergeCell ref="A97:D97"/>
    <mergeCell ref="A98:D98"/>
    <mergeCell ref="A104:C104"/>
    <mergeCell ref="A105:D105"/>
    <mergeCell ref="A106:D106"/>
    <mergeCell ref="A115:B115"/>
    <mergeCell ref="B103:C103"/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9"/>
  <sheetViews>
    <sheetView workbookViewId="0">
      <selection activeCell="E53" sqref="E53:E55"/>
    </sheetView>
  </sheetViews>
  <sheetFormatPr defaultRowHeight="15" x14ac:dyDescent="0.25"/>
  <cols>
    <col min="1" max="1" width="3.5703125" style="5" customWidth="1"/>
    <col min="2" max="2" width="65" style="4" customWidth="1"/>
    <col min="3" max="3" width="24.42578125" style="4" customWidth="1"/>
    <col min="4" max="4" width="34.5703125" style="5" customWidth="1"/>
    <col min="5" max="5" width="12.7109375" bestFit="1" customWidth="1"/>
    <col min="6" max="6" width="10.7109375" customWidth="1"/>
  </cols>
  <sheetData>
    <row r="1" spans="1:4" x14ac:dyDescent="0.25">
      <c r="A1" s="100" t="s">
        <v>8</v>
      </c>
      <c r="B1" s="100"/>
      <c r="C1" s="100"/>
      <c r="D1" s="100"/>
    </row>
    <row r="2" spans="1:4" x14ac:dyDescent="0.25">
      <c r="A2" s="100" t="s">
        <v>207</v>
      </c>
      <c r="B2" s="100"/>
      <c r="C2" s="100"/>
      <c r="D2" s="100"/>
    </row>
    <row r="3" spans="1:4" x14ac:dyDescent="0.25">
      <c r="A3" s="8"/>
      <c r="B3" s="8"/>
      <c r="C3" s="8"/>
      <c r="D3" s="8"/>
    </row>
    <row r="4" spans="1:4" x14ac:dyDescent="0.25">
      <c r="A4" s="157" t="s">
        <v>9</v>
      </c>
      <c r="B4" s="158"/>
      <c r="C4" s="158"/>
      <c r="D4" s="159"/>
    </row>
    <row r="5" spans="1:4" x14ac:dyDescent="0.25">
      <c r="A5" s="9" t="s">
        <v>10</v>
      </c>
      <c r="B5" s="155" t="s">
        <v>11</v>
      </c>
      <c r="C5" s="155"/>
      <c r="D5" s="9">
        <v>2025</v>
      </c>
    </row>
    <row r="6" spans="1:4" x14ac:dyDescent="0.25">
      <c r="A6" s="9" t="s">
        <v>12</v>
      </c>
      <c r="B6" s="155" t="s">
        <v>13</v>
      </c>
      <c r="C6" s="155"/>
      <c r="D6" s="10" t="s">
        <v>214</v>
      </c>
    </row>
    <row r="7" spans="1:4" x14ac:dyDescent="0.25">
      <c r="A7" s="9" t="s">
        <v>14</v>
      </c>
      <c r="B7" s="155" t="s">
        <v>15</v>
      </c>
      <c r="C7" s="155"/>
      <c r="D7" s="9">
        <v>2025</v>
      </c>
    </row>
    <row r="8" spans="1:4" x14ac:dyDescent="0.25">
      <c r="A8" s="9" t="s">
        <v>16</v>
      </c>
      <c r="B8" s="155" t="s">
        <v>17</v>
      </c>
      <c r="C8" s="155"/>
      <c r="D8" s="10" t="s">
        <v>215</v>
      </c>
    </row>
    <row r="9" spans="1:4" x14ac:dyDescent="0.25">
      <c r="A9" s="154" t="s">
        <v>18</v>
      </c>
      <c r="B9" s="154"/>
      <c r="C9" s="154"/>
      <c r="D9" s="154"/>
    </row>
    <row r="10" spans="1:4" ht="30" x14ac:dyDescent="0.25">
      <c r="A10" s="128" t="s">
        <v>19</v>
      </c>
      <c r="B10" s="128"/>
      <c r="C10" s="10" t="s">
        <v>20</v>
      </c>
      <c r="D10" s="10" t="s">
        <v>21</v>
      </c>
    </row>
    <row r="11" spans="1:4" x14ac:dyDescent="0.25">
      <c r="A11" s="154" t="s">
        <v>111</v>
      </c>
      <c r="B11" s="154"/>
      <c r="C11" s="9" t="s">
        <v>202</v>
      </c>
      <c r="D11" s="9">
        <v>1</v>
      </c>
    </row>
    <row r="12" spans="1:4" x14ac:dyDescent="0.25">
      <c r="A12" s="156" t="s">
        <v>22</v>
      </c>
      <c r="B12" s="156"/>
      <c r="C12" s="156"/>
      <c r="D12" s="156"/>
    </row>
    <row r="13" spans="1:4" x14ac:dyDescent="0.25">
      <c r="A13" s="154" t="s">
        <v>23</v>
      </c>
      <c r="B13" s="154"/>
      <c r="C13" s="154"/>
      <c r="D13" s="154"/>
    </row>
    <row r="14" spans="1:4" x14ac:dyDescent="0.25">
      <c r="A14" s="154" t="s">
        <v>24</v>
      </c>
      <c r="B14" s="154"/>
      <c r="C14" s="154"/>
      <c r="D14" s="154"/>
    </row>
    <row r="15" spans="1:4" x14ac:dyDescent="0.25">
      <c r="A15" s="9">
        <v>1</v>
      </c>
      <c r="B15" s="155" t="s">
        <v>25</v>
      </c>
      <c r="C15" s="155"/>
      <c r="D15" s="10" t="s">
        <v>2</v>
      </c>
    </row>
    <row r="16" spans="1:4" x14ac:dyDescent="0.25">
      <c r="A16" s="9">
        <v>2</v>
      </c>
      <c r="B16" s="155" t="s">
        <v>26</v>
      </c>
      <c r="C16" s="155"/>
      <c r="D16" s="9" t="s">
        <v>118</v>
      </c>
    </row>
    <row r="17" spans="1:5" x14ac:dyDescent="0.25">
      <c r="A17" s="9">
        <v>3</v>
      </c>
      <c r="B17" s="155" t="s">
        <v>113</v>
      </c>
      <c r="C17" s="155"/>
      <c r="D17" s="11">
        <v>1763.71</v>
      </c>
    </row>
    <row r="18" spans="1:5" x14ac:dyDescent="0.25">
      <c r="A18" s="9">
        <v>4</v>
      </c>
      <c r="B18" s="155" t="s">
        <v>27</v>
      </c>
      <c r="C18" s="155"/>
      <c r="D18" s="10" t="s">
        <v>153</v>
      </c>
    </row>
    <row r="19" spans="1:5" x14ac:dyDescent="0.25">
      <c r="A19" s="9">
        <v>5</v>
      </c>
      <c r="B19" s="155" t="s">
        <v>28</v>
      </c>
      <c r="C19" s="155"/>
      <c r="D19" s="12">
        <v>45658</v>
      </c>
    </row>
    <row r="20" spans="1:5" x14ac:dyDescent="0.25">
      <c r="A20" s="163"/>
      <c r="B20" s="163"/>
      <c r="C20" s="163"/>
      <c r="D20" s="163"/>
    </row>
    <row r="21" spans="1:5" x14ac:dyDescent="0.25">
      <c r="A21" s="156" t="s">
        <v>29</v>
      </c>
      <c r="B21" s="156"/>
      <c r="C21" s="156"/>
      <c r="D21" s="156"/>
    </row>
    <row r="22" spans="1:5" x14ac:dyDescent="0.25">
      <c r="A22" s="10">
        <v>1</v>
      </c>
      <c r="B22" s="164" t="s">
        <v>30</v>
      </c>
      <c r="C22" s="164"/>
      <c r="D22" s="10" t="s">
        <v>31</v>
      </c>
    </row>
    <row r="23" spans="1:5" x14ac:dyDescent="0.25">
      <c r="A23" s="13" t="s">
        <v>10</v>
      </c>
      <c r="B23" s="165" t="s">
        <v>32</v>
      </c>
      <c r="C23" s="165"/>
      <c r="D23" s="14">
        <v>0</v>
      </c>
    </row>
    <row r="24" spans="1:5" x14ac:dyDescent="0.25">
      <c r="A24" s="10" t="s">
        <v>12</v>
      </c>
      <c r="B24" s="164" t="s">
        <v>33</v>
      </c>
      <c r="C24" s="164"/>
      <c r="D24" s="11">
        <v>0</v>
      </c>
    </row>
    <row r="25" spans="1:5" ht="15" customHeight="1" x14ac:dyDescent="0.25">
      <c r="A25" s="10" t="s">
        <v>14</v>
      </c>
      <c r="B25" s="177" t="s">
        <v>37</v>
      </c>
      <c r="C25" s="178"/>
      <c r="D25" s="11">
        <v>0</v>
      </c>
    </row>
    <row r="26" spans="1:5" x14ac:dyDescent="0.25">
      <c r="A26" s="160" t="s">
        <v>114</v>
      </c>
      <c r="B26" s="161"/>
      <c r="C26" s="162"/>
      <c r="D26" s="17">
        <f>ROUND(SUM(D23:D25),2)</f>
        <v>0</v>
      </c>
      <c r="E26" s="1"/>
    </row>
    <row r="27" spans="1:5" x14ac:dyDescent="0.25">
      <c r="A27" s="163"/>
      <c r="B27" s="163"/>
      <c r="C27" s="163"/>
      <c r="D27" s="163"/>
    </row>
    <row r="28" spans="1:5" x14ac:dyDescent="0.25">
      <c r="A28" s="156" t="s">
        <v>38</v>
      </c>
      <c r="B28" s="156"/>
      <c r="C28" s="156"/>
      <c r="D28" s="156"/>
    </row>
    <row r="29" spans="1:5" x14ac:dyDescent="0.25">
      <c r="A29" s="156" t="s">
        <v>39</v>
      </c>
      <c r="B29" s="156"/>
      <c r="C29" s="156"/>
      <c r="D29" s="156"/>
    </row>
    <row r="30" spans="1:5" x14ac:dyDescent="0.25">
      <c r="A30" s="10" t="s">
        <v>40</v>
      </c>
      <c r="B30" s="18" t="s">
        <v>41</v>
      </c>
      <c r="C30" s="10" t="s">
        <v>42</v>
      </c>
      <c r="D30" s="10" t="s">
        <v>31</v>
      </c>
    </row>
    <row r="31" spans="1:5" x14ac:dyDescent="0.25">
      <c r="A31" s="10" t="s">
        <v>10</v>
      </c>
      <c r="B31" s="16" t="s">
        <v>43</v>
      </c>
      <c r="C31" s="19">
        <v>8.3299999999999999E-2</v>
      </c>
      <c r="D31" s="11">
        <f>ROUND(($D$26*$C$31),2)</f>
        <v>0</v>
      </c>
    </row>
    <row r="32" spans="1:5" ht="15" customHeight="1" x14ac:dyDescent="0.25">
      <c r="A32" s="10" t="s">
        <v>12</v>
      </c>
      <c r="B32" s="16" t="s">
        <v>44</v>
      </c>
      <c r="C32" s="19">
        <v>9.0899999999999995E-2</v>
      </c>
      <c r="D32" s="11">
        <f>ROUND(($D$26*$C$32),2)</f>
        <v>0</v>
      </c>
    </row>
    <row r="33" spans="1:6" ht="15" customHeight="1" x14ac:dyDescent="0.25">
      <c r="A33" s="10" t="s">
        <v>14</v>
      </c>
      <c r="B33" s="16" t="s">
        <v>45</v>
      </c>
      <c r="C33" s="19">
        <v>3.0099999999999998E-2</v>
      </c>
      <c r="D33" s="11">
        <f>ROUND(($D$26*$C$33),2)</f>
        <v>0</v>
      </c>
    </row>
    <row r="34" spans="1:6" x14ac:dyDescent="0.25">
      <c r="A34" s="160" t="s">
        <v>115</v>
      </c>
      <c r="B34" s="162"/>
      <c r="C34" s="30">
        <f>SUM(C31:C33)</f>
        <v>0.20429999999999998</v>
      </c>
      <c r="D34" s="17">
        <f>SUM(D31:D33)</f>
        <v>0</v>
      </c>
    </row>
    <row r="35" spans="1:6" x14ac:dyDescent="0.25">
      <c r="A35" s="10" t="s">
        <v>16</v>
      </c>
      <c r="B35" s="10" t="s">
        <v>46</v>
      </c>
      <c r="C35" s="19">
        <v>7.5200000000000003E-2</v>
      </c>
      <c r="D35" s="11">
        <f>$C$35*$D$26</f>
        <v>0</v>
      </c>
    </row>
    <row r="36" spans="1:6" x14ac:dyDescent="0.25">
      <c r="A36" s="166" t="s">
        <v>47</v>
      </c>
      <c r="B36" s="166"/>
      <c r="C36" s="30">
        <f>C35+C34</f>
        <v>0.27949999999999997</v>
      </c>
      <c r="D36" s="17">
        <f>D34+D35</f>
        <v>0</v>
      </c>
    </row>
    <row r="37" spans="1:6" x14ac:dyDescent="0.25">
      <c r="A37" s="20"/>
      <c r="B37" s="20"/>
      <c r="C37" s="21"/>
      <c r="D37" s="22"/>
    </row>
    <row r="38" spans="1:6" x14ac:dyDescent="0.25">
      <c r="A38" s="167" t="s">
        <v>48</v>
      </c>
      <c r="B38" s="167"/>
      <c r="C38" s="167"/>
      <c r="D38" s="167"/>
    </row>
    <row r="39" spans="1:6" x14ac:dyDescent="0.25">
      <c r="A39" s="10" t="s">
        <v>49</v>
      </c>
      <c r="B39" s="15" t="s">
        <v>50</v>
      </c>
      <c r="C39" s="10" t="s">
        <v>42</v>
      </c>
      <c r="D39" s="10" t="s">
        <v>31</v>
      </c>
    </row>
    <row r="40" spans="1:6" x14ac:dyDescent="0.25">
      <c r="A40" s="10" t="s">
        <v>10</v>
      </c>
      <c r="B40" s="16" t="s">
        <v>51</v>
      </c>
      <c r="C40" s="19">
        <v>0.2</v>
      </c>
      <c r="D40" s="11">
        <f t="shared" ref="D40:D47" si="0">ROUND(($D$26*C40),2)</f>
        <v>0</v>
      </c>
      <c r="E40" s="1"/>
    </row>
    <row r="41" spans="1:6" x14ac:dyDescent="0.25">
      <c r="A41" s="10" t="s">
        <v>12</v>
      </c>
      <c r="B41" s="16" t="s">
        <v>52</v>
      </c>
      <c r="C41" s="19">
        <v>2.5000000000000001E-2</v>
      </c>
      <c r="D41" s="11">
        <f t="shared" si="0"/>
        <v>0</v>
      </c>
      <c r="E41" s="1"/>
    </row>
    <row r="42" spans="1:6" x14ac:dyDescent="0.25">
      <c r="A42" s="10" t="s">
        <v>14</v>
      </c>
      <c r="B42" s="16" t="s">
        <v>53</v>
      </c>
      <c r="C42" s="19">
        <v>0.03</v>
      </c>
      <c r="D42" s="11">
        <f t="shared" si="0"/>
        <v>0</v>
      </c>
      <c r="E42" s="1"/>
    </row>
    <row r="43" spans="1:6" x14ac:dyDescent="0.25">
      <c r="A43" s="10" t="s">
        <v>16</v>
      </c>
      <c r="B43" s="16" t="s">
        <v>54</v>
      </c>
      <c r="C43" s="19">
        <v>1.4999999999999999E-2</v>
      </c>
      <c r="D43" s="11">
        <f t="shared" si="0"/>
        <v>0</v>
      </c>
      <c r="E43" s="1"/>
    </row>
    <row r="44" spans="1:6" ht="15" customHeight="1" x14ac:dyDescent="0.25">
      <c r="A44" s="10" t="s">
        <v>34</v>
      </c>
      <c r="B44" s="16" t="s">
        <v>55</v>
      </c>
      <c r="C44" s="19">
        <v>0.01</v>
      </c>
      <c r="D44" s="11">
        <f t="shared" si="0"/>
        <v>0</v>
      </c>
      <c r="E44" s="1"/>
    </row>
    <row r="45" spans="1:6" x14ac:dyDescent="0.25">
      <c r="A45" s="10" t="s">
        <v>35</v>
      </c>
      <c r="B45" s="16" t="s">
        <v>56</v>
      </c>
      <c r="C45" s="19">
        <v>6.0000000000000001E-3</v>
      </c>
      <c r="D45" s="11">
        <f t="shared" si="0"/>
        <v>0</v>
      </c>
      <c r="E45" s="1"/>
    </row>
    <row r="46" spans="1:6" x14ac:dyDescent="0.25">
      <c r="A46" s="10" t="s">
        <v>36</v>
      </c>
      <c r="B46" s="16" t="s">
        <v>57</v>
      </c>
      <c r="C46" s="19">
        <v>2E-3</v>
      </c>
      <c r="D46" s="11">
        <f t="shared" si="0"/>
        <v>0</v>
      </c>
      <c r="E46" s="1"/>
    </row>
    <row r="47" spans="1:6" x14ac:dyDescent="0.25">
      <c r="A47" s="10" t="s">
        <v>58</v>
      </c>
      <c r="B47" s="16" t="s">
        <v>59</v>
      </c>
      <c r="C47" s="19">
        <v>0.08</v>
      </c>
      <c r="D47" s="11">
        <f t="shared" si="0"/>
        <v>0</v>
      </c>
      <c r="E47" s="1"/>
    </row>
    <row r="48" spans="1:6" x14ac:dyDescent="0.25">
      <c r="A48" s="166" t="s">
        <v>114</v>
      </c>
      <c r="B48" s="166"/>
      <c r="C48" s="30">
        <f>SUM(C40:C47)</f>
        <v>0.36800000000000005</v>
      </c>
      <c r="D48" s="17">
        <f>SUM(D40:D47)</f>
        <v>0</v>
      </c>
      <c r="E48" s="1"/>
      <c r="F48" s="1"/>
    </row>
    <row r="49" spans="1:8" x14ac:dyDescent="0.25">
      <c r="A49" s="32"/>
      <c r="B49" s="20"/>
      <c r="C49" s="21"/>
      <c r="D49" s="22"/>
    </row>
    <row r="50" spans="1:8" x14ac:dyDescent="0.25">
      <c r="A50" s="156" t="s">
        <v>60</v>
      </c>
      <c r="B50" s="156"/>
      <c r="C50" s="156"/>
      <c r="D50" s="156"/>
    </row>
    <row r="51" spans="1:8" x14ac:dyDescent="0.25">
      <c r="A51" s="10" t="s">
        <v>61</v>
      </c>
      <c r="B51" s="16" t="s">
        <v>62</v>
      </c>
      <c r="C51" s="10" t="s">
        <v>63</v>
      </c>
      <c r="D51" s="10" t="s">
        <v>31</v>
      </c>
    </row>
    <row r="52" spans="1:8" x14ac:dyDescent="0.25">
      <c r="A52" s="10" t="s">
        <v>10</v>
      </c>
      <c r="B52" s="16" t="s">
        <v>119</v>
      </c>
      <c r="C52" s="24">
        <v>0</v>
      </c>
      <c r="D52" s="11">
        <f>ROUND(IF($C$52*2*21-6%*D23&lt;0,0,$C$52*2*21-6%*D23),2)</f>
        <v>0</v>
      </c>
      <c r="E52" s="93"/>
      <c r="F52" s="1"/>
    </row>
    <row r="53" spans="1:8" ht="36" customHeight="1" x14ac:dyDescent="0.25">
      <c r="A53" s="10" t="s">
        <v>12</v>
      </c>
      <c r="B53" s="23" t="s">
        <v>219</v>
      </c>
      <c r="C53" s="24"/>
      <c r="D53" s="14">
        <v>0</v>
      </c>
      <c r="E53" s="91" t="s">
        <v>250</v>
      </c>
      <c r="F53" s="80">
        <v>600</v>
      </c>
    </row>
    <row r="54" spans="1:8" ht="30" x14ac:dyDescent="0.25">
      <c r="A54" s="10" t="s">
        <v>14</v>
      </c>
      <c r="B54" s="23" t="s">
        <v>65</v>
      </c>
      <c r="C54" s="23"/>
      <c r="D54" s="11">
        <v>0</v>
      </c>
      <c r="E54" s="91" t="s">
        <v>250</v>
      </c>
      <c r="F54" s="80">
        <v>25</v>
      </c>
      <c r="H54" s="46"/>
    </row>
    <row r="55" spans="1:8" ht="30" x14ac:dyDescent="0.25">
      <c r="A55" s="10" t="s">
        <v>16</v>
      </c>
      <c r="B55" s="23" t="s">
        <v>242</v>
      </c>
      <c r="C55" s="23"/>
      <c r="D55" s="11">
        <v>0</v>
      </c>
      <c r="E55" s="91" t="s">
        <v>250</v>
      </c>
      <c r="F55" s="80">
        <v>6</v>
      </c>
    </row>
    <row r="56" spans="1:8" x14ac:dyDescent="0.25">
      <c r="A56" s="10" t="s">
        <v>34</v>
      </c>
      <c r="B56" s="23" t="s">
        <v>216</v>
      </c>
      <c r="C56" s="23"/>
      <c r="D56" s="11">
        <v>0</v>
      </c>
    </row>
    <row r="57" spans="1:8" x14ac:dyDescent="0.25">
      <c r="A57" s="10" t="s">
        <v>35</v>
      </c>
      <c r="B57" s="16" t="s">
        <v>243</v>
      </c>
      <c r="C57" s="16"/>
      <c r="D57" s="11">
        <v>0</v>
      </c>
    </row>
    <row r="58" spans="1:8" x14ac:dyDescent="0.25">
      <c r="A58" s="166" t="s">
        <v>114</v>
      </c>
      <c r="B58" s="166"/>
      <c r="C58" s="166"/>
      <c r="D58" s="17">
        <f>ROUND(SUM(D52:D57),2)</f>
        <v>0</v>
      </c>
    </row>
    <row r="59" spans="1:8" x14ac:dyDescent="0.25">
      <c r="A59" s="20"/>
      <c r="B59" s="20"/>
      <c r="C59" s="20"/>
      <c r="D59" s="22"/>
    </row>
    <row r="60" spans="1:8" ht="15" customHeight="1" x14ac:dyDescent="0.25">
      <c r="A60" s="156" t="s">
        <v>66</v>
      </c>
      <c r="B60" s="156"/>
      <c r="C60" s="156"/>
      <c r="D60" s="156"/>
    </row>
    <row r="61" spans="1:8" x14ac:dyDescent="0.25">
      <c r="A61" s="10">
        <v>2</v>
      </c>
      <c r="B61" s="164" t="s">
        <v>67</v>
      </c>
      <c r="C61" s="164"/>
      <c r="D61" s="10" t="s">
        <v>31</v>
      </c>
    </row>
    <row r="62" spans="1:8" x14ac:dyDescent="0.25">
      <c r="A62" s="10" t="s">
        <v>40</v>
      </c>
      <c r="B62" s="164" t="s">
        <v>41</v>
      </c>
      <c r="C62" s="164"/>
      <c r="D62" s="11">
        <f>D36</f>
        <v>0</v>
      </c>
    </row>
    <row r="63" spans="1:8" x14ac:dyDescent="0.25">
      <c r="A63" s="10" t="s">
        <v>49</v>
      </c>
      <c r="B63" s="164" t="s">
        <v>50</v>
      </c>
      <c r="C63" s="164"/>
      <c r="D63" s="11">
        <f>D48</f>
        <v>0</v>
      </c>
    </row>
    <row r="64" spans="1:8" x14ac:dyDescent="0.25">
      <c r="A64" s="10" t="s">
        <v>61</v>
      </c>
      <c r="B64" s="164" t="s">
        <v>62</v>
      </c>
      <c r="C64" s="164"/>
      <c r="D64" s="11">
        <f>D58</f>
        <v>0</v>
      </c>
    </row>
    <row r="65" spans="1:9" x14ac:dyDescent="0.25">
      <c r="A65" s="166" t="s">
        <v>114</v>
      </c>
      <c r="B65" s="166"/>
      <c r="C65" s="166"/>
      <c r="D65" s="17">
        <f>ROUND(SUM(D62:D64),2)</f>
        <v>0</v>
      </c>
    </row>
    <row r="66" spans="1:9" x14ac:dyDescent="0.25">
      <c r="A66" s="163"/>
      <c r="B66" s="163"/>
      <c r="C66" s="163"/>
      <c r="D66" s="163"/>
    </row>
    <row r="67" spans="1:9" x14ac:dyDescent="0.25">
      <c r="A67" s="156" t="s">
        <v>68</v>
      </c>
      <c r="B67" s="156"/>
      <c r="C67" s="156"/>
      <c r="D67" s="156"/>
    </row>
    <row r="68" spans="1:9" x14ac:dyDescent="0.25">
      <c r="A68" s="10">
        <v>3</v>
      </c>
      <c r="B68" s="25" t="s">
        <v>69</v>
      </c>
      <c r="C68" s="13" t="s">
        <v>42</v>
      </c>
      <c r="D68" s="13" t="s">
        <v>31</v>
      </c>
    </row>
    <row r="69" spans="1:9" x14ac:dyDescent="0.25">
      <c r="A69" s="10" t="s">
        <v>10</v>
      </c>
      <c r="B69" s="25" t="s">
        <v>70</v>
      </c>
      <c r="C69" s="26">
        <v>4.1999999999999997E-3</v>
      </c>
      <c r="D69" s="11">
        <f>ROUND(($D$26*C69),2)</f>
        <v>0</v>
      </c>
    </row>
    <row r="70" spans="1:9" ht="15" customHeight="1" x14ac:dyDescent="0.25">
      <c r="A70" s="10" t="s">
        <v>12</v>
      </c>
      <c r="B70" s="25" t="s">
        <v>71</v>
      </c>
      <c r="C70" s="26">
        <v>2.9999999999999997E-4</v>
      </c>
      <c r="D70" s="11">
        <f>ROUND(($D$26*C70),2)</f>
        <v>0</v>
      </c>
    </row>
    <row r="71" spans="1:9" x14ac:dyDescent="0.25">
      <c r="A71" s="10" t="s">
        <v>14</v>
      </c>
      <c r="B71" s="25" t="s">
        <v>72</v>
      </c>
      <c r="C71" s="26">
        <v>1.9400000000000001E-2</v>
      </c>
      <c r="D71" s="11">
        <f>ROUND(($D$26*C71),2)</f>
        <v>0</v>
      </c>
    </row>
    <row r="72" spans="1:9" x14ac:dyDescent="0.25">
      <c r="A72" s="10" t="s">
        <v>16</v>
      </c>
      <c r="B72" s="25" t="s">
        <v>73</v>
      </c>
      <c r="C72" s="26">
        <v>7.1000000000000004E-3</v>
      </c>
      <c r="D72" s="11">
        <f>ROUND(($D$26*C72),2)</f>
        <v>0</v>
      </c>
    </row>
    <row r="73" spans="1:9" x14ac:dyDescent="0.25">
      <c r="A73" s="10" t="s">
        <v>34</v>
      </c>
      <c r="B73" s="25" t="s">
        <v>74</v>
      </c>
      <c r="C73" s="26">
        <v>0.04</v>
      </c>
      <c r="D73" s="11">
        <f>ROUND(($D$26*C73),2)</f>
        <v>0</v>
      </c>
    </row>
    <row r="74" spans="1:9" x14ac:dyDescent="0.25">
      <c r="A74" s="160" t="s">
        <v>114</v>
      </c>
      <c r="B74" s="162"/>
      <c r="C74" s="30">
        <f>SUM(C69:C73)</f>
        <v>7.1000000000000008E-2</v>
      </c>
      <c r="D74" s="17">
        <f>ROUND(SUM(D69:D73),2)</f>
        <v>0</v>
      </c>
    </row>
    <row r="75" spans="1:9" x14ac:dyDescent="0.25">
      <c r="A75" s="168"/>
      <c r="B75" s="168"/>
      <c r="C75" s="168"/>
      <c r="D75" s="168"/>
    </row>
    <row r="76" spans="1:9" x14ac:dyDescent="0.25">
      <c r="A76" s="156" t="s">
        <v>75</v>
      </c>
      <c r="B76" s="156"/>
      <c r="C76" s="156"/>
      <c r="D76" s="156"/>
    </row>
    <row r="77" spans="1:9" x14ac:dyDescent="0.25">
      <c r="A77" s="169" t="s">
        <v>76</v>
      </c>
      <c r="B77" s="170"/>
      <c r="C77" s="170"/>
      <c r="D77" s="171"/>
    </row>
    <row r="78" spans="1:9" x14ac:dyDescent="0.25">
      <c r="A78" s="10" t="s">
        <v>77</v>
      </c>
      <c r="B78" s="16" t="s">
        <v>78</v>
      </c>
      <c r="C78" s="10" t="s">
        <v>42</v>
      </c>
      <c r="D78" s="10" t="s">
        <v>31</v>
      </c>
    </row>
    <row r="79" spans="1:9" x14ac:dyDescent="0.25">
      <c r="A79" s="13" t="s">
        <v>10</v>
      </c>
      <c r="B79" s="27" t="s">
        <v>79</v>
      </c>
      <c r="C79" s="26">
        <v>0</v>
      </c>
      <c r="D79" s="14">
        <f t="shared" ref="D79:D84" si="1">ROUND(($D$26*C79),2)</f>
        <v>0</v>
      </c>
      <c r="E79" s="52"/>
      <c r="F79" s="53"/>
      <c r="G79" s="53"/>
      <c r="H79" s="53"/>
      <c r="I79" s="53"/>
    </row>
    <row r="80" spans="1:9" x14ac:dyDescent="0.25">
      <c r="A80" s="13" t="s">
        <v>12</v>
      </c>
      <c r="B80" s="27" t="s">
        <v>80</v>
      </c>
      <c r="C80" s="26">
        <v>2.8E-3</v>
      </c>
      <c r="D80" s="14">
        <f t="shared" si="1"/>
        <v>0</v>
      </c>
    </row>
    <row r="81" spans="1:4" ht="15" customHeight="1" x14ac:dyDescent="0.25">
      <c r="A81" s="13" t="s">
        <v>14</v>
      </c>
      <c r="B81" s="27" t="s">
        <v>81</v>
      </c>
      <c r="C81" s="26">
        <v>8.0000000000000004E-4</v>
      </c>
      <c r="D81" s="14">
        <f t="shared" si="1"/>
        <v>0</v>
      </c>
    </row>
    <row r="82" spans="1:4" x14ac:dyDescent="0.25">
      <c r="A82" s="13" t="s">
        <v>16</v>
      </c>
      <c r="B82" s="27" t="s">
        <v>82</v>
      </c>
      <c r="C82" s="26">
        <v>3.3E-3</v>
      </c>
      <c r="D82" s="14">
        <f t="shared" si="1"/>
        <v>0</v>
      </c>
    </row>
    <row r="83" spans="1:4" x14ac:dyDescent="0.25">
      <c r="A83" s="13" t="s">
        <v>34</v>
      </c>
      <c r="B83" s="27" t="s">
        <v>83</v>
      </c>
      <c r="C83" s="26">
        <v>5.9999999999999995E-4</v>
      </c>
      <c r="D83" s="14">
        <f t="shared" si="1"/>
        <v>0</v>
      </c>
    </row>
    <row r="84" spans="1:4" x14ac:dyDescent="0.25">
      <c r="A84" s="13" t="s">
        <v>35</v>
      </c>
      <c r="B84" s="27" t="s">
        <v>84</v>
      </c>
      <c r="C84" s="26">
        <v>0</v>
      </c>
      <c r="D84" s="14">
        <f t="shared" si="1"/>
        <v>0</v>
      </c>
    </row>
    <row r="85" spans="1:4" ht="15" customHeight="1" x14ac:dyDescent="0.25">
      <c r="A85" s="172" t="s">
        <v>114</v>
      </c>
      <c r="B85" s="173"/>
      <c r="C85" s="30">
        <f>SUM(C79:C84)</f>
        <v>7.4999999999999997E-3</v>
      </c>
      <c r="D85" s="17">
        <f>ROUND(SUM(D79:D84),2)</f>
        <v>0</v>
      </c>
    </row>
    <row r="86" spans="1:4" ht="15" customHeight="1" x14ac:dyDescent="0.25">
      <c r="A86" s="35"/>
      <c r="B86" s="36"/>
      <c r="C86" s="37"/>
      <c r="D86" s="38"/>
    </row>
    <row r="87" spans="1:4" x14ac:dyDescent="0.25">
      <c r="A87" s="174" t="s">
        <v>85</v>
      </c>
      <c r="B87" s="175"/>
      <c r="C87" s="175"/>
      <c r="D87" s="175"/>
    </row>
    <row r="88" spans="1:4" x14ac:dyDescent="0.25">
      <c r="A88" s="10" t="s">
        <v>86</v>
      </c>
      <c r="B88" s="16" t="s">
        <v>87</v>
      </c>
      <c r="C88" s="10" t="s">
        <v>42</v>
      </c>
      <c r="D88" s="10" t="s">
        <v>31</v>
      </c>
    </row>
    <row r="89" spans="1:4" x14ac:dyDescent="0.25">
      <c r="A89" s="10" t="s">
        <v>10</v>
      </c>
      <c r="B89" s="18" t="s">
        <v>88</v>
      </c>
      <c r="C89" s="19">
        <v>0</v>
      </c>
      <c r="D89" s="11">
        <v>0</v>
      </c>
    </row>
    <row r="90" spans="1:4" x14ac:dyDescent="0.25">
      <c r="A90" s="166" t="s">
        <v>114</v>
      </c>
      <c r="B90" s="166"/>
      <c r="C90" s="34">
        <f>SUM(C89)</f>
        <v>0</v>
      </c>
      <c r="D90" s="33">
        <f>ROUND(SUM(D89),2)</f>
        <v>0</v>
      </c>
    </row>
    <row r="91" spans="1:4" x14ac:dyDescent="0.25">
      <c r="A91" s="20"/>
      <c r="B91" s="20"/>
      <c r="C91" s="21"/>
      <c r="D91" s="22"/>
    </row>
    <row r="92" spans="1:4" ht="15" customHeight="1" x14ac:dyDescent="0.25">
      <c r="A92" s="156" t="s">
        <v>89</v>
      </c>
      <c r="B92" s="156"/>
      <c r="C92" s="156"/>
      <c r="D92" s="156"/>
    </row>
    <row r="93" spans="1:4" x14ac:dyDescent="0.25">
      <c r="A93" s="10">
        <v>4</v>
      </c>
      <c r="B93" s="164" t="s">
        <v>90</v>
      </c>
      <c r="C93" s="164"/>
      <c r="D93" s="10" t="s">
        <v>31</v>
      </c>
    </row>
    <row r="94" spans="1:4" x14ac:dyDescent="0.25">
      <c r="A94" s="10" t="s">
        <v>77</v>
      </c>
      <c r="B94" s="164" t="s">
        <v>91</v>
      </c>
      <c r="C94" s="164"/>
      <c r="D94" s="11">
        <f>D85</f>
        <v>0</v>
      </c>
    </row>
    <row r="95" spans="1:4" x14ac:dyDescent="0.25">
      <c r="A95" s="10" t="s">
        <v>86</v>
      </c>
      <c r="B95" s="164" t="s">
        <v>87</v>
      </c>
      <c r="C95" s="164"/>
      <c r="D95" s="11">
        <f>D90</f>
        <v>0</v>
      </c>
    </row>
    <row r="96" spans="1:4" x14ac:dyDescent="0.25">
      <c r="A96" s="166" t="s">
        <v>114</v>
      </c>
      <c r="B96" s="166"/>
      <c r="C96" s="166"/>
      <c r="D96" s="17">
        <f>ROUND(SUM(D94:D95),2)</f>
        <v>0</v>
      </c>
    </row>
    <row r="97" spans="1:4" x14ac:dyDescent="0.25">
      <c r="A97" s="168"/>
      <c r="B97" s="168"/>
      <c r="C97" s="168"/>
      <c r="D97" s="168"/>
    </row>
    <row r="98" spans="1:4" x14ac:dyDescent="0.25">
      <c r="A98" s="169" t="s">
        <v>92</v>
      </c>
      <c r="B98" s="170"/>
      <c r="C98" s="170"/>
      <c r="D98" s="171"/>
    </row>
    <row r="99" spans="1:4" x14ac:dyDescent="0.25">
      <c r="A99" s="10">
        <v>5</v>
      </c>
      <c r="B99" s="164" t="s">
        <v>93</v>
      </c>
      <c r="C99" s="164"/>
      <c r="D99" s="10" t="s">
        <v>31</v>
      </c>
    </row>
    <row r="100" spans="1:4" ht="15" customHeight="1" x14ac:dyDescent="0.25">
      <c r="A100" s="10" t="s">
        <v>10</v>
      </c>
      <c r="B100" s="164" t="s">
        <v>94</v>
      </c>
      <c r="C100" s="164"/>
      <c r="D100" s="11">
        <v>0</v>
      </c>
    </row>
    <row r="101" spans="1:4" x14ac:dyDescent="0.25">
      <c r="A101" s="10" t="s">
        <v>12</v>
      </c>
      <c r="B101" s="164" t="s">
        <v>95</v>
      </c>
      <c r="C101" s="164"/>
      <c r="D101" s="11">
        <v>0</v>
      </c>
    </row>
    <row r="102" spans="1:4" x14ac:dyDescent="0.25">
      <c r="A102" s="10" t="s">
        <v>14</v>
      </c>
      <c r="B102" s="164" t="s">
        <v>96</v>
      </c>
      <c r="C102" s="164"/>
      <c r="D102" s="11">
        <v>0</v>
      </c>
    </row>
    <row r="103" spans="1:4" x14ac:dyDescent="0.25">
      <c r="A103" s="10" t="s">
        <v>16</v>
      </c>
      <c r="B103" s="164" t="s">
        <v>37</v>
      </c>
      <c r="C103" s="164"/>
      <c r="D103" s="11">
        <v>0</v>
      </c>
    </row>
    <row r="104" spans="1:4" x14ac:dyDescent="0.25">
      <c r="A104" s="166" t="s">
        <v>114</v>
      </c>
      <c r="B104" s="166"/>
      <c r="C104" s="166"/>
      <c r="D104" s="17">
        <f>ROUND(SUM(D100:D103),2)</f>
        <v>0</v>
      </c>
    </row>
    <row r="105" spans="1:4" x14ac:dyDescent="0.25">
      <c r="A105" s="168"/>
      <c r="B105" s="168"/>
      <c r="C105" s="168"/>
      <c r="D105" s="168"/>
    </row>
    <row r="106" spans="1:4" x14ac:dyDescent="0.25">
      <c r="A106" s="156" t="s">
        <v>97</v>
      </c>
      <c r="B106" s="156"/>
      <c r="C106" s="156"/>
      <c r="D106" s="156"/>
    </row>
    <row r="107" spans="1:4" x14ac:dyDescent="0.25">
      <c r="A107" s="10">
        <v>6</v>
      </c>
      <c r="B107" s="15" t="s">
        <v>98</v>
      </c>
      <c r="C107" s="10" t="s">
        <v>42</v>
      </c>
      <c r="D107" s="10" t="s">
        <v>31</v>
      </c>
    </row>
    <row r="108" spans="1:4" x14ac:dyDescent="0.25">
      <c r="A108" s="10" t="s">
        <v>10</v>
      </c>
      <c r="B108" s="15" t="s">
        <v>99</v>
      </c>
      <c r="C108" s="28">
        <v>0.05</v>
      </c>
      <c r="D108" s="11">
        <f>ROUND(($D$124*C108),2)</f>
        <v>0</v>
      </c>
    </row>
    <row r="109" spans="1:4" x14ac:dyDescent="0.25">
      <c r="A109" s="10" t="s">
        <v>12</v>
      </c>
      <c r="B109" s="15" t="s">
        <v>100</v>
      </c>
      <c r="C109" s="28">
        <v>0.1</v>
      </c>
      <c r="D109" s="11">
        <f>ROUND((($D$108+$D$124)*C109),2)</f>
        <v>0</v>
      </c>
    </row>
    <row r="110" spans="1:4" x14ac:dyDescent="0.25">
      <c r="A110" s="10" t="s">
        <v>14</v>
      </c>
      <c r="B110" s="31" t="s">
        <v>101</v>
      </c>
      <c r="C110" s="30">
        <v>0.14249999999999999</v>
      </c>
      <c r="D110" s="17"/>
    </row>
    <row r="111" spans="1:4" ht="15" customHeight="1" x14ac:dyDescent="0.25">
      <c r="A111" s="10"/>
      <c r="B111" s="15" t="s">
        <v>102</v>
      </c>
      <c r="C111" s="28">
        <v>1.6500000000000001E-2</v>
      </c>
      <c r="D111" s="39">
        <f>ROUND((($D$124+$D$108+$D$109)/(1-$C$110)*C111),2)</f>
        <v>0</v>
      </c>
    </row>
    <row r="112" spans="1:4" x14ac:dyDescent="0.25">
      <c r="A112" s="10"/>
      <c r="B112" s="15" t="s">
        <v>103</v>
      </c>
      <c r="C112" s="28">
        <v>7.5999999999999998E-2</v>
      </c>
      <c r="D112" s="29">
        <f>ROUND((($D$124+$D$108+$D$109)/(1-$C$110)*C112),2)</f>
        <v>0</v>
      </c>
    </row>
    <row r="113" spans="1:5" x14ac:dyDescent="0.25">
      <c r="A113" s="10"/>
      <c r="B113" s="15" t="s">
        <v>117</v>
      </c>
      <c r="C113" s="28">
        <v>0</v>
      </c>
      <c r="D113" s="29">
        <f>($D$124+$D$108+$D$109)/(1-$C$110)*C113</f>
        <v>0</v>
      </c>
    </row>
    <row r="114" spans="1:5" x14ac:dyDescent="0.25">
      <c r="A114" s="10"/>
      <c r="B114" s="15" t="s">
        <v>104</v>
      </c>
      <c r="C114" s="28">
        <v>0.05</v>
      </c>
      <c r="D114" s="29">
        <f>ROUND((($D$124+$D$108+$D$109)/(1-$C$110)*C114),2)</f>
        <v>0</v>
      </c>
    </row>
    <row r="115" spans="1:5" x14ac:dyDescent="0.25">
      <c r="A115" s="166" t="s">
        <v>114</v>
      </c>
      <c r="B115" s="166"/>
      <c r="C115" s="40">
        <f>SUM(C108,C109,C111,C112,C113,C114)</f>
        <v>0.29250000000000004</v>
      </c>
      <c r="D115" s="17">
        <f>ROUND(SUM(D108,D109,D111,D112,D113,D114),2)</f>
        <v>0</v>
      </c>
    </row>
    <row r="116" spans="1:5" x14ac:dyDescent="0.25">
      <c r="A116" s="168"/>
      <c r="B116" s="168"/>
      <c r="C116" s="168"/>
      <c r="D116" s="168"/>
    </row>
    <row r="117" spans="1:5" x14ac:dyDescent="0.25">
      <c r="A117" s="156" t="s">
        <v>105</v>
      </c>
      <c r="B117" s="156"/>
      <c r="C117" s="156"/>
      <c r="D117" s="156"/>
    </row>
    <row r="118" spans="1:5" x14ac:dyDescent="0.25">
      <c r="A118" s="10"/>
      <c r="B118" s="164" t="s">
        <v>106</v>
      </c>
      <c r="C118" s="164"/>
      <c r="D118" s="10" t="s">
        <v>31</v>
      </c>
    </row>
    <row r="119" spans="1:5" x14ac:dyDescent="0.25">
      <c r="A119" s="10" t="s">
        <v>10</v>
      </c>
      <c r="B119" s="164" t="s">
        <v>29</v>
      </c>
      <c r="C119" s="164"/>
      <c r="D119" s="11">
        <f>D26</f>
        <v>0</v>
      </c>
    </row>
    <row r="120" spans="1:5" ht="15" customHeight="1" x14ac:dyDescent="0.25">
      <c r="A120" s="10" t="s">
        <v>12</v>
      </c>
      <c r="B120" s="164" t="s">
        <v>38</v>
      </c>
      <c r="C120" s="164"/>
      <c r="D120" s="11">
        <f>D65</f>
        <v>0</v>
      </c>
    </row>
    <row r="121" spans="1:5" x14ac:dyDescent="0.25">
      <c r="A121" s="10" t="s">
        <v>14</v>
      </c>
      <c r="B121" s="164" t="s">
        <v>68</v>
      </c>
      <c r="C121" s="164"/>
      <c r="D121" s="11">
        <f>D74</f>
        <v>0</v>
      </c>
    </row>
    <row r="122" spans="1:5" ht="15" customHeight="1" x14ac:dyDescent="0.25">
      <c r="A122" s="10" t="s">
        <v>16</v>
      </c>
      <c r="B122" s="164" t="s">
        <v>75</v>
      </c>
      <c r="C122" s="164"/>
      <c r="D122" s="11">
        <f>D96</f>
        <v>0</v>
      </c>
    </row>
    <row r="123" spans="1:5" ht="15" customHeight="1" x14ac:dyDescent="0.25">
      <c r="A123" s="10" t="s">
        <v>34</v>
      </c>
      <c r="B123" s="164" t="s">
        <v>92</v>
      </c>
      <c r="C123" s="164"/>
      <c r="D123" s="11">
        <f>D104</f>
        <v>0</v>
      </c>
    </row>
    <row r="124" spans="1:5" ht="15" customHeight="1" x14ac:dyDescent="0.25">
      <c r="A124" s="166" t="s">
        <v>107</v>
      </c>
      <c r="B124" s="166"/>
      <c r="C124" s="166"/>
      <c r="D124" s="17">
        <f>ROUND(SUM(D119:D123),2)</f>
        <v>0</v>
      </c>
    </row>
    <row r="125" spans="1:5" x14ac:dyDescent="0.25">
      <c r="A125" s="10" t="s">
        <v>35</v>
      </c>
      <c r="B125" s="164" t="s">
        <v>97</v>
      </c>
      <c r="C125" s="164"/>
      <c r="D125" s="11">
        <f>D115</f>
        <v>0</v>
      </c>
    </row>
    <row r="126" spans="1:5" x14ac:dyDescent="0.25">
      <c r="A126" s="176" t="s">
        <v>108</v>
      </c>
      <c r="B126" s="176"/>
      <c r="C126" s="176"/>
      <c r="D126" s="81">
        <f>D124+D125</f>
        <v>0</v>
      </c>
    </row>
    <row r="127" spans="1:5" x14ac:dyDescent="0.25">
      <c r="A127" s="176" t="s">
        <v>109</v>
      </c>
      <c r="B127" s="176"/>
      <c r="C127" s="176"/>
      <c r="D127" s="81">
        <f>D126*$D$11</f>
        <v>0</v>
      </c>
    </row>
    <row r="128" spans="1:5" x14ac:dyDescent="0.25">
      <c r="A128" s="176" t="s">
        <v>110</v>
      </c>
      <c r="B128" s="176"/>
      <c r="C128" s="176"/>
      <c r="D128" s="81">
        <f>D127*12</f>
        <v>0</v>
      </c>
      <c r="E128" s="1"/>
    </row>
    <row r="129" spans="4:4" x14ac:dyDescent="0.25">
      <c r="D129" s="6"/>
    </row>
  </sheetData>
  <mergeCells count="78"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  <mergeCell ref="A116:D116"/>
    <mergeCell ref="A97:D97"/>
    <mergeCell ref="A98:D98"/>
    <mergeCell ref="B99:C99"/>
    <mergeCell ref="B100:C100"/>
    <mergeCell ref="B101:C101"/>
    <mergeCell ref="B102:C102"/>
    <mergeCell ref="B103:C103"/>
    <mergeCell ref="A104:C104"/>
    <mergeCell ref="A105:D105"/>
    <mergeCell ref="A106:D106"/>
    <mergeCell ref="A115:B115"/>
    <mergeCell ref="A96:C96"/>
    <mergeCell ref="A74:B74"/>
    <mergeCell ref="A75:D75"/>
    <mergeCell ref="A76:D76"/>
    <mergeCell ref="A77:D77"/>
    <mergeCell ref="A85:B85"/>
    <mergeCell ref="A87:D87"/>
    <mergeCell ref="A90:B90"/>
    <mergeCell ref="A92:D92"/>
    <mergeCell ref="B93:C93"/>
    <mergeCell ref="B94:C94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B7:C7"/>
    <mergeCell ref="A1:D1"/>
    <mergeCell ref="A2:D2"/>
    <mergeCell ref="A4:D4"/>
    <mergeCell ref="B5:C5"/>
    <mergeCell ref="B6:C6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9"/>
  <sheetViews>
    <sheetView topLeftCell="A32" workbookViewId="0">
      <selection activeCell="E52" sqref="E52:E55"/>
    </sheetView>
  </sheetViews>
  <sheetFormatPr defaultRowHeight="15" x14ac:dyDescent="0.25"/>
  <cols>
    <col min="1" max="1" width="3.5703125" style="5" customWidth="1"/>
    <col min="2" max="2" width="65" style="4" customWidth="1"/>
    <col min="3" max="3" width="24.42578125" style="4" customWidth="1"/>
    <col min="4" max="4" width="34.5703125" style="5" customWidth="1"/>
    <col min="5" max="5" width="12.7109375" bestFit="1" customWidth="1"/>
    <col min="6" max="6" width="10.7109375" customWidth="1"/>
  </cols>
  <sheetData>
    <row r="1" spans="1:4" x14ac:dyDescent="0.25">
      <c r="A1" s="100" t="s">
        <v>8</v>
      </c>
      <c r="B1" s="100"/>
      <c r="C1" s="100"/>
      <c r="D1" s="100"/>
    </row>
    <row r="2" spans="1:4" x14ac:dyDescent="0.25">
      <c r="A2" s="100" t="s">
        <v>207</v>
      </c>
      <c r="B2" s="100"/>
      <c r="C2" s="100"/>
      <c r="D2" s="100"/>
    </row>
    <row r="3" spans="1:4" x14ac:dyDescent="0.25">
      <c r="A3" s="8"/>
      <c r="B3" s="8"/>
      <c r="C3" s="8"/>
      <c r="D3" s="8"/>
    </row>
    <row r="4" spans="1:4" x14ac:dyDescent="0.25">
      <c r="A4" s="157" t="s">
        <v>9</v>
      </c>
      <c r="B4" s="158"/>
      <c r="C4" s="158"/>
      <c r="D4" s="159"/>
    </row>
    <row r="5" spans="1:4" x14ac:dyDescent="0.25">
      <c r="A5" s="9" t="s">
        <v>10</v>
      </c>
      <c r="B5" s="155" t="s">
        <v>11</v>
      </c>
      <c r="C5" s="155"/>
      <c r="D5" s="9">
        <v>2025</v>
      </c>
    </row>
    <row r="6" spans="1:4" ht="30" x14ac:dyDescent="0.25">
      <c r="A6" s="9" t="s">
        <v>12</v>
      </c>
      <c r="B6" s="155" t="s">
        <v>13</v>
      </c>
      <c r="C6" s="155"/>
      <c r="D6" s="10" t="s">
        <v>218</v>
      </c>
    </row>
    <row r="7" spans="1:4" x14ac:dyDescent="0.25">
      <c r="A7" s="9" t="s">
        <v>14</v>
      </c>
      <c r="B7" s="155" t="s">
        <v>15</v>
      </c>
      <c r="C7" s="155"/>
      <c r="D7" s="9">
        <v>2025</v>
      </c>
    </row>
    <row r="8" spans="1:4" x14ac:dyDescent="0.25">
      <c r="A8" s="9" t="s">
        <v>16</v>
      </c>
      <c r="B8" s="155" t="s">
        <v>17</v>
      </c>
      <c r="C8" s="155"/>
      <c r="D8" s="10" t="s">
        <v>217</v>
      </c>
    </row>
    <row r="9" spans="1:4" x14ac:dyDescent="0.25">
      <c r="A9" s="154" t="s">
        <v>18</v>
      </c>
      <c r="B9" s="154"/>
      <c r="C9" s="154"/>
      <c r="D9" s="154"/>
    </row>
    <row r="10" spans="1:4" ht="30" x14ac:dyDescent="0.25">
      <c r="A10" s="128" t="s">
        <v>19</v>
      </c>
      <c r="B10" s="128"/>
      <c r="C10" s="10" t="s">
        <v>20</v>
      </c>
      <c r="D10" s="10" t="s">
        <v>21</v>
      </c>
    </row>
    <row r="11" spans="1:4" x14ac:dyDescent="0.25">
      <c r="A11" s="154" t="s">
        <v>111</v>
      </c>
      <c r="B11" s="154"/>
      <c r="C11" s="9" t="s">
        <v>202</v>
      </c>
      <c r="D11" s="9">
        <v>8</v>
      </c>
    </row>
    <row r="12" spans="1:4" x14ac:dyDescent="0.25">
      <c r="A12" s="156" t="s">
        <v>22</v>
      </c>
      <c r="B12" s="156"/>
      <c r="C12" s="156"/>
      <c r="D12" s="156"/>
    </row>
    <row r="13" spans="1:4" x14ac:dyDescent="0.25">
      <c r="A13" s="154" t="s">
        <v>23</v>
      </c>
      <c r="B13" s="154"/>
      <c r="C13" s="154"/>
      <c r="D13" s="154"/>
    </row>
    <row r="14" spans="1:4" x14ac:dyDescent="0.25">
      <c r="A14" s="154" t="s">
        <v>24</v>
      </c>
      <c r="B14" s="154"/>
      <c r="C14" s="154"/>
      <c r="D14" s="154"/>
    </row>
    <row r="15" spans="1:4" x14ac:dyDescent="0.25">
      <c r="A15" s="9">
        <v>1</v>
      </c>
      <c r="B15" s="155" t="s">
        <v>25</v>
      </c>
      <c r="C15" s="155"/>
      <c r="D15" s="10" t="s">
        <v>112</v>
      </c>
    </row>
    <row r="16" spans="1:4" x14ac:dyDescent="0.25">
      <c r="A16" s="9">
        <v>2</v>
      </c>
      <c r="B16" s="155" t="s">
        <v>26</v>
      </c>
      <c r="C16" s="155"/>
      <c r="D16" s="9" t="s">
        <v>118</v>
      </c>
    </row>
    <row r="17" spans="1:5" x14ac:dyDescent="0.25">
      <c r="A17" s="9">
        <v>3</v>
      </c>
      <c r="B17" s="155" t="s">
        <v>113</v>
      </c>
      <c r="C17" s="155"/>
      <c r="D17" s="11">
        <v>1825</v>
      </c>
    </row>
    <row r="18" spans="1:5" x14ac:dyDescent="0.25">
      <c r="A18" s="9">
        <v>4</v>
      </c>
      <c r="B18" s="155" t="s">
        <v>27</v>
      </c>
      <c r="C18" s="155"/>
      <c r="D18" s="10" t="s">
        <v>153</v>
      </c>
    </row>
    <row r="19" spans="1:5" x14ac:dyDescent="0.25">
      <c r="A19" s="9">
        <v>5</v>
      </c>
      <c r="B19" s="155" t="s">
        <v>28</v>
      </c>
      <c r="C19" s="155"/>
      <c r="D19" s="12">
        <v>45658</v>
      </c>
    </row>
    <row r="20" spans="1:5" x14ac:dyDescent="0.25">
      <c r="A20" s="163"/>
      <c r="B20" s="163"/>
      <c r="C20" s="163"/>
      <c r="D20" s="163"/>
    </row>
    <row r="21" spans="1:5" x14ac:dyDescent="0.25">
      <c r="A21" s="156" t="s">
        <v>29</v>
      </c>
      <c r="B21" s="156"/>
      <c r="C21" s="156"/>
      <c r="D21" s="156"/>
    </row>
    <row r="22" spans="1:5" x14ac:dyDescent="0.25">
      <c r="A22" s="10">
        <v>1</v>
      </c>
      <c r="B22" s="164" t="s">
        <v>30</v>
      </c>
      <c r="C22" s="164"/>
      <c r="D22" s="10" t="s">
        <v>31</v>
      </c>
    </row>
    <row r="23" spans="1:5" x14ac:dyDescent="0.25">
      <c r="A23" s="13" t="s">
        <v>10</v>
      </c>
      <c r="B23" s="165" t="s">
        <v>32</v>
      </c>
      <c r="C23" s="165"/>
      <c r="D23" s="14">
        <v>0</v>
      </c>
    </row>
    <row r="24" spans="1:5" x14ac:dyDescent="0.25">
      <c r="A24" s="10" t="s">
        <v>12</v>
      </c>
      <c r="B24" s="164" t="s">
        <v>33</v>
      </c>
      <c r="C24" s="164"/>
      <c r="D24" s="11">
        <v>0</v>
      </c>
    </row>
    <row r="25" spans="1:5" ht="15" customHeight="1" x14ac:dyDescent="0.25">
      <c r="A25" s="10" t="s">
        <v>14</v>
      </c>
      <c r="B25" s="177" t="s">
        <v>37</v>
      </c>
      <c r="C25" s="178"/>
      <c r="D25" s="11">
        <f>C25*8</f>
        <v>0</v>
      </c>
    </row>
    <row r="26" spans="1:5" x14ac:dyDescent="0.25">
      <c r="A26" s="160" t="s">
        <v>114</v>
      </c>
      <c r="B26" s="161"/>
      <c r="C26" s="162"/>
      <c r="D26" s="17">
        <f>ROUND(SUM(D23:D25),2)</f>
        <v>0</v>
      </c>
      <c r="E26" s="1"/>
    </row>
    <row r="27" spans="1:5" x14ac:dyDescent="0.25">
      <c r="A27" s="163"/>
      <c r="B27" s="163"/>
      <c r="C27" s="163"/>
      <c r="D27" s="163"/>
    </row>
    <row r="28" spans="1:5" x14ac:dyDescent="0.25">
      <c r="A28" s="156" t="s">
        <v>38</v>
      </c>
      <c r="B28" s="156"/>
      <c r="C28" s="156"/>
      <c r="D28" s="156"/>
    </row>
    <row r="29" spans="1:5" x14ac:dyDescent="0.25">
      <c r="A29" s="156" t="s">
        <v>39</v>
      </c>
      <c r="B29" s="156"/>
      <c r="C29" s="156"/>
      <c r="D29" s="156"/>
    </row>
    <row r="30" spans="1:5" x14ac:dyDescent="0.25">
      <c r="A30" s="10" t="s">
        <v>40</v>
      </c>
      <c r="B30" s="18" t="s">
        <v>41</v>
      </c>
      <c r="C30" s="10" t="s">
        <v>42</v>
      </c>
      <c r="D30" s="10" t="s">
        <v>31</v>
      </c>
    </row>
    <row r="31" spans="1:5" x14ac:dyDescent="0.25">
      <c r="A31" s="10" t="s">
        <v>10</v>
      </c>
      <c r="B31" s="16" t="s">
        <v>43</v>
      </c>
      <c r="C31" s="19">
        <v>8.3299999999999999E-2</v>
      </c>
      <c r="D31" s="11">
        <f>ROUND(($D$26*$C$31),2)</f>
        <v>0</v>
      </c>
    </row>
    <row r="32" spans="1:5" ht="15" customHeight="1" x14ac:dyDescent="0.25">
      <c r="A32" s="10" t="s">
        <v>12</v>
      </c>
      <c r="B32" s="16" t="s">
        <v>44</v>
      </c>
      <c r="C32" s="19">
        <v>9.0899999999999995E-2</v>
      </c>
      <c r="D32" s="11">
        <f>ROUND(($D$26*$C$32),2)</f>
        <v>0</v>
      </c>
    </row>
    <row r="33" spans="1:6" ht="15" customHeight="1" x14ac:dyDescent="0.25">
      <c r="A33" s="10" t="s">
        <v>14</v>
      </c>
      <c r="B33" s="16" t="s">
        <v>45</v>
      </c>
      <c r="C33" s="19">
        <v>3.0099999999999998E-2</v>
      </c>
      <c r="D33" s="11">
        <f>ROUND(($D$26*$C$33),2)</f>
        <v>0</v>
      </c>
    </row>
    <row r="34" spans="1:6" x14ac:dyDescent="0.25">
      <c r="A34" s="160" t="s">
        <v>115</v>
      </c>
      <c r="B34" s="162"/>
      <c r="C34" s="30">
        <f>SUM(C31:C33)</f>
        <v>0.20429999999999998</v>
      </c>
      <c r="D34" s="17">
        <f>SUM(D31:D33)</f>
        <v>0</v>
      </c>
    </row>
    <row r="35" spans="1:6" x14ac:dyDescent="0.25">
      <c r="A35" s="10" t="s">
        <v>16</v>
      </c>
      <c r="B35" s="10" t="s">
        <v>46</v>
      </c>
      <c r="C35" s="19">
        <v>7.5200000000000003E-2</v>
      </c>
      <c r="D35" s="11">
        <f>$C$35*$D$26</f>
        <v>0</v>
      </c>
    </row>
    <row r="36" spans="1:6" x14ac:dyDescent="0.25">
      <c r="A36" s="166" t="s">
        <v>47</v>
      </c>
      <c r="B36" s="166"/>
      <c r="C36" s="30">
        <f>C35+C34</f>
        <v>0.27949999999999997</v>
      </c>
      <c r="D36" s="17">
        <f>D34+D35</f>
        <v>0</v>
      </c>
    </row>
    <row r="37" spans="1:6" x14ac:dyDescent="0.25">
      <c r="A37" s="20"/>
      <c r="B37" s="20"/>
      <c r="C37" s="21"/>
      <c r="D37" s="22"/>
    </row>
    <row r="38" spans="1:6" x14ac:dyDescent="0.25">
      <c r="A38" s="167" t="s">
        <v>48</v>
      </c>
      <c r="B38" s="167"/>
      <c r="C38" s="167"/>
      <c r="D38" s="167"/>
    </row>
    <row r="39" spans="1:6" x14ac:dyDescent="0.25">
      <c r="A39" s="10" t="s">
        <v>49</v>
      </c>
      <c r="B39" s="15" t="s">
        <v>50</v>
      </c>
      <c r="C39" s="10" t="s">
        <v>42</v>
      </c>
      <c r="D39" s="10" t="s">
        <v>31</v>
      </c>
    </row>
    <row r="40" spans="1:6" x14ac:dyDescent="0.25">
      <c r="A40" s="10" t="s">
        <v>10</v>
      </c>
      <c r="B40" s="16" t="s">
        <v>51</v>
      </c>
      <c r="C40" s="19">
        <v>0.2</v>
      </c>
      <c r="D40" s="11">
        <f t="shared" ref="D40:D47" si="0">ROUND(($D$26*C40),2)</f>
        <v>0</v>
      </c>
      <c r="E40" s="1"/>
    </row>
    <row r="41" spans="1:6" x14ac:dyDescent="0.25">
      <c r="A41" s="10" t="s">
        <v>12</v>
      </c>
      <c r="B41" s="16" t="s">
        <v>52</v>
      </c>
      <c r="C41" s="19">
        <v>2.5000000000000001E-2</v>
      </c>
      <c r="D41" s="11">
        <f t="shared" si="0"/>
        <v>0</v>
      </c>
      <c r="E41" s="1"/>
    </row>
    <row r="42" spans="1:6" x14ac:dyDescent="0.25">
      <c r="A42" s="10" t="s">
        <v>14</v>
      </c>
      <c r="B42" s="16" t="s">
        <v>53</v>
      </c>
      <c r="C42" s="19">
        <v>0.03</v>
      </c>
      <c r="D42" s="11">
        <f t="shared" si="0"/>
        <v>0</v>
      </c>
      <c r="E42" s="1"/>
    </row>
    <row r="43" spans="1:6" x14ac:dyDescent="0.25">
      <c r="A43" s="10" t="s">
        <v>16</v>
      </c>
      <c r="B43" s="16" t="s">
        <v>54</v>
      </c>
      <c r="C43" s="19">
        <v>1.4999999999999999E-2</v>
      </c>
      <c r="D43" s="11">
        <f t="shared" si="0"/>
        <v>0</v>
      </c>
      <c r="E43" s="1"/>
    </row>
    <row r="44" spans="1:6" ht="15" customHeight="1" x14ac:dyDescent="0.25">
      <c r="A44" s="10" t="s">
        <v>34</v>
      </c>
      <c r="B44" s="16" t="s">
        <v>55</v>
      </c>
      <c r="C44" s="19">
        <v>0.01</v>
      </c>
      <c r="D44" s="11">
        <f t="shared" si="0"/>
        <v>0</v>
      </c>
      <c r="E44" s="1"/>
    </row>
    <row r="45" spans="1:6" x14ac:dyDescent="0.25">
      <c r="A45" s="10" t="s">
        <v>35</v>
      </c>
      <c r="B45" s="16" t="s">
        <v>56</v>
      </c>
      <c r="C45" s="19">
        <v>6.0000000000000001E-3</v>
      </c>
      <c r="D45" s="11">
        <f t="shared" si="0"/>
        <v>0</v>
      </c>
      <c r="E45" s="1"/>
    </row>
    <row r="46" spans="1:6" x14ac:dyDescent="0.25">
      <c r="A46" s="10" t="s">
        <v>36</v>
      </c>
      <c r="B46" s="16" t="s">
        <v>57</v>
      </c>
      <c r="C46" s="19">
        <v>2E-3</v>
      </c>
      <c r="D46" s="11">
        <f t="shared" si="0"/>
        <v>0</v>
      </c>
      <c r="E46" s="1"/>
    </row>
    <row r="47" spans="1:6" x14ac:dyDescent="0.25">
      <c r="A47" s="10" t="s">
        <v>58</v>
      </c>
      <c r="B47" s="16" t="s">
        <v>59</v>
      </c>
      <c r="C47" s="19">
        <v>0.08</v>
      </c>
      <c r="D47" s="11">
        <f t="shared" si="0"/>
        <v>0</v>
      </c>
      <c r="E47" s="1"/>
    </row>
    <row r="48" spans="1:6" x14ac:dyDescent="0.25">
      <c r="A48" s="166" t="s">
        <v>114</v>
      </c>
      <c r="B48" s="166"/>
      <c r="C48" s="30">
        <f>SUM(C40:C47)</f>
        <v>0.36800000000000005</v>
      </c>
      <c r="D48" s="17">
        <f>SUM(D40:D47)</f>
        <v>0</v>
      </c>
      <c r="E48" s="1"/>
      <c r="F48" s="1"/>
    </row>
    <row r="49" spans="1:6" x14ac:dyDescent="0.25">
      <c r="A49" s="32"/>
      <c r="B49" s="20"/>
      <c r="C49" s="21"/>
      <c r="D49" s="22"/>
    </row>
    <row r="50" spans="1:6" x14ac:dyDescent="0.25">
      <c r="A50" s="156" t="s">
        <v>60</v>
      </c>
      <c r="B50" s="156"/>
      <c r="C50" s="156"/>
      <c r="D50" s="156"/>
    </row>
    <row r="51" spans="1:6" x14ac:dyDescent="0.25">
      <c r="A51" s="10" t="s">
        <v>61</v>
      </c>
      <c r="B51" s="16" t="s">
        <v>62</v>
      </c>
      <c r="C51" s="10" t="s">
        <v>63</v>
      </c>
      <c r="D51" s="10" t="s">
        <v>31</v>
      </c>
    </row>
    <row r="52" spans="1:6" ht="34.5" customHeight="1" x14ac:dyDescent="0.25">
      <c r="A52" s="10" t="s">
        <v>10</v>
      </c>
      <c r="B52" s="16" t="s">
        <v>119</v>
      </c>
      <c r="C52" s="24"/>
      <c r="D52" s="11">
        <f>ROUND(IF($C$52*2*21-6%*D23&lt;0,0,$C$52*2*21-6%*D23),2)</f>
        <v>0</v>
      </c>
      <c r="E52" s="91" t="s">
        <v>249</v>
      </c>
      <c r="F52" s="80">
        <v>11.06</v>
      </c>
    </row>
    <row r="53" spans="1:6" ht="34.5" customHeight="1" x14ac:dyDescent="0.25">
      <c r="A53" s="10" t="s">
        <v>12</v>
      </c>
      <c r="B53" s="23" t="s">
        <v>220</v>
      </c>
      <c r="C53" s="24"/>
      <c r="D53" s="14">
        <f>ROUND(($C$53*22),2)</f>
        <v>0</v>
      </c>
      <c r="E53" s="91" t="s">
        <v>250</v>
      </c>
      <c r="F53" s="80">
        <v>27</v>
      </c>
    </row>
    <row r="54" spans="1:6" ht="30" x14ac:dyDescent="0.25">
      <c r="A54" s="10" t="s">
        <v>14</v>
      </c>
      <c r="B54" s="23" t="s">
        <v>64</v>
      </c>
      <c r="C54" s="23"/>
      <c r="D54" s="11">
        <v>0</v>
      </c>
      <c r="E54" s="91" t="s">
        <v>250</v>
      </c>
      <c r="F54" s="80">
        <v>20</v>
      </c>
    </row>
    <row r="55" spans="1:6" ht="30" x14ac:dyDescent="0.25">
      <c r="A55" s="10" t="s">
        <v>16</v>
      </c>
      <c r="B55" s="23" t="s">
        <v>247</v>
      </c>
      <c r="C55" s="23"/>
      <c r="D55" s="11">
        <v>0</v>
      </c>
      <c r="E55" s="91" t="s">
        <v>250</v>
      </c>
      <c r="F55" s="80">
        <v>11</v>
      </c>
    </row>
    <row r="56" spans="1:6" x14ac:dyDescent="0.25">
      <c r="A56" s="10" t="s">
        <v>34</v>
      </c>
      <c r="B56" s="23" t="s">
        <v>116</v>
      </c>
      <c r="C56" s="23"/>
      <c r="D56" s="11">
        <v>0</v>
      </c>
    </row>
    <row r="57" spans="1:6" x14ac:dyDescent="0.25">
      <c r="A57" s="10" t="s">
        <v>35</v>
      </c>
      <c r="B57" s="16" t="s">
        <v>65</v>
      </c>
      <c r="C57" s="16"/>
      <c r="D57" s="11">
        <v>0</v>
      </c>
    </row>
    <row r="58" spans="1:6" x14ac:dyDescent="0.25">
      <c r="A58" s="166" t="s">
        <v>114</v>
      </c>
      <c r="B58" s="166"/>
      <c r="C58" s="166"/>
      <c r="D58" s="17">
        <f>ROUND(SUM(D52:D57),2)</f>
        <v>0</v>
      </c>
    </row>
    <row r="59" spans="1:6" x14ac:dyDescent="0.25">
      <c r="A59" s="20"/>
      <c r="B59" s="20"/>
      <c r="C59" s="20"/>
      <c r="D59" s="22"/>
    </row>
    <row r="60" spans="1:6" ht="15" customHeight="1" x14ac:dyDescent="0.25">
      <c r="A60" s="156" t="s">
        <v>66</v>
      </c>
      <c r="B60" s="156"/>
      <c r="C60" s="156"/>
      <c r="D60" s="156"/>
    </row>
    <row r="61" spans="1:6" x14ac:dyDescent="0.25">
      <c r="A61" s="10">
        <v>2</v>
      </c>
      <c r="B61" s="164" t="s">
        <v>67</v>
      </c>
      <c r="C61" s="164"/>
      <c r="D61" s="10" t="s">
        <v>31</v>
      </c>
    </row>
    <row r="62" spans="1:6" x14ac:dyDescent="0.25">
      <c r="A62" s="10" t="s">
        <v>40</v>
      </c>
      <c r="B62" s="164" t="s">
        <v>41</v>
      </c>
      <c r="C62" s="164"/>
      <c r="D62" s="11">
        <f>D36</f>
        <v>0</v>
      </c>
    </row>
    <row r="63" spans="1:6" x14ac:dyDescent="0.25">
      <c r="A63" s="10" t="s">
        <v>49</v>
      </c>
      <c r="B63" s="164" t="s">
        <v>50</v>
      </c>
      <c r="C63" s="164"/>
      <c r="D63" s="11">
        <f>D48</f>
        <v>0</v>
      </c>
    </row>
    <row r="64" spans="1:6" x14ac:dyDescent="0.25">
      <c r="A64" s="10" t="s">
        <v>61</v>
      </c>
      <c r="B64" s="164" t="s">
        <v>62</v>
      </c>
      <c r="C64" s="164"/>
      <c r="D64" s="11">
        <f>D58</f>
        <v>0</v>
      </c>
    </row>
    <row r="65" spans="1:9" x14ac:dyDescent="0.25">
      <c r="A65" s="166" t="s">
        <v>114</v>
      </c>
      <c r="B65" s="166"/>
      <c r="C65" s="166"/>
      <c r="D65" s="17">
        <f>ROUND(SUM(D62:D64),2)</f>
        <v>0</v>
      </c>
    </row>
    <row r="66" spans="1:9" x14ac:dyDescent="0.25">
      <c r="A66" s="163"/>
      <c r="B66" s="163"/>
      <c r="C66" s="163"/>
      <c r="D66" s="163"/>
    </row>
    <row r="67" spans="1:9" x14ac:dyDescent="0.25">
      <c r="A67" s="156" t="s">
        <v>68</v>
      </c>
      <c r="B67" s="156"/>
      <c r="C67" s="156"/>
      <c r="D67" s="156"/>
    </row>
    <row r="68" spans="1:9" x14ac:dyDescent="0.25">
      <c r="A68" s="10">
        <v>3</v>
      </c>
      <c r="B68" s="25" t="s">
        <v>69</v>
      </c>
      <c r="C68" s="13" t="s">
        <v>42</v>
      </c>
      <c r="D68" s="13" t="s">
        <v>31</v>
      </c>
    </row>
    <row r="69" spans="1:9" x14ac:dyDescent="0.25">
      <c r="A69" s="10" t="s">
        <v>10</v>
      </c>
      <c r="B69" s="25" t="s">
        <v>70</v>
      </c>
      <c r="C69" s="26">
        <v>4.1999999999999997E-3</v>
      </c>
      <c r="D69" s="11">
        <f>ROUND(($D$26*C69),2)</f>
        <v>0</v>
      </c>
    </row>
    <row r="70" spans="1:9" ht="15" customHeight="1" x14ac:dyDescent="0.25">
      <c r="A70" s="10" t="s">
        <v>12</v>
      </c>
      <c r="B70" s="25" t="s">
        <v>71</v>
      </c>
      <c r="C70" s="26">
        <v>2.9999999999999997E-4</v>
      </c>
      <c r="D70" s="11">
        <f>ROUND(($D$26*C70),2)</f>
        <v>0</v>
      </c>
    </row>
    <row r="71" spans="1:9" x14ac:dyDescent="0.25">
      <c r="A71" s="10" t="s">
        <v>14</v>
      </c>
      <c r="B71" s="25" t="s">
        <v>72</v>
      </c>
      <c r="C71" s="26">
        <v>1.9400000000000001E-2</v>
      </c>
      <c r="D71" s="11">
        <f>ROUND(($D$26*C71),2)</f>
        <v>0</v>
      </c>
    </row>
    <row r="72" spans="1:9" x14ac:dyDescent="0.25">
      <c r="A72" s="10" t="s">
        <v>16</v>
      </c>
      <c r="B72" s="25" t="s">
        <v>73</v>
      </c>
      <c r="C72" s="26">
        <v>7.1000000000000004E-3</v>
      </c>
      <c r="D72" s="11">
        <f>ROUND(($D$26*C72),2)</f>
        <v>0</v>
      </c>
    </row>
    <row r="73" spans="1:9" x14ac:dyDescent="0.25">
      <c r="A73" s="10" t="s">
        <v>34</v>
      </c>
      <c r="B73" s="25" t="s">
        <v>74</v>
      </c>
      <c r="C73" s="26">
        <v>0.04</v>
      </c>
      <c r="D73" s="11">
        <f>ROUND(($D$26*C73),2)</f>
        <v>0</v>
      </c>
    </row>
    <row r="74" spans="1:9" x14ac:dyDescent="0.25">
      <c r="A74" s="160" t="s">
        <v>114</v>
      </c>
      <c r="B74" s="162"/>
      <c r="C74" s="30">
        <f>SUM(C69:C73)</f>
        <v>7.1000000000000008E-2</v>
      </c>
      <c r="D74" s="17">
        <f>ROUND(SUM(D69:D73),2)</f>
        <v>0</v>
      </c>
    </row>
    <row r="75" spans="1:9" x14ac:dyDescent="0.25">
      <c r="A75" s="168"/>
      <c r="B75" s="168"/>
      <c r="C75" s="168"/>
      <c r="D75" s="168"/>
    </row>
    <row r="76" spans="1:9" x14ac:dyDescent="0.25">
      <c r="A76" s="156" t="s">
        <v>75</v>
      </c>
      <c r="B76" s="156"/>
      <c r="C76" s="156"/>
      <c r="D76" s="156"/>
    </row>
    <row r="77" spans="1:9" x14ac:dyDescent="0.25">
      <c r="A77" s="169" t="s">
        <v>76</v>
      </c>
      <c r="B77" s="170"/>
      <c r="C77" s="170"/>
      <c r="D77" s="171"/>
    </row>
    <row r="78" spans="1:9" x14ac:dyDescent="0.25">
      <c r="A78" s="10" t="s">
        <v>77</v>
      </c>
      <c r="B78" s="16" t="s">
        <v>78</v>
      </c>
      <c r="C78" s="10" t="s">
        <v>42</v>
      </c>
      <c r="D78" s="10" t="s">
        <v>31</v>
      </c>
    </row>
    <row r="79" spans="1:9" x14ac:dyDescent="0.25">
      <c r="A79" s="13" t="s">
        <v>10</v>
      </c>
      <c r="B79" s="27" t="s">
        <v>79</v>
      </c>
      <c r="C79" s="26">
        <v>0</v>
      </c>
      <c r="D79" s="14">
        <f t="shared" ref="D79" si="1">ROUND(($D$26*C79),2)</f>
        <v>0</v>
      </c>
      <c r="E79" s="52"/>
      <c r="F79" s="53"/>
      <c r="G79" s="53"/>
      <c r="H79" s="53"/>
      <c r="I79" s="53"/>
    </row>
    <row r="80" spans="1:9" x14ac:dyDescent="0.25">
      <c r="A80" s="13" t="s">
        <v>12</v>
      </c>
      <c r="B80" s="27" t="s">
        <v>80</v>
      </c>
      <c r="C80" s="26">
        <v>2.8E-3</v>
      </c>
      <c r="D80" s="14">
        <f>ROUND(($D$26*C80),2)</f>
        <v>0</v>
      </c>
    </row>
    <row r="81" spans="1:4" ht="15" customHeight="1" x14ac:dyDescent="0.25">
      <c r="A81" s="13" t="s">
        <v>14</v>
      </c>
      <c r="B81" s="27" t="s">
        <v>81</v>
      </c>
      <c r="C81" s="26">
        <v>8.0000000000000004E-4</v>
      </c>
      <c r="D81" s="14">
        <f>ROUND(($D$26*C81),2)</f>
        <v>0</v>
      </c>
    </row>
    <row r="82" spans="1:4" x14ac:dyDescent="0.25">
      <c r="A82" s="13" t="s">
        <v>16</v>
      </c>
      <c r="B82" s="27" t="s">
        <v>82</v>
      </c>
      <c r="C82" s="26">
        <v>3.3E-3</v>
      </c>
      <c r="D82" s="14">
        <f>ROUND(($D$26*C82),2)</f>
        <v>0</v>
      </c>
    </row>
    <row r="83" spans="1:4" x14ac:dyDescent="0.25">
      <c r="A83" s="13" t="s">
        <v>34</v>
      </c>
      <c r="B83" s="27" t="s">
        <v>83</v>
      </c>
      <c r="C83" s="26">
        <v>5.9999999999999995E-4</v>
      </c>
      <c r="D83" s="14">
        <f>ROUND(($D$26*C83),2)</f>
        <v>0</v>
      </c>
    </row>
    <row r="84" spans="1:4" x14ac:dyDescent="0.25">
      <c r="A84" s="13" t="s">
        <v>35</v>
      </c>
      <c r="B84" s="27" t="s">
        <v>84</v>
      </c>
      <c r="C84" s="26">
        <v>0</v>
      </c>
      <c r="D84" s="14">
        <f>ROUND(($D$26*C84),2)</f>
        <v>0</v>
      </c>
    </row>
    <row r="85" spans="1:4" ht="15" customHeight="1" x14ac:dyDescent="0.25">
      <c r="A85" s="172" t="s">
        <v>114</v>
      </c>
      <c r="B85" s="173"/>
      <c r="C85" s="30">
        <f>SUM(C79:C84)</f>
        <v>7.4999999999999997E-3</v>
      </c>
      <c r="D85" s="17">
        <f>ROUND(SUM(D79:D84),2)</f>
        <v>0</v>
      </c>
    </row>
    <row r="86" spans="1:4" ht="15" customHeight="1" x14ac:dyDescent="0.25">
      <c r="A86" s="35"/>
      <c r="B86" s="36"/>
      <c r="C86" s="37"/>
      <c r="D86" s="38"/>
    </row>
    <row r="87" spans="1:4" x14ac:dyDescent="0.25">
      <c r="A87" s="174" t="s">
        <v>85</v>
      </c>
      <c r="B87" s="175"/>
      <c r="C87" s="175"/>
      <c r="D87" s="175"/>
    </row>
    <row r="88" spans="1:4" x14ac:dyDescent="0.25">
      <c r="A88" s="10" t="s">
        <v>86</v>
      </c>
      <c r="B88" s="16" t="s">
        <v>87</v>
      </c>
      <c r="C88" s="10" t="s">
        <v>42</v>
      </c>
      <c r="D88" s="10" t="s">
        <v>31</v>
      </c>
    </row>
    <row r="89" spans="1:4" x14ac:dyDescent="0.25">
      <c r="A89" s="10" t="s">
        <v>10</v>
      </c>
      <c r="B89" s="18" t="s">
        <v>88</v>
      </c>
      <c r="C89" s="19">
        <v>0</v>
      </c>
      <c r="D89" s="11">
        <v>0</v>
      </c>
    </row>
    <row r="90" spans="1:4" x14ac:dyDescent="0.25">
      <c r="A90" s="166" t="s">
        <v>114</v>
      </c>
      <c r="B90" s="166"/>
      <c r="C90" s="34">
        <f>SUM(C89)</f>
        <v>0</v>
      </c>
      <c r="D90" s="33">
        <f>ROUND(SUM(D89),2)</f>
        <v>0</v>
      </c>
    </row>
    <row r="91" spans="1:4" x14ac:dyDescent="0.25">
      <c r="A91" s="20"/>
      <c r="B91" s="20"/>
      <c r="C91" s="21"/>
      <c r="D91" s="22"/>
    </row>
    <row r="92" spans="1:4" ht="15" customHeight="1" x14ac:dyDescent="0.25">
      <c r="A92" s="156" t="s">
        <v>89</v>
      </c>
      <c r="B92" s="156"/>
      <c r="C92" s="156"/>
      <c r="D92" s="156"/>
    </row>
    <row r="93" spans="1:4" x14ac:dyDescent="0.25">
      <c r="A93" s="10">
        <v>4</v>
      </c>
      <c r="B93" s="164" t="s">
        <v>90</v>
      </c>
      <c r="C93" s="164"/>
      <c r="D93" s="10" t="s">
        <v>31</v>
      </c>
    </row>
    <row r="94" spans="1:4" x14ac:dyDescent="0.25">
      <c r="A94" s="10" t="s">
        <v>77</v>
      </c>
      <c r="B94" s="164" t="s">
        <v>91</v>
      </c>
      <c r="C94" s="164"/>
      <c r="D94" s="11">
        <f>D85</f>
        <v>0</v>
      </c>
    </row>
    <row r="95" spans="1:4" x14ac:dyDescent="0.25">
      <c r="A95" s="10" t="s">
        <v>86</v>
      </c>
      <c r="B95" s="164" t="s">
        <v>87</v>
      </c>
      <c r="C95" s="164"/>
      <c r="D95" s="11">
        <f>D90</f>
        <v>0</v>
      </c>
    </row>
    <row r="96" spans="1:4" x14ac:dyDescent="0.25">
      <c r="A96" s="166" t="s">
        <v>114</v>
      </c>
      <c r="B96" s="166"/>
      <c r="C96" s="166"/>
      <c r="D96" s="17">
        <f>ROUND(SUM(D94:D95),2)</f>
        <v>0</v>
      </c>
    </row>
    <row r="97" spans="1:4" x14ac:dyDescent="0.25">
      <c r="A97" s="168"/>
      <c r="B97" s="168"/>
      <c r="C97" s="168"/>
      <c r="D97" s="168"/>
    </row>
    <row r="98" spans="1:4" x14ac:dyDescent="0.25">
      <c r="A98" s="169" t="s">
        <v>92</v>
      </c>
      <c r="B98" s="170"/>
      <c r="C98" s="170"/>
      <c r="D98" s="171"/>
    </row>
    <row r="99" spans="1:4" x14ac:dyDescent="0.25">
      <c r="A99" s="10">
        <v>5</v>
      </c>
      <c r="B99" s="164" t="s">
        <v>93</v>
      </c>
      <c r="C99" s="164"/>
      <c r="D99" s="10" t="s">
        <v>31</v>
      </c>
    </row>
    <row r="100" spans="1:4" ht="15" customHeight="1" x14ac:dyDescent="0.25">
      <c r="A100" s="10" t="s">
        <v>10</v>
      </c>
      <c r="B100" s="164" t="s">
        <v>94</v>
      </c>
      <c r="C100" s="164"/>
      <c r="D100" s="11">
        <v>0</v>
      </c>
    </row>
    <row r="101" spans="1:4" x14ac:dyDescent="0.25">
      <c r="A101" s="10" t="s">
        <v>12</v>
      </c>
      <c r="B101" s="164" t="s">
        <v>95</v>
      </c>
      <c r="C101" s="164"/>
      <c r="D101" s="11">
        <v>0</v>
      </c>
    </row>
    <row r="102" spans="1:4" x14ac:dyDescent="0.25">
      <c r="A102" s="10" t="s">
        <v>14</v>
      </c>
      <c r="B102" s="164" t="s">
        <v>96</v>
      </c>
      <c r="C102" s="164"/>
      <c r="D102" s="11">
        <v>0</v>
      </c>
    </row>
    <row r="103" spans="1:4" x14ac:dyDescent="0.25">
      <c r="A103" s="10" t="s">
        <v>16</v>
      </c>
      <c r="B103" s="164" t="s">
        <v>37</v>
      </c>
      <c r="C103" s="164"/>
      <c r="D103" s="11">
        <v>0</v>
      </c>
    </row>
    <row r="104" spans="1:4" x14ac:dyDescent="0.25">
      <c r="A104" s="166" t="s">
        <v>114</v>
      </c>
      <c r="B104" s="166"/>
      <c r="C104" s="166"/>
      <c r="D104" s="17">
        <f>ROUND(SUM(D100:D103),2)</f>
        <v>0</v>
      </c>
    </row>
    <row r="105" spans="1:4" x14ac:dyDescent="0.25">
      <c r="A105" s="168"/>
      <c r="B105" s="168"/>
      <c r="C105" s="168"/>
      <c r="D105" s="168"/>
    </row>
    <row r="106" spans="1:4" x14ac:dyDescent="0.25">
      <c r="A106" s="156" t="s">
        <v>97</v>
      </c>
      <c r="B106" s="156"/>
      <c r="C106" s="156"/>
      <c r="D106" s="156"/>
    </row>
    <row r="107" spans="1:4" x14ac:dyDescent="0.25">
      <c r="A107" s="10">
        <v>6</v>
      </c>
      <c r="B107" s="15" t="s">
        <v>98</v>
      </c>
      <c r="C107" s="10" t="s">
        <v>42</v>
      </c>
      <c r="D107" s="10" t="s">
        <v>31</v>
      </c>
    </row>
    <row r="108" spans="1:4" x14ac:dyDescent="0.25">
      <c r="A108" s="10" t="s">
        <v>10</v>
      </c>
      <c r="B108" s="15" t="s">
        <v>99</v>
      </c>
      <c r="C108" s="28">
        <v>0.05</v>
      </c>
      <c r="D108" s="11">
        <f>ROUND(($D$124*C108),2)</f>
        <v>0</v>
      </c>
    </row>
    <row r="109" spans="1:4" x14ac:dyDescent="0.25">
      <c r="A109" s="10" t="s">
        <v>12</v>
      </c>
      <c r="B109" s="15" t="s">
        <v>100</v>
      </c>
      <c r="C109" s="28">
        <v>0.1</v>
      </c>
      <c r="D109" s="11">
        <f>ROUND((($D$108+$D$124)*C109),2)</f>
        <v>0</v>
      </c>
    </row>
    <row r="110" spans="1:4" x14ac:dyDescent="0.25">
      <c r="A110" s="10" t="s">
        <v>14</v>
      </c>
      <c r="B110" s="31" t="s">
        <v>101</v>
      </c>
      <c r="C110" s="30">
        <v>0.14249999999999999</v>
      </c>
      <c r="D110" s="17"/>
    </row>
    <row r="111" spans="1:4" ht="15" customHeight="1" x14ac:dyDescent="0.25">
      <c r="A111" s="10"/>
      <c r="B111" s="15" t="s">
        <v>102</v>
      </c>
      <c r="C111" s="28">
        <v>1.6500000000000001E-2</v>
      </c>
      <c r="D111" s="39">
        <f>ROUND((($D$124+$D$108+$D$109)/(1-$C$110)*C111),2)</f>
        <v>0</v>
      </c>
    </row>
    <row r="112" spans="1:4" x14ac:dyDescent="0.25">
      <c r="A112" s="10"/>
      <c r="B112" s="15" t="s">
        <v>103</v>
      </c>
      <c r="C112" s="28">
        <v>7.5999999999999998E-2</v>
      </c>
      <c r="D112" s="29">
        <f>ROUND((($D$124+$D$108+$D$109)/(1-$C$110)*C112),2)</f>
        <v>0</v>
      </c>
    </row>
    <row r="113" spans="1:5" x14ac:dyDescent="0.25">
      <c r="A113" s="10"/>
      <c r="B113" s="15" t="s">
        <v>117</v>
      </c>
      <c r="C113" s="28">
        <v>0</v>
      </c>
      <c r="D113" s="29">
        <f>($D$124+$D$108+$D$109)/(1-$C$110)*C113</f>
        <v>0</v>
      </c>
    </row>
    <row r="114" spans="1:5" x14ac:dyDescent="0.25">
      <c r="A114" s="10"/>
      <c r="B114" s="15" t="s">
        <v>104</v>
      </c>
      <c r="C114" s="28">
        <v>0.05</v>
      </c>
      <c r="D114" s="29">
        <f>ROUND((($D$124+$D$108+$D$109)/(1-$C$110)*C114),2)</f>
        <v>0</v>
      </c>
    </row>
    <row r="115" spans="1:5" x14ac:dyDescent="0.25">
      <c r="A115" s="166" t="s">
        <v>114</v>
      </c>
      <c r="B115" s="166"/>
      <c r="C115" s="40">
        <f>SUM(C108,C109,C111,C112,C113,C114)</f>
        <v>0.29250000000000004</v>
      </c>
      <c r="D115" s="17">
        <f>ROUND(SUM(D108,D109,D111,D112,D113,D114),2)</f>
        <v>0</v>
      </c>
    </row>
    <row r="116" spans="1:5" x14ac:dyDescent="0.25">
      <c r="A116" s="168"/>
      <c r="B116" s="168"/>
      <c r="C116" s="168"/>
      <c r="D116" s="168"/>
    </row>
    <row r="117" spans="1:5" x14ac:dyDescent="0.25">
      <c r="A117" s="156" t="s">
        <v>105</v>
      </c>
      <c r="B117" s="156"/>
      <c r="C117" s="156"/>
      <c r="D117" s="156"/>
    </row>
    <row r="118" spans="1:5" x14ac:dyDescent="0.25">
      <c r="A118" s="10"/>
      <c r="B118" s="164" t="s">
        <v>106</v>
      </c>
      <c r="C118" s="164"/>
      <c r="D118" s="10" t="s">
        <v>31</v>
      </c>
    </row>
    <row r="119" spans="1:5" x14ac:dyDescent="0.25">
      <c r="A119" s="10" t="s">
        <v>10</v>
      </c>
      <c r="B119" s="164" t="s">
        <v>29</v>
      </c>
      <c r="C119" s="164"/>
      <c r="D119" s="11">
        <f>D26</f>
        <v>0</v>
      </c>
    </row>
    <row r="120" spans="1:5" ht="15" customHeight="1" x14ac:dyDescent="0.25">
      <c r="A120" s="10" t="s">
        <v>12</v>
      </c>
      <c r="B120" s="164" t="s">
        <v>38</v>
      </c>
      <c r="C120" s="164"/>
      <c r="D120" s="11">
        <f>D65</f>
        <v>0</v>
      </c>
    </row>
    <row r="121" spans="1:5" x14ac:dyDescent="0.25">
      <c r="A121" s="10" t="s">
        <v>14</v>
      </c>
      <c r="B121" s="164" t="s">
        <v>68</v>
      </c>
      <c r="C121" s="164"/>
      <c r="D121" s="11">
        <f>D74</f>
        <v>0</v>
      </c>
    </row>
    <row r="122" spans="1:5" ht="15" customHeight="1" x14ac:dyDescent="0.25">
      <c r="A122" s="10" t="s">
        <v>16</v>
      </c>
      <c r="B122" s="164" t="s">
        <v>75</v>
      </c>
      <c r="C122" s="164"/>
      <c r="D122" s="11">
        <f>D96</f>
        <v>0</v>
      </c>
    </row>
    <row r="123" spans="1:5" ht="15" customHeight="1" x14ac:dyDescent="0.25">
      <c r="A123" s="10" t="s">
        <v>34</v>
      </c>
      <c r="B123" s="164" t="s">
        <v>92</v>
      </c>
      <c r="C123" s="164"/>
      <c r="D123" s="11">
        <f>D104</f>
        <v>0</v>
      </c>
    </row>
    <row r="124" spans="1:5" ht="15" customHeight="1" x14ac:dyDescent="0.25">
      <c r="A124" s="166" t="s">
        <v>107</v>
      </c>
      <c r="B124" s="166"/>
      <c r="C124" s="166"/>
      <c r="D124" s="17">
        <f>ROUND(SUM(D119:D123),2)</f>
        <v>0</v>
      </c>
    </row>
    <row r="125" spans="1:5" x14ac:dyDescent="0.25">
      <c r="A125" s="10" t="s">
        <v>35</v>
      </c>
      <c r="B125" s="164" t="s">
        <v>97</v>
      </c>
      <c r="C125" s="164"/>
      <c r="D125" s="11">
        <f>D115</f>
        <v>0</v>
      </c>
    </row>
    <row r="126" spans="1:5" x14ac:dyDescent="0.25">
      <c r="A126" s="176" t="s">
        <v>108</v>
      </c>
      <c r="B126" s="176"/>
      <c r="C126" s="176"/>
      <c r="D126" s="81">
        <f>D124+D125</f>
        <v>0</v>
      </c>
    </row>
    <row r="127" spans="1:5" x14ac:dyDescent="0.25">
      <c r="A127" s="176" t="s">
        <v>109</v>
      </c>
      <c r="B127" s="176"/>
      <c r="C127" s="176"/>
      <c r="D127" s="81">
        <f>D126*$D$11</f>
        <v>0</v>
      </c>
    </row>
    <row r="128" spans="1:5" x14ac:dyDescent="0.25">
      <c r="A128" s="176" t="s">
        <v>110</v>
      </c>
      <c r="B128" s="176"/>
      <c r="C128" s="176"/>
      <c r="D128" s="81">
        <f>D127*12</f>
        <v>0</v>
      </c>
      <c r="E128" s="1"/>
    </row>
    <row r="129" spans="4:4" x14ac:dyDescent="0.25">
      <c r="D129" s="6"/>
    </row>
  </sheetData>
  <mergeCells count="78"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  <mergeCell ref="A116:D116"/>
    <mergeCell ref="A97:D97"/>
    <mergeCell ref="A98:D98"/>
    <mergeCell ref="B99:C99"/>
    <mergeCell ref="B100:C100"/>
    <mergeCell ref="B101:C101"/>
    <mergeCell ref="B102:C102"/>
    <mergeCell ref="B103:C103"/>
    <mergeCell ref="A104:C104"/>
    <mergeCell ref="A105:D105"/>
    <mergeCell ref="A106:D106"/>
    <mergeCell ref="A115:B115"/>
    <mergeCell ref="A96:C96"/>
    <mergeCell ref="A74:B74"/>
    <mergeCell ref="A75:D75"/>
    <mergeCell ref="A76:D76"/>
    <mergeCell ref="A77:D77"/>
    <mergeCell ref="A85:B85"/>
    <mergeCell ref="A87:D87"/>
    <mergeCell ref="A90:B90"/>
    <mergeCell ref="A92:D92"/>
    <mergeCell ref="B93:C93"/>
    <mergeCell ref="B94:C94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B7:C7"/>
    <mergeCell ref="A1:D1"/>
    <mergeCell ref="A2:D2"/>
    <mergeCell ref="A4:D4"/>
    <mergeCell ref="B5:C5"/>
    <mergeCell ref="B6:C6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29"/>
  <sheetViews>
    <sheetView topLeftCell="A4" workbookViewId="0">
      <selection activeCell="A12" sqref="A12:D12"/>
    </sheetView>
  </sheetViews>
  <sheetFormatPr defaultRowHeight="15" x14ac:dyDescent="0.25"/>
  <cols>
    <col min="1" max="1" width="3.5703125" style="5" customWidth="1"/>
    <col min="2" max="2" width="65" style="4" customWidth="1"/>
    <col min="3" max="3" width="24.42578125" style="4" customWidth="1"/>
    <col min="4" max="4" width="34.5703125" style="5" customWidth="1"/>
    <col min="5" max="5" width="12.7109375" bestFit="1" customWidth="1"/>
    <col min="6" max="6" width="13.5703125" customWidth="1"/>
  </cols>
  <sheetData>
    <row r="1" spans="1:4" x14ac:dyDescent="0.25">
      <c r="A1" s="100" t="s">
        <v>8</v>
      </c>
      <c r="B1" s="100"/>
      <c r="C1" s="100"/>
      <c r="D1" s="100"/>
    </row>
    <row r="2" spans="1:4" x14ac:dyDescent="0.25">
      <c r="A2" s="100" t="s">
        <v>207</v>
      </c>
      <c r="B2" s="100"/>
      <c r="C2" s="100"/>
      <c r="D2" s="100"/>
    </row>
    <row r="3" spans="1:4" x14ac:dyDescent="0.25">
      <c r="A3" s="8"/>
      <c r="B3" s="8"/>
      <c r="C3" s="8"/>
      <c r="D3" s="8"/>
    </row>
    <row r="4" spans="1:4" x14ac:dyDescent="0.25">
      <c r="A4" s="157" t="s">
        <v>9</v>
      </c>
      <c r="B4" s="158"/>
      <c r="C4" s="158"/>
      <c r="D4" s="159"/>
    </row>
    <row r="5" spans="1:4" x14ac:dyDescent="0.25">
      <c r="A5" s="9" t="s">
        <v>10</v>
      </c>
      <c r="B5" s="155" t="s">
        <v>11</v>
      </c>
      <c r="C5" s="155"/>
      <c r="D5" s="9">
        <v>2025</v>
      </c>
    </row>
    <row r="6" spans="1:4" ht="30" x14ac:dyDescent="0.25">
      <c r="A6" s="9" t="s">
        <v>12</v>
      </c>
      <c r="B6" s="155" t="s">
        <v>13</v>
      </c>
      <c r="C6" s="155"/>
      <c r="D6" s="10" t="s">
        <v>222</v>
      </c>
    </row>
    <row r="7" spans="1:4" x14ac:dyDescent="0.25">
      <c r="A7" s="9" t="s">
        <v>14</v>
      </c>
      <c r="B7" s="155" t="s">
        <v>15</v>
      </c>
      <c r="C7" s="155"/>
      <c r="D7" s="9">
        <v>2025</v>
      </c>
    </row>
    <row r="8" spans="1:4" x14ac:dyDescent="0.25">
      <c r="A8" s="9" t="s">
        <v>16</v>
      </c>
      <c r="B8" s="155" t="s">
        <v>17</v>
      </c>
      <c r="C8" s="155"/>
      <c r="D8" s="10" t="s">
        <v>246</v>
      </c>
    </row>
    <row r="9" spans="1:4" x14ac:dyDescent="0.25">
      <c r="A9" s="154" t="s">
        <v>18</v>
      </c>
      <c r="B9" s="154"/>
      <c r="C9" s="154"/>
      <c r="D9" s="154"/>
    </row>
    <row r="10" spans="1:4" ht="30" x14ac:dyDescent="0.25">
      <c r="A10" s="128" t="s">
        <v>19</v>
      </c>
      <c r="B10" s="128"/>
      <c r="C10" s="10" t="s">
        <v>20</v>
      </c>
      <c r="D10" s="10" t="s">
        <v>21</v>
      </c>
    </row>
    <row r="11" spans="1:4" x14ac:dyDescent="0.25">
      <c r="A11" s="154" t="s">
        <v>111</v>
      </c>
      <c r="B11" s="154"/>
      <c r="C11" s="9" t="s">
        <v>202</v>
      </c>
      <c r="D11" s="9">
        <v>3</v>
      </c>
    </row>
    <row r="12" spans="1:4" x14ac:dyDescent="0.25">
      <c r="A12" s="156" t="s">
        <v>22</v>
      </c>
      <c r="B12" s="156"/>
      <c r="C12" s="156"/>
      <c r="D12" s="156"/>
    </row>
    <row r="13" spans="1:4" x14ac:dyDescent="0.25">
      <c r="A13" s="154" t="s">
        <v>23</v>
      </c>
      <c r="B13" s="154"/>
      <c r="C13" s="154"/>
      <c r="D13" s="154"/>
    </row>
    <row r="14" spans="1:4" x14ac:dyDescent="0.25">
      <c r="A14" s="154" t="s">
        <v>24</v>
      </c>
      <c r="B14" s="154"/>
      <c r="C14" s="154"/>
      <c r="D14" s="154"/>
    </row>
    <row r="15" spans="1:4" x14ac:dyDescent="0.25">
      <c r="A15" s="9">
        <v>1</v>
      </c>
      <c r="B15" s="155" t="s">
        <v>25</v>
      </c>
      <c r="C15" s="155"/>
      <c r="D15" s="10" t="s">
        <v>112</v>
      </c>
    </row>
    <row r="16" spans="1:4" x14ac:dyDescent="0.25">
      <c r="A16" s="9">
        <v>2</v>
      </c>
      <c r="B16" s="155" t="s">
        <v>26</v>
      </c>
      <c r="C16" s="155"/>
      <c r="D16" s="9" t="s">
        <v>118</v>
      </c>
    </row>
    <row r="17" spans="1:5" x14ac:dyDescent="0.25">
      <c r="A17" s="9">
        <v>3</v>
      </c>
      <c r="B17" s="155" t="s">
        <v>113</v>
      </c>
      <c r="C17" s="155"/>
      <c r="D17" s="11">
        <v>2547.63</v>
      </c>
    </row>
    <row r="18" spans="1:5" x14ac:dyDescent="0.25">
      <c r="A18" s="9">
        <v>4</v>
      </c>
      <c r="B18" s="155" t="s">
        <v>27</v>
      </c>
      <c r="C18" s="155"/>
      <c r="D18" s="10" t="s">
        <v>118</v>
      </c>
    </row>
    <row r="19" spans="1:5" x14ac:dyDescent="0.25">
      <c r="A19" s="9">
        <v>5</v>
      </c>
      <c r="B19" s="155" t="s">
        <v>28</v>
      </c>
      <c r="C19" s="155"/>
      <c r="D19" s="12">
        <v>45658</v>
      </c>
    </row>
    <row r="20" spans="1:5" x14ac:dyDescent="0.25">
      <c r="A20" s="163"/>
      <c r="B20" s="163"/>
      <c r="C20" s="163"/>
      <c r="D20" s="163"/>
    </row>
    <row r="21" spans="1:5" x14ac:dyDescent="0.25">
      <c r="A21" s="156" t="s">
        <v>29</v>
      </c>
      <c r="B21" s="156"/>
      <c r="C21" s="156"/>
      <c r="D21" s="156"/>
    </row>
    <row r="22" spans="1:5" x14ac:dyDescent="0.25">
      <c r="A22" s="10">
        <v>1</v>
      </c>
      <c r="B22" s="164" t="s">
        <v>30</v>
      </c>
      <c r="C22" s="164"/>
      <c r="D22" s="10" t="s">
        <v>31</v>
      </c>
    </row>
    <row r="23" spans="1:5" x14ac:dyDescent="0.25">
      <c r="A23" s="13" t="s">
        <v>10</v>
      </c>
      <c r="B23" s="165" t="s">
        <v>32</v>
      </c>
      <c r="C23" s="165"/>
      <c r="D23" s="14">
        <v>0</v>
      </c>
    </row>
    <row r="24" spans="1:5" x14ac:dyDescent="0.25">
      <c r="A24" s="10" t="s">
        <v>12</v>
      </c>
      <c r="B24" s="164" t="s">
        <v>33</v>
      </c>
      <c r="C24" s="164"/>
      <c r="D24" s="11">
        <v>0</v>
      </c>
    </row>
    <row r="25" spans="1:5" ht="15" customHeight="1" x14ac:dyDescent="0.25">
      <c r="A25" s="10" t="s">
        <v>14</v>
      </c>
      <c r="B25" s="177" t="s">
        <v>37</v>
      </c>
      <c r="C25" s="178"/>
      <c r="D25" s="11">
        <v>0</v>
      </c>
    </row>
    <row r="26" spans="1:5" x14ac:dyDescent="0.25">
      <c r="A26" s="160" t="s">
        <v>114</v>
      </c>
      <c r="B26" s="161"/>
      <c r="C26" s="162"/>
      <c r="D26" s="17">
        <f>ROUND(SUM(D23:D25),2)</f>
        <v>0</v>
      </c>
      <c r="E26" s="1"/>
    </row>
    <row r="27" spans="1:5" x14ac:dyDescent="0.25">
      <c r="A27" s="163"/>
      <c r="B27" s="163"/>
      <c r="C27" s="163"/>
      <c r="D27" s="163"/>
    </row>
    <row r="28" spans="1:5" x14ac:dyDescent="0.25">
      <c r="A28" s="156" t="s">
        <v>38</v>
      </c>
      <c r="B28" s="156"/>
      <c r="C28" s="156"/>
      <c r="D28" s="156"/>
    </row>
    <row r="29" spans="1:5" x14ac:dyDescent="0.25">
      <c r="A29" s="156" t="s">
        <v>39</v>
      </c>
      <c r="B29" s="156"/>
      <c r="C29" s="156"/>
      <c r="D29" s="156"/>
    </row>
    <row r="30" spans="1:5" x14ac:dyDescent="0.25">
      <c r="A30" s="10" t="s">
        <v>40</v>
      </c>
      <c r="B30" s="18" t="s">
        <v>41</v>
      </c>
      <c r="C30" s="10" t="s">
        <v>42</v>
      </c>
      <c r="D30" s="10" t="s">
        <v>31</v>
      </c>
    </row>
    <row r="31" spans="1:5" x14ac:dyDescent="0.25">
      <c r="A31" s="10" t="s">
        <v>10</v>
      </c>
      <c r="B31" s="16" t="s">
        <v>43</v>
      </c>
      <c r="C31" s="19">
        <v>8.3299999999999999E-2</v>
      </c>
      <c r="D31" s="11">
        <f>ROUND(($D$26*$C$31),2)</f>
        <v>0</v>
      </c>
    </row>
    <row r="32" spans="1:5" ht="15" customHeight="1" x14ac:dyDescent="0.25">
      <c r="A32" s="10" t="s">
        <v>12</v>
      </c>
      <c r="B32" s="16" t="s">
        <v>44</v>
      </c>
      <c r="C32" s="19">
        <v>9.0899999999999995E-2</v>
      </c>
      <c r="D32" s="11">
        <f>ROUND(($D$26*$C$32),2)</f>
        <v>0</v>
      </c>
    </row>
    <row r="33" spans="1:6" ht="15" customHeight="1" x14ac:dyDescent="0.25">
      <c r="A33" s="10" t="s">
        <v>14</v>
      </c>
      <c r="B33" s="16" t="s">
        <v>45</v>
      </c>
      <c r="C33" s="19">
        <v>3.0099999999999998E-2</v>
      </c>
      <c r="D33" s="11">
        <f>ROUND(($D$26*$C$33),2)</f>
        <v>0</v>
      </c>
    </row>
    <row r="34" spans="1:6" x14ac:dyDescent="0.25">
      <c r="A34" s="160" t="s">
        <v>115</v>
      </c>
      <c r="B34" s="162"/>
      <c r="C34" s="30">
        <f>SUM(C31:C33)</f>
        <v>0.20429999999999998</v>
      </c>
      <c r="D34" s="17">
        <f>SUM(D31:D33)</f>
        <v>0</v>
      </c>
    </row>
    <row r="35" spans="1:6" x14ac:dyDescent="0.25">
      <c r="A35" s="10" t="s">
        <v>16</v>
      </c>
      <c r="B35" s="10" t="s">
        <v>46</v>
      </c>
      <c r="C35" s="19">
        <v>7.5200000000000003E-2</v>
      </c>
      <c r="D35" s="11">
        <f>$C$35*$D$26</f>
        <v>0</v>
      </c>
    </row>
    <row r="36" spans="1:6" x14ac:dyDescent="0.25">
      <c r="A36" s="166" t="s">
        <v>47</v>
      </c>
      <c r="B36" s="166"/>
      <c r="C36" s="30">
        <f>C35+C34</f>
        <v>0.27949999999999997</v>
      </c>
      <c r="D36" s="17">
        <f>D34+D35</f>
        <v>0</v>
      </c>
    </row>
    <row r="37" spans="1:6" x14ac:dyDescent="0.25">
      <c r="A37" s="20"/>
      <c r="B37" s="20"/>
      <c r="C37" s="21"/>
      <c r="D37" s="22"/>
    </row>
    <row r="38" spans="1:6" x14ac:dyDescent="0.25">
      <c r="A38" s="176" t="s">
        <v>48</v>
      </c>
      <c r="B38" s="176"/>
      <c r="C38" s="176"/>
      <c r="D38" s="176"/>
    </row>
    <row r="39" spans="1:6" x14ac:dyDescent="0.25">
      <c r="A39" s="10" t="s">
        <v>49</v>
      </c>
      <c r="B39" s="15" t="s">
        <v>50</v>
      </c>
      <c r="C39" s="10" t="s">
        <v>42</v>
      </c>
      <c r="D39" s="10" t="s">
        <v>31</v>
      </c>
    </row>
    <row r="40" spans="1:6" x14ac:dyDescent="0.25">
      <c r="A40" s="10" t="s">
        <v>10</v>
      </c>
      <c r="B40" s="16" t="s">
        <v>51</v>
      </c>
      <c r="C40" s="19">
        <v>0.2</v>
      </c>
      <c r="D40" s="11">
        <f t="shared" ref="D40:D47" si="0">ROUND(($D$26*C40),2)</f>
        <v>0</v>
      </c>
      <c r="E40" s="1"/>
    </row>
    <row r="41" spans="1:6" x14ac:dyDescent="0.25">
      <c r="A41" s="10" t="s">
        <v>12</v>
      </c>
      <c r="B41" s="16" t="s">
        <v>52</v>
      </c>
      <c r="C41" s="19">
        <v>2.5000000000000001E-2</v>
      </c>
      <c r="D41" s="11">
        <f t="shared" si="0"/>
        <v>0</v>
      </c>
      <c r="E41" s="1"/>
    </row>
    <row r="42" spans="1:6" x14ac:dyDescent="0.25">
      <c r="A42" s="10" t="s">
        <v>14</v>
      </c>
      <c r="B42" s="16" t="s">
        <v>53</v>
      </c>
      <c r="C42" s="19">
        <v>0.03</v>
      </c>
      <c r="D42" s="11">
        <f t="shared" si="0"/>
        <v>0</v>
      </c>
      <c r="E42" s="1"/>
    </row>
    <row r="43" spans="1:6" x14ac:dyDescent="0.25">
      <c r="A43" s="10" t="s">
        <v>16</v>
      </c>
      <c r="B43" s="16" t="s">
        <v>54</v>
      </c>
      <c r="C43" s="19">
        <v>1.4999999999999999E-2</v>
      </c>
      <c r="D43" s="11">
        <f t="shared" si="0"/>
        <v>0</v>
      </c>
      <c r="E43" s="1"/>
    </row>
    <row r="44" spans="1:6" ht="15" customHeight="1" x14ac:dyDescent="0.25">
      <c r="A44" s="10" t="s">
        <v>34</v>
      </c>
      <c r="B44" s="16" t="s">
        <v>55</v>
      </c>
      <c r="C44" s="19">
        <v>0.01</v>
      </c>
      <c r="D44" s="11">
        <f t="shared" si="0"/>
        <v>0</v>
      </c>
      <c r="E44" s="1"/>
    </row>
    <row r="45" spans="1:6" x14ac:dyDescent="0.25">
      <c r="A45" s="10" t="s">
        <v>35</v>
      </c>
      <c r="B45" s="16" t="s">
        <v>56</v>
      </c>
      <c r="C45" s="19">
        <v>6.0000000000000001E-3</v>
      </c>
      <c r="D45" s="11">
        <f t="shared" si="0"/>
        <v>0</v>
      </c>
      <c r="E45" s="1"/>
    </row>
    <row r="46" spans="1:6" x14ac:dyDescent="0.25">
      <c r="A46" s="10" t="s">
        <v>36</v>
      </c>
      <c r="B46" s="16" t="s">
        <v>57</v>
      </c>
      <c r="C46" s="19">
        <v>2E-3</v>
      </c>
      <c r="D46" s="11">
        <f t="shared" si="0"/>
        <v>0</v>
      </c>
      <c r="E46" s="1"/>
    </row>
    <row r="47" spans="1:6" x14ac:dyDescent="0.25">
      <c r="A47" s="10" t="s">
        <v>58</v>
      </c>
      <c r="B47" s="16" t="s">
        <v>59</v>
      </c>
      <c r="C47" s="19">
        <v>0.08</v>
      </c>
      <c r="D47" s="11">
        <f t="shared" si="0"/>
        <v>0</v>
      </c>
      <c r="E47" s="1"/>
    </row>
    <row r="48" spans="1:6" x14ac:dyDescent="0.25">
      <c r="A48" s="166" t="s">
        <v>114</v>
      </c>
      <c r="B48" s="166"/>
      <c r="C48" s="30">
        <f>SUM(C40:C47)</f>
        <v>0.36800000000000005</v>
      </c>
      <c r="D48" s="17">
        <f>SUM(D40:D47)</f>
        <v>0</v>
      </c>
      <c r="E48" s="1"/>
      <c r="F48" s="1"/>
    </row>
    <row r="49" spans="1:6" x14ac:dyDescent="0.25">
      <c r="A49" s="32"/>
      <c r="B49" s="20"/>
      <c r="C49" s="21"/>
      <c r="D49" s="22"/>
    </row>
    <row r="50" spans="1:6" x14ac:dyDescent="0.25">
      <c r="A50" s="156" t="s">
        <v>60</v>
      </c>
      <c r="B50" s="156"/>
      <c r="C50" s="156"/>
      <c r="D50" s="156"/>
    </row>
    <row r="51" spans="1:6" x14ac:dyDescent="0.25">
      <c r="A51" s="10" t="s">
        <v>61</v>
      </c>
      <c r="B51" s="16" t="s">
        <v>62</v>
      </c>
      <c r="C51" s="10" t="s">
        <v>63</v>
      </c>
      <c r="D51" s="10" t="s">
        <v>31</v>
      </c>
    </row>
    <row r="52" spans="1:6" ht="33.75" customHeight="1" x14ac:dyDescent="0.25">
      <c r="A52" s="10" t="s">
        <v>10</v>
      </c>
      <c r="B52" s="16" t="s">
        <v>119</v>
      </c>
      <c r="C52" s="24"/>
      <c r="D52" s="11">
        <f>ROUND(IF($C$52*2*21-6%*D23&lt;0,0,$C$52*2*21-6%*D23),2)</f>
        <v>0</v>
      </c>
      <c r="E52" s="91" t="s">
        <v>249</v>
      </c>
      <c r="F52" s="80">
        <v>10</v>
      </c>
    </row>
    <row r="53" spans="1:6" ht="33.75" customHeight="1" x14ac:dyDescent="0.25">
      <c r="A53" s="10" t="s">
        <v>12</v>
      </c>
      <c r="B53" s="23" t="s">
        <v>223</v>
      </c>
      <c r="C53" s="24"/>
      <c r="D53" s="14">
        <f>ROUND(($C$53*21),2)</f>
        <v>0</v>
      </c>
      <c r="E53" s="91" t="s">
        <v>250</v>
      </c>
      <c r="F53" s="80">
        <v>17</v>
      </c>
    </row>
    <row r="54" spans="1:6" x14ac:dyDescent="0.25">
      <c r="A54" s="10" t="s">
        <v>14</v>
      </c>
      <c r="B54" s="23" t="s">
        <v>64</v>
      </c>
      <c r="C54" s="23"/>
      <c r="D54" s="11">
        <v>0</v>
      </c>
      <c r="F54" s="7"/>
    </row>
    <row r="55" spans="1:6" x14ac:dyDescent="0.25">
      <c r="A55" s="10" t="s">
        <v>16</v>
      </c>
      <c r="B55" s="23" t="s">
        <v>65</v>
      </c>
      <c r="C55" s="23"/>
      <c r="D55" s="11">
        <v>0</v>
      </c>
      <c r="F55" s="7"/>
    </row>
    <row r="56" spans="1:6" ht="30" x14ac:dyDescent="0.25">
      <c r="A56" s="10" t="s">
        <v>34</v>
      </c>
      <c r="B56" s="16" t="s">
        <v>224</v>
      </c>
      <c r="C56" s="23"/>
      <c r="D56" s="11">
        <v>0</v>
      </c>
      <c r="E56" s="91" t="s">
        <v>250</v>
      </c>
      <c r="F56" s="92">
        <v>6.45</v>
      </c>
    </row>
    <row r="57" spans="1:6" ht="30" x14ac:dyDescent="0.25">
      <c r="A57" s="10" t="s">
        <v>35</v>
      </c>
      <c r="B57" s="16" t="s">
        <v>225</v>
      </c>
      <c r="C57" s="16"/>
      <c r="D57" s="11">
        <v>0</v>
      </c>
      <c r="E57" s="91" t="s">
        <v>250</v>
      </c>
      <c r="F57" s="92">
        <v>18</v>
      </c>
    </row>
    <row r="58" spans="1:6" x14ac:dyDescent="0.25">
      <c r="A58" s="166" t="s">
        <v>114</v>
      </c>
      <c r="B58" s="166"/>
      <c r="C58" s="166"/>
      <c r="D58" s="17">
        <f>ROUND(SUM(D52:D57),2)</f>
        <v>0</v>
      </c>
    </row>
    <row r="59" spans="1:6" x14ac:dyDescent="0.25">
      <c r="A59" s="20"/>
      <c r="B59" s="20"/>
      <c r="C59" s="20"/>
      <c r="D59" s="22"/>
    </row>
    <row r="60" spans="1:6" ht="15" customHeight="1" x14ac:dyDescent="0.25">
      <c r="A60" s="156" t="s">
        <v>66</v>
      </c>
      <c r="B60" s="156"/>
      <c r="C60" s="156"/>
      <c r="D60" s="156"/>
    </row>
    <row r="61" spans="1:6" x14ac:dyDescent="0.25">
      <c r="A61" s="10">
        <v>2</v>
      </c>
      <c r="B61" s="164" t="s">
        <v>67</v>
      </c>
      <c r="C61" s="164"/>
      <c r="D61" s="10" t="s">
        <v>31</v>
      </c>
    </row>
    <row r="62" spans="1:6" x14ac:dyDescent="0.25">
      <c r="A62" s="10" t="s">
        <v>40</v>
      </c>
      <c r="B62" s="164" t="s">
        <v>41</v>
      </c>
      <c r="C62" s="164"/>
      <c r="D62" s="11">
        <f>D36</f>
        <v>0</v>
      </c>
    </row>
    <row r="63" spans="1:6" x14ac:dyDescent="0.25">
      <c r="A63" s="10" t="s">
        <v>49</v>
      </c>
      <c r="B63" s="164" t="s">
        <v>50</v>
      </c>
      <c r="C63" s="164"/>
      <c r="D63" s="11">
        <f>D48</f>
        <v>0</v>
      </c>
    </row>
    <row r="64" spans="1:6" x14ac:dyDescent="0.25">
      <c r="A64" s="10" t="s">
        <v>61</v>
      </c>
      <c r="B64" s="164" t="s">
        <v>62</v>
      </c>
      <c r="C64" s="164"/>
      <c r="D64" s="11">
        <f>D58</f>
        <v>0</v>
      </c>
    </row>
    <row r="65" spans="1:9" x14ac:dyDescent="0.25">
      <c r="A65" s="166" t="s">
        <v>114</v>
      </c>
      <c r="B65" s="166"/>
      <c r="C65" s="166"/>
      <c r="D65" s="17">
        <f>ROUND(SUM(D62:D64),2)</f>
        <v>0</v>
      </c>
    </row>
    <row r="66" spans="1:9" x14ac:dyDescent="0.25">
      <c r="A66" s="163"/>
      <c r="B66" s="163"/>
      <c r="C66" s="163"/>
      <c r="D66" s="163"/>
    </row>
    <row r="67" spans="1:9" x14ac:dyDescent="0.25">
      <c r="A67" s="156" t="s">
        <v>68</v>
      </c>
      <c r="B67" s="156"/>
      <c r="C67" s="156"/>
      <c r="D67" s="156"/>
    </row>
    <row r="68" spans="1:9" x14ac:dyDescent="0.25">
      <c r="A68" s="10">
        <v>3</v>
      </c>
      <c r="B68" s="25" t="s">
        <v>69</v>
      </c>
      <c r="C68" s="13" t="s">
        <v>42</v>
      </c>
      <c r="D68" s="13" t="s">
        <v>31</v>
      </c>
    </row>
    <row r="69" spans="1:9" x14ac:dyDescent="0.25">
      <c r="A69" s="10" t="s">
        <v>10</v>
      </c>
      <c r="B69" s="25" t="s">
        <v>70</v>
      </c>
      <c r="C69" s="26">
        <v>4.1999999999999997E-3</v>
      </c>
      <c r="D69" s="11">
        <f>ROUND(($D$26*C69),2)</f>
        <v>0</v>
      </c>
    </row>
    <row r="70" spans="1:9" ht="15" customHeight="1" x14ac:dyDescent="0.25">
      <c r="A70" s="10" t="s">
        <v>12</v>
      </c>
      <c r="B70" s="25" t="s">
        <v>71</v>
      </c>
      <c r="C70" s="26">
        <v>2.9999999999999997E-4</v>
      </c>
      <c r="D70" s="11">
        <f>ROUND(($D$26*C70),2)</f>
        <v>0</v>
      </c>
    </row>
    <row r="71" spans="1:9" x14ac:dyDescent="0.25">
      <c r="A71" s="10" t="s">
        <v>14</v>
      </c>
      <c r="B71" s="25" t="s">
        <v>72</v>
      </c>
      <c r="C71" s="26">
        <v>1.9400000000000001E-2</v>
      </c>
      <c r="D71" s="11">
        <f>ROUND(($D$26*C71),2)</f>
        <v>0</v>
      </c>
    </row>
    <row r="72" spans="1:9" x14ac:dyDescent="0.25">
      <c r="A72" s="10" t="s">
        <v>16</v>
      </c>
      <c r="B72" s="25" t="s">
        <v>73</v>
      </c>
      <c r="C72" s="26">
        <v>7.1000000000000004E-3</v>
      </c>
      <c r="D72" s="11">
        <f>ROUND(($D$26*C72),2)</f>
        <v>0</v>
      </c>
    </row>
    <row r="73" spans="1:9" x14ac:dyDescent="0.25">
      <c r="A73" s="10" t="s">
        <v>34</v>
      </c>
      <c r="B73" s="25" t="s">
        <v>74</v>
      </c>
      <c r="C73" s="26">
        <v>0.04</v>
      </c>
      <c r="D73" s="11">
        <f>ROUND(($D$26*C73),2)</f>
        <v>0</v>
      </c>
    </row>
    <row r="74" spans="1:9" x14ac:dyDescent="0.25">
      <c r="A74" s="160" t="s">
        <v>114</v>
      </c>
      <c r="B74" s="162"/>
      <c r="C74" s="30">
        <f>SUM(C69:C73)</f>
        <v>7.1000000000000008E-2</v>
      </c>
      <c r="D74" s="17">
        <f>ROUND(SUM(D69:D73),2)</f>
        <v>0</v>
      </c>
    </row>
    <row r="75" spans="1:9" x14ac:dyDescent="0.25">
      <c r="A75" s="168"/>
      <c r="B75" s="168"/>
      <c r="C75" s="168"/>
      <c r="D75" s="168"/>
    </row>
    <row r="76" spans="1:9" x14ac:dyDescent="0.25">
      <c r="A76" s="156" t="s">
        <v>75</v>
      </c>
      <c r="B76" s="156"/>
      <c r="C76" s="156"/>
      <c r="D76" s="156"/>
    </row>
    <row r="77" spans="1:9" x14ac:dyDescent="0.25">
      <c r="A77" s="169" t="s">
        <v>76</v>
      </c>
      <c r="B77" s="170"/>
      <c r="C77" s="170"/>
      <c r="D77" s="171"/>
    </row>
    <row r="78" spans="1:9" x14ac:dyDescent="0.25">
      <c r="A78" s="10" t="s">
        <v>77</v>
      </c>
      <c r="B78" s="16" t="s">
        <v>78</v>
      </c>
      <c r="C78" s="10" t="s">
        <v>42</v>
      </c>
      <c r="D78" s="10" t="s">
        <v>31</v>
      </c>
    </row>
    <row r="79" spans="1:9" x14ac:dyDescent="0.25">
      <c r="A79" s="13" t="s">
        <v>10</v>
      </c>
      <c r="B79" s="27" t="s">
        <v>79</v>
      </c>
      <c r="C79" s="26">
        <v>0</v>
      </c>
      <c r="D79" s="14">
        <f t="shared" ref="D79" si="1">ROUND(($D$26*C79),2)</f>
        <v>0</v>
      </c>
      <c r="E79" s="52"/>
      <c r="F79" s="53"/>
      <c r="G79" s="53"/>
      <c r="H79" s="53"/>
      <c r="I79" s="53"/>
    </row>
    <row r="80" spans="1:9" x14ac:dyDescent="0.25">
      <c r="A80" s="13" t="s">
        <v>12</v>
      </c>
      <c r="B80" s="27" t="s">
        <v>80</v>
      </c>
      <c r="C80" s="26">
        <v>2.8E-3</v>
      </c>
      <c r="D80" s="14">
        <f>ROUND(($D$26*C80),2)</f>
        <v>0</v>
      </c>
    </row>
    <row r="81" spans="1:4" ht="15" customHeight="1" x14ac:dyDescent="0.25">
      <c r="A81" s="13" t="s">
        <v>14</v>
      </c>
      <c r="B81" s="27" t="s">
        <v>81</v>
      </c>
      <c r="C81" s="26">
        <v>8.0000000000000004E-4</v>
      </c>
      <c r="D81" s="14">
        <f>ROUND(($D$26*C81),2)</f>
        <v>0</v>
      </c>
    </row>
    <row r="82" spans="1:4" x14ac:dyDescent="0.25">
      <c r="A82" s="13" t="s">
        <v>16</v>
      </c>
      <c r="B82" s="27" t="s">
        <v>82</v>
      </c>
      <c r="C82" s="26">
        <v>3.3E-3</v>
      </c>
      <c r="D82" s="14">
        <f>ROUND(($D$26*C82),2)</f>
        <v>0</v>
      </c>
    </row>
    <row r="83" spans="1:4" x14ac:dyDescent="0.25">
      <c r="A83" s="13" t="s">
        <v>34</v>
      </c>
      <c r="B83" s="27" t="s">
        <v>83</v>
      </c>
      <c r="C83" s="26">
        <v>5.9999999999999995E-4</v>
      </c>
      <c r="D83" s="14">
        <f>ROUND(($D$26*C83),2)</f>
        <v>0</v>
      </c>
    </row>
    <row r="84" spans="1:4" x14ac:dyDescent="0.25">
      <c r="A84" s="13" t="s">
        <v>35</v>
      </c>
      <c r="B84" s="27" t="s">
        <v>84</v>
      </c>
      <c r="C84" s="26">
        <v>0</v>
      </c>
      <c r="D84" s="14">
        <f>ROUND(($D$26*C84),2)</f>
        <v>0</v>
      </c>
    </row>
    <row r="85" spans="1:4" ht="15" customHeight="1" x14ac:dyDescent="0.25">
      <c r="A85" s="172" t="s">
        <v>114</v>
      </c>
      <c r="B85" s="173"/>
      <c r="C85" s="30">
        <f>SUM(C79:C84)</f>
        <v>7.4999999999999997E-3</v>
      </c>
      <c r="D85" s="17">
        <f>ROUND(SUM(D79:D84),2)</f>
        <v>0</v>
      </c>
    </row>
    <row r="86" spans="1:4" ht="15" customHeight="1" x14ac:dyDescent="0.25">
      <c r="A86" s="35"/>
      <c r="B86" s="36"/>
      <c r="C86" s="37"/>
      <c r="D86" s="38"/>
    </row>
    <row r="87" spans="1:4" x14ac:dyDescent="0.25">
      <c r="A87" s="174" t="s">
        <v>85</v>
      </c>
      <c r="B87" s="175"/>
      <c r="C87" s="175"/>
      <c r="D87" s="175"/>
    </row>
    <row r="88" spans="1:4" x14ac:dyDescent="0.25">
      <c r="A88" s="10" t="s">
        <v>86</v>
      </c>
      <c r="B88" s="16" t="s">
        <v>87</v>
      </c>
      <c r="C88" s="10" t="s">
        <v>42</v>
      </c>
      <c r="D88" s="10" t="s">
        <v>31</v>
      </c>
    </row>
    <row r="89" spans="1:4" x14ac:dyDescent="0.25">
      <c r="A89" s="10" t="s">
        <v>10</v>
      </c>
      <c r="B89" s="18" t="s">
        <v>88</v>
      </c>
      <c r="C89" s="19">
        <v>0</v>
      </c>
      <c r="D89" s="11">
        <v>0</v>
      </c>
    </row>
    <row r="90" spans="1:4" x14ac:dyDescent="0.25">
      <c r="A90" s="166" t="s">
        <v>114</v>
      </c>
      <c r="B90" s="166"/>
      <c r="C90" s="34">
        <f>SUM(C89)</f>
        <v>0</v>
      </c>
      <c r="D90" s="33">
        <f>ROUND(SUM(D89),2)</f>
        <v>0</v>
      </c>
    </row>
    <row r="91" spans="1:4" x14ac:dyDescent="0.25">
      <c r="A91" s="20"/>
      <c r="B91" s="20"/>
      <c r="C91" s="21"/>
      <c r="D91" s="22"/>
    </row>
    <row r="92" spans="1:4" ht="15" customHeight="1" x14ac:dyDescent="0.25">
      <c r="A92" s="156" t="s">
        <v>89</v>
      </c>
      <c r="B92" s="156"/>
      <c r="C92" s="156"/>
      <c r="D92" s="156"/>
    </row>
    <row r="93" spans="1:4" x14ac:dyDescent="0.25">
      <c r="A93" s="10">
        <v>4</v>
      </c>
      <c r="B93" s="164" t="s">
        <v>90</v>
      </c>
      <c r="C93" s="164"/>
      <c r="D93" s="10" t="s">
        <v>31</v>
      </c>
    </row>
    <row r="94" spans="1:4" x14ac:dyDescent="0.25">
      <c r="A94" s="10" t="s">
        <v>77</v>
      </c>
      <c r="B94" s="164" t="s">
        <v>91</v>
      </c>
      <c r="C94" s="164"/>
      <c r="D94" s="11">
        <f>D85</f>
        <v>0</v>
      </c>
    </row>
    <row r="95" spans="1:4" x14ac:dyDescent="0.25">
      <c r="A95" s="10" t="s">
        <v>86</v>
      </c>
      <c r="B95" s="164" t="s">
        <v>87</v>
      </c>
      <c r="C95" s="164"/>
      <c r="D95" s="11">
        <f>D90</f>
        <v>0</v>
      </c>
    </row>
    <row r="96" spans="1:4" x14ac:dyDescent="0.25">
      <c r="A96" s="166" t="s">
        <v>114</v>
      </c>
      <c r="B96" s="166"/>
      <c r="C96" s="166"/>
      <c r="D96" s="17">
        <f>ROUND(SUM(D94:D95),2)</f>
        <v>0</v>
      </c>
    </row>
    <row r="97" spans="1:4" x14ac:dyDescent="0.25">
      <c r="A97" s="168"/>
      <c r="B97" s="168"/>
      <c r="C97" s="168"/>
      <c r="D97" s="168"/>
    </row>
    <row r="98" spans="1:4" x14ac:dyDescent="0.25">
      <c r="A98" s="169" t="s">
        <v>92</v>
      </c>
      <c r="B98" s="170"/>
      <c r="C98" s="170"/>
      <c r="D98" s="171"/>
    </row>
    <row r="99" spans="1:4" x14ac:dyDescent="0.25">
      <c r="A99" s="10">
        <v>5</v>
      </c>
      <c r="B99" s="164" t="s">
        <v>93</v>
      </c>
      <c r="C99" s="164"/>
      <c r="D99" s="10" t="s">
        <v>31</v>
      </c>
    </row>
    <row r="100" spans="1:4" ht="15" customHeight="1" x14ac:dyDescent="0.25">
      <c r="A100" s="10" t="s">
        <v>10</v>
      </c>
      <c r="B100" s="164" t="s">
        <v>94</v>
      </c>
      <c r="C100" s="164"/>
      <c r="D100" s="11">
        <v>0</v>
      </c>
    </row>
    <row r="101" spans="1:4" x14ac:dyDescent="0.25">
      <c r="A101" s="10" t="s">
        <v>12</v>
      </c>
      <c r="B101" s="164" t="s">
        <v>95</v>
      </c>
      <c r="C101" s="164"/>
      <c r="D101" s="11">
        <v>0</v>
      </c>
    </row>
    <row r="102" spans="1:4" x14ac:dyDescent="0.25">
      <c r="A102" s="10" t="s">
        <v>14</v>
      </c>
      <c r="B102" s="164" t="s">
        <v>96</v>
      </c>
      <c r="C102" s="164"/>
      <c r="D102" s="11">
        <v>0</v>
      </c>
    </row>
    <row r="103" spans="1:4" x14ac:dyDescent="0.25">
      <c r="A103" s="10" t="s">
        <v>16</v>
      </c>
      <c r="B103" s="164" t="s">
        <v>37</v>
      </c>
      <c r="C103" s="164"/>
      <c r="D103" s="11">
        <v>0</v>
      </c>
    </row>
    <row r="104" spans="1:4" x14ac:dyDescent="0.25">
      <c r="A104" s="166" t="s">
        <v>114</v>
      </c>
      <c r="B104" s="166"/>
      <c r="C104" s="166"/>
      <c r="D104" s="17">
        <f>ROUND(SUM(D100:D103),2)</f>
        <v>0</v>
      </c>
    </row>
    <row r="105" spans="1:4" x14ac:dyDescent="0.25">
      <c r="A105" s="168"/>
      <c r="B105" s="168"/>
      <c r="C105" s="168"/>
      <c r="D105" s="168"/>
    </row>
    <row r="106" spans="1:4" x14ac:dyDescent="0.25">
      <c r="A106" s="156" t="s">
        <v>97</v>
      </c>
      <c r="B106" s="156"/>
      <c r="C106" s="156"/>
      <c r="D106" s="156"/>
    </row>
    <row r="107" spans="1:4" x14ac:dyDescent="0.25">
      <c r="A107" s="10">
        <v>6</v>
      </c>
      <c r="B107" s="15" t="s">
        <v>98</v>
      </c>
      <c r="C107" s="10" t="s">
        <v>42</v>
      </c>
      <c r="D107" s="10" t="s">
        <v>31</v>
      </c>
    </row>
    <row r="108" spans="1:4" x14ac:dyDescent="0.25">
      <c r="A108" s="10" t="s">
        <v>10</v>
      </c>
      <c r="B108" s="15" t="s">
        <v>99</v>
      </c>
      <c r="C108" s="28">
        <v>0.05</v>
      </c>
      <c r="D108" s="11">
        <f>ROUND(($D$124*C108),2)</f>
        <v>0</v>
      </c>
    </row>
    <row r="109" spans="1:4" x14ac:dyDescent="0.25">
      <c r="A109" s="10" t="s">
        <v>12</v>
      </c>
      <c r="B109" s="15" t="s">
        <v>100</v>
      </c>
      <c r="C109" s="28">
        <v>0.1</v>
      </c>
      <c r="D109" s="11">
        <f>ROUND((($D$108+$D$124)*C109),2)</f>
        <v>0</v>
      </c>
    </row>
    <row r="110" spans="1:4" x14ac:dyDescent="0.25">
      <c r="A110" s="10" t="s">
        <v>14</v>
      </c>
      <c r="B110" s="31" t="s">
        <v>101</v>
      </c>
      <c r="C110" s="30">
        <v>0.14249999999999999</v>
      </c>
      <c r="D110" s="17"/>
    </row>
    <row r="111" spans="1:4" ht="15" customHeight="1" x14ac:dyDescent="0.25">
      <c r="A111" s="10"/>
      <c r="B111" s="15" t="s">
        <v>102</v>
      </c>
      <c r="C111" s="28">
        <v>1.6500000000000001E-2</v>
      </c>
      <c r="D111" s="39">
        <f>ROUND((($D$124+$D$108+$D$109)/(1-$C$110)*C111),2)</f>
        <v>0</v>
      </c>
    </row>
    <row r="112" spans="1:4" x14ac:dyDescent="0.25">
      <c r="A112" s="10"/>
      <c r="B112" s="15" t="s">
        <v>103</v>
      </c>
      <c r="C112" s="28">
        <v>7.5999999999999998E-2</v>
      </c>
      <c r="D112" s="29">
        <f>ROUND((($D$124+$D$108+$D$109)/(1-$C$110)*C112),2)</f>
        <v>0</v>
      </c>
    </row>
    <row r="113" spans="1:5" x14ac:dyDescent="0.25">
      <c r="A113" s="10"/>
      <c r="B113" s="15" t="s">
        <v>117</v>
      </c>
      <c r="C113" s="28">
        <v>0</v>
      </c>
      <c r="D113" s="29">
        <f>($D$124+$D$108+$D$109)/(1-$C$110)*C113</f>
        <v>0</v>
      </c>
    </row>
    <row r="114" spans="1:5" x14ac:dyDescent="0.25">
      <c r="A114" s="10"/>
      <c r="B114" s="15" t="s">
        <v>104</v>
      </c>
      <c r="C114" s="28">
        <v>0.05</v>
      </c>
      <c r="D114" s="29">
        <f>ROUND((($D$124+$D$108+$D$109)/(1-$C$110)*C114),2)</f>
        <v>0</v>
      </c>
    </row>
    <row r="115" spans="1:5" x14ac:dyDescent="0.25">
      <c r="A115" s="166" t="s">
        <v>114</v>
      </c>
      <c r="B115" s="166"/>
      <c r="C115" s="40">
        <f>SUM(C108,C109,C111,C112,C113,C114)</f>
        <v>0.29250000000000004</v>
      </c>
      <c r="D115" s="17">
        <f>ROUND(SUM(D108,D109,D111,D112,D113,D114),2)</f>
        <v>0</v>
      </c>
    </row>
    <row r="116" spans="1:5" x14ac:dyDescent="0.25">
      <c r="A116" s="168"/>
      <c r="B116" s="168"/>
      <c r="C116" s="168"/>
      <c r="D116" s="168"/>
    </row>
    <row r="117" spans="1:5" x14ac:dyDescent="0.25">
      <c r="A117" s="156" t="s">
        <v>105</v>
      </c>
      <c r="B117" s="156"/>
      <c r="C117" s="156"/>
      <c r="D117" s="156"/>
    </row>
    <row r="118" spans="1:5" x14ac:dyDescent="0.25">
      <c r="A118" s="10"/>
      <c r="B118" s="164" t="s">
        <v>106</v>
      </c>
      <c r="C118" s="164"/>
      <c r="D118" s="10" t="s">
        <v>31</v>
      </c>
    </row>
    <row r="119" spans="1:5" x14ac:dyDescent="0.25">
      <c r="A119" s="10" t="s">
        <v>10</v>
      </c>
      <c r="B119" s="164" t="s">
        <v>29</v>
      </c>
      <c r="C119" s="164"/>
      <c r="D119" s="11">
        <f>D26</f>
        <v>0</v>
      </c>
    </row>
    <row r="120" spans="1:5" ht="15" customHeight="1" x14ac:dyDescent="0.25">
      <c r="A120" s="10" t="s">
        <v>12</v>
      </c>
      <c r="B120" s="164" t="s">
        <v>38</v>
      </c>
      <c r="C120" s="164"/>
      <c r="D120" s="11">
        <f>D65</f>
        <v>0</v>
      </c>
    </row>
    <row r="121" spans="1:5" x14ac:dyDescent="0.25">
      <c r="A121" s="10" t="s">
        <v>14</v>
      </c>
      <c r="B121" s="164" t="s">
        <v>68</v>
      </c>
      <c r="C121" s="164"/>
      <c r="D121" s="11">
        <f>D74</f>
        <v>0</v>
      </c>
    </row>
    <row r="122" spans="1:5" ht="15" customHeight="1" x14ac:dyDescent="0.25">
      <c r="A122" s="10" t="s">
        <v>16</v>
      </c>
      <c r="B122" s="164" t="s">
        <v>75</v>
      </c>
      <c r="C122" s="164"/>
      <c r="D122" s="11">
        <f>D96</f>
        <v>0</v>
      </c>
    </row>
    <row r="123" spans="1:5" ht="15" customHeight="1" x14ac:dyDescent="0.25">
      <c r="A123" s="10" t="s">
        <v>34</v>
      </c>
      <c r="B123" s="164" t="s">
        <v>92</v>
      </c>
      <c r="C123" s="164"/>
      <c r="D123" s="11">
        <f>D104</f>
        <v>0</v>
      </c>
    </row>
    <row r="124" spans="1:5" ht="15" customHeight="1" x14ac:dyDescent="0.25">
      <c r="A124" s="166" t="s">
        <v>107</v>
      </c>
      <c r="B124" s="166"/>
      <c r="C124" s="166"/>
      <c r="D124" s="17">
        <f>ROUND(SUM(D119:D123),2)</f>
        <v>0</v>
      </c>
    </row>
    <row r="125" spans="1:5" x14ac:dyDescent="0.25">
      <c r="A125" s="10" t="s">
        <v>35</v>
      </c>
      <c r="B125" s="164" t="s">
        <v>97</v>
      </c>
      <c r="C125" s="164"/>
      <c r="D125" s="11">
        <f>D115</f>
        <v>0</v>
      </c>
    </row>
    <row r="126" spans="1:5" x14ac:dyDescent="0.25">
      <c r="A126" s="176" t="s">
        <v>108</v>
      </c>
      <c r="B126" s="176"/>
      <c r="C126" s="176"/>
      <c r="D126" s="81">
        <f>D124+D125</f>
        <v>0</v>
      </c>
    </row>
    <row r="127" spans="1:5" x14ac:dyDescent="0.25">
      <c r="A127" s="176" t="s">
        <v>109</v>
      </c>
      <c r="B127" s="176"/>
      <c r="C127" s="176"/>
      <c r="D127" s="81">
        <f>D126*$D$11</f>
        <v>0</v>
      </c>
    </row>
    <row r="128" spans="1:5" x14ac:dyDescent="0.25">
      <c r="A128" s="176" t="s">
        <v>110</v>
      </c>
      <c r="B128" s="176"/>
      <c r="C128" s="176"/>
      <c r="D128" s="81">
        <f>D127*12</f>
        <v>0</v>
      </c>
      <c r="E128" s="1"/>
    </row>
    <row r="129" spans="4:4" x14ac:dyDescent="0.25">
      <c r="D129" s="6"/>
    </row>
  </sheetData>
  <mergeCells count="78"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  <mergeCell ref="A116:D116"/>
    <mergeCell ref="A97:D97"/>
    <mergeCell ref="A98:D98"/>
    <mergeCell ref="B99:C99"/>
    <mergeCell ref="B100:C100"/>
    <mergeCell ref="B101:C101"/>
    <mergeCell ref="B102:C102"/>
    <mergeCell ref="B103:C103"/>
    <mergeCell ref="A104:C104"/>
    <mergeCell ref="A105:D105"/>
    <mergeCell ref="A106:D106"/>
    <mergeCell ref="A115:B115"/>
    <mergeCell ref="A96:C96"/>
    <mergeCell ref="A74:B74"/>
    <mergeCell ref="A75:D75"/>
    <mergeCell ref="A76:D76"/>
    <mergeCell ref="A77:D77"/>
    <mergeCell ref="A85:B85"/>
    <mergeCell ref="A87:D87"/>
    <mergeCell ref="A90:B90"/>
    <mergeCell ref="A92:D92"/>
    <mergeCell ref="B93:C93"/>
    <mergeCell ref="B94:C94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B7:C7"/>
    <mergeCell ref="A1:D1"/>
    <mergeCell ref="A2:D2"/>
    <mergeCell ref="A4:D4"/>
    <mergeCell ref="B5:C5"/>
    <mergeCell ref="B6:C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Quadro Resumo</vt:lpstr>
      <vt:lpstr>Custo - Deslocamento</vt:lpstr>
      <vt:lpstr>MA - Assistente Ad. Nível I</vt:lpstr>
      <vt:lpstr>PI - Assistente Ad. Nível I</vt:lpstr>
      <vt:lpstr>CE - Assistente Ad. Nível I</vt:lpstr>
      <vt:lpstr>RN - Assistente Ad. Nível I</vt:lpstr>
      <vt:lpstr>PB - Assistente Ad. Nível I</vt:lpstr>
      <vt:lpstr>AL - Assistente Ad. Nível I</vt:lpstr>
      <vt:lpstr>SE - Assistente Ad. Nível I</vt:lpstr>
      <vt:lpstr>BA - Assistente Ad. Nível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04366713446</dc:creator>
  <cp:lastModifiedBy>Allyson Emanoel Medina de Almeida</cp:lastModifiedBy>
  <cp:lastPrinted>2025-11-04T18:52:38Z</cp:lastPrinted>
  <dcterms:created xsi:type="dcterms:W3CDTF">2023-08-28T14:02:37Z</dcterms:created>
  <dcterms:modified xsi:type="dcterms:W3CDTF">2026-01-12T17:55:56Z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38d5ca-cd4e-433d-8f2a-eee77df5cad2_Enabled">
    <vt:lpwstr>true</vt:lpwstr>
  </property>
  <property fmtid="{D5CDD505-2E9C-101B-9397-08002B2CF9AE}" pid="3" name="MSIP_Label_3738d5ca-cd4e-433d-8f2a-eee77df5cad2_SetDate">
    <vt:lpwstr>2023-09-06T15:54:30Z</vt:lpwstr>
  </property>
  <property fmtid="{D5CDD505-2E9C-101B-9397-08002B2CF9AE}" pid="4" name="MSIP_Label_3738d5ca-cd4e-433d-8f2a-eee77df5cad2_Method">
    <vt:lpwstr>Standard</vt:lpwstr>
  </property>
  <property fmtid="{D5CDD505-2E9C-101B-9397-08002B2CF9AE}" pid="5" name="MSIP_Label_3738d5ca-cd4e-433d-8f2a-eee77df5cad2_Name">
    <vt:lpwstr>defa4170-0d19-0005-0004-bc88714345d2</vt:lpwstr>
  </property>
  <property fmtid="{D5CDD505-2E9C-101B-9397-08002B2CF9AE}" pid="6" name="MSIP_Label_3738d5ca-cd4e-433d-8f2a-eee77df5cad2_SiteId">
    <vt:lpwstr>c14e2b56-c5bc-43bd-ad9c-408cf6cc3560</vt:lpwstr>
  </property>
  <property fmtid="{D5CDD505-2E9C-101B-9397-08002B2CF9AE}" pid="7" name="MSIP_Label_3738d5ca-cd4e-433d-8f2a-eee77df5cad2_ActionId">
    <vt:lpwstr>757c8b27-64c3-4775-a9fd-3ac663624abe</vt:lpwstr>
  </property>
  <property fmtid="{D5CDD505-2E9C-101B-9397-08002B2CF9AE}" pid="8" name="MSIP_Label_3738d5ca-cd4e-433d-8f2a-eee77df5cad2_ContentBits">
    <vt:lpwstr>0</vt:lpwstr>
  </property>
</Properties>
</file>