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mc:AlternateContent xmlns:mc="http://schemas.openxmlformats.org/markup-compatibility/2006">
    <mc:Choice Requires="x15">
      <x15ac:absPath xmlns:x15ac="http://schemas.microsoft.com/office/spreadsheetml/2010/11/ac" url="C:\Users\37328972149\Desktop\"/>
    </mc:Choice>
  </mc:AlternateContent>
  <xr:revisionPtr revIDLastSave="0" documentId="8_{7CA3F55D-CE3A-4C5C-85AF-24961010082A}" xr6:coauthVersionLast="47" xr6:coauthVersionMax="47" xr10:uidLastSave="{00000000-0000-0000-0000-000000000000}"/>
  <bookViews>
    <workbookView xWindow="-120" yWindow="-120" windowWidth="29040" windowHeight="15720" tabRatio="969" xr2:uid="{00000000-000D-0000-FFFF-FFFF00000000}"/>
  </bookViews>
  <sheets>
    <sheet name="RESUMO DE POSTOS" sheetId="67" r:id="rId1"/>
    <sheet name="UNIFORME MANUTENÇÃO" sheetId="109" r:id="rId2"/>
    <sheet name="Engenheiro arquiteto" sheetId="98" r:id="rId3"/>
    <sheet name="Encarregado de manutenção" sheetId="97" r:id="rId4"/>
    <sheet name="Téc refrigeração" sheetId="94" r:id="rId5"/>
    <sheet name="Equipamentos Téc. Refrigeração" sheetId="114" r:id="rId6"/>
    <sheet name="Ajud técnico refrigeração" sheetId="93" r:id="rId7"/>
    <sheet name="Eletricista Diurno" sheetId="92" r:id="rId8"/>
    <sheet name="Eletricista Noturno" sheetId="122" r:id="rId9"/>
    <sheet name="Equipamentos Eletricista" sheetId="115" r:id="rId10"/>
    <sheet name="Ajudante de Eletricista" sheetId="100" r:id="rId11"/>
    <sheet name="Bomb Hidráulico Diurno" sheetId="91" r:id="rId12"/>
    <sheet name="Bomb Hidraulico Noturno" sheetId="123" r:id="rId13"/>
    <sheet name="Equipamentos Bomb. Hidraulico" sheetId="116" r:id="rId14"/>
    <sheet name="técnico em segurança trabalho" sheetId="101" r:id="rId15"/>
    <sheet name="Auxiliar Serviços Gerais" sheetId="90" r:id="rId16"/>
    <sheet name="Equipamentos Aux S. Gerais" sheetId="121" r:id="rId17"/>
    <sheet name="Pedreiro" sheetId="89" r:id="rId18"/>
    <sheet name="Equipamentos Pedreiro" sheetId="119" r:id="rId19"/>
    <sheet name="Servente obras" sheetId="102" r:id="rId20"/>
    <sheet name="PIntor" sheetId="88" r:id="rId21"/>
    <sheet name="Equipamentos Pintor" sheetId="117" r:id="rId22"/>
    <sheet name="Brigadista(bombeiro civil)" sheetId="87" r:id="rId23"/>
    <sheet name="materiais equipamentos brigada" sheetId="106" r:id="rId24"/>
    <sheet name="Uniforme brigada" sheetId="107" r:id="rId25"/>
    <sheet name="Técnico de Redes" sheetId="86" r:id="rId26"/>
    <sheet name="Equipamentos Tec em Redes" sheetId="118" r:id="rId27"/>
    <sheet name="Jardineiro" sheetId="85" r:id="rId28"/>
    <sheet name="Equipamentos Jardineiro" sheetId="120" r:id="rId29"/>
    <sheet name="Material basico - sob demanda " sheetId="111" r:id="rId30"/>
    <sheet name="AR Condicionado" sheetId="124" r:id="rId31"/>
    <sheet name="Extintores" sheetId="125" r:id="rId32"/>
  </sheets>
  <definedNames>
    <definedName name="_1Excel_BuiltIn_Print_Area_1_1">"$#REF!.$A$1:$G$205"</definedName>
    <definedName name="_1Excel_BuiltIn_Print_Area_2_1">#REF!</definedName>
    <definedName name="_2Excel_BuiltIn_Print_Area_3_1">#REF!</definedName>
    <definedName name="_xlnm._FilterDatabase" localSheetId="29" hidden="1">'Material basico - sob demanda '!$A$2:$G$657</definedName>
    <definedName name="_xlnm.Print_Area" localSheetId="23">'materiais equipamentos brigada'!$A$1:$G$78</definedName>
    <definedName name="_xlnm.Print_Area" localSheetId="0">'RESUMO DE POSTOS'!$A$1:$I$35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4" i="67" l="1"/>
  <c r="J34" i="67" s="1"/>
  <c r="I33" i="67"/>
  <c r="J33" i="67" s="1"/>
  <c r="I32" i="67"/>
  <c r="J32" i="67" s="1"/>
  <c r="H31" i="67"/>
  <c r="I31" i="67" s="1"/>
  <c r="J31" i="67" s="1"/>
  <c r="H30" i="67"/>
  <c r="I30" i="67" s="1"/>
  <c r="J30" i="67" s="1"/>
  <c r="H29" i="67"/>
  <c r="I29" i="67" s="1"/>
  <c r="J29" i="67" s="1"/>
  <c r="D25" i="98"/>
  <c r="D53" i="85"/>
  <c r="D53" i="86"/>
  <c r="D53" i="88"/>
  <c r="D53" i="102"/>
  <c r="D53" i="89"/>
  <c r="D53" i="90"/>
  <c r="D53" i="123"/>
  <c r="D53" i="91"/>
  <c r="D53" i="100"/>
  <c r="D53" i="93"/>
  <c r="D53" i="94"/>
  <c r="D53" i="97"/>
  <c r="D28" i="123"/>
  <c r="D28" i="122"/>
  <c r="D54" i="91"/>
  <c r="D54" i="123"/>
  <c r="D101" i="123"/>
  <c r="D101" i="91"/>
  <c r="G22" i="116"/>
  <c r="D30" i="123"/>
  <c r="C110" i="123"/>
  <c r="D100" i="123"/>
  <c r="D91" i="123"/>
  <c r="D95" i="123" s="1"/>
  <c r="C91" i="123"/>
  <c r="C87" i="123"/>
  <c r="C75" i="123"/>
  <c r="C71" i="123"/>
  <c r="D55" i="123"/>
  <c r="C50" i="123"/>
  <c r="C74" i="123" s="1"/>
  <c r="C39" i="123"/>
  <c r="D25" i="123"/>
  <c r="D17" i="123"/>
  <c r="G12" i="67"/>
  <c r="D101" i="122"/>
  <c r="D101" i="92"/>
  <c r="G26" i="115"/>
  <c r="D54" i="92"/>
  <c r="D54" i="122"/>
  <c r="D30" i="122"/>
  <c r="C110" i="122"/>
  <c r="D100" i="122"/>
  <c r="D104" i="122" s="1"/>
  <c r="D123" i="122" s="1"/>
  <c r="D91" i="122"/>
  <c r="D95" i="122" s="1"/>
  <c r="C91" i="122"/>
  <c r="C87" i="122"/>
  <c r="C75" i="122"/>
  <c r="C71" i="122"/>
  <c r="D55" i="122"/>
  <c r="C50" i="122"/>
  <c r="C74" i="122" s="1"/>
  <c r="C39" i="122"/>
  <c r="D25" i="122"/>
  <c r="D17" i="122"/>
  <c r="D101" i="87"/>
  <c r="G77" i="106"/>
  <c r="G76" i="106"/>
  <c r="G74" i="106"/>
  <c r="G73" i="106"/>
  <c r="F73" i="106"/>
  <c r="G72" i="106"/>
  <c r="F19" i="115"/>
  <c r="G19" i="115"/>
  <c r="D60" i="123" l="1"/>
  <c r="D65" i="123" s="1"/>
  <c r="D32" i="123"/>
  <c r="C76" i="123"/>
  <c r="D53" i="122"/>
  <c r="D60" i="122" s="1"/>
  <c r="D65" i="122" s="1"/>
  <c r="D32" i="122"/>
  <c r="C76" i="122"/>
  <c r="G11" i="118"/>
  <c r="F11" i="118"/>
  <c r="G7" i="118"/>
  <c r="F7" i="118"/>
  <c r="G10" i="120"/>
  <c r="F10" i="120"/>
  <c r="G9" i="120"/>
  <c r="G11" i="120"/>
  <c r="F9" i="120"/>
  <c r="G16" i="119"/>
  <c r="G17" i="119"/>
  <c r="G15" i="119"/>
  <c r="F16" i="119"/>
  <c r="F17" i="119"/>
  <c r="F15" i="119"/>
  <c r="G7" i="114"/>
  <c r="F7" i="114"/>
  <c r="G4" i="114"/>
  <c r="F4" i="114"/>
  <c r="G14" i="116"/>
  <c r="F13" i="116"/>
  <c r="G13" i="116" s="1"/>
  <c r="G12" i="116"/>
  <c r="G11" i="116"/>
  <c r="G10" i="116"/>
  <c r="F9" i="116"/>
  <c r="G9" i="116" s="1"/>
  <c r="F8" i="116"/>
  <c r="G8" i="116" s="1"/>
  <c r="F7" i="116"/>
  <c r="G7" i="116" s="1"/>
  <c r="F6" i="116"/>
  <c r="G6" i="116" s="1"/>
  <c r="F14" i="117"/>
  <c r="G14" i="117" s="1"/>
  <c r="F13" i="117"/>
  <c r="G13" i="117" s="1"/>
  <c r="G12" i="117"/>
  <c r="G11" i="117"/>
  <c r="G10" i="117"/>
  <c r="G9" i="117"/>
  <c r="G8" i="117"/>
  <c r="F18" i="115"/>
  <c r="G18" i="115" s="1"/>
  <c r="F17" i="115"/>
  <c r="G17" i="115" s="1"/>
  <c r="F16" i="115"/>
  <c r="G16" i="115" s="1"/>
  <c r="F15" i="115"/>
  <c r="G15" i="115" s="1"/>
  <c r="F14" i="115"/>
  <c r="G14" i="115" s="1"/>
  <c r="F13" i="115"/>
  <c r="G13" i="115" s="1"/>
  <c r="F12" i="115"/>
  <c r="G12" i="115" s="1"/>
  <c r="F11" i="115"/>
  <c r="G11" i="115" s="1"/>
  <c r="G5" i="116"/>
  <c r="F10" i="115"/>
  <c r="G10" i="115" s="1"/>
  <c r="F9" i="115"/>
  <c r="G9" i="115" s="1"/>
  <c r="F8" i="115"/>
  <c r="G8" i="115" s="1"/>
  <c r="F7" i="115"/>
  <c r="G7" i="115" s="1"/>
  <c r="G14" i="114"/>
  <c r="G13" i="114"/>
  <c r="F12" i="114"/>
  <c r="G12" i="114" s="1"/>
  <c r="F11" i="114"/>
  <c r="G11" i="114" s="1"/>
  <c r="G12" i="118"/>
  <c r="G10" i="118"/>
  <c r="G9" i="118"/>
  <c r="G8" i="118"/>
  <c r="G6" i="118"/>
  <c r="G5" i="118"/>
  <c r="F15" i="106"/>
  <c r="G15" i="106" s="1"/>
  <c r="F14" i="106"/>
  <c r="G14" i="106" s="1"/>
  <c r="F13" i="106"/>
  <c r="G13" i="106" s="1"/>
  <c r="F12" i="106"/>
  <c r="G12" i="106" s="1"/>
  <c r="F11" i="106"/>
  <c r="G11" i="106" s="1"/>
  <c r="G10" i="106"/>
  <c r="G9" i="106"/>
  <c r="G8" i="106"/>
  <c r="G7" i="106"/>
  <c r="F6" i="115"/>
  <c r="G6" i="115" s="1"/>
  <c r="F5" i="115"/>
  <c r="G5" i="115" s="1"/>
  <c r="F4" i="115"/>
  <c r="G4" i="115" s="1"/>
  <c r="F3" i="115"/>
  <c r="G3" i="115" s="1"/>
  <c r="G34" i="106"/>
  <c r="G32" i="106"/>
  <c r="G29" i="106"/>
  <c r="F29" i="106"/>
  <c r="F32" i="106"/>
  <c r="F34" i="106"/>
  <c r="G70" i="106"/>
  <c r="F72" i="106"/>
  <c r="F70" i="106"/>
  <c r="G30" i="106"/>
  <c r="G27" i="106"/>
  <c r="F30" i="106"/>
  <c r="F27" i="106"/>
  <c r="G12" i="121"/>
  <c r="F12" i="121"/>
  <c r="G8" i="121"/>
  <c r="F8" i="121"/>
  <c r="F4" i="116"/>
  <c r="G4" i="116" s="1"/>
  <c r="F3" i="116"/>
  <c r="G3" i="116" s="1"/>
  <c r="G6" i="114"/>
  <c r="G5" i="114"/>
  <c r="F10" i="114"/>
  <c r="F6" i="114"/>
  <c r="F5" i="114"/>
  <c r="D100" i="85"/>
  <c r="D100" i="86"/>
  <c r="D100" i="88"/>
  <c r="D100" i="102"/>
  <c r="D100" i="89"/>
  <c r="D100" i="90"/>
  <c r="D100" i="101"/>
  <c r="D100" i="91"/>
  <c r="D100" i="100"/>
  <c r="D100" i="92"/>
  <c r="D100" i="93"/>
  <c r="D100" i="94"/>
  <c r="D100" i="97"/>
  <c r="D13" i="109"/>
  <c r="D12" i="109"/>
  <c r="D11" i="109"/>
  <c r="D10" i="109"/>
  <c r="D9" i="109"/>
  <c r="D8" i="109"/>
  <c r="D7" i="109"/>
  <c r="D100" i="87"/>
  <c r="F8" i="107"/>
  <c r="F7" i="107"/>
  <c r="F6" i="107"/>
  <c r="F5" i="107"/>
  <c r="F4" i="107"/>
  <c r="F3" i="107"/>
  <c r="G71" i="106"/>
  <c r="G63" i="106"/>
  <c r="G62" i="106"/>
  <c r="G61" i="106"/>
  <c r="G60" i="106"/>
  <c r="G59" i="106"/>
  <c r="G58" i="106"/>
  <c r="G57" i="106"/>
  <c r="G56" i="106"/>
  <c r="G55" i="106"/>
  <c r="G54" i="106"/>
  <c r="G53" i="106"/>
  <c r="G52" i="106"/>
  <c r="G51" i="106"/>
  <c r="G50" i="106"/>
  <c r="G41" i="106"/>
  <c r="G42" i="106"/>
  <c r="G43" i="106"/>
  <c r="G40" i="106"/>
  <c r="G39" i="106"/>
  <c r="G38" i="106"/>
  <c r="G37" i="106"/>
  <c r="G36" i="106"/>
  <c r="G35" i="106"/>
  <c r="G33" i="106"/>
  <c r="G31" i="106"/>
  <c r="G28" i="106"/>
  <c r="G26" i="106"/>
  <c r="D119" i="123" l="1"/>
  <c r="D86" i="123"/>
  <c r="D85" i="123"/>
  <c r="D84" i="123"/>
  <c r="D83" i="123"/>
  <c r="D82" i="123"/>
  <c r="D81" i="123"/>
  <c r="D87" i="123" s="1"/>
  <c r="D94" i="123" s="1"/>
  <c r="D96" i="123" s="1"/>
  <c r="D122" i="123" s="1"/>
  <c r="D75" i="123"/>
  <c r="D74" i="123"/>
  <c r="D73" i="123"/>
  <c r="D72" i="123"/>
  <c r="D71" i="123"/>
  <c r="D70" i="123"/>
  <c r="D76" i="123" s="1"/>
  <c r="D121" i="123" s="1"/>
  <c r="D38" i="123"/>
  <c r="D37" i="123"/>
  <c r="D39" i="123" s="1"/>
  <c r="D119" i="122"/>
  <c r="D86" i="122"/>
  <c r="D85" i="122"/>
  <c r="D84" i="122"/>
  <c r="D83" i="122"/>
  <c r="D82" i="122"/>
  <c r="D81" i="122"/>
  <c r="D87" i="122" s="1"/>
  <c r="D94" i="122" s="1"/>
  <c r="D96" i="122" s="1"/>
  <c r="D122" i="122" s="1"/>
  <c r="D75" i="122"/>
  <c r="D74" i="122"/>
  <c r="D73" i="122"/>
  <c r="D72" i="122"/>
  <c r="D71" i="122"/>
  <c r="D70" i="122"/>
  <c r="D76" i="122" s="1"/>
  <c r="D121" i="122" s="1"/>
  <c r="D38" i="122"/>
  <c r="D37" i="122"/>
  <c r="D39" i="122" s="1"/>
  <c r="G64" i="106"/>
  <c r="G44" i="106"/>
  <c r="F9" i="107"/>
  <c r="G18" i="106"/>
  <c r="G17" i="106"/>
  <c r="G6" i="106"/>
  <c r="G5" i="106"/>
  <c r="G4" i="106"/>
  <c r="G3" i="106"/>
  <c r="G11" i="121"/>
  <c r="G10" i="121"/>
  <c r="G9" i="121"/>
  <c r="G7" i="121"/>
  <c r="G6" i="121"/>
  <c r="G5" i="121"/>
  <c r="G4" i="121"/>
  <c r="G3" i="121"/>
  <c r="G8" i="120"/>
  <c r="G7" i="120"/>
  <c r="G6" i="120"/>
  <c r="G5" i="120"/>
  <c r="G4" i="120"/>
  <c r="G3" i="120"/>
  <c r="G21" i="120" s="1"/>
  <c r="D101" i="85" s="1"/>
  <c r="G20" i="119"/>
  <c r="G19" i="119"/>
  <c r="G18" i="119"/>
  <c r="G14" i="119"/>
  <c r="G13" i="119"/>
  <c r="G12" i="119"/>
  <c r="G11" i="119"/>
  <c r="G10" i="119"/>
  <c r="G9" i="119"/>
  <c r="G8" i="119"/>
  <c r="G7" i="119"/>
  <c r="G6" i="119"/>
  <c r="G5" i="119"/>
  <c r="G4" i="119"/>
  <c r="G3" i="119"/>
  <c r="G21" i="119" s="1"/>
  <c r="D102" i="89" s="1"/>
  <c r="G4" i="118"/>
  <c r="G3" i="118"/>
  <c r="G21" i="118" s="1"/>
  <c r="D101" i="86" s="1"/>
  <c r="G7" i="117"/>
  <c r="G6" i="117"/>
  <c r="G5" i="117"/>
  <c r="G4" i="117"/>
  <c r="G3" i="117"/>
  <c r="G10" i="114"/>
  <c r="G9" i="114"/>
  <c r="G8" i="114"/>
  <c r="G3" i="114"/>
  <c r="D63" i="123" l="1"/>
  <c r="D49" i="123"/>
  <c r="D48" i="123"/>
  <c r="D47" i="123"/>
  <c r="D46" i="123"/>
  <c r="D45" i="123"/>
  <c r="D44" i="123"/>
  <c r="D43" i="123"/>
  <c r="D42" i="123"/>
  <c r="D50" i="123" s="1"/>
  <c r="D64" i="123" s="1"/>
  <c r="D63" i="122"/>
  <c r="D49" i="122"/>
  <c r="D48" i="122"/>
  <c r="D47" i="122"/>
  <c r="D46" i="122"/>
  <c r="D45" i="122"/>
  <c r="D44" i="122"/>
  <c r="D43" i="122"/>
  <c r="D42" i="122"/>
  <c r="D50" i="122" s="1"/>
  <c r="D64" i="122" s="1"/>
  <c r="G19" i="106"/>
  <c r="G21" i="117"/>
  <c r="D101" i="88" s="1"/>
  <c r="G17" i="121"/>
  <c r="D102" i="90" s="1"/>
  <c r="G21" i="116"/>
  <c r="G25" i="115"/>
  <c r="G18" i="114"/>
  <c r="D101" i="94" s="1"/>
  <c r="D104" i="123" l="1"/>
  <c r="D123" i="123" s="1"/>
  <c r="D66" i="123"/>
  <c r="D120" i="123" s="1"/>
  <c r="D124" i="123" s="1"/>
  <c r="D66" i="122"/>
  <c r="D120" i="122" s="1"/>
  <c r="D124" i="122" s="1"/>
  <c r="F31" i="111"/>
  <c r="G31" i="111" s="1"/>
  <c r="D108" i="123" l="1"/>
  <c r="D108" i="122"/>
  <c r="C110" i="102"/>
  <c r="D104" i="102"/>
  <c r="D123" i="102" s="1"/>
  <c r="D91" i="102"/>
  <c r="D95" i="102" s="1"/>
  <c r="C91" i="102"/>
  <c r="C87" i="102"/>
  <c r="C75" i="102"/>
  <c r="C71" i="102"/>
  <c r="D55" i="102"/>
  <c r="D54" i="102"/>
  <c r="D60" i="102"/>
  <c r="D65" i="102" s="1"/>
  <c r="C50" i="102"/>
  <c r="C74" i="102" s="1"/>
  <c r="C39" i="102"/>
  <c r="D29" i="102"/>
  <c r="D32" i="102" s="1"/>
  <c r="D25" i="102"/>
  <c r="D17" i="102"/>
  <c r="C110" i="101"/>
  <c r="D104" i="101"/>
  <c r="D123" i="101" s="1"/>
  <c r="D91" i="101"/>
  <c r="D95" i="101" s="1"/>
  <c r="C91" i="101"/>
  <c r="C87" i="101"/>
  <c r="C75" i="101"/>
  <c r="C71" i="101"/>
  <c r="D55" i="101"/>
  <c r="D54" i="101"/>
  <c r="C50" i="101"/>
  <c r="C74" i="101" s="1"/>
  <c r="C39" i="101"/>
  <c r="D29" i="101"/>
  <c r="D25" i="101"/>
  <c r="D32" i="101" s="1"/>
  <c r="D17" i="101"/>
  <c r="C110" i="100"/>
  <c r="D104" i="100"/>
  <c r="D123" i="100" s="1"/>
  <c r="D91" i="100"/>
  <c r="D95" i="100" s="1"/>
  <c r="C91" i="100"/>
  <c r="C87" i="100"/>
  <c r="C75" i="100"/>
  <c r="C71" i="100"/>
  <c r="D55" i="100"/>
  <c r="D54" i="100"/>
  <c r="C50" i="100"/>
  <c r="C74" i="100" s="1"/>
  <c r="C39" i="100"/>
  <c r="D29" i="100"/>
  <c r="D25" i="100"/>
  <c r="D60" i="100" s="1"/>
  <c r="D65" i="100" s="1"/>
  <c r="D17" i="100"/>
  <c r="D54" i="98"/>
  <c r="C110" i="98"/>
  <c r="D104" i="98"/>
  <c r="D123" i="98" s="1"/>
  <c r="C91" i="98"/>
  <c r="C87" i="98"/>
  <c r="C75" i="98"/>
  <c r="C71" i="98"/>
  <c r="D55" i="98"/>
  <c r="C50" i="98"/>
  <c r="C74" i="98" s="1"/>
  <c r="C39" i="98"/>
  <c r="D29" i="98"/>
  <c r="D32" i="98"/>
  <c r="D17" i="98"/>
  <c r="D54" i="93"/>
  <c r="D17" i="97"/>
  <c r="C110" i="97"/>
  <c r="D104" i="97"/>
  <c r="D123" i="97" s="1"/>
  <c r="C91" i="97"/>
  <c r="C87" i="97"/>
  <c r="C75" i="97"/>
  <c r="C74" i="97"/>
  <c r="C71" i="97"/>
  <c r="C76" i="97" s="1"/>
  <c r="D55" i="97"/>
  <c r="D54" i="97"/>
  <c r="C50" i="97"/>
  <c r="C39" i="97"/>
  <c r="D29" i="97"/>
  <c r="D25" i="97"/>
  <c r="D91" i="97" s="1"/>
  <c r="D95" i="97" s="1"/>
  <c r="D109" i="123" l="1"/>
  <c r="D109" i="122"/>
  <c r="C76" i="102"/>
  <c r="D83" i="102"/>
  <c r="D85" i="102"/>
  <c r="D82" i="102"/>
  <c r="D70" i="102"/>
  <c r="D75" i="102"/>
  <c r="D81" i="102"/>
  <c r="D44" i="102"/>
  <c r="D46" i="102"/>
  <c r="D38" i="102"/>
  <c r="D71" i="102"/>
  <c r="D86" i="102"/>
  <c r="D72" i="102"/>
  <c r="D37" i="102"/>
  <c r="D39" i="102" s="1"/>
  <c r="D63" i="102" s="1"/>
  <c r="D119" i="102"/>
  <c r="D74" i="102"/>
  <c r="D73" i="102"/>
  <c r="D84" i="102"/>
  <c r="C76" i="101"/>
  <c r="D83" i="101"/>
  <c r="D82" i="101"/>
  <c r="D70" i="101"/>
  <c r="D81" i="101"/>
  <c r="D75" i="101"/>
  <c r="D119" i="101"/>
  <c r="D74" i="101"/>
  <c r="D86" i="101"/>
  <c r="D73" i="101"/>
  <c r="D85" i="101"/>
  <c r="D72" i="101"/>
  <c r="D38" i="101"/>
  <c r="D84" i="101"/>
  <c r="D71" i="101"/>
  <c r="D37" i="101"/>
  <c r="D39" i="101" s="1"/>
  <c r="D63" i="101" s="1"/>
  <c r="D53" i="101"/>
  <c r="D60" i="101" s="1"/>
  <c r="D65" i="101" s="1"/>
  <c r="D32" i="100"/>
  <c r="D75" i="100" s="1"/>
  <c r="D83" i="100"/>
  <c r="D81" i="100"/>
  <c r="D82" i="100"/>
  <c r="C76" i="100"/>
  <c r="D60" i="98"/>
  <c r="D65" i="98" s="1"/>
  <c r="C76" i="98"/>
  <c r="D84" i="98"/>
  <c r="D71" i="98"/>
  <c r="D37" i="98"/>
  <c r="D83" i="98"/>
  <c r="D82" i="98"/>
  <c r="D70" i="98"/>
  <c r="D81" i="98"/>
  <c r="D75" i="98"/>
  <c r="D73" i="98"/>
  <c r="D119" i="98"/>
  <c r="D74" i="98"/>
  <c r="D86" i="98"/>
  <c r="D85" i="98"/>
  <c r="D72" i="98"/>
  <c r="D38" i="98"/>
  <c r="D91" i="98"/>
  <c r="D95" i="98" s="1"/>
  <c r="D60" i="97"/>
  <c r="D65" i="97" s="1"/>
  <c r="D32" i="97"/>
  <c r="D84" i="97" s="1"/>
  <c r="D111" i="123" l="1"/>
  <c r="D115" i="123" s="1"/>
  <c r="D125" i="123" s="1"/>
  <c r="D126" i="123" s="1"/>
  <c r="G16" i="67" s="1"/>
  <c r="H16" i="67" s="1"/>
  <c r="I16" i="67" s="1"/>
  <c r="D111" i="122"/>
  <c r="D115" i="122" s="1"/>
  <c r="D125" i="122" s="1"/>
  <c r="D126" i="122" s="1"/>
  <c r="G13" i="67" s="1"/>
  <c r="H13" i="67" s="1"/>
  <c r="I13" i="67" s="1"/>
  <c r="D87" i="101"/>
  <c r="D94" i="101" s="1"/>
  <c r="D96" i="101" s="1"/>
  <c r="D122" i="101" s="1"/>
  <c r="D76" i="98"/>
  <c r="D121" i="98" s="1"/>
  <c r="D47" i="102"/>
  <c r="D48" i="102"/>
  <c r="D76" i="102"/>
  <c r="D121" i="102" s="1"/>
  <c r="D87" i="102"/>
  <c r="D94" i="102" s="1"/>
  <c r="D96" i="102" s="1"/>
  <c r="D122" i="102" s="1"/>
  <c r="D43" i="102"/>
  <c r="D45" i="102"/>
  <c r="D42" i="102"/>
  <c r="D50" i="102" s="1"/>
  <c r="D64" i="102" s="1"/>
  <c r="D66" i="102" s="1"/>
  <c r="D120" i="102" s="1"/>
  <c r="D124" i="102" s="1"/>
  <c r="D49" i="102"/>
  <c r="D43" i="101"/>
  <c r="D47" i="101"/>
  <c r="D48" i="101"/>
  <c r="D76" i="101"/>
  <c r="D121" i="101" s="1"/>
  <c r="D45" i="101"/>
  <c r="D44" i="101"/>
  <c r="D46" i="101"/>
  <c r="D42" i="101"/>
  <c r="D49" i="101"/>
  <c r="D72" i="100"/>
  <c r="D73" i="100"/>
  <c r="D37" i="100"/>
  <c r="D39" i="100" s="1"/>
  <c r="D84" i="100"/>
  <c r="D38" i="100"/>
  <c r="D85" i="100"/>
  <c r="D86" i="100"/>
  <c r="D71" i="100"/>
  <c r="D74" i="100"/>
  <c r="D119" i="100"/>
  <c r="D70" i="100"/>
  <c r="D87" i="100"/>
  <c r="D94" i="100" s="1"/>
  <c r="D96" i="100" s="1"/>
  <c r="D122" i="100" s="1"/>
  <c r="D87" i="98"/>
  <c r="D94" i="98" s="1"/>
  <c r="D96" i="98" s="1"/>
  <c r="D122" i="98" s="1"/>
  <c r="D39" i="98"/>
  <c r="D82" i="97"/>
  <c r="D72" i="97"/>
  <c r="D75" i="97"/>
  <c r="D81" i="97"/>
  <c r="D85" i="97"/>
  <c r="D83" i="97"/>
  <c r="D87" i="97" s="1"/>
  <c r="D94" i="97" s="1"/>
  <c r="D96" i="97" s="1"/>
  <c r="D122" i="97" s="1"/>
  <c r="D74" i="97"/>
  <c r="D38" i="97"/>
  <c r="D73" i="97"/>
  <c r="D37" i="97"/>
  <c r="D39" i="97" s="1"/>
  <c r="D63" i="97" s="1"/>
  <c r="D70" i="97"/>
  <c r="D76" i="97" s="1"/>
  <c r="D121" i="97" s="1"/>
  <c r="D86" i="97"/>
  <c r="D71" i="97"/>
  <c r="D119" i="97"/>
  <c r="D46" i="97"/>
  <c r="D108" i="102" l="1"/>
  <c r="D50" i="101"/>
  <c r="D64" i="101" s="1"/>
  <c r="D66" i="101" s="1"/>
  <c r="D120" i="101" s="1"/>
  <c r="D124" i="101" s="1"/>
  <c r="D76" i="100"/>
  <c r="D121" i="100" s="1"/>
  <c r="D63" i="100"/>
  <c r="D49" i="100"/>
  <c r="D47" i="100"/>
  <c r="D42" i="100"/>
  <c r="D48" i="100"/>
  <c r="D43" i="100"/>
  <c r="D46" i="100"/>
  <c r="D44" i="100"/>
  <c r="D45" i="100"/>
  <c r="D63" i="98"/>
  <c r="D45" i="98"/>
  <c r="D46" i="98"/>
  <c r="D44" i="98"/>
  <c r="D49" i="98"/>
  <c r="D43" i="98"/>
  <c r="D42" i="98"/>
  <c r="D47" i="98"/>
  <c r="D48" i="98"/>
  <c r="D45" i="97"/>
  <c r="D47" i="97"/>
  <c r="D42" i="97"/>
  <c r="D43" i="97"/>
  <c r="D48" i="97"/>
  <c r="D44" i="97"/>
  <c r="D49" i="97"/>
  <c r="D50" i="97" s="1"/>
  <c r="D64" i="97" s="1"/>
  <c r="D66" i="97" s="1"/>
  <c r="D120" i="97" s="1"/>
  <c r="D124" i="97" s="1"/>
  <c r="D109" i="102" l="1"/>
  <c r="D111" i="102" s="1"/>
  <c r="D115" i="102" s="1"/>
  <c r="D125" i="102" s="1"/>
  <c r="D126" i="102" s="1"/>
  <c r="G20" i="67" s="1"/>
  <c r="D108" i="101"/>
  <c r="D50" i="100"/>
  <c r="D64" i="100" s="1"/>
  <c r="D66" i="100" s="1"/>
  <c r="D120" i="100" s="1"/>
  <c r="D124" i="100" s="1"/>
  <c r="D50" i="98"/>
  <c r="D64" i="98" s="1"/>
  <c r="D66" i="98" s="1"/>
  <c r="D120" i="98" s="1"/>
  <c r="D124" i="98" s="1"/>
  <c r="D108" i="97"/>
  <c r="H20" i="67" l="1"/>
  <c r="I20" i="67" s="1"/>
  <c r="D109" i="101"/>
  <c r="D108" i="100"/>
  <c r="D108" i="98"/>
  <c r="D109" i="97"/>
  <c r="D111" i="101" l="1"/>
  <c r="D115" i="101" s="1"/>
  <c r="D125" i="101" s="1"/>
  <c r="D126" i="101" s="1"/>
  <c r="G17" i="67" s="1"/>
  <c r="D109" i="100"/>
  <c r="D111" i="100" s="1"/>
  <c r="D115" i="100" s="1"/>
  <c r="D125" i="100" s="1"/>
  <c r="D126" i="100" s="1"/>
  <c r="G14" i="67" s="1"/>
  <c r="D109" i="98"/>
  <c r="D111" i="97"/>
  <c r="D115" i="97" s="1"/>
  <c r="D125" i="97" s="1"/>
  <c r="D126" i="97" s="1"/>
  <c r="G9" i="67" s="1"/>
  <c r="H9" i="67" l="1"/>
  <c r="I9" i="67" s="1"/>
  <c r="H14" i="67"/>
  <c r="I14" i="67" s="1"/>
  <c r="H17" i="67"/>
  <c r="I17" i="67" s="1"/>
  <c r="D111" i="98"/>
  <c r="D115" i="98" s="1"/>
  <c r="D125" i="98" s="1"/>
  <c r="D126" i="98" s="1"/>
  <c r="G8" i="67" l="1"/>
  <c r="H8" i="67" s="1"/>
  <c r="I8" i="67" s="1"/>
  <c r="D129" i="98"/>
  <c r="C110" i="90" l="1"/>
  <c r="D104" i="90"/>
  <c r="D123" i="90" s="1"/>
  <c r="D95" i="90"/>
  <c r="D91" i="90"/>
  <c r="C91" i="90"/>
  <c r="C87" i="90"/>
  <c r="C75" i="90"/>
  <c r="C74" i="90"/>
  <c r="C71" i="90"/>
  <c r="C76" i="90" s="1"/>
  <c r="D55" i="90"/>
  <c r="D54" i="90"/>
  <c r="C50" i="90"/>
  <c r="C39" i="90"/>
  <c r="D29" i="90"/>
  <c r="D25" i="90"/>
  <c r="D32" i="90" s="1"/>
  <c r="D17" i="90"/>
  <c r="C110" i="85"/>
  <c r="D104" i="85"/>
  <c r="D123" i="85" s="1"/>
  <c r="D91" i="85"/>
  <c r="D95" i="85" s="1"/>
  <c r="C91" i="85"/>
  <c r="C87" i="85"/>
  <c r="C75" i="85"/>
  <c r="C71" i="85"/>
  <c r="D55" i="85"/>
  <c r="D54" i="85"/>
  <c r="C50" i="85"/>
  <c r="C74" i="85" s="1"/>
  <c r="C39" i="85"/>
  <c r="D29" i="85"/>
  <c r="D25" i="85"/>
  <c r="D32" i="85" s="1"/>
  <c r="D17" i="85"/>
  <c r="D54" i="86"/>
  <c r="C110" i="88"/>
  <c r="D104" i="88"/>
  <c r="D123" i="88" s="1"/>
  <c r="D95" i="88"/>
  <c r="D91" i="88"/>
  <c r="C91" i="88"/>
  <c r="C87" i="88"/>
  <c r="C75" i="88"/>
  <c r="C74" i="88"/>
  <c r="C76" i="88" s="1"/>
  <c r="C71" i="88"/>
  <c r="D55" i="88"/>
  <c r="D54" i="88"/>
  <c r="C50" i="88"/>
  <c r="C39" i="88"/>
  <c r="D29" i="88"/>
  <c r="D25" i="88"/>
  <c r="D32" i="88" s="1"/>
  <c r="D17" i="88"/>
  <c r="C110" i="89"/>
  <c r="D104" i="89"/>
  <c r="D123" i="89" s="1"/>
  <c r="D95" i="89"/>
  <c r="D91" i="89"/>
  <c r="C91" i="89"/>
  <c r="C87" i="89"/>
  <c r="D85" i="89"/>
  <c r="C75" i="89"/>
  <c r="C74" i="89"/>
  <c r="D72" i="89"/>
  <c r="C71" i="89"/>
  <c r="C76" i="89" s="1"/>
  <c r="D55" i="89"/>
  <c r="D54" i="89"/>
  <c r="C50" i="89"/>
  <c r="C39" i="89"/>
  <c r="D38" i="89"/>
  <c r="D32" i="89"/>
  <c r="D83" i="89" s="1"/>
  <c r="D29" i="89"/>
  <c r="D25" i="89"/>
  <c r="D60" i="89" s="1"/>
  <c r="D65" i="89" s="1"/>
  <c r="D17" i="89"/>
  <c r="C110" i="91"/>
  <c r="D104" i="91"/>
  <c r="D123" i="91" s="1"/>
  <c r="D91" i="91"/>
  <c r="D95" i="91" s="1"/>
  <c r="C91" i="91"/>
  <c r="C87" i="91"/>
  <c r="C75" i="91"/>
  <c r="C71" i="91"/>
  <c r="D55" i="91"/>
  <c r="C50" i="91"/>
  <c r="C74" i="91" s="1"/>
  <c r="C39" i="91"/>
  <c r="D29" i="91"/>
  <c r="D25" i="91"/>
  <c r="D32" i="91" s="1"/>
  <c r="D17" i="91"/>
  <c r="D54" i="94"/>
  <c r="D25" i="92"/>
  <c r="D32" i="92" s="1"/>
  <c r="C110" i="92"/>
  <c r="D104" i="92"/>
  <c r="D123" i="92" s="1"/>
  <c r="C91" i="92"/>
  <c r="C87" i="92"/>
  <c r="C75" i="92"/>
  <c r="C74" i="92"/>
  <c r="C71" i="92"/>
  <c r="C76" i="92" s="1"/>
  <c r="D55" i="92"/>
  <c r="C50" i="92"/>
  <c r="C39" i="92"/>
  <c r="D29" i="92"/>
  <c r="D17" i="92"/>
  <c r="D54" i="87"/>
  <c r="D26" i="87"/>
  <c r="C110" i="87"/>
  <c r="D104" i="87"/>
  <c r="D123" i="87" s="1"/>
  <c r="C91" i="87"/>
  <c r="C87" i="87"/>
  <c r="C75" i="87"/>
  <c r="C74" i="87"/>
  <c r="C71" i="87"/>
  <c r="C76" i="87" s="1"/>
  <c r="D55" i="87"/>
  <c r="C50" i="87"/>
  <c r="C39" i="87"/>
  <c r="D29" i="87"/>
  <c r="D25" i="87"/>
  <c r="D91" i="87" s="1"/>
  <c r="D95" i="87" s="1"/>
  <c r="D17" i="87"/>
  <c r="C110" i="86"/>
  <c r="D104" i="86"/>
  <c r="D123" i="86" s="1"/>
  <c r="C91" i="86"/>
  <c r="D91" i="86"/>
  <c r="D95" i="86" s="1"/>
  <c r="C87" i="86"/>
  <c r="C75" i="86"/>
  <c r="C74" i="86"/>
  <c r="C71" i="86"/>
  <c r="C76" i="86" s="1"/>
  <c r="D55" i="86"/>
  <c r="C50" i="86"/>
  <c r="C39" i="86"/>
  <c r="D29" i="86"/>
  <c r="D32" i="86" s="1"/>
  <c r="D17" i="86"/>
  <c r="C110" i="93"/>
  <c r="D104" i="93"/>
  <c r="D123" i="93" s="1"/>
  <c r="C91" i="93"/>
  <c r="D91" i="93"/>
  <c r="D95" i="93" s="1"/>
  <c r="C87" i="93"/>
  <c r="C75" i="93"/>
  <c r="C74" i="93"/>
  <c r="C71" i="93"/>
  <c r="C76" i="93" s="1"/>
  <c r="D55" i="93"/>
  <c r="D60" i="93"/>
  <c r="D65" i="93" s="1"/>
  <c r="C50" i="93"/>
  <c r="C39" i="93"/>
  <c r="D29" i="93"/>
  <c r="D32" i="93" s="1"/>
  <c r="D17" i="93"/>
  <c r="C110" i="94"/>
  <c r="D104" i="94"/>
  <c r="D123" i="94" s="1"/>
  <c r="C91" i="94"/>
  <c r="C87" i="94"/>
  <c r="C75" i="94"/>
  <c r="C71" i="94"/>
  <c r="D55" i="94"/>
  <c r="D60" i="94"/>
  <c r="D65" i="94" s="1"/>
  <c r="C50" i="94"/>
  <c r="C74" i="94" s="1"/>
  <c r="C39" i="94"/>
  <c r="D29" i="94"/>
  <c r="D32" i="94" s="1"/>
  <c r="D25" i="94"/>
  <c r="D91" i="94" s="1"/>
  <c r="D95" i="94" s="1"/>
  <c r="D17" i="94"/>
  <c r="D83" i="90" l="1"/>
  <c r="D82" i="90"/>
  <c r="D70" i="90"/>
  <c r="D81" i="90"/>
  <c r="D75" i="90"/>
  <c r="D119" i="90"/>
  <c r="D74" i="90"/>
  <c r="D86" i="90"/>
  <c r="D73" i="90"/>
  <c r="D85" i="90"/>
  <c r="D72" i="90"/>
  <c r="D38" i="90"/>
  <c r="D84" i="90"/>
  <c r="D71" i="90"/>
  <c r="D37" i="90"/>
  <c r="D60" i="90"/>
  <c r="D65" i="90" s="1"/>
  <c r="C76" i="85"/>
  <c r="D83" i="85"/>
  <c r="D85" i="85"/>
  <c r="D37" i="85"/>
  <c r="D39" i="85" s="1"/>
  <c r="D63" i="85" s="1"/>
  <c r="D82" i="85"/>
  <c r="D70" i="85"/>
  <c r="D81" i="85"/>
  <c r="D47" i="85"/>
  <c r="D46" i="85"/>
  <c r="D45" i="85"/>
  <c r="D38" i="85"/>
  <c r="D71" i="85"/>
  <c r="D75" i="85"/>
  <c r="D72" i="85"/>
  <c r="D119" i="85"/>
  <c r="D74" i="85"/>
  <c r="D42" i="85"/>
  <c r="D86" i="85"/>
  <c r="D73" i="85"/>
  <c r="D84" i="85"/>
  <c r="D60" i="85"/>
  <c r="D65" i="85" s="1"/>
  <c r="D83" i="88"/>
  <c r="D82" i="88"/>
  <c r="D70" i="88"/>
  <c r="D75" i="88"/>
  <c r="D38" i="88"/>
  <c r="D119" i="88"/>
  <c r="D74" i="88"/>
  <c r="D85" i="88"/>
  <c r="D72" i="88"/>
  <c r="D86" i="88"/>
  <c r="D73" i="88"/>
  <c r="D84" i="88"/>
  <c r="D71" i="88"/>
  <c r="D37" i="88"/>
  <c r="D39" i="88" s="1"/>
  <c r="D63" i="88" s="1"/>
  <c r="D81" i="88"/>
  <c r="D60" i="88"/>
  <c r="D65" i="88" s="1"/>
  <c r="D37" i="89"/>
  <c r="D39" i="89" s="1"/>
  <c r="D71" i="89"/>
  <c r="D84" i="89"/>
  <c r="D73" i="89"/>
  <c r="D86" i="89"/>
  <c r="D42" i="89"/>
  <c r="D74" i="89"/>
  <c r="D119" i="89"/>
  <c r="D43" i="89"/>
  <c r="D44" i="89"/>
  <c r="D75" i="89"/>
  <c r="D45" i="89"/>
  <c r="D47" i="89"/>
  <c r="D81" i="89"/>
  <c r="D48" i="89"/>
  <c r="D70" i="89"/>
  <c r="D82" i="89"/>
  <c r="D49" i="89"/>
  <c r="C76" i="91"/>
  <c r="D82" i="91"/>
  <c r="D70" i="91"/>
  <c r="D81" i="91"/>
  <c r="D75" i="91"/>
  <c r="D83" i="91"/>
  <c r="D37" i="91"/>
  <c r="D119" i="91"/>
  <c r="D74" i="91"/>
  <c r="D86" i="91"/>
  <c r="D73" i="91"/>
  <c r="D84" i="91"/>
  <c r="D85" i="91"/>
  <c r="D72" i="91"/>
  <c r="D38" i="91"/>
  <c r="D71" i="91"/>
  <c r="D60" i="91"/>
  <c r="D65" i="91" s="1"/>
  <c r="D84" i="92"/>
  <c r="D71" i="92"/>
  <c r="D37" i="92"/>
  <c r="D83" i="92"/>
  <c r="D82" i="92"/>
  <c r="D70" i="92"/>
  <c r="D81" i="92"/>
  <c r="D75" i="92"/>
  <c r="D119" i="92"/>
  <c r="D38" i="92"/>
  <c r="D74" i="92"/>
  <c r="D85" i="92"/>
  <c r="D86" i="92"/>
  <c r="D73" i="92"/>
  <c r="D72" i="92"/>
  <c r="D53" i="92"/>
  <c r="D60" i="92" s="1"/>
  <c r="D65" i="92" s="1"/>
  <c r="D91" i="92"/>
  <c r="D95" i="92" s="1"/>
  <c r="D60" i="87"/>
  <c r="D65" i="87" s="1"/>
  <c r="D32" i="87"/>
  <c r="D84" i="87" s="1"/>
  <c r="D37" i="87"/>
  <c r="D38" i="87"/>
  <c r="D60" i="86"/>
  <c r="D65" i="86" s="1"/>
  <c r="D84" i="86"/>
  <c r="D71" i="86"/>
  <c r="D37" i="86"/>
  <c r="D83" i="86"/>
  <c r="D82" i="86"/>
  <c r="D70" i="86"/>
  <c r="D81" i="86"/>
  <c r="D74" i="86"/>
  <c r="D75" i="86"/>
  <c r="D119" i="86"/>
  <c r="D86" i="86"/>
  <c r="D73" i="86"/>
  <c r="D85" i="86"/>
  <c r="D72" i="86"/>
  <c r="D38" i="86"/>
  <c r="D84" i="93"/>
  <c r="D71" i="93"/>
  <c r="D37" i="93"/>
  <c r="D83" i="93"/>
  <c r="D38" i="93"/>
  <c r="D82" i="93"/>
  <c r="D70" i="93"/>
  <c r="D72" i="93"/>
  <c r="D81" i="93"/>
  <c r="D85" i="93"/>
  <c r="D75" i="93"/>
  <c r="D119" i="93"/>
  <c r="D74" i="93"/>
  <c r="D86" i="93"/>
  <c r="D73" i="93"/>
  <c r="D70" i="94"/>
  <c r="D81" i="94"/>
  <c r="D75" i="94"/>
  <c r="D73" i="94"/>
  <c r="D82" i="94"/>
  <c r="D119" i="94"/>
  <c r="D74" i="94"/>
  <c r="D37" i="94"/>
  <c r="D83" i="94"/>
  <c r="D86" i="94"/>
  <c r="D85" i="94"/>
  <c r="D72" i="94"/>
  <c r="D38" i="94"/>
  <c r="D84" i="94"/>
  <c r="D71" i="94"/>
  <c r="C76" i="94"/>
  <c r="D87" i="88" l="1"/>
  <c r="D94" i="88" s="1"/>
  <c r="D96" i="88" s="1"/>
  <c r="D122" i="88" s="1"/>
  <c r="D39" i="90"/>
  <c r="D63" i="90" s="1"/>
  <c r="D44" i="90"/>
  <c r="D45" i="90"/>
  <c r="D87" i="90"/>
  <c r="D94" i="90" s="1"/>
  <c r="D96" i="90" s="1"/>
  <c r="D122" i="90" s="1"/>
  <c r="D48" i="90"/>
  <c r="D76" i="90"/>
  <c r="D121" i="90" s="1"/>
  <c r="D42" i="90"/>
  <c r="D49" i="90"/>
  <c r="D46" i="90"/>
  <c r="D87" i="85"/>
  <c r="D94" i="85" s="1"/>
  <c r="D96" i="85" s="1"/>
  <c r="D122" i="85" s="1"/>
  <c r="D48" i="85"/>
  <c r="D76" i="85"/>
  <c r="D121" i="85" s="1"/>
  <c r="D43" i="85"/>
  <c r="D50" i="85" s="1"/>
  <c r="D64" i="85" s="1"/>
  <c r="D66" i="85" s="1"/>
  <c r="D120" i="85" s="1"/>
  <c r="D44" i="85"/>
  <c r="D49" i="85"/>
  <c r="D43" i="88"/>
  <c r="D44" i="88"/>
  <c r="D47" i="88"/>
  <c r="D45" i="88"/>
  <c r="D76" i="88"/>
  <c r="D121" i="88" s="1"/>
  <c r="D48" i="88"/>
  <c r="D46" i="88"/>
  <c r="D49" i="88"/>
  <c r="D42" i="88"/>
  <c r="D76" i="89"/>
  <c r="D121" i="89" s="1"/>
  <c r="D87" i="89"/>
  <c r="D94" i="89" s="1"/>
  <c r="D96" i="89" s="1"/>
  <c r="D122" i="89" s="1"/>
  <c r="D46" i="89"/>
  <c r="D50" i="89" s="1"/>
  <c r="D64" i="89" s="1"/>
  <c r="D63" i="89"/>
  <c r="D87" i="91"/>
  <c r="D94" i="91" s="1"/>
  <c r="D96" i="91" s="1"/>
  <c r="D122" i="91" s="1"/>
  <c r="D76" i="91"/>
  <c r="D121" i="91" s="1"/>
  <c r="D39" i="91"/>
  <c r="D39" i="92"/>
  <c r="D63" i="92" s="1"/>
  <c r="D46" i="92"/>
  <c r="D48" i="92"/>
  <c r="D45" i="92"/>
  <c r="D44" i="92"/>
  <c r="D42" i="92"/>
  <c r="D87" i="92"/>
  <c r="D94" i="92" s="1"/>
  <c r="D96" i="92" s="1"/>
  <c r="D122" i="92" s="1"/>
  <c r="D76" i="92"/>
  <c r="D121" i="92" s="1"/>
  <c r="D49" i="92"/>
  <c r="D43" i="92"/>
  <c r="D85" i="87"/>
  <c r="D75" i="87"/>
  <c r="D81" i="87"/>
  <c r="D70" i="87"/>
  <c r="D76" i="87" s="1"/>
  <c r="D121" i="87" s="1"/>
  <c r="D82" i="87"/>
  <c r="D72" i="87"/>
  <c r="D86" i="87"/>
  <c r="D83" i="87"/>
  <c r="D71" i="87"/>
  <c r="D74" i="87"/>
  <c r="D119" i="87"/>
  <c r="D73" i="87"/>
  <c r="D39" i="87"/>
  <c r="D39" i="86"/>
  <c r="D63" i="86" s="1"/>
  <c r="D48" i="86"/>
  <c r="D45" i="86"/>
  <c r="D47" i="86"/>
  <c r="D76" i="86"/>
  <c r="D121" i="86" s="1"/>
  <c r="D42" i="86"/>
  <c r="D43" i="86"/>
  <c r="D87" i="86"/>
  <c r="D94" i="86" s="1"/>
  <c r="D96" i="86" s="1"/>
  <c r="D122" i="86" s="1"/>
  <c r="D46" i="86"/>
  <c r="D49" i="86"/>
  <c r="D44" i="86"/>
  <c r="D87" i="93"/>
  <c r="D94" i="93" s="1"/>
  <c r="D96" i="93" s="1"/>
  <c r="D122" i="93" s="1"/>
  <c r="D76" i="93"/>
  <c r="D121" i="93" s="1"/>
  <c r="D39" i="93"/>
  <c r="D39" i="94"/>
  <c r="D87" i="94"/>
  <c r="D94" i="94" s="1"/>
  <c r="D96" i="94" s="1"/>
  <c r="D122" i="94" s="1"/>
  <c r="D76" i="94"/>
  <c r="D121" i="94" s="1"/>
  <c r="D124" i="85" l="1"/>
  <c r="D108" i="85" s="1"/>
  <c r="D87" i="87"/>
  <c r="D94" i="87" s="1"/>
  <c r="D96" i="87" s="1"/>
  <c r="D122" i="87" s="1"/>
  <c r="D47" i="90"/>
  <c r="D43" i="90"/>
  <c r="D50" i="90" s="1"/>
  <c r="D64" i="90" s="1"/>
  <c r="D66" i="90" s="1"/>
  <c r="D120" i="90" s="1"/>
  <c r="D124" i="90" s="1"/>
  <c r="D50" i="88"/>
  <c r="D64" i="88" s="1"/>
  <c r="D66" i="88" s="1"/>
  <c r="D120" i="88" s="1"/>
  <c r="D124" i="88" s="1"/>
  <c r="D66" i="89"/>
  <c r="D120" i="89" s="1"/>
  <c r="D124" i="89" s="1"/>
  <c r="D63" i="91"/>
  <c r="D43" i="91"/>
  <c r="D48" i="91"/>
  <c r="D42" i="91"/>
  <c r="D47" i="91"/>
  <c r="D46" i="91"/>
  <c r="D45" i="91"/>
  <c r="D49" i="91"/>
  <c r="D44" i="91"/>
  <c r="D47" i="92"/>
  <c r="D50" i="92"/>
  <c r="D64" i="92" s="1"/>
  <c r="D66" i="92" s="1"/>
  <c r="D120" i="92" s="1"/>
  <c r="D124" i="92" s="1"/>
  <c r="D108" i="92" s="1"/>
  <c r="D63" i="87"/>
  <c r="D46" i="87"/>
  <c r="D47" i="87"/>
  <c r="D45" i="87"/>
  <c r="D42" i="87"/>
  <c r="D49" i="87"/>
  <c r="D44" i="87"/>
  <c r="D48" i="87"/>
  <c r="D43" i="87"/>
  <c r="D50" i="86"/>
  <c r="D64" i="86" s="1"/>
  <c r="D66" i="86" s="1"/>
  <c r="D120" i="86" s="1"/>
  <c r="D124" i="86" s="1"/>
  <c r="D63" i="93"/>
  <c r="D43" i="93"/>
  <c r="D46" i="93"/>
  <c r="D45" i="93"/>
  <c r="D42" i="93"/>
  <c r="D49" i="93"/>
  <c r="D48" i="93"/>
  <c r="D44" i="93"/>
  <c r="D47" i="93"/>
  <c r="D63" i="94"/>
  <c r="D49" i="94"/>
  <c r="D43" i="94"/>
  <c r="D47" i="94"/>
  <c r="D46" i="94"/>
  <c r="D45" i="94"/>
  <c r="D48" i="94"/>
  <c r="D44" i="94"/>
  <c r="D42" i="94"/>
  <c r="D108" i="90" l="1"/>
  <c r="D109" i="85"/>
  <c r="D111" i="85" s="1"/>
  <c r="D115" i="85" s="1"/>
  <c r="D125" i="85" s="1"/>
  <c r="D108" i="88"/>
  <c r="D108" i="89"/>
  <c r="D50" i="91"/>
  <c r="D64" i="91" s="1"/>
  <c r="D66" i="91" s="1"/>
  <c r="D120" i="91" s="1"/>
  <c r="D124" i="91" s="1"/>
  <c r="D109" i="92"/>
  <c r="D111" i="92" s="1"/>
  <c r="D115" i="92" s="1"/>
  <c r="D125" i="92" s="1"/>
  <c r="D126" i="92" s="1"/>
  <c r="D50" i="87"/>
  <c r="D64" i="87" s="1"/>
  <c r="D66" i="87" s="1"/>
  <c r="D120" i="87" s="1"/>
  <c r="D124" i="87" s="1"/>
  <c r="D108" i="86"/>
  <c r="D50" i="93"/>
  <c r="D64" i="93" s="1"/>
  <c r="D66" i="93" s="1"/>
  <c r="D120" i="93" s="1"/>
  <c r="D124" i="93" s="1"/>
  <c r="D50" i="94"/>
  <c r="D64" i="94" s="1"/>
  <c r="D66" i="94" s="1"/>
  <c r="D120" i="94" s="1"/>
  <c r="D124" i="94" s="1"/>
  <c r="D126" i="85" l="1"/>
  <c r="G24" i="67"/>
  <c r="H24" i="67" s="1"/>
  <c r="I24" i="67" s="1"/>
  <c r="H12" i="67"/>
  <c r="I12" i="67" s="1"/>
  <c r="D109" i="90"/>
  <c r="D111" i="90" s="1"/>
  <c r="D115" i="90" s="1"/>
  <c r="D125" i="90" s="1"/>
  <c r="D126" i="90" s="1"/>
  <c r="G18" i="67" s="1"/>
  <c r="D109" i="88"/>
  <c r="D111" i="88" s="1"/>
  <c r="D115" i="88" s="1"/>
  <c r="D125" i="88" s="1"/>
  <c r="D126" i="88" s="1"/>
  <c r="G21" i="67" s="1"/>
  <c r="D109" i="89"/>
  <c r="D108" i="91"/>
  <c r="D108" i="87"/>
  <c r="D109" i="86"/>
  <c r="D108" i="93"/>
  <c r="D108" i="94"/>
  <c r="H18" i="67" l="1"/>
  <c r="I18" i="67" s="1"/>
  <c r="H21" i="67"/>
  <c r="I21" i="67" s="1"/>
  <c r="D111" i="89"/>
  <c r="D115" i="89" s="1"/>
  <c r="D125" i="89" s="1"/>
  <c r="D126" i="89" s="1"/>
  <c r="G19" i="67" s="1"/>
  <c r="D109" i="91"/>
  <c r="D111" i="91" s="1"/>
  <c r="D115" i="91" s="1"/>
  <c r="D125" i="91" s="1"/>
  <c r="D126" i="91" s="1"/>
  <c r="G15" i="67" s="1"/>
  <c r="D109" i="87"/>
  <c r="D111" i="87" s="1"/>
  <c r="D111" i="86"/>
  <c r="D115" i="86" s="1"/>
  <c r="D125" i="86" s="1"/>
  <c r="D126" i="86" s="1"/>
  <c r="G23" i="67" s="1"/>
  <c r="D109" i="93"/>
  <c r="D111" i="93" s="1"/>
  <c r="D115" i="93" s="1"/>
  <c r="D125" i="93" s="1"/>
  <c r="D126" i="93" s="1"/>
  <c r="G11" i="67" s="1"/>
  <c r="H11" i="67" s="1"/>
  <c r="D109" i="94"/>
  <c r="D115" i="87" l="1"/>
  <c r="D125" i="87" s="1"/>
  <c r="D126" i="87" s="1"/>
  <c r="G22" i="67" s="1"/>
  <c r="H22" i="67" s="1"/>
  <c r="I22" i="67" s="1"/>
  <c r="H15" i="67"/>
  <c r="I15" i="67" s="1"/>
  <c r="H19" i="67"/>
  <c r="I19" i="67" s="1"/>
  <c r="H23" i="67"/>
  <c r="I23" i="67" s="1"/>
  <c r="I11" i="67"/>
  <c r="D111" i="94"/>
  <c r="D115" i="94" s="1"/>
  <c r="D125" i="94" s="1"/>
  <c r="D126" i="94" s="1"/>
  <c r="G10" i="67" s="1"/>
  <c r="H10" i="67" l="1"/>
  <c r="I10" i="67" s="1"/>
  <c r="H25" i="67" l="1"/>
  <c r="I25" i="67" l="1"/>
  <c r="J35" i="6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37328972149</author>
  </authors>
  <commentList>
    <comment ref="H29" authorId="0" shapeId="0" xr:uid="{CE07C2C2-58EC-4B55-AD6D-78FF402FD95B}">
      <text>
        <r>
          <rPr>
            <sz val="11"/>
            <color theme="1"/>
            <rFont val="Calibri"/>
            <family val="2"/>
            <scheme val="minor"/>
          </rPr>
          <t>37328972149:
banco de preço</t>
        </r>
      </text>
    </comment>
    <comment ref="H30" authorId="0" shapeId="0" xr:uid="{D3D05F0C-BF4A-4075-B8D1-FA6F2C6A8FAF}">
      <text>
        <r>
          <rPr>
            <sz val="11"/>
            <color theme="1"/>
            <rFont val="Calibri"/>
            <family val="2"/>
            <scheme val="minor"/>
          </rPr>
          <t>37328972149:
Banco de preços</t>
        </r>
      </text>
    </comment>
    <comment ref="H31" authorId="0" shapeId="0" xr:uid="{CC395D35-C481-4003-8107-7F6A40A08319}">
      <text>
        <r>
          <rPr>
            <sz val="11"/>
            <color theme="1"/>
            <rFont val="Calibri"/>
            <family val="2"/>
            <scheme val="minor"/>
          </rPr>
          <t>37328972149:
Banco de preço</t>
        </r>
      </text>
    </comment>
    <comment ref="H32" authorId="0" shapeId="0" xr:uid="{17D33933-50C4-4522-8584-07F6DEEE7CBC}">
      <text>
        <r>
          <rPr>
            <b/>
            <sz val="9"/>
            <color indexed="81"/>
            <rFont val="Segoe UI"/>
            <family val="2"/>
          </rPr>
          <t>37328972149:</t>
        </r>
        <r>
          <rPr>
            <sz val="9"/>
            <color indexed="81"/>
            <rFont val="Segoe UI"/>
            <family val="2"/>
          </rPr>
          <t xml:space="preserve">
Fonte do processo da LCC - condominio</t>
        </r>
      </text>
    </comment>
    <comment ref="H33" authorId="0" shapeId="0" xr:uid="{1DC1C7C1-1AD1-4756-BEF0-841777B98142}">
      <text>
        <r>
          <rPr>
            <b/>
            <sz val="9"/>
            <color indexed="81"/>
            <rFont val="Segoe UI"/>
            <family val="2"/>
          </rPr>
          <t>37328972149:</t>
        </r>
        <r>
          <rPr>
            <sz val="9"/>
            <color indexed="81"/>
            <rFont val="Segoe UI"/>
            <family val="2"/>
          </rPr>
          <t xml:space="preserve">
Valor banco de preço</t>
        </r>
      </text>
    </comment>
  </commentList>
</comments>
</file>

<file path=xl/sharedStrings.xml><?xml version="1.0" encoding="utf-8"?>
<sst xmlns="http://schemas.openxmlformats.org/spreadsheetml/2006/main" count="5439" uniqueCount="1123">
  <si>
    <t>INSTITUTO CHICO MENDES DE CONSERVAÇÃO DA BIODIVERSIDADE - ICMBio</t>
  </si>
  <si>
    <t>Processo:</t>
  </si>
  <si>
    <t>UASG:</t>
  </si>
  <si>
    <t xml:space="preserve">RESUMO DAS PLANILHAS ESTIMATIVA DE CUSTOS </t>
  </si>
  <si>
    <t>Grupo</t>
  </si>
  <si>
    <t>Item</t>
  </si>
  <si>
    <t>Categoria Profissional</t>
  </si>
  <si>
    <t>Localidade de prestação do serviço</t>
  </si>
  <si>
    <t>Quantidade de Postos</t>
  </si>
  <si>
    <t>Quantidade de Funcionários por Postos</t>
  </si>
  <si>
    <t>Valor Máximo Aceitável por funcionário</t>
  </si>
  <si>
    <t>Valor Mensal Máximo Aceitável</t>
  </si>
  <si>
    <t>Valor Anual Máximo Aceitável</t>
  </si>
  <si>
    <t>Engenheiro/arquiteto/COM ART</t>
  </si>
  <si>
    <t>SEDE</t>
  </si>
  <si>
    <t>Encarregado de Manutenção</t>
  </si>
  <si>
    <t>Técnico em Refrigeração e Manutenção de Ar Condicionado</t>
  </si>
  <si>
    <t>Ajudante Técnico em Refrigeração e Manutenção de Ar Condicionado</t>
  </si>
  <si>
    <t>Eletricista Posto 12/36 Diurno</t>
  </si>
  <si>
    <t>Eletricista Posto 12/36 Noturno</t>
  </si>
  <si>
    <t>Ajudante de Eletricista</t>
  </si>
  <si>
    <t>Bombeiro Hidráulico 12/36 Diurno</t>
  </si>
  <si>
    <t>Bombeiro Hidráulico 12/36 Noturno</t>
  </si>
  <si>
    <t>Técnico em Segurança de Trabalho</t>
  </si>
  <si>
    <t>Auxiliar de Serviços Gerais Externo</t>
  </si>
  <si>
    <t>Pedreiro</t>
  </si>
  <si>
    <t>Servente ajudante obras</t>
  </si>
  <si>
    <t>Pintor</t>
  </si>
  <si>
    <t>Brigadista Bombeiro Civel Diurno 12hx36h, de segunda a domingo: 1 posto das 7h às 19h e outro, das 10h às 22h.</t>
  </si>
  <si>
    <t>Técnico de Redes</t>
  </si>
  <si>
    <t>Jardineiro</t>
  </si>
  <si>
    <t>Valor total dos postos de trabalho</t>
  </si>
  <si>
    <t>Percentual de BDI (Benefícios e Despesas Indiretas) sobre mero fornecimento de materias e equipamentos conforme Acórdão nº 2622/2013- TCU</t>
  </si>
  <si>
    <t>1º Quartil</t>
  </si>
  <si>
    <t>Mèdio</t>
  </si>
  <si>
    <t>3º Quartil</t>
  </si>
  <si>
    <t>Percentuais de BDI  (TCU)</t>
  </si>
  <si>
    <t>Valor total mensal</t>
  </si>
  <si>
    <t>Manutenção Nobreak</t>
  </si>
  <si>
    <t xml:space="preserve"> 02 nobreaks da marca SMS, modelo ARCHIMOD 80Kva E380/380 S220/220, com um banco de 252 baterias tipo</t>
  </si>
  <si>
    <t>Manutenção preventiva e corretiva de Ar condicionado</t>
  </si>
  <si>
    <t>Tipo Split</t>
  </si>
  <si>
    <t>Manutenção de extintores/hidrantes</t>
  </si>
  <si>
    <t xml:space="preserve">CO²  19un / ABC 129un / HIDRANTES 40un/ Mangueiras </t>
  </si>
  <si>
    <t>Manutenção grupo gerador</t>
  </si>
  <si>
    <t>1 Grupo gerador Cummins 116 KVA modelo C90 D6 4</t>
  </si>
  <si>
    <t>Manutenção Elevadores</t>
  </si>
  <si>
    <t>04 Elevadores Otis - 08 passageiros e 04 Elevadores Montele</t>
  </si>
  <si>
    <t xml:space="preserve"> Insumos/Materiais/peças/ferramentas </t>
  </si>
  <si>
    <t>Sob demanda (Entregues e pagos de acorco com a tabela Sinape)</t>
  </si>
  <si>
    <t>Conforme orienta o Acórdão nº 2622/2013 - TCU PLENÁRIO</t>
  </si>
  <si>
    <t>CUSTO  DE TOTAL dos postos de trabalho COM FORNECIMENTO DE MATERIAL E FERRAMENTAS + BDI</t>
  </si>
  <si>
    <t>Este valor é fixo</t>
  </si>
  <si>
    <t>Explicitar essa informação no TR</t>
  </si>
  <si>
    <t>QUANTIDADE ANUAL DE UNIFORMES MANUTENÇÃO ´PREDIAL.</t>
  </si>
  <si>
    <t>DESCRIÇÃO</t>
  </si>
  <si>
    <t>QUANTIDADE ANUAL          </t>
  </si>
  <si>
    <t>VALOR UNITÁRIO</t>
  </si>
  <si>
    <t>TOTAL</t>
  </si>
  <si>
    <t>Jaleco em brim com emblema da Empresa</t>
  </si>
  <si>
    <t>Camisa gola polo com bolso e dois botões com emblema da Empresa</t>
  </si>
  <si>
    <t xml:space="preserve">Calça jeans </t>
  </si>
  <si>
    <t>Cinto de couro</t>
  </si>
  <si>
    <t>Par de Meia</t>
  </si>
  <si>
    <t>Bota solado de borracha</t>
  </si>
  <si>
    <t>TOTAL MENSAL POR EMPREGADO (VALOR TOTAL/12 MESES)</t>
  </si>
  <si>
    <t>Quantidade de Funcionários</t>
  </si>
  <si>
    <t>Instituto Chico Mendes de Conservação da Biodiversidade</t>
  </si>
  <si>
    <t xml:space="preserve">Processo nº </t>
  </si>
  <si>
    <t>Pregão Eletrônico nº __/2024</t>
  </si>
  <si>
    <t xml:space="preserve">UASG: </t>
  </si>
  <si>
    <t>Planilha de Custos e Formação de Preços</t>
  </si>
  <si>
    <t>A</t>
  </si>
  <si>
    <t>Data de apresentação da proposta (dia/mês/ano)</t>
  </si>
  <si>
    <t>__/__/2024</t>
  </si>
  <si>
    <t>B</t>
  </si>
  <si>
    <t>Município/UF</t>
  </si>
  <si>
    <t>BRASÍLIA</t>
  </si>
  <si>
    <t>C</t>
  </si>
  <si>
    <t>Ano Acordo, Convenção ou Sentença Normativa em Dissídio Coletivo</t>
  </si>
  <si>
    <t>D</t>
  </si>
  <si>
    <t>Registro na Secretaria Especial da Previdência e do Trabalho</t>
  </si>
  <si>
    <t xml:space="preserve"> DF000334/2024</t>
  </si>
  <si>
    <t>Identificação do Serviço</t>
  </si>
  <si>
    <t>Tipo de Serviço</t>
  </si>
  <si>
    <t>Horas Trabalho por Semana</t>
  </si>
  <si>
    <t>Quantidade Total de Postos a Contratar</t>
  </si>
  <si>
    <t>ENGENHEIRO/ARQUITETO</t>
  </si>
  <si>
    <t>Mão de obra</t>
  </si>
  <si>
    <t>Mão de Obra vinculada à Execução Contratual</t>
  </si>
  <si>
    <t>Dados Para Composição dos Custos Feferentes a Mão de Obra</t>
  </si>
  <si>
    <t>Tipo de Serviço (mesmo serviço com características distintas)</t>
  </si>
  <si>
    <t>Classificação Brasileira de Ocupações (CBO)</t>
  </si>
  <si>
    <t>2142-05/2141</t>
  </si>
  <si>
    <t>Salário Normativo da Categoria Profissional (44horas)</t>
  </si>
  <si>
    <t>Categoria Profissional (vinculada à execução contratual)</t>
  </si>
  <si>
    <t>Data-Base da Categoria (dia/mês/ano)</t>
  </si>
  <si>
    <t>Módulo 1 - Composição da Remuneração</t>
  </si>
  <si>
    <t>Composição da Remuneração</t>
  </si>
  <si>
    <t>Valor (R$)</t>
  </si>
  <si>
    <t>Salário-Base (proporcional a 20 horas semanais conforme cláusula 3ª CCT</t>
  </si>
  <si>
    <t>Adicional de Periculosidade</t>
  </si>
  <si>
    <t>Adicional de Insalubridade</t>
  </si>
  <si>
    <t>Adicional Noturno</t>
  </si>
  <si>
    <t>E</t>
  </si>
  <si>
    <t>Reflexo do Adicional Noturno sobre o DSR</t>
  </si>
  <si>
    <t>F</t>
  </si>
  <si>
    <t>Adicional de Hora Noturna Reduzida</t>
  </si>
  <si>
    <t>G</t>
  </si>
  <si>
    <t>Outros (especificar)</t>
  </si>
  <si>
    <t>Total</t>
  </si>
  <si>
    <t>Módulo 2 - Encargos e Benefícios Anuais, Mensais e Diários</t>
  </si>
  <si>
    <t>Submódulo 2.1 - 13º (décimo terceiro) Salário, Férias e Adicional de Férias</t>
  </si>
  <si>
    <t>2.1</t>
  </si>
  <si>
    <t>13º (décimo terceiro) Salário, Férias e Adicional de Férias</t>
  </si>
  <si>
    <t>Percentual (%)</t>
  </si>
  <si>
    <t>13º (décimo terceiro) Salário</t>
  </si>
  <si>
    <t>Férias e Adicional de Férias</t>
  </si>
  <si>
    <t xml:space="preserve">Total </t>
  </si>
  <si>
    <t>Submódulo 2.2 - Encargos Previdenciários (GPS), Fundo de Garantia por Tempo de Serviço (FGTS) e outras contribuições.</t>
  </si>
  <si>
    <t>2.2</t>
  </si>
  <si>
    <t>GPS, FGTS e outras contribuições</t>
  </si>
  <si>
    <t>INSS</t>
  </si>
  <si>
    <t>Salário Educação</t>
  </si>
  <si>
    <t>SAT</t>
  </si>
  <si>
    <t>SESC ou SESI</t>
  </si>
  <si>
    <t>SENAI ou SENAC</t>
  </si>
  <si>
    <t>SEBRAE</t>
  </si>
  <si>
    <t>INCRA</t>
  </si>
  <si>
    <t>H</t>
  </si>
  <si>
    <t>FGTS</t>
  </si>
  <si>
    <t>Submódulo 2.3 - Benefícios Mensais e Diários</t>
  </si>
  <si>
    <t>2.3</t>
  </si>
  <si>
    <t>Benefícios Mensais e Diários</t>
  </si>
  <si>
    <t>Valor Unitário</t>
  </si>
  <si>
    <t>Transporte</t>
  </si>
  <si>
    <t>Auxílio-Alimentação (21 dias úteis fixos, conforme Termo de Referência)</t>
  </si>
  <si>
    <t>Cesta Básica</t>
  </si>
  <si>
    <t>Assistência odontológica</t>
  </si>
  <si>
    <t>Seguro de vida</t>
  </si>
  <si>
    <t>Auxílio Saúde</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</si>
  <si>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</si>
  <si>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</si>
  <si>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</si>
  <si>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</si>
  <si>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</si>
  <si>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</si>
  <si>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</si>
  <si>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</si>
  <si>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dos encargos do submódulo 2.2 sobre o Aviso Prévio Trabalhado</t>
  </si>
  <si>
    <t>Multa do FGTS e contribuição social sobre o Aviso Prévio Trabalhado</t>
  </si>
  <si>
    <t>Módulo 4 - Custo de Reposição do Profissional Ausente</t>
  </si>
  <si>
    <t>Submódulo 4.1 - Substituto nas Ausências Legais</t>
  </si>
  <si>
    <t>4.1</t>
  </si>
  <si>
    <t>Ausências Legais</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</si>
  <si>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</si>
  <si>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</si>
  <si>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</si>
  <si>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</si>
  <si>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</si>
  <si>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</si>
  <si>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t>Submódulo 4.2 - Substituto na Intrajornada</t>
  </si>
  <si>
    <t>4.2</t>
  </si>
  <si>
    <t>Substituto na Intrajornada</t>
  </si>
  <si>
    <t>Substituto na cobertura de Intervalo para repouso ou alimentação</t>
  </si>
  <si>
    <t>Quadro-Resumo do Módulo 4 - Custo de Reposição do Profissional Ausente</t>
  </si>
  <si>
    <t>Custo de Reposição do Profissional Ausente</t>
  </si>
  <si>
    <t>Substituto nas Ausências Legais</t>
  </si>
  <si>
    <t>Módulo 5 - Insumos Diversos</t>
  </si>
  <si>
    <t>Insumos Diversos</t>
  </si>
  <si>
    <t>Uniformes</t>
  </si>
  <si>
    <t>Materiais</t>
  </si>
  <si>
    <t>Equipamentos</t>
  </si>
  <si>
    <t>Módulo 6 - Custos Indiretos, Tributos e Lucro (BDI A SER COBRADOS DO SERVIÇOS E MATERIAL DE MANUTENÇÃO)</t>
  </si>
  <si>
    <t>Custos Indiretos, Tributos e Lucro</t>
  </si>
  <si>
    <t>Custos Indiretos</t>
  </si>
  <si>
    <t>Lucro</t>
  </si>
  <si>
    <t>Tributos</t>
  </si>
  <si>
    <t>C.1. Tributos Federais (PIS)</t>
  </si>
  <si>
    <t>C.2. Tributos Federais (COFINS)</t>
  </si>
  <si>
    <t>C.3. Tributos Estaduais (especificar)</t>
  </si>
  <si>
    <t>C.4. Tributos Municipais (ISS)</t>
  </si>
  <si>
    <t>Quadro-Resumo do Custo por Empregado</t>
  </si>
  <si>
    <t>Mão de obra vinculada à execução contratual (valor por empregado)</t>
  </si>
  <si>
    <t>Subtotal (A+B+C+D+E)</t>
  </si>
  <si>
    <t>Módulo 6 - Custos Indiretos, Tributos e Lucro</t>
  </si>
  <si>
    <t>Valor Total por Empregado</t>
  </si>
  <si>
    <t>TABELA ART 2024</t>
  </si>
  <si>
    <t>Diária para laudos Técnicos (valor do posto /30)</t>
  </si>
  <si>
    <t>DF000012/2024</t>
  </si>
  <si>
    <t>ENCARREGADO DE TURMA DE MANUTENÇÃO E REPAROS</t>
  </si>
  <si>
    <t>3131-15</t>
  </si>
  <si>
    <t>Salário Normativo da Categoria Profissional</t>
  </si>
  <si>
    <t>Salário-Base</t>
  </si>
  <si>
    <t>DF000573/2023</t>
  </si>
  <si>
    <t>9143-05</t>
  </si>
  <si>
    <r>
      <t xml:space="preserve">O artífice civil, também chamado de oficial de manutenção, </t>
    </r>
    <r>
      <rPr>
        <b/>
        <sz val="11"/>
        <color theme="1"/>
        <rFont val="Calibri"/>
        <family val="2"/>
        <scheme val="minor"/>
      </rPr>
      <t>é o profissional que atua como o responsável por manutenções corretivas e preventivas de máquinas e instrumentos</t>
    </r>
    <r>
      <rPr>
        <sz val="11"/>
        <color theme="1"/>
        <rFont val="Calibri"/>
        <family val="2"/>
        <scheme val="minor"/>
      </rPr>
      <t>…</t>
    </r>
  </si>
  <si>
    <t>TÉCNICO EM REFREGERAÇÃO</t>
  </si>
  <si>
    <t>9112-05</t>
  </si>
  <si>
    <t>EQUIPAMENTO BÁSICO TEC. REFRIGERAÇÃO</t>
  </si>
  <si>
    <t>item</t>
  </si>
  <si>
    <t>Especificação</t>
  </si>
  <si>
    <t>Quantidade</t>
  </si>
  <si>
    <t>UNIDADE</t>
  </si>
  <si>
    <t>DEPRECIAÇÃO ANUAL 20%</t>
  </si>
  <si>
    <t>VALOR MENSAL POR POSTO</t>
  </si>
  <si>
    <t>Conjunto Manifold - Valvulas E 2 Manometros, para gases R@@ - R134a - R404a - R407c</t>
  </si>
  <si>
    <t>Máquina Lavadora - Máquina Lavadora Uso: Limpeza Máquinas E Equipamentos: Ar-Condicionado, , Voltagem: Bivolt V, Capacidade: 12 L, Características Adicionais: Bico Cônico Regulável, Bico Leque, Gatilho, Mangue</t>
  </si>
  <si>
    <t>Conjunto Ferramentas Tipo: Kit Curvador De Canos De Cobre E Alumínio , Componentes: 07 Curvadores De Tubo De Cobre De 1/4'' A 7/8 , Componentes Adicionais: 01 Cortador De Tubo De Cobre De 1/8'' - 11/8'', , Aplicação: Instalação De Redes, Reparo E Manutenção Geral , Características Adicionais: Maleta De Ferramentas</t>
  </si>
  <si>
    <t>Furadeira Impacto 12 800W bivolt</t>
  </si>
  <si>
    <t>Parafusadeira Sem Fio - Modelo: Parafusadeira/Furadeira Com Impacto A Bateria. - Bateria:12 V - 1,3 Ah - Íons De Lítio - Tensão Do Carregador De Bateria:100 V~ - 240 V~ - Bivolt Automático - Frequência:50 Hz/60 Hz - Tempo De Carregamento Da Bateria: 3 A 5 - Parafusadeira Sem Fio - Modelo: Parafusadeira/Furadeira Com Impacto A Bateria. - Bateria:12 V - 1,3 Ah - Íons De Lítio - Tensão Do Carregador De Bateria:100 V~ - 240 V~ - Bivolt Automático - Frequência:50 Hz/60 Hz - Tempo De Carregamento Da Bateria: 3 A 5 Horas - Garantia Mínima De 12 Meses.</t>
  </si>
  <si>
    <t>Kit Chave de Fendas e Phillips 6/9/10 peças</t>
  </si>
  <si>
    <t>Chave Inglesa</t>
  </si>
  <si>
    <t>Flangeador 1/4”- 5/16” - 3/8”- 1/2” - 5/8”- 3/4” EXCÊNTRICO CATRACADO</t>
  </si>
  <si>
    <t>Bomba De Alto Vácuo 7 Cfm, Duplo Estágio, Tensão 220v, Motor 1/2 Hp.</t>
  </si>
  <si>
    <t>Detector de vazamento de gás refrigerante</t>
  </si>
  <si>
    <t>Termometro Laser c/infravermelho 50º a 300º</t>
  </si>
  <si>
    <t>Kit chave Alen 9/10/13 peças</t>
  </si>
  <si>
    <t>AJUDANTE TÉCNICO EM REFREGERAÇÃO</t>
  </si>
  <si>
    <t>ELETRICISTA</t>
  </si>
  <si>
    <t>12/36</t>
  </si>
  <si>
    <t>9511-05</t>
  </si>
  <si>
    <t>Auxílio-Alimentação (15 dias úteis fixos, conforme Termo de Referência)</t>
  </si>
  <si>
    <t>não precisa de cobertura</t>
  </si>
  <si>
    <t>NÃO PRECISA DE COBERTURA</t>
  </si>
  <si>
    <t>EQUIPAMENTO BÁSICO ELETRICISTA</t>
  </si>
  <si>
    <t>Depreciação 20% AA</t>
  </si>
  <si>
    <t>Kit Alicates (Universal/Corte/Bico) - 3 peças</t>
  </si>
  <si>
    <t>Passa Fio - 20mt</t>
  </si>
  <si>
    <t>Kit Chaves combinada com catraca - 16 peças</t>
  </si>
  <si>
    <t>Kit Chaves de boca - 18peças</t>
  </si>
  <si>
    <t>Trena a laser - 100mt</t>
  </si>
  <si>
    <t>Alicate Amperímetro</t>
  </si>
  <si>
    <t>Alicate Decapador</t>
  </si>
  <si>
    <t>Alicate prensa terminal46,36</t>
  </si>
  <si>
    <t xml:space="preserve">Martelete </t>
  </si>
  <si>
    <t>Nivél a laser - 12/15 mts</t>
  </si>
  <si>
    <t>Esmerilhadeira 800w</t>
  </si>
  <si>
    <t>Soprador termico 1600w</t>
  </si>
  <si>
    <t>Canivete de eletricista 3" inox</t>
  </si>
  <si>
    <t>Estilete profissional 6"</t>
  </si>
  <si>
    <t>Extensões eletricas 10mts</t>
  </si>
  <si>
    <t>Caixa para ferramentas em chapa de aço com 5 gavetas, medindo no mínimo 40x20x21cm.</t>
  </si>
  <si>
    <t>Lanternas de LED com baterias recarregáveis de Lítio-Íon.</t>
  </si>
  <si>
    <t>unidade</t>
  </si>
  <si>
    <t xml:space="preserve">  AJUDANTE ELETRICISTA</t>
  </si>
  <si>
    <t>BOMBEIRO HIDRÁULICO DIURNO</t>
  </si>
  <si>
    <t>7241-10</t>
  </si>
  <si>
    <t>BOMBEIRO HIDRÁULICO</t>
  </si>
  <si>
    <t>Não precisa de cobertura</t>
  </si>
  <si>
    <t>EQUIPAMENTO BÁSICO BOMBEIRO HIDRAULICO</t>
  </si>
  <si>
    <t>Chave Inglesa - 8 a 32mm</t>
  </si>
  <si>
    <t>Alicate Bomba D'água - 12 pol</t>
  </si>
  <si>
    <t>Desentupidores manual</t>
  </si>
  <si>
    <t>Marreta 2 kg</t>
  </si>
  <si>
    <t>Chave grifo - 24 Pol</t>
  </si>
  <si>
    <t>Chave grifo para lavatório 11"</t>
  </si>
  <si>
    <t>Jogo de Tarraxa - 1/2 a 1"</t>
  </si>
  <si>
    <t>Lima meia Cana 10"</t>
  </si>
  <si>
    <t xml:space="preserve">Limatão redondo </t>
  </si>
  <si>
    <t>Rebitadeira</t>
  </si>
  <si>
    <t>Maçarico portatil</t>
  </si>
  <si>
    <t>Cabo de aço 3/8 3 x 36 flexivel</t>
  </si>
  <si>
    <t>Mts</t>
  </si>
  <si>
    <t>4</t>
  </si>
  <si>
    <t>TÉCNICO EM SEGURANÇA DO TRABALHO</t>
  </si>
  <si>
    <t>3516-05</t>
  </si>
  <si>
    <t>https://www.salario.com.br/profissao/tecnico-em-seguranca-no-trabalho-cbo-351605/brasilia-df</t>
  </si>
  <si>
    <t>5143-20</t>
  </si>
  <si>
    <t>EQUIPAMENTO BÁSICO AUXILIAR SERVIÇOS GERAIS</t>
  </si>
  <si>
    <t>Rodos - 60cm</t>
  </si>
  <si>
    <t>Vassouras - gari 40cm</t>
  </si>
  <si>
    <t>Mops profissional 60cm</t>
  </si>
  <si>
    <t>Baldes plasticos 12lt</t>
  </si>
  <si>
    <t>Pulverizadores de mesa</t>
  </si>
  <si>
    <t>Carrinho Profissional</t>
  </si>
  <si>
    <t>Placas de Sinalização piso molhado</t>
  </si>
  <si>
    <t>Carrinho de carga dobravel até 150kg</t>
  </si>
  <si>
    <t>Pás para lixo em geral</t>
  </si>
  <si>
    <t>Lavadora (lava-jato) 1800psi</t>
  </si>
  <si>
    <t>PEDREIRO</t>
  </si>
  <si>
    <t>7152-10</t>
  </si>
  <si>
    <t>EQUIPAMENTO BÁSICO PEDREIRO</t>
  </si>
  <si>
    <t>depreciação 20%</t>
  </si>
  <si>
    <t>Colher de pedreiro 7"</t>
  </si>
  <si>
    <t>Trena 5 mts</t>
  </si>
  <si>
    <t>Desempenadeira 28cm</t>
  </si>
  <si>
    <t>Esquadro 12"</t>
  </si>
  <si>
    <t>Prumos 500gr</t>
  </si>
  <si>
    <t>Niveis 3 bolhas</t>
  </si>
  <si>
    <t>Carrinho de Mão em Aço Carbono Pneu e Câmara Chapa 24mm 60L</t>
  </si>
  <si>
    <t>Martelo 27 m</t>
  </si>
  <si>
    <t>Pás 71cm</t>
  </si>
  <si>
    <t>Talhadeiras 12 pol</t>
  </si>
  <si>
    <t>enxada Com Cabo 2 1/2 Lb Para Pedreiro</t>
  </si>
  <si>
    <t>Penereiras 50cm</t>
  </si>
  <si>
    <t>Serra marmore</t>
  </si>
  <si>
    <t>Moto esmeril bancada 300W</t>
  </si>
  <si>
    <t>Cortador Riscador Piso Cerâmica Porc. 60c</t>
  </si>
  <si>
    <t>Régua de aluminio (2,00m)</t>
  </si>
  <si>
    <t>Serracopo com adaptador - 11pc</t>
  </si>
  <si>
    <t>Serrote 18"</t>
  </si>
  <si>
    <t xml:space="preserve">  SERVENTE AJUDANTE PEDREIRO</t>
  </si>
  <si>
    <t>7170-20</t>
  </si>
  <si>
    <t>PINTOR</t>
  </si>
  <si>
    <t>7166-10</t>
  </si>
  <si>
    <t>EQUIPAMENTO BÁSICO PINTOR</t>
  </si>
  <si>
    <t>Rolo de Pintura- Lã de carneiro - 23cm</t>
  </si>
  <si>
    <t>Bandeja de pintura para rolo de 23cm</t>
  </si>
  <si>
    <t>Misturador de tinta mandril de 3/8</t>
  </si>
  <si>
    <t>Kit Pincel De Trincha Pra Pintura - 2"</t>
  </si>
  <si>
    <t>Cabo extensor - 4mts</t>
  </si>
  <si>
    <t>Desempenadeiras 280 x 120</t>
  </si>
  <si>
    <t>Estopas - 1kg</t>
  </si>
  <si>
    <t>KG</t>
  </si>
  <si>
    <t>Espatulas 12"</t>
  </si>
  <si>
    <t>Lona plástica - 4 x 100mts</t>
  </si>
  <si>
    <t>RL</t>
  </si>
  <si>
    <t>Taco de borracha</t>
  </si>
  <si>
    <t>Escada extensível fibra de vidro 4,20 X 7,20 M</t>
  </si>
  <si>
    <t>Compressor de ar Cp8022</t>
  </si>
  <si>
    <t>DF000184/2024</t>
  </si>
  <si>
    <t>BRIGADISTA DIURNO</t>
  </si>
  <si>
    <t>EQUIPAMENTO PRA ARROMBAMENTO BRIGADISTA</t>
  </si>
  <si>
    <t xml:space="preserve">Depreciação 20% AA </t>
  </si>
  <si>
    <t>Alicate universal isol 1000V</t>
  </si>
  <si>
    <t>Alicate de pressão, de aço, 10"</t>
  </si>
  <si>
    <t>Arco de serra regulável 12"</t>
  </si>
  <si>
    <t>Lâmina de serra, 12” x 300mm</t>
  </si>
  <si>
    <t>Chave de grifo nº 255-18</t>
  </si>
  <si>
    <t>Chave teste, 100-500V</t>
  </si>
  <si>
    <t>Trena de 10 metros com fita de fibra de vidro</t>
  </si>
  <si>
    <t>Machado de aço de 1 corte, 3,5 Lbs, com cabo de madeira</t>
  </si>
  <si>
    <t>Marreta de aço, 5kg, com cabo de madeira</t>
  </si>
  <si>
    <t>Martelo de aço, 27cm, com cabo de madeira</t>
  </si>
  <si>
    <t>Pé-de-cabra de aço, ¾ x 60cm</t>
  </si>
  <si>
    <t>Tesoura de aço para cortar metal, 14-556</t>
  </si>
  <si>
    <t>Caixa de ferramentas, de aço - 5 gavetas</t>
  </si>
  <si>
    <t>Tabela 3: Equipamentos para primeiros-socorros/salvamentos</t>
  </si>
  <si>
    <t>Aparelho digital para medir pressão, de pulso, com baterias sobressalentes</t>
  </si>
  <si>
    <t>Cadeira de rodas com as seguintes especificações ou similar: Estrutura em Aco, pintura Epóxi, na cor: Azul ou cinza, dobrável, assento e encosto em Nylon higienizável, apoio para os braços fixos, apoio dobrável para os pés, rodas traseiras medindo 24 polegadas, pneus maciços e rodas dianteiras medindo 6 polegadas e capacidade mínima de 100kg.</t>
  </si>
  <si>
    <t>Colar cervical regulável para imobilização da medula espinhal, com suporte para cabeça, regulável do tamanhos PP ao G. Composição: Laminado 100% policloreto de vinila; malha 100% algodão; espuma interna: 100% poliuretano; revestimento: 100% poliamida.</t>
  </si>
  <si>
    <t>Colete imobilizador dorsal, tipo Ked, tamanho adulto, extricador de vítima para imobilização da coluna dorsal, confeccionado em tecido sintético, com hastes em madeira maciça, co cinco cintos em cores de padronização universal, fivelas em poliamida, lavável e resistente a abrasão. Parte superior com duas alças em “v” mais uma central. Parte inferior com alça dupla ou em paralelo duas tiras com velcro para fixação da testa e do queixo – Acompanha bolsa para guarda e transporte do conjunto.</t>
  </si>
  <si>
    <t>Dea Desfribilador Externo Automatico Capacidade Minima De 200 Choques Bateria Recarregavel Compativel Com Ecg De 3 Vias 2 Pares De Eletrodo Adulto E Infantil</t>
  </si>
  <si>
    <t>Lanterna clínica para avaliação de pupila, funcionamento a pilha, clip para prender no bolso, interruptor de botão liga/desliga</t>
  </si>
  <si>
    <t>Maleta grande de primeiros socorros, cor branca, 44cm</t>
  </si>
  <si>
    <t>Óculos de proteção individual, lente incolor</t>
  </si>
  <si>
    <t>Kit Resgate – Primeiros Socorros Completo. Composto Dos Seguintes Itens: Bolsa Resgate – 1Un; Colar Perfect Ace Adulto – 1Un; Colar Perfect Ace Infantil – 1Un; Conjunto De Talas Pp, P, M E G – 1Cnj; Máscara Rcp Pocket – 1Un; Esparadrapo 10 Cm X 4,5 Cm – 1 - Kit Resgate – Primei</t>
  </si>
  <si>
    <t>Reanimador pulmonar adulto</t>
  </si>
  <si>
    <t>Reanimador pulmonar infantil</t>
  </si>
  <si>
    <t>Termômetro digital aprovado pelo INMETRO, beep sonoro e aviso de medição, display de LCD de fácil visualização, alarme de febre, memória da última medição, desligamento automático, indicador de bateria fraca.</t>
  </si>
  <si>
    <t>Tesoura fina 16cm</t>
  </si>
  <si>
    <t>Tesoura lister 20cm</t>
  </si>
  <si>
    <t>Tesoura ponta curva 14cm</t>
  </si>
  <si>
    <t>Cobertor de Alumínio</t>
  </si>
  <si>
    <t>Pochete de perna, em polipropileno, nylon e algodão</t>
  </si>
  <si>
    <t>Fita zebrada plástica utilizada para isolamento em áreas de acidente nas cores amarela e preta, dimensões de 07 cm x 200 m</t>
  </si>
  <si>
    <t> Tabela 4: Material de consumo para primeiro-socorros</t>
  </si>
  <si>
    <t>Abaixador de línguas em madeira, pacote com 100 unidades</t>
  </si>
  <si>
    <t>Álcool líquido 70%, em garrafa plástica de 1000ml</t>
  </si>
  <si>
    <t>Atadura de crepe estéril, medindo 15 cm de largura</t>
  </si>
  <si>
    <t>Atadura de crepe estéril, medindo 20 cm de largura</t>
  </si>
  <si>
    <t>Avental curto descartável</t>
  </si>
  <si>
    <t>Bolsa térmica de gel flexível, tamanho médio</t>
  </si>
  <si>
    <t>kit Cânula de Guedel n.º 0, 1, 2, 3, 4, 5</t>
  </si>
  <si>
    <t>Compressa de gaze estéril, confeccionada com fios 100% algodão em tecido tipo tela, com 8 camadas e 5 dobras, dimensão 7,5 cm x 7,5 cm, pacote com 10 unidades</t>
  </si>
  <si>
    <t>PCT</t>
  </si>
  <si>
    <t>Rolo de esparadrapo impermeável, 100% algodão, medindo 10cm x 4,5m</t>
  </si>
  <si>
    <t>Água oxigenada 10 volumes, em garrafa plástica de 1000ml</t>
  </si>
  <si>
    <t>Luva em látex para procedimento, tamanho médio, caixa com 50 pares</t>
  </si>
  <si>
    <t>CX</t>
  </si>
  <si>
    <t>Máscara cirúrgica, branca, com elástico para prender atrás das orelhas, clips nasal de alumínio</t>
  </si>
  <si>
    <t>Gel aerosol para uso exclusivamente tópico, contendo em sua formulação salicilato de metila, cânfora, mentol e terebintina, marca Massageol ou Gelol ou similar</t>
  </si>
  <si>
    <t>Soro fisiológico, em garrafa plástica de 250ml</t>
  </si>
  <si>
    <t>Tabela 5: Equipamentos para comunicação</t>
  </si>
  <si>
    <t>Rádio de comunicação HT com no mínimo as seguintes especificações: 6 canais, potência de saída de 2 Watts, cobertura de 13.400m² ou 08 andares. Deve acompanhar 2 baterias recarregáveis com capacidade de duração de no mínimo 12 horas cada, homologado pela Anatel</t>
  </si>
  <si>
    <t>Fones de ouvidos de lapela, com microfone, para rádio HT</t>
  </si>
  <si>
    <t>Megafone com bateria recarregável, com alça para transporte, tamanho aproximado de 25cm x 20cm x 15cm.</t>
  </si>
  <si>
    <t>uniforme brigada</t>
  </si>
  <si>
    <t>Peças</t>
  </si>
  <si>
    <t>Quantidade por empregado (12 meses)</t>
  </si>
  <si>
    <t>Substituição</t>
  </si>
  <si>
    <t>Gandola</t>
  </si>
  <si>
    <t>Confeccionado em tecido “Rip-Stop”, cor e modelo: padrão estipulado pelo CBMDF.</t>
  </si>
  <si>
    <t>A cada 06 (seis) meses</t>
  </si>
  <si>
    <t>Calça</t>
  </si>
  <si>
    <t>Camiseta</t>
  </si>
  <si>
    <t>Lisa, confeccionada em malha penteada, 100% dos fios de algodão, cor branca, manga curta</t>
  </si>
  <si>
    <t>Coturno</t>
  </si>
  <si>
    <t>Cabedal em couro nobuk hidrofugado, espessura de 2mm, dublado com tecido de poliéster e colarinho de couro pelica; forração interna de acrilíco automativo, com isolamento térmico em EVA; reforço interno de material termoplástico leve e resistente, no bico e calcanhar; solado de borracha maciço, vulcanizado ao cabedal, resistente à corrente elétrica; vedação resistente à água ou 100% impermeável.</t>
  </si>
  <si>
    <t>Meião</t>
  </si>
  <si>
    <t>Liso, confeccionado em algodão e elastano</t>
  </si>
  <si>
    <t>Bombachas</t>
  </si>
  <si>
    <t>Elástico resistente, na cor preta.</t>
  </si>
  <si>
    <t>TÉCNICO EM REDES DE TELECOMUNICAÇÃO</t>
  </si>
  <si>
    <t>2143-70</t>
  </si>
  <si>
    <t>EQUIPAMENTO BÁSICO TECNICO EM REDES</t>
  </si>
  <si>
    <t>Depreciação 20%</t>
  </si>
  <si>
    <t>Alicate de crimpagem para RJ45 e RJ11</t>
  </si>
  <si>
    <t>Testador De Cabo De Rede</t>
  </si>
  <si>
    <t>Detectores de voltagem</t>
  </si>
  <si>
    <t>Pulseira antiestatica</t>
  </si>
  <si>
    <t>Multimetro digital</t>
  </si>
  <si>
    <t>Ferro de solda</t>
  </si>
  <si>
    <t>Pistola de cola quente</t>
  </si>
  <si>
    <t>Sugador de solda</t>
  </si>
  <si>
    <t>Kit Chaves para informatica</t>
  </si>
  <si>
    <t>Lanternas de cabeça 150 lumens</t>
  </si>
  <si>
    <t>JARDINEIRO</t>
  </si>
  <si>
    <t>6220-10</t>
  </si>
  <si>
    <t>EQUIPAMENTO BÁSICO JARDINEIRO</t>
  </si>
  <si>
    <t>Pá para jardinagem  - 320 x 270mm</t>
  </si>
  <si>
    <t>Ancinho ou rastelo</t>
  </si>
  <si>
    <t>Tesoura de Poda</t>
  </si>
  <si>
    <t>Pulverizador 5 lTS</t>
  </si>
  <si>
    <t>Regador MANUAL 10 lts</t>
  </si>
  <si>
    <t>Enxada Norte</t>
  </si>
  <si>
    <t>Aparador de grama eletrico 900 W</t>
  </si>
  <si>
    <t>Mangueira 50mts - 3/4"</t>
  </si>
  <si>
    <t>Arrancador de inço</t>
  </si>
  <si>
    <t>MATERIAL BÁSICO</t>
  </si>
  <si>
    <t xml:space="preserve">ABRACADEIRA DE NYLON PARA AMARRACAO DE CABOS, COMPRIMENTO DE 100 X *4,6* MM                                                                                                                                                                                                                                                                                                                                                                                                                               </t>
  </si>
  <si>
    <t xml:space="preserve">UN    </t>
  </si>
  <si>
    <t>Abafador de Ruídos</t>
  </si>
  <si>
    <t xml:space="preserve">ABRACADEIRA DE NYLON PARA AMARRACAO DE CABOS, COMPRIMENTO DE 100 X 2,5 MM                                                                                                                                                                                                                                                                                                                                                                                                                                 </t>
  </si>
  <si>
    <t xml:space="preserve">ABRACADEIRA EM ACO PARA AMARRACAO DE ELETRODUTOS, TIPO D, COM 1 1/4" E PARAFUSO DE FIXACAO                                                                                                                                                                                                                                                                                                                                                                                                                </t>
  </si>
  <si>
    <t xml:space="preserve">ABRACADEIRA EM ACO PARA AMARRACAO DE ELETRODUTOS, TIPO D, COM 1" E PARAFUSO DE FIXACAO                                                                                                                                                                                                                                                                                                                                                                                                                    </t>
  </si>
  <si>
    <t xml:space="preserve">ABRACADEIRA EM ACO PARA AMARRACAO DE ELETRODUTOS, TIPO D, COM 3/4" E PARAFUSO DE FIXACAO                                                                                                                                                                                                                                                                                                                                                                                                                  </t>
  </si>
  <si>
    <t xml:space="preserve">ABRACADEIRA EM ACO PARA AMARRACAO DE ELETRODUTOS, TIPO U SIMPLES, COM 1"                                                                                                                                                                                                                                                                                                                                                                                                                                  </t>
  </si>
  <si>
    <t xml:space="preserve">ABRACADEIRA EM ACO PARA AMARRACAO DE ELETRODUTOS, TIPO U SIMPLES, COM 1/2"                                                                                                                                                                                                                                                                                                                                                                                                                                </t>
  </si>
  <si>
    <t xml:space="preserve">ABRACADEIRA EM ACO PARA AMARRACAO DE ELETRODUTOS, TIPO U SIMPLES, COM 2 1/2"                                                                                                                                                                                                                                                                                                                                                                                                                              </t>
  </si>
  <si>
    <t xml:space="preserve">ABRACADEIRA EM ACO PARA AMARRACAO DE ELETRODUTOS, TIPO U SIMPLES, COM 2"                                                                                                                                                                                                                                                                                                                                                                                                                                  </t>
  </si>
  <si>
    <t xml:space="preserve">ABRACADEIRA EM ACO PARA AMARRACAO DE ELETRODUTOS, TIPO U SIMPLES, COM 3/4"                                                                                                                                                                                                                                                                                                                                                                                                                                </t>
  </si>
  <si>
    <t xml:space="preserve">ADAPTADOR EM LATAO, ENGATE RAPIDO 2 1/2" X ROSCA INTERNA 5 FIOS 2 1/2", PARA INSTALACAO PREDIAL DE COMBATE A INCENDIO                                                                                                                                                                                                                                                                                                                                                                                     </t>
  </si>
  <si>
    <t xml:space="preserve">ADAPTADOR PVC SOLDAVEL CURTO COM BOLSA E ROSCA, 110 MM X 4", PARA AGUA FRIA                                                                                                                                                                                                                                                                                                                                                                                                                               </t>
  </si>
  <si>
    <t xml:space="preserve">ADAPTADOR PVC SOLDAVEL CURTO COM BOLSA E ROSCA, 20 MM X 1/2", PARA AGUA FRIA                                                                                                                                                                                                                                                                                                                                                                                                                              </t>
  </si>
  <si>
    <t xml:space="preserve">ADAPTADOR PVC SOLDAVEL CURTO COM BOLSA E ROSCA, 25 MM X 3/4", PARA AGUA FRIA                                                                                                                                                                                                                                                                                                                                                                                                                              </t>
  </si>
  <si>
    <t xml:space="preserve">ADAPTADOR PVC SOLDAVEL CURTO COM BOLSA E ROSCA, 32 MM X 1", PARA AGUA FRIA                                                                                                                                                                                                                                                                                                                                                                                                                                </t>
  </si>
  <si>
    <t xml:space="preserve">ADAPTADOR PVC SOLDAVEL CURTO COM BOLSA E ROSCA, 40 MM X 1 1/2", PARA AGUA FRIA                                                                                                                                                                                                                                                                                                                                                                                                                            </t>
  </si>
  <si>
    <t xml:space="preserve">ADAPTADOR PVC SOLDAVEL CURTO COM BOLSA E ROSCA, 50 MM X 1 1/4", PARA AGUA FRIA                                                                                                                                                                                                                                                                                                                                                                                                                            </t>
  </si>
  <si>
    <t xml:space="preserve">ADAPTADOR PVC SOLDAVEL CURTO COM BOLSA E ROSCA, 50 MM X1 1/2", PARA AGUA FRIA                                                                                                                                                                                                                                                                                                                                                                                                                             </t>
  </si>
  <si>
    <t xml:space="preserve">ADAPTADOR PVC SOLDAVEL CURTO COM BOLSA E ROSCA, 60 MM X 2", PARA AGUA FRIA                                                                                                                                                                                                                                                                                                                                                                                                                                </t>
  </si>
  <si>
    <t xml:space="preserve">ADAPTADOR PVC SOLDAVEL, COM FLANGE E ANEL DE VEDACAO, 50 MM X 1 1/2", PARA CAIXA D'AGUA                                                                                                                                                                                                                                                                                                                                                                                                                   </t>
  </si>
  <si>
    <t xml:space="preserve">ADAPTADOR PVC SOLDAVEL, COM FLANGES E ANEL DE VEDACAO, 60 MM X 2", PARA CAIXA D' AGUA                                                                                                                                                                                                                                                                                                                                                                                                                     </t>
  </si>
  <si>
    <t xml:space="preserve">ADAPTADOR PVC SOLDAVEL, LONGO, COM FLANGE LIVRE,  110 MM X 4", PARA CAIXA D' AGUA                                                                                                                                                                                                                                                                                                                                                                                                                         </t>
  </si>
  <si>
    <t xml:space="preserve">ADAPTADOR PVC, ROSCAVEL, COM FLANGES E ANEL DE VEDACAO, 1 1/2", PARA CAIXA D'AGUA                                                                                                                                                                                                                                                                                                                                                                                                                         </t>
  </si>
  <si>
    <t xml:space="preserve">ADAPTADOR, PVC PBA,  BOLSA/ROSCA, JE, DN 75 / DE  85 MM                                                                                                                                                                                                                                                                                                                                                                                                                                                   </t>
  </si>
  <si>
    <t xml:space="preserve">ADAPTADOR, PVC PBA, BOLSA/ROSCA, JE, DN 100 / DE 110 MM                                                                                                                                                                                                                                                                                                                                                                                                                                                   </t>
  </si>
  <si>
    <t xml:space="preserve">ADESIVO ACRILICO DE BASE AQUOSA / COLA DE CONTATO                                                                                                                                                                                                                                                                                                                                                                                                                                                         </t>
  </si>
  <si>
    <t xml:space="preserve">KG    </t>
  </si>
  <si>
    <t xml:space="preserve">ADESIVO PLASTICO PARA PVC, FRASCO COM 175 GR                                                                                                                                                                                                                                                                                                                                                                                                                                                              </t>
  </si>
  <si>
    <t xml:space="preserve">ADITIVO ADESIVO LIQUIDO PARA ARGAMASSAS DE REVESTIMENTOS CIMENTICIOS                                                                                                                                                                                                                                                                                                                                                                                                                                      </t>
  </si>
  <si>
    <t>LT</t>
  </si>
  <si>
    <t>AGUA SANITARIA</t>
  </si>
  <si>
    <t>ALCOOL EM RECEPIENTES DE 1000ml</t>
  </si>
  <si>
    <t>ALETA HORIZONTAL</t>
  </si>
  <si>
    <t>Andaime - Materia Prima: Ferro Tubular Conforme Nr 18 E Nbr 6494; Medidas: 1,00 M X 1,53 M; Base: 12 Pecas De Andaime Com 4 Sapatas E 4 Rodízios;</t>
  </si>
  <si>
    <t xml:space="preserve">ANEL BORRACHA PARA TUBO ESGOTO PREDIAL, DN 50 MM (NBR 5688)                                                                                                                                                                                                                                                                                                                                                                                                                                               </t>
  </si>
  <si>
    <t xml:space="preserve">ANEL BORRACHA PARA TUBO ESGOTO PREDIAL, DN 75 MM (NBR 5688)                                                                                                                                                                                                                                                                                                                                                                                                                                               </t>
  </si>
  <si>
    <t xml:space="preserve">ANEL BORRACHA, DN 100 MM, PARA TUBO SERIE REFORCADA ESGOTO PREDIAL                                                                                                                                                                                                                                                                                                                                                                                                                                        </t>
  </si>
  <si>
    <t xml:space="preserve">ANEL BORRACHA, DN 150 MM, PARA TUBO SERIE REFORCADA ESGOTO PREDIAL                                                                                                                                                                                                                                                                                                                                                                                                                                        </t>
  </si>
  <si>
    <t xml:space="preserve">ANEL BORRACHA, DN 75 MM, PARA TUBO SERIE REFORCADA ESGOTO PREDIAL                                                                                                                                                                                                                                                                                                                                                                                                                                         </t>
  </si>
  <si>
    <t xml:space="preserve">ANEL BORRACHA, PARA TUBO PVC, REDE COLETOR ESGOTO, DN 150 MM (NBR 7362)                                                                                                                                                                                                                                                                                                                                                                                                                                   </t>
  </si>
  <si>
    <t xml:space="preserve">ANEL DE VEDACAO, PVC FLEXIVEL, 100 MM, PARA SAIDA DE BACIA / VASO SANITARIO                                                                                                                                                                                                                                                                                                                                                                                                                               </t>
  </si>
  <si>
    <t xml:space="preserve">ARAME GALVANIZADO 12 BWG, D = 2,76 MM (0,048 KG/M) OU 14 BWG, D = 2,11 MM (0,026 KG/M)                                                                                                                                                                                                                                                                                                                                                                                                                    </t>
  </si>
  <si>
    <t xml:space="preserve">ARAME GALVANIZADO 18 BWG, D = 1,24MM (0,009 KG/M)                                                                                                                                                                                                                                                                                                                                                                                                                                                         </t>
  </si>
  <si>
    <t xml:space="preserve">ARGAMASSA POLIMERICA DE REPARO ESTRUTURAL, BICOMPONENTE                                                                                                                                                                                                                                                                                                                                                                                                                                                   </t>
  </si>
  <si>
    <t xml:space="preserve">ARGAMASSA POLIMERICA IMPERMEABILIZANTE SEMIFLEXIVEL, BICOMPONENTE, A BASE DE CIMENTO E ADITIVOS                                                                                                                                                                                                                                                                                                                                                                                                           </t>
  </si>
  <si>
    <t>ARRUELA</t>
  </si>
  <si>
    <t xml:space="preserve">ARRUELA LISA EM ACO GALVANIZADO, DIMENSAO VARIADAS                                                                                                                                                                                                                                                                                                                                  </t>
  </si>
  <si>
    <t xml:space="preserve">ASSENTO SANITARIO DE PLASTICO, TIPO CONVENCIONAL                                                                                                                                                                                                                                                                                                                                                                                                                                                          </t>
  </si>
  <si>
    <t xml:space="preserve">AUTOMATICO DE BOIA SUPERIOR / INFERIOR, *15* A / 250 V                                                                                                                                                                                                                                                                                                                                                                                                                                                    </t>
  </si>
  <si>
    <t>Avental de Raspa</t>
  </si>
  <si>
    <t xml:space="preserve">BACIA SANITARIA (VASO) COM CAIXA ACOPLADA, SIFAO APARENTE, DE LOUCA BRANCA (SEM ASSENTO)                                                                                                                                                                                                                                                                                                                                                                                                                  </t>
  </si>
  <si>
    <t xml:space="preserve">BALDE PLASTICO CAPACIDADE *10* L                                                                                                                                                                                                                                                                                                                                                                                                                                                                          </t>
  </si>
  <si>
    <t xml:space="preserve">BARRA ANTIPANICO SIMPLES, CEGA EM LADO OPOSTO, COR CINZA                                                                                                                                                                                                                                                                                                                                                                                                                                                  </t>
  </si>
  <si>
    <t xml:space="preserve">BARRA ANTIPANICO SIMPLES, COM FECHADURA LADO OPOSTO, COR CINZA                                                                                                                                                                                                                                                                                                                                                                                                                                            </t>
  </si>
  <si>
    <r>
      <rPr>
        <sz val="12"/>
        <rFont val="Aptos"/>
        <family val="2"/>
      </rPr>
      <t>BASE  DA UNIDADE EVAPORADORA (CHASSI) AR COND. TIPO SPLIT 7.000 A
80.000</t>
    </r>
  </si>
  <si>
    <t>BASE DA CONDENSADORA (CHASSI) AR COND. TIPO ACJ</t>
  </si>
  <si>
    <t>BASE/PAINEL INFERIOR DA EVAPORADORA</t>
  </si>
  <si>
    <t>BOMBA DE DRENAGEM</t>
  </si>
  <si>
    <t>BOTÕES PARA REGULAGEM DE FUNÇÃO</t>
  </si>
  <si>
    <t xml:space="preserve">BRACO OU HASTE COM CANOPLA PLASTICA, 1/2 ", PARA CHUVEIRO SIMPLES                                                                                                                                                                                                                                                                                                                                                                                                                                         </t>
  </si>
  <si>
    <t>BROCAS DE AÇO CARBONO (BITOLAS DIVERSAS)</t>
  </si>
  <si>
    <t>BROCAS DE AÇO RAPIDO (BITOLAS DIVERSAS0</t>
  </si>
  <si>
    <t>BROCAS DE VIDEA (BITOLAS DIVERAS)</t>
  </si>
  <si>
    <t>BUCHA (MANCAL) DA TURBINA</t>
  </si>
  <si>
    <t xml:space="preserve">BUCHA DE NYLON SEM ABA S10                                                                                                                                                                                                                                                                                                                                                                                                                                                                                </t>
  </si>
  <si>
    <t xml:space="preserve">BUCHA DE NYLON SEM ABA S6                                                                                                                                                                                                                                                                                                                                                                                                                                                                                 </t>
  </si>
  <si>
    <t xml:space="preserve">BUCHA DE NYLON SEM ABA S8                                                                                                                                                                                                                                                                                                                                                                                                                                                                                 </t>
  </si>
  <si>
    <t xml:space="preserve">BUCHA DE REDUCAO DE PVC, SOLDAVEL, CURTA, COM 25 X 20 MM, PARA AGUA FRIA PREDIAL                                                                                                                                                                                                                                                                                                                                                                                                                          </t>
  </si>
  <si>
    <t xml:space="preserve">BUCHA DE REDUCAO DE PVC, SOLDAVEL, CURTA, COM 32 X 25 MM, PARA AGUA FRIA PREDIAL                                                                                                                                                                                                                                                                                                                                                                                                                          </t>
  </si>
  <si>
    <t xml:space="preserve">BUCHA DE REDUCAO DE PVC, SOLDAVEL, CURTA, COM 40 X 32 MM, PARA AGUA FRIA PREDIAL                                                                                                                                                                                                                                                                                                                                                                                                                          </t>
  </si>
  <si>
    <t xml:space="preserve">BUCHA DE REDUCAO DE PVC, SOLDAVEL, CURTA, COM 50 X 40 MM, PARA AGUA FRIA PREDIAL                                                                                                                                                                                                                                                                                                                                                                                                                          </t>
  </si>
  <si>
    <t xml:space="preserve">BUCHA DE REDUCAO DE PVC, SOLDAVEL, CURTA, COM 60 X 50 MM, PARA AGUA FRIA PREDIAL                                                                                                                                                                                                                                                                                                                                                                                                                          </t>
  </si>
  <si>
    <t xml:space="preserve">BUCHA DE REDUCAO DE PVC, SOLDAVEL, LONGA, COM 32 X 20 MM, PARA AGUA FRIA PREDIAL                                                                                                                                                                                                                                                                                                                                                                                                                          </t>
  </si>
  <si>
    <t xml:space="preserve">BUCHA DE REDUCAO DE PVC, SOLDAVEL, LONGA, COM 40 X 25 MM, PARA AGUA FRIA PREDIAL                                                                                                                                                                                                                                                                                                                                                                                                                          </t>
  </si>
  <si>
    <t xml:space="preserve">BUCHA DE REDUCAO DE PVC, SOLDAVEL, LONGA, COM 50 X 25 MM, PARA AGUA FRIA PREDIAL                                                                                                                                                                                                                                                                                                                                                                                                                          </t>
  </si>
  <si>
    <t xml:space="preserve">BUCHA DE REDUCAO DE PVC, SOLDAVEL, LONGA, COM 50 X 32 MM, PARA AGUA FRIA PREDIAL                                                                                                                                                                                                                                                                                                                                                                                                                          </t>
  </si>
  <si>
    <t xml:space="preserve">BUCHA DE REDUCAO DE PVC, SOLDAVEL, LONGA, COM 60 X 32 MM, PARA AGUA FRIA PREDIAL                                                                                                                                                                                                                                                                                                                                                                                                                          </t>
  </si>
  <si>
    <t xml:space="preserve">BUCHA DE REDUCAO DE PVC, SOLDAVEL, LONGA, COM 75 X 50 MM, PARA AGUA FRIA PREDIAL                                                                                                                                                                                                                                                                                                                                                                                                                          </t>
  </si>
  <si>
    <t xml:space="preserve">BUCHA DE REDUCAO PVC ROSCAVEL 3/4" X 1/2"                                                                                                                                                                                                                                                                                                                                                                                                                                                                 </t>
  </si>
  <si>
    <t xml:space="preserve">BUCHA DE REDUCAO PVC, ROSCAVEL 1 1/2" X 1"                                                                                                                                                                                                                                                                                                                                                                                                                                                                </t>
  </si>
  <si>
    <t xml:space="preserve">BUCHA DE REDUCAO PVC, ROSCAVEL, 1 1/2" X 3/4"                                                                                                                                                                                                                                                                                                                                                                                                                                                             </t>
  </si>
  <si>
    <t xml:space="preserve">BUCHA DE REDUCAO PVC, ROSCAVEL, 1" X 1/2"                                                                                                                                                                                                                                                                                                                                                                                                                                                                 </t>
  </si>
  <si>
    <t xml:space="preserve">BUCHA DE REDUCAO PVC, ROSCAVEL, 1" X 3/4"                                                                                                                                                                                                                                                                                                                                                                                                                                                                 </t>
  </si>
  <si>
    <t>CABO DE ALIMENTAÇÃO EM AR COND. TIPO ACJ DE 18.000 A 30.000</t>
  </si>
  <si>
    <t>CABO DE ALIMENTAÇÃO EM AR COND. TIPO ACJ DE 7.000 A 15.000</t>
  </si>
  <si>
    <t>CABO DE ALIMENTAÇÃO EM AR COND. TIPO SPLIT DE 28.000 A 80.000</t>
  </si>
  <si>
    <t>CABO DE ALIMENTAÇÃO EM AR COND. TIPO SPLIT DE 7.000 A 24.000 .</t>
  </si>
  <si>
    <t xml:space="preserve">CABO DE COBRE, FLEXIVEL, CLASSE 4 OU 5, ISOLACAO EM PVC/A, ANTICHAMA BWF-B, 1 CONDUTOR, 450/750 V, SECAO NOMINAL 1,5 MM2                                                                                                                                                                                                                                                                                                                                                                                  </t>
  </si>
  <si>
    <t>MT</t>
  </si>
  <si>
    <t xml:space="preserve">CABO DE COBRE, FLEXIVEL, CLASSE 4 OU 5, ISOLACAO EM PVC/A, ANTICHAMA BWF-B, 1 CONDUTOR, 450/750 V, SECAO NOMINAL 2,5 MM2                                                                                                                                                                                                                                                                                                                                                                                  </t>
  </si>
  <si>
    <t xml:space="preserve">CABO DE COBRE, FLEXIVEL, CLASSE 4 OU 5, ISOLACAO EM PVC/A, ANTICHAMA BWF-B, 1 CONDUTOR, 450/750 V, SECAO NOMINAL 25 MM2                                                                                                                                                                                                                                                                                                                                                                                   </t>
  </si>
  <si>
    <t xml:space="preserve">CABO DE COBRE, FLEXIVEL, CLASSE 4 OU 5, ISOLACAO EM PVC/A, ANTICHAMA BWF-B, 1 CONDUTOR, 450/750 V, SECAO NOMINAL 35 MM2                                                                                                                                                                                                                                                                                                                                                                                   </t>
  </si>
  <si>
    <t xml:space="preserve">CABO DE COBRE, FLEXIVEL, CLASSE 4 OU 5, ISOLACAO EM PVC/A, ANTICHAMA BWF-B, 1 CONDUTOR, 450/750 V, SECAO NOMINAL 4 MM2                                                                                                                                                                                                                                                                                                                                                                                    </t>
  </si>
  <si>
    <t xml:space="preserve">CABO DE COBRE, FLEXIVEL, CLASSE 4 OU 5, ISOLACAO EM PVC/A, ANTICHAMA BWF-B, 1 CONDUTOR, 450/750 V, SECAO NOMINAL 6 MM2                                                                                                                                                                                                                                                                                                                                                                                    </t>
  </si>
  <si>
    <t xml:space="preserve">CABO DE COBRE, FLEXIVEL, CLASSE 4 OU 5, ISOLACAO EM PVC/A, ANTICHAMA BWF-B, COBERTURA PVC-ST1, ANTICHAMA BWF-B, 1 CONDUTOR, 0,6/1 KV, SECAO NOMINAL 10 MM2                                                                                                                                                                                                                                                                                                                                                </t>
  </si>
  <si>
    <t xml:space="preserve">CABO DE COBRE, FLEXIVEL, CLASSE 4 OU 5, ISOLACAO EM PVC/A, ANTICHAMA BWF-B, COBERTURA PVC-ST1, ANTICHAMA BWF-B, 1 CONDUTOR, 0,6/1 KV, SECAO NOMINAL 16 MM2                                                                                                                                                                                                                                                                                                                                                </t>
  </si>
  <si>
    <t xml:space="preserve">CABO DE COBRE, FLEXIVEL, CLASSE 4 OU 5, ISOLACAO EM PVC/A, ANTICHAMA BWF-B, COBERTURA PVC-ST1, ANTICHAMA BWF-B, 1 CONDUTOR, 0,6/1 KV, SECAO NOMINAL 50 MM2                                                                                                                                                                                                                                                                                                                                                </t>
  </si>
  <si>
    <t xml:space="preserve">CABO DE COBRE, FLEXIVEL, CLASSE 4 OU 5, ISOLACAO EM PVC/A, ANTICHAMA BWF-B, COBERTURA PVC-ST1, ANTICHAMA BWF-B, 1 CONDUTOR, 0,6/1 KV, SECAO NOMINAL 6 MM2                                                                                                                                                                                                                                                                                                                                                 </t>
  </si>
  <si>
    <t xml:space="preserve">CABO DE COBRE, FLEXIVEL, CLASSE 4 OU 5, ISOLACAO EM PVC/A, ANTICHAMA BWF-B, COBERTURA PVC-ST1, ANTICHAMA BWF-B, 1 CONDUTOR, 0,6/1 KV, SECAO NOMINAL 70 MM2                                                                                                                                                                                                                                                                                                                                                </t>
  </si>
  <si>
    <t xml:space="preserve">CABO DE COBRE, FLEXIVEL, CLASSE 4 OU 5, ISOLACAO EM PVC/A, ANTICHAMA BWF-B, COBERTURA PVC-ST1, ANTICHAMA BWF-B, 1 CONDUTOR, 0,6/1 KV, SECAO NOMINAL 95 MM2                                                                                                                                                                                                                                                                                                                                                </t>
  </si>
  <si>
    <t xml:space="preserve">CABO DE REDE, PAR TRANCADO, 4 PARES, CAT6                                                                                                                                                                                                                                                                                                                                                                                                                     </t>
  </si>
  <si>
    <t xml:space="preserve">CAIXA DE GORDURA CILINDRICA EM CONCRETO SIMPLES,  PRE-MOLDADA, COM DIAMETRO DE 40 CM E ALTURA DE 45 CM, COM TAMPA                                                                                                                                                                                                                                                                                                                                                                                         </t>
  </si>
  <si>
    <t xml:space="preserve">CAIXA DE GORDURA EM PVC, DIAMETRO MINIMO 300 MM, DIAMETRO DE SAIDA 100 MM, CAPACIDADE  APROXIMADA 18 LITROS, COM TAMPA E CESTO                                                                                                                                                                                                                                                                                                                                                                            </t>
  </si>
  <si>
    <t xml:space="preserve">CAIXA DE INCENDIO/ABRIGO PARA MANGUEIRA, DE EMBUTIR/INTERNA, COM 90 X 60 X 17 CM, EM CHAPA DE ACO, PORTA COM VENTILACAO, VISOR COM A INSCRICAO "INCENDIO", SUPORTE/CESTA INTERNA PARA A MANGUEIRA, PINTURA ELETROSTATICA VERMELHA                                                                                                                                                                                                                                                                         </t>
  </si>
  <si>
    <t xml:space="preserve">CAIXA DE PASSAGEM, EM PVC, DE 4" X 2", PARA ELETRODUTO FLEXIVEL CORRUGADO                                                                                                                                                                                                                                                                                                                                                                                                                                 </t>
  </si>
  <si>
    <t xml:space="preserve">CAIXA DE PASSAGEM, EM PVC, DE 4" X 4", PARA ELETRODUTO FLEXIVEL CORRUGADO                                                                                                                                                                                                                                                                                                                                                                                                                                 </t>
  </si>
  <si>
    <t xml:space="preserve">CAIXA DE PASSAGEM/ LUZ / TELEFONIA, DE EMBUTIR,  EM CHAPA DE ACO GALVANIZADO, DIMENSOES 20 X 20 X *12* CM (PADRAO CONCESSIONARIA LOCAL)                                                                                                                                                                                                                                                                                                                                                                   </t>
  </si>
  <si>
    <t xml:space="preserve">CAIXA DE PASSAGEM/ LUZ / TELEFONIA, DE EMBUTIR,  EM CHAPA DE ACO GALVANIZADO, DIMENSOES 40 X 40 X *12* CM (PADRAO CONCESSIONARIA LOCAL)                                                                                                                                                                                                                                                                                                                                                                   </t>
  </si>
  <si>
    <t xml:space="preserve">CAIXA DE PASSAGEM/ LUZ / TELEFONIA, DE EMBUTIR,  EM CHAPA DE ACO GALVANIZADO, DIMENSOES 60 X 60 X *12* CM (PADRAO CONCESSIONARIA LOCAL)                                                                                                                                                                                                                                                                                                                                                                   </t>
  </si>
  <si>
    <t xml:space="preserve">CAIXA OCTOGONAL DE FUNDO MOVEL, EM PVC, DE 3" X 3", PARA ELETRODUTO FLEXIVEL CORRUGADO                                                                                                                                                                                                                                                                                                                                                                                                                    </t>
  </si>
  <si>
    <t xml:space="preserve">CAIXA SIFONADA PVC, 100 X 100 X 50 MM, COM GRELHA REDONDA, BRANCA                                                                                                                                                                                                                                                                                                                                                                                                                                         </t>
  </si>
  <si>
    <t xml:space="preserve">CAIXA SIFONADA, PVC, 150 X *185* X 75 MM, COM GRELHA QUADRADA, BRANCA                                                                                                                                                                                                                                                                                                                                                                                                                                     </t>
  </si>
  <si>
    <t xml:space="preserve">CAIXA SIFONADA, PVC, 150 X 150 X 50 MM, COM GRELHA QUADRADA, BRANCA (NBR 5688)                                                                                                                                                                                                                                                                                                                                                                                                                            </t>
  </si>
  <si>
    <t xml:space="preserve">CAIXA SIFONADA, PVC, 150 X 150 X 50 MM, COM GRELHA REDONDA, BRANCA                                                                                                                                                                                                                                                                                                                                                                                                                                        </t>
  </si>
  <si>
    <t xml:space="preserve">CAP PVC, SERIE R, DN 100 MM, PARA ESGOTO PREDIAL                                                                                                                                                                                                                                                                                                                                                                                                                                                          </t>
  </si>
  <si>
    <t xml:space="preserve">CAP PVC, SERIE R, DN 75 MM, PARA ESGOTO PREDIAL                                                                                                                                                                                                                                                                                                                                                                                                                                                           </t>
  </si>
  <si>
    <t xml:space="preserve">CAP PVC, SOLDAVEL, 20 MM, PARA AGUA FRIA PREDIAL                                                                                                                                                                                                                                                                                                                                                                                                                                                          </t>
  </si>
  <si>
    <t xml:space="preserve">CAP PVC, SOLDAVEL, 25 MM, PARA AGUA FRIA PREDIAL                                                                                                                                                                                                                                                                                                                                                                                                                                                          </t>
  </si>
  <si>
    <t xml:space="preserve">CAP PVC, SOLDAVEL, 32 MM, PARA AGUA FRIA PREDIAL                                                                                                                                                                                                                                                                                                                                                                                                                                                          </t>
  </si>
  <si>
    <t xml:space="preserve">CAP PVC, SOLDAVEL, 40 MM, PARA AGUA FRIA PREDIAL                                                                                                                                                                                                                                                                                                                                                                                                                                                          </t>
  </si>
  <si>
    <t xml:space="preserve">CAP PVC, SOLDAVEL, 50 MM, PARA AGUA FRIA PREDIAL                                                                                                                                                                                                                                                                                                                                                                                                                                                          </t>
  </si>
  <si>
    <t xml:space="preserve">CAP PVC, SOLDAVEL, 60 MM, PARA AGUA FRIA PREDIAL                                                                                                                                                                                                                                                                                                                                                                                                                                                          </t>
  </si>
  <si>
    <t xml:space="preserve">CAP PVC, SOLDAVEL, 75 MM, PARA AGUA FRIA PREDIAL                                                                                                                                                                                                                                                                                                                                                                                                                                                          </t>
  </si>
  <si>
    <t>Capa impermeável</t>
  </si>
  <si>
    <t>Capacete Classe A</t>
  </si>
  <si>
    <t>CAPACITOR DUPLO TIPO ACJ DE 7.000 A 30.000</t>
  </si>
  <si>
    <t>CAPACITOR EM SPLIT DE 28.000 A 80.000</t>
  </si>
  <si>
    <t>CAPACITOR EM SPLIT DE 7.000 A 24.000</t>
  </si>
  <si>
    <t>CAPACITOR SIMPLES 6MF - VENTILADOR</t>
  </si>
  <si>
    <t>CARENAGEM/PAINEL FRONTAL AR COND. TIPO SPLIT DE 28.000 A 80.000</t>
  </si>
  <si>
    <t>CARENAGEM/PAINEL FRONTAL AR COND. TIPO SPLIT DE 7.000 A 24.000</t>
  </si>
  <si>
    <r>
      <rPr>
        <sz val="12"/>
        <rFont val="Aptos"/>
        <family val="2"/>
      </rPr>
      <t>CARGA DE FLUIDO REFRIGERANTE PARA LIMPEZA DE SISTEMAS, R-141B -
POR APARELHO</t>
    </r>
  </si>
  <si>
    <r>
      <rPr>
        <sz val="12"/>
        <rFont val="Aptos"/>
        <family val="2"/>
      </rPr>
      <t>CARGA DE FLUIDO REFRIGERANTE PARA LIMPEZA DE SISTEMAS, R-141B
(POR APARELHO)</t>
    </r>
  </si>
  <si>
    <r>
      <rPr>
        <sz val="12"/>
        <rFont val="Aptos"/>
        <family val="2"/>
      </rPr>
      <t>CARGA DE GÁS  TIPO SPLIT DE 18.000 A 24.000 DISTÂNCIA MÉDIA 4
METROS</t>
    </r>
  </si>
  <si>
    <t>CARGA DE GÁS TIPO ACJ DE 18.000 A 30.000</t>
  </si>
  <si>
    <t>CARGA DE GÁS TIPO ACJ DE 7.000 A 15.000</t>
  </si>
  <si>
    <r>
      <rPr>
        <sz val="12"/>
        <rFont val="Aptos"/>
        <family val="2"/>
      </rPr>
      <t>CARGA DE GÁS TIPO SPLIT DE 28.000 A 40.000 -  DISTÂNCIA MÉDIA 4
METROS</t>
    </r>
  </si>
  <si>
    <r>
      <rPr>
        <sz val="12"/>
        <rFont val="Aptos"/>
        <family val="2"/>
      </rPr>
      <t>CARGA DE GÁS TIPO SPLIT DE 48.000 A 80.000 - DISTÂNCIA MÉDIA 4
METROS</t>
    </r>
  </si>
  <si>
    <t>CARGA DE GÁS TIPO SPLIT DE 7.000 A 12.000. DISTÂNCIA MÉDIA 4 METROS</t>
  </si>
  <si>
    <t>CHAVE CONTATORA EM AR COND. TIPO SPLIT. AC3, BOBINA 220V, MÍNIMO DE 25A</t>
  </si>
  <si>
    <t xml:space="preserve">CHAVE DUPLA PARA CONEXOES TIPO STORZ, ENGATE RAPIDO 1 1/2" X 2 1/2", EM LATAO, PARA INSTALACAO PREDIAL COMBATE A INCENDIO                                                                                                                                                                                                                                                                                                                                                                                 </t>
  </si>
  <si>
    <t>CHAVE SELETORA EM AR COND. TIPO ACJ DE 18.000 A 30.000</t>
  </si>
  <si>
    <t>CHAVE SELETORA EM AR COND. TIPO ACJ DE 7.000 A 15.000</t>
  </si>
  <si>
    <t xml:space="preserve">CHUVEIRO COMUM EM PLASTICO CROMADO, COM CANO, 4 TEMPERATURAS (110/220 V)                                                                                                                                                                                                                                                                                                                                                                                                                                  </t>
  </si>
  <si>
    <t xml:space="preserve">CIMENTO BRANCO NAO ESTRUTURAL (CPB - NAO ESTRUTURAL)                                                                                                                                                                                                                                                                                                                                                                                                                                                      </t>
  </si>
  <si>
    <t xml:space="preserve">CIMENTO PORTLAND COMPOSTO CP II-32                                                                                                                                                                                                                                                                                                                                                                                                                                                                        </t>
  </si>
  <si>
    <t>Cinto de segurança tipo paraquedista</t>
  </si>
  <si>
    <t xml:space="preserve">COLA BRANCA BASE PVA                                                                                                                                                                                                                                                                                                                                                                                                                                                                                      </t>
  </si>
  <si>
    <t>COMPRESSOR EM AR COND. TIPO ACJ DE 10.000 A 15.000 .</t>
  </si>
  <si>
    <t>COMPRESSOR EM AR COND. TIPO ACJ DE 18.000 A 22.000 .</t>
  </si>
  <si>
    <t>COMPRESSOR EM AR COND. TIPO ACJ DE 24.000 A 30.000 .</t>
  </si>
  <si>
    <t>COMPRESSOR EM AR COND. TIPO ACJ DE 7.000 A 9.000 .</t>
  </si>
  <si>
    <t>COMPRESSOR EM AR COND. TIPO SPLIT DE 18.000 A 24.000 .</t>
  </si>
  <si>
    <t>COMPRESSOR EM AR COND. TIPO SPLIT DE 28.000 A 40.000 .</t>
  </si>
  <si>
    <t>COMPRESSOR EM AR COND. TIPO SPLIT DE 48.000 A 80.000</t>
  </si>
  <si>
    <t>COMPRESSOR EM SPLIT DE 7.000 A 12.000</t>
  </si>
  <si>
    <t xml:space="preserve">CONDULETE EM PVC, TIPO "T", SEM TAMPA, DE 3/4"                                                                                                                                                                                                                                                                                                                                                                                                                                                            </t>
  </si>
  <si>
    <t xml:space="preserve">CONDULETE EM PVC, TIPO "X", SEM TAMPA, DE 3/4"                                                                                                                                                                                                                                                                                                                                                                                                                                                            </t>
  </si>
  <si>
    <t xml:space="preserve">CONECTOR / TOMADA FEMEA RJ 45                                                                                                                                                                                                                                                                                                                                                                                                        </t>
  </si>
  <si>
    <t xml:space="preserve">CONECTOR MACHO RJ 45                                                                                                                                                                                                                                                                                                                                                                                                     </t>
  </si>
  <si>
    <t xml:space="preserve">CONECTOR RETO DE ALUMINIO PARA ELETRODUTO DE 1 1/2", PARA ADAPTAR ENTRADA DE ELETRODUTO METALICO FLEXIVEL EM QUADROS                                                                                                                                                                                                                                                                                                                                                                                      </t>
  </si>
  <si>
    <t xml:space="preserve">CONECTOR RETO DE ALUMINIO PARA ELETRODUTO DE 1 1/4", PARA ADAPTAR ENTRADA DE ELETRODUTO METALICO FLEXIVEL EM QUADROS                                                                                                                                                                                                                                                                                                                                                                                      </t>
  </si>
  <si>
    <t xml:space="preserve">CONECTOR RETO DE ALUMINIO PARA ELETRODUTO DE 1", PARA ADAPTAR ENTRADA DE ELETRODUTO METALICO FLEXIVEL EM QUADROS                                                                                                                                                                                                                                                                                                                                                                                          </t>
  </si>
  <si>
    <t xml:space="preserve">CONECTOR RETO DE ALUMINIO PARA ELETRODUTO DE 1/2", PARA ADAPTAR ENTRADA DE ELETRODUTO METALICO FLEXIVEL EM QUADROS                                                                                                                                                                                                                                                                                                                                                                                        </t>
  </si>
  <si>
    <t xml:space="preserve">CONECTOR RETO DE ALUMINIO PARA ELETRODUTO DE 2 1/2", PARA ADAPTAR ENTRADA DE ELETRODUTO METALICO FLEXIVEL EM QUADROS                                                                                                                                                                                                                                                                                                                                                                                      </t>
  </si>
  <si>
    <t xml:space="preserve">CONECTOR RETO DE ALUMINIO PARA ELETRODUTO DE 2", PARA ADAPTAR ENTRADA DE ELETRODUTO METALICO FLEXIVEL EM QUADROS                                                                                                                                                                                                                                                                                                                                                                                          </t>
  </si>
  <si>
    <t xml:space="preserve">CONECTOR RETO DE ALUMINIO PARA ELETRODUTO DE 3", PARA ADAPTAR ENTRADA DE ELETRODUTO METALICO FLEXIVEL EM QUADROS                                                                                                                                                                                                                                                                                                                                                                                          </t>
  </si>
  <si>
    <t xml:space="preserve">CONECTOR RETO DE ALUMINIO PARA ELETRODUTO DE 3/4", PARA ADAPTAR ENTRADA DE ELETRODUTO METALICO FLEXIVEL EM QUADROS                                                                                                                                                                                                                                                                                                                                                                                        </t>
  </si>
  <si>
    <t xml:space="preserve">CONECTOR RETO DE ALUMINIO PARA ELETRODUTO DE 4", PARA ADAPTAR ENTRADA DE ELETRODUTO METALICO FLEXIVEL EM QUADROS                                                                                                                                                                                                                                                                                                                                                                                          </t>
  </si>
  <si>
    <r>
      <rPr>
        <sz val="12"/>
        <rFont val="Aptos"/>
        <family val="2"/>
      </rPr>
      <t>CONJUNTO DE CABOS E TUBOS (TUBO DE COBRE SUCÇÃO E DESCARGA FINO E GROSSO, ISOLAMENTO TÉRMICO, FITA PVC, CABO DE LIGAÇÃO)
18.000 A 30.000</t>
    </r>
  </si>
  <si>
    <r>
      <rPr>
        <sz val="12"/>
        <rFont val="Aptos"/>
        <family val="2"/>
      </rPr>
      <t>CONJUNTO DE CABOS E TUBOS (TUBO DE COBRE SUCÇÃO E DESCARGA FINO E GROSSO, ISOLAMENTO TÉRMICO, FITA PVC, CABO DE LIGAÇÃO)
7.000 A 12.000</t>
    </r>
  </si>
  <si>
    <t>CONTROLE REMOTO E PILHA</t>
  </si>
  <si>
    <t>Creme de proteção solar FPS 30</t>
  </si>
  <si>
    <t xml:space="preserve">CURVA 90 GRAUS DE PVC RIGIDO ROSCAVEL, DE 1", PARA ELETRODUTO                                                                                                                                                                                                                                                                                                                                                                                                                                     </t>
  </si>
  <si>
    <t xml:space="preserve">CURVA 90 GRAUS DE PVC RIGIDO ROSCAVEL, DE 1/2", PARA ELETRODUTO                                                                                                                                                                                                                                                                                                                                                                                                                                   </t>
  </si>
  <si>
    <t xml:space="preserve">CURVA 90 GRAUS DE PVC RIGIDO ROSCAVEL, DE 3/4", PARA ELETRODUTO                                                                                                                                                                                                                                                                                                                                                                                                                                   </t>
  </si>
  <si>
    <t xml:space="preserve">CURVA DE PVC 45 GRAUS, SOLDAVEL, 20 MM, COR MARROM, PARA AGUA FRIA PREDIAL                                                                                                                                                                                                                                                                                                                                                                                                                                </t>
  </si>
  <si>
    <t xml:space="preserve">CURVA DE PVC 45 GRAUS, SOLDAVEL, 25 MM, COR MARROM, PARA AGUA FRIA PREDIAL                                                                                                                                                                                                                                                                                                                                                                                                                                </t>
  </si>
  <si>
    <t xml:space="preserve">CURVA DE PVC 45 GRAUS, SOLDAVEL, 32 MM, COR MARROM, PARA AGUA FRIA PREDIAL                                                                                                                                                                                                                                                                                                                                                                                                                                </t>
  </si>
  <si>
    <t xml:space="preserve">CURVA DE PVC 45 GRAUS, SOLDAVEL, 40 MM, COR MARROM, PARA AGUA FRIA PREDIAL                                                                                                                                                                                                                                                                                                                                                                                                                                </t>
  </si>
  <si>
    <t xml:space="preserve">CURVA DE PVC 45 GRAUS, SOLDAVEL, 50 MM, COR MARROM, PARA AGUA FRIA PREDIAL                                                                                                                                                                                                                                                                                                                                                                                                                                </t>
  </si>
  <si>
    <t xml:space="preserve">CURVA DE PVC 45 GRAUS, SOLDAVEL, 60 MM, COR MARROM, PARA AGUA FRIA PREDIAL                                                                                                                                                                                                                                                                                                                                                                                                                                </t>
  </si>
  <si>
    <t xml:space="preserve">CURVA DE PVC 45 GRAUS, SOLDAVEL, 75 MM, COR MARROM, PARA AGUA FRIA PREDIAL                                                                                                                                                                                                                                                                                                                                                                                                                                </t>
  </si>
  <si>
    <t xml:space="preserve">CURVA DE PVC 90 GRAUS, SOLDAVEL, 20 MM, COR MARROM, PARA AGUA FRIA PREDIAL                                                                                                                                                                                                                                                                                                                                                                                                                                </t>
  </si>
  <si>
    <t xml:space="preserve">CURVA DE PVC 90 GRAUS, SOLDAVEL, 25 MM, COR MARROM, PARA AGUA FRIA PREDIAL                                                                                                                                                                                                                                                                                                                                                                                                                                </t>
  </si>
  <si>
    <t xml:space="preserve">CURVA DE PVC 90 GRAUS, SOLDAVEL, 32 MM, COR MARROM, PARA AGUA FRIA PREDIAL                                                                                                                                                                                                                                                                                                                                                                                                                                </t>
  </si>
  <si>
    <t xml:space="preserve">CURVA DE PVC 90 GRAUS, SOLDAVEL, 40 MM, COR MARROM, PARA AGUA FRIA PREDIAL                                                                                                                                                                                                                                                                                                                                                                                                                                </t>
  </si>
  <si>
    <t xml:space="preserve">CURVA DE PVC 90 GRAUS, SOLDAVEL, 50 MM, COR MARROM, PARA AGUA FRIA PREDIAL                                                                                                                                                                                                                                                                                                                                                                                                                                </t>
  </si>
  <si>
    <t xml:space="preserve">CURVA DE PVC 90 GRAUS, SOLDAVEL, 75 MM, COR MARROM, PARA AGUA FRIA PREDIAL                                                                                                                                                                                                                                                                                                                                                                                                                                </t>
  </si>
  <si>
    <t xml:space="preserve">CURVA PVC 90 GRAUS, DN 100 MM, PARA ESGOTO PREDIAL                                                                                                                                                                                                                                                                                                                                                                                                                                                  </t>
  </si>
  <si>
    <t xml:space="preserve">CURVA PVC 90 GRAUS, DN 40 MM, PARA ESGOTO PREDIAL                                                                                                                                                                                                                                                                                                                                                                                                                                                   </t>
  </si>
  <si>
    <t xml:space="preserve">CURVA PVC 90 GRAUS, DN 50 MM, PARA ESGOTO PREDIAL                                                                                                                                                                                                                                                                                                                                                                                                                                                   </t>
  </si>
  <si>
    <t xml:space="preserve">CURVA PVC 90 GRAUS, DN 75 MM, PARA ESGOTO PREDIAL                                                                                                                                                                                                                                                                                                                                                                                                                                                   </t>
  </si>
  <si>
    <t>DESENGORDURANTE</t>
  </si>
  <si>
    <t>DESENGRAXANTE</t>
  </si>
  <si>
    <t>DESINFETANTE</t>
  </si>
  <si>
    <t>DETERGENTE</t>
  </si>
  <si>
    <t xml:space="preserve">DILUENTE AGUARRAS                                                                                                                                                                                                                                                                                                                                                                                                                                                                                         </t>
  </si>
  <si>
    <t xml:space="preserve">DILUENTE EPOXI                                                                                                                                                                                                                                                                                                                                                                                                                                                                                            </t>
  </si>
  <si>
    <t xml:space="preserve">DISJUNTOR TERMOMAGNETICO AJUSTAVEL, TRIPOLAR DE 100 ATE 250A, CAPACIDADE DE INTERRUPCAO DE 35KA                                                                                                                                                                                                                                                                                                                                                                                                           </t>
  </si>
  <si>
    <t xml:space="preserve">DISJUNTOR TERMOMAGNETICO AJUSTAVEL, TRIPOLAR DE 300 ATE 400A, CAPACIDADE DE INTERRUPCAO DE 35KA                                                                                                                                                                                                                                                                                                                                                                                                           </t>
  </si>
  <si>
    <t xml:space="preserve">DISJUNTOR TERMOMAGNETICO AJUSTAVEL, TRIPOLAR DE 450 ATE 600A, CAPACIDADE DE INTERRUPCAO DE 35KA                                                                                                                                                                                                                                                                                                                                                                                                           </t>
  </si>
  <si>
    <t xml:space="preserve">DISJUNTOR TERMOMAGNETICO PARA TRILHO DIN (IEC), MONOPOLAR, 40 - 50 A, ICC - 5KA / 250 VCA                                                                                                                                                                                                                                                                                                                                                                                                                 </t>
  </si>
  <si>
    <t xml:space="preserve">DISJUNTOR TERMOMAGNETICO PARA TRILHO DIN (IEC), MONOPOLAR, 6 - 32 A                                                                                                                                                                                                                                                                                                                                                                                                                                       </t>
  </si>
  <si>
    <t xml:space="preserve">DISJUNTOR TERMOMAGNETICO PARA TRILHO DIN (IEC), MONOPOLAR, 63 A                                                                                                                                                                                                                                                                                                                                                                                                                                           </t>
  </si>
  <si>
    <t xml:space="preserve">DISJUNTOR TERMOMAGNETICO PARA TRILHO DIN (IEC), TRIPOLAR, 10 - 50 A                                                                                                                                                                                                                                                                                                                                                                                                                                       </t>
  </si>
  <si>
    <t xml:space="preserve">DISJUNTOR TERMOMAGNETICO PARA TRILHO DIN (IEC), TRIPOLAR, 63 A                                                                                                                                                                                                                                                                                                                                                                                                                                            </t>
  </si>
  <si>
    <t xml:space="preserve">DISJUNTOR TERMOMAGNETICO TRIPOLAR 125 A / 425 V / ICC - 25 KA                                                                                                                                                                                                                                                                                                                                                                                                                                             </t>
  </si>
  <si>
    <t xml:space="preserve">DISJUNTOR TERMOMAGNETICO TRIPOLAR 150 A / 600 V, TIPO FXD / ICC - 35 KA                                                                                                                                                                                                                                                                                                                                                                                                                                   </t>
  </si>
  <si>
    <t xml:space="preserve">DISJUNTOR TERMOMAGNETICO TRIPOLAR 200 A / 600 V, TIPO FXD / ICC - 35 KA                                                                                                                                                                                                                                                                                                                                                                                                                                   </t>
  </si>
  <si>
    <t xml:space="preserve">DISJUNTOR TERMOMAGNETICO TRIPOLAR 250 A / 600 V, TIPO FXD                                                                                                                                                                                                                                                                                                                                                                                                                                                 </t>
  </si>
  <si>
    <t xml:space="preserve">DISJUNTOR TERMOMAGNETICO TRIPOLAR 300 A / 600 V, TIPO JXD / ICC - 40 KA                                                                                                                                                                                                                                                                                                                                                                                                                                   </t>
  </si>
  <si>
    <t xml:space="preserve">DISJUNTOR TERMOMAGNETICO TRIPOLAR 400 A / 600 V, TIPO JXD / ICC - 40 KA                                                                                                                                                                                                                                                                                                                                                                                                                                   </t>
  </si>
  <si>
    <t xml:space="preserve">DISJUNTOR TERMOMAGNETICO TRIPOLAR 600 A / 600 V, TIPO LXD / ICC - 40 KA                                                                                                                                                                                                                                                                                                                                                                                                                                   </t>
  </si>
  <si>
    <t xml:space="preserve">DISJUNTOR TERMOMAGNETICO TRIPOLAR 800 A / 600 V, TIPO LMXD                                                                                                                                                                                                                                                                                                                                                                                                                                                </t>
  </si>
  <si>
    <t xml:space="preserve">DISJUNTOR TIPO NEMA, BIPOLAR 10  ATE  50 A, TENSAO MAXIMA 415 V                                                                                                                                                                                                                                                                                                                                                                                                                                           </t>
  </si>
  <si>
    <t xml:space="preserve">ELETRODUTO DE PVC RIGIDO ROSCAVEL DE 1 ", SEM LUVA                                                                                                                                                                                                                                                                                                                                                                                                                                                        </t>
  </si>
  <si>
    <t xml:space="preserve">ELETRODUTO DE PVC RIGIDO ROSCAVEL DE 1 1/2 ", SEM LUVA                                                                                                                                                                                                                                                                                                                                                                                                                                                    </t>
  </si>
  <si>
    <t xml:space="preserve">ELETRODUTO DE PVC RIGIDO ROSCAVEL DE 1 1/4 ", SEM LUVA                                                                                                                                                                                                                                                                                                                                                                                                                                                    </t>
  </si>
  <si>
    <t xml:space="preserve">ELETRODUTO DE PVC RIGIDO ROSCAVEL DE 1/2 ", SEM LUVA                                                                                                                                                                                                                                                                                                                                                                                                                                                      </t>
  </si>
  <si>
    <t xml:space="preserve">ELETRODUTO DE PVC RIGIDO ROSCAVEL DE 2 ", SEM LUVA                                                                                                                                                                                                                                                                                                                                                                                                                                                        </t>
  </si>
  <si>
    <t xml:space="preserve">ELETRODUTO DE PVC RIGIDO ROSCAVEL DE 3/4 ", SEM LUVA                                                                                                                                                                                                                                                                                                                                                                                                                                                      </t>
  </si>
  <si>
    <t xml:space="preserve">ELETRODUTO DE PVC RIGIDO SOLDAVEL, CLASSE B, DE 20 MM                                                                                                                                                                                                                                                                                                                                                                                                                                                     </t>
  </si>
  <si>
    <t xml:space="preserve">ELETRODUTO DE PVC RIGIDO SOLDAVEL, CLASSE B, DE 25 MM                                                                                                                                                                                                                                                                                                                                                                                                                                                     </t>
  </si>
  <si>
    <t xml:space="preserve">ELETRODUTO DE PVC RIGIDO SOLDAVEL, CLASSE B, DE 32 MM                                                                                                                                                                                                                                                                                                                                                                                                                                                     </t>
  </si>
  <si>
    <t xml:space="preserve">ELETRODUTO DE PVC RIGIDO SOLDAVEL, CLASSE B, DE 40 MM                                                                                                                                                                                                                                                                                                                                                                                                                                                     </t>
  </si>
  <si>
    <t xml:space="preserve">ELETRODUTO PVC FLEXIVEL CORRUGADO, COR AMARELA, DE 16 MM                                                                                                                                                                                                                                                                                                                                                                                                                                                  </t>
  </si>
  <si>
    <t xml:space="preserve">ELETRODUTO PVC FLEXIVEL CORRUGADO, COR AMARELA, DE 20 MM                                                                                                                                                                                                                                                                                                                                                                                                                                                  </t>
  </si>
  <si>
    <t xml:space="preserve">ELETRODUTO PVC FLEXIVEL CORRUGADO, COR AMARELA, DE 25 MM                                                                                                                                                                                                                                                                                                                                                                                                                                                  </t>
  </si>
  <si>
    <t xml:space="preserve">ESGUICHO TIPO JATO SOLIDO, EM LATAO, ENGATE RAPIDO 1 1/2" X 16 MM, PARA MANGUEIRA EM INSTALACAO PREDIAL COMBATE A INCENDIO                                                                                                                                                                                                                                                                                                                                                                                </t>
  </si>
  <si>
    <t xml:space="preserve">ESGUICHO TIPO JATO SOLIDO, EM LATAO, ENGATE RAPIDO 2 1/2" X 16 MM, PARA MANGUEIRA EM INSTALACAO PREDIAL COMBATE A INCENDIO                                                                                                                                                                                                                                                                                                                                                                                </t>
  </si>
  <si>
    <t xml:space="preserve">ESPELHO / PLACA CEGA 4" X 2", PARA INSTALACAO DE TOMADAS E INTERRUPTORES                                                                                                                                                                                                                                                                                                                                                                                                                                  </t>
  </si>
  <si>
    <t xml:space="preserve">ESPELHO / PLACA CEGA 4" X 4", PARA INSTALACAO DE TOMADAS E INTERRUPTORES                                                                                                                                                                                                                                                                                                                                                                                                                                  </t>
  </si>
  <si>
    <t xml:space="preserve">ESPELHO / PLACA DE 1 POSTO 4" X 2", PARA INSTALACAO DE TOMADAS E INTERRUPTORES                                                                                                                                                                                                                                                                                                                                                                                                                            </t>
  </si>
  <si>
    <t xml:space="preserve">ESPELHO / PLACA DE 2 POSTOS 4" X 2", PARA INSTALACAO DE TOMADAS E INTERRUPTORES                                                                                                                                                                                                                                                                                                                                                                                                                           </t>
  </si>
  <si>
    <t xml:space="preserve">ESPELHO / PLACA DE 2 POSTOS 4" X 4", PARA INSTALACAO DE TOMADAS E INTERRUPTORES                                                                                                                                                                                                                                                                                                                                                                                                                           </t>
  </si>
  <si>
    <t xml:space="preserve">ESPELHO / PLACA DE 3 POSTOS 4" X 2", PARA INSTALACAO DE TOMADAS E INTERRUPTORES                                                                                                                                                                                                                                                                                                                                                                                                                           </t>
  </si>
  <si>
    <t xml:space="preserve">ESPELHO / PLACA DE 4 POSTOS 4" X 4", PARA INSTALACAO DE TOMADAS E INTERRUPTORES                                                                                                                                                                                                                                                                                                                                                                                                                           </t>
  </si>
  <si>
    <t xml:space="preserve">ESPELHO / PLACA DE 6 POSTOS 4" X 4", PARA INSTALACAO DE TOMADAS E INTERRUPTORES                                                                                                                                                                                                                                                                                                                                                                                                                           </t>
  </si>
  <si>
    <t xml:space="preserve">ESPELHO CRISTAL E = 4 MM                                                                                                                                                                                                                                                                                                                                                                                                                                                                                  </t>
  </si>
  <si>
    <t xml:space="preserve">M2    </t>
  </si>
  <si>
    <t>ESPONJAS</t>
  </si>
  <si>
    <t xml:space="preserve">ESPUMA EXPANSIVA DE POLIURETANO, APLICACAO MANUAL - 500 ML                                                                                                                                                                                                                                                                                                                                                                                                                                                </t>
  </si>
  <si>
    <t xml:space="preserve">ESTOPA                                                                                                                                                                                                                                                                                                                                                                                                                                                                                                    </t>
  </si>
  <si>
    <t xml:space="preserve">EXTINTOR DE INCENDIO PORTATIL COM CARGA DE AGUA PRESSURIZADA DE 10 L, CLASSE A                                                                                                                                                                                                                                                                                                                                                                                                                            </t>
  </si>
  <si>
    <t xml:space="preserve">EXTINTOR DE INCENDIO PORTATIL COM CARGA DE GAS CARBONICO CO2 DE 6 KG, CLASSE BC                                                                                                                                                                                                                                                                                                                                                                                                                           </t>
  </si>
  <si>
    <t xml:space="preserve">EXTINTOR DE INCENDIO PORTATIL COM CARGA DE PO QUIMICO SECO (PQS) DE 6 KG, CLASSE BC                                                                                                                                                                                                                                                                                                                                                                                                                       </t>
  </si>
  <si>
    <t xml:space="preserve">FECHADURA ROSETA REDONDA PARA PORTA EXTERNA, EM ACO INOX (MAQUINA, TESTA E CONTRA-TESTA) E EM ZAMAC (MACANETA, LINGUETA E TRINCOS) COM ACABAMENTO CROMADO, MAQUINA DE 55 MM, INCLUINDO CHAVE TIPO CILINDRO                                                                                                                                                                                                                                                                                                </t>
  </si>
  <si>
    <t xml:space="preserve">CJ    </t>
  </si>
  <si>
    <t>FILTRO  AR COND. TIPO ACJ DE 18.000 A 30.000</t>
  </si>
  <si>
    <t>FILTRO AR COND. TIPO ACJ DE 7.000 A 15.000</t>
  </si>
  <si>
    <t>FILTRO DE AR SPLIT</t>
  </si>
  <si>
    <t>FIO DE SOLDA</t>
  </si>
  <si>
    <t xml:space="preserve">FITA CREPE ROLO DE 25 MM X 50 M                                                                                                                                                                                                                                                                                                                                                                                                                                                                           </t>
  </si>
  <si>
    <t>FITA DEMARCAÇÃO AMARELA/PRETA</t>
  </si>
  <si>
    <t xml:space="preserve">FITA ISOLANTE ADESIVA ANTICHAMA, USO ATE 750 V, EM ROLO DE 19 MM X 20 M                                                                                                                                                                                                                                                                                                                                                                                                                                   </t>
  </si>
  <si>
    <t xml:space="preserve">FITA ISOLANTE DE BORRACHA AUTOFUSAO, USO ATE 69 KV (ALTA TENSAO)                                                                                                                                                                                                                                                                                                                                                                                                                                          </t>
  </si>
  <si>
    <t xml:space="preserve">FITA VEDA ROSCA EM ROLOS DE 18 MM X 50 M (L X C)                                                                                                                                                                                                                                                                                                                                                                                                                                                          </t>
  </si>
  <si>
    <t xml:space="preserve">FLANELA </t>
  </si>
  <si>
    <t xml:space="preserve">FUNDO ANTICORROSIVO PARA METAIS FERROSOS (ZARCAO)                                                                                                                                                                                                                                                                                                                                                                                                                                                         </t>
  </si>
  <si>
    <t>GAXETA</t>
  </si>
  <si>
    <t xml:space="preserve">GESSO EM PO PARA REVESTIMENTOS/MOLDURAS/SANCAS E USO GERAL                                                                                                                                                                                                                                                                                                                                                                                                                                                </t>
  </si>
  <si>
    <t>GRADE DE FILTRO</t>
  </si>
  <si>
    <t xml:space="preserve">GRANITO PARA BANCADA, POLIDO, TIPO ANDORINHA/ QUARTZ/ CASTELO/ CORUMBA OU OUTROS EQUIVALENTES DA REGIAO, E=  *2,5* CM                                                                                                                                                                                                                                                                                                                                                                                     </t>
  </si>
  <si>
    <t xml:space="preserve">GRAXA LUBRIFICANTE A BASE DE LITIO, DE MULTIPLAS APLICACOES E CONTENDO ADITIVOS DE EXTREMA PRESSAO (GRAU DE VISCOSIDADE NLGI 2)                                                                                                                                                                                                                                                                                                                                                                           </t>
  </si>
  <si>
    <t>GRELHA DE SAÍDA DO AR</t>
  </si>
  <si>
    <t xml:space="preserve">GRELHA FIXA, EM PVC BRANCA, QUADRADA, 150 X 150 MM, PARA RALOS E CAIXAS                                                                                                                                                                                                                                                                                                                                                                                                                                   </t>
  </si>
  <si>
    <t xml:space="preserve">GRELHA FIXA, PVC CROMADA, REDONDA, 150 MM, PARA RALOS E CAIXAS                                                                                                                                                                                                                                                                                                                                                                                                                                            </t>
  </si>
  <si>
    <t xml:space="preserve">HASTE DE ATERRAMENTO EM ACO COM 3,00 M DE COMPRIMENTO E DN = 3/4", REVESTIDA COM BAIXA CAMADA DE COBRE, SEM CONECTOR                                                                                                                                                                                                                                                                                                                                                                                      </t>
  </si>
  <si>
    <t xml:space="preserve">HASTE DE ATERRAMENTO EM ACO COM 3,00 M DE COMPRIMENTO E DN = 5/8", REVESTIDA COM BAIXA CAMADA DE COBRE, COM CONECTOR TIPO GRAMPO                                                                                                                                                                                                                                                                                                                                                                          </t>
  </si>
  <si>
    <t xml:space="preserve">HASTE DE ATERRAMENTO EM ACO COM 3,00 M DE COMPRIMENTO E DN = 5/8", REVESTIDA COM BAIXA CAMADA DE COBRE, SEM CONECTOR                                                                                                                                                                                                                                                                                                                                                                                      </t>
  </si>
  <si>
    <t>HÉLICE DO VENTILADOR DO CONDENSADOR EM AR COND. TIPO SPLIT DE 28.000 A 40.000 .</t>
  </si>
  <si>
    <r>
      <rPr>
        <sz val="12"/>
        <rFont val="Aptos"/>
        <family val="2"/>
      </rPr>
      <t>HÉLICE DO VENTILADOR DO CONDENSADOR EM AR COND. TIPO SPLIT DE
18.000 A 24.000 .</t>
    </r>
  </si>
  <si>
    <r>
      <rPr>
        <sz val="12"/>
        <rFont val="Aptos"/>
        <family val="2"/>
      </rPr>
      <t>HÉLICE DO VENTILADOR DO CONDENSADOR EM AR COND. TIPO SPLIT DE
48.000 A 80.000 .</t>
    </r>
  </si>
  <si>
    <r>
      <rPr>
        <sz val="12"/>
        <rFont val="Aptos"/>
        <family val="2"/>
      </rPr>
      <t>HÉLICE DO VENTILADOR DO CONDENSADOR EM AR COND. TIPO SPLIT DE
7.000 A 12.000 .</t>
    </r>
  </si>
  <si>
    <t>HÉLICE DO VENTILADOR EM AR COND. TIPO ACJ DE 18.000 A 30.000</t>
  </si>
  <si>
    <t>HÉLICE DO VENTILADOR EM AR COND. TIPO ACJ DE 7.000 A 15.000</t>
  </si>
  <si>
    <t xml:space="preserve">IMPERMEABILIZANTE FLEXIVEL BRANCO DE BASE ACRILICA PARA COBERTURAS                                                                                                                                                                                                                                                                                                                                                                                                                                        </t>
  </si>
  <si>
    <t xml:space="preserve">INTERRUPTOR PARALELO 10A, 250V (APENAS MODULO)                                                                                                                                                                                                                                                                                                                                                                                                                                                            </t>
  </si>
  <si>
    <t xml:space="preserve">INTERRUPTOR PARALELO 10A, 250V, CONJUNTO MONTADO PARA EMBUTIR 4" X 2" (PLACA + SUPORTE + MODULO)                                                                                                                                                                                                                                                                                                                                                                                                          </t>
  </si>
  <si>
    <t xml:space="preserve">INTERRUPTOR SIMPLES + 2 INTERRUPTORES PARALELOS 10A, 250V, CONJUNTO MONTADO PARA EMBUTIR 4" X 2" (PLACA + SUPORTE + MODULOS)                                                                                                                                                                                                                                                                                                                                                                              </t>
  </si>
  <si>
    <t xml:space="preserve">INTERRUPTOR SIMPLES + INTERRUPTOR PARALELO + TOMADA 2P+T 10A, 250V, CONJUNTO MONTADO PARA EMBUTIR 4" X 2" (PLACA + SUPORTE + MODULOS)                                                                                                                                                                                                                                                                                                                                                                     </t>
  </si>
  <si>
    <t xml:space="preserve">INTERRUPTOR SIMPLES + INTERRUPTOR PARALELO 10A, 250V, CONJUNTO MONTADO PARA EMBUTIR 4" X 2" (PLACA + SUPORTE + MODULOS)                                                                                                                                                                                                                                                                                                                                                                                   </t>
  </si>
  <si>
    <t xml:space="preserve">INTERRUPTOR SIMPLES + TOMADA 2P+T 10A, 250V, CONJUNTO MONTADO PARA EMBUTIR 4" X 2" (PLACA + SUPORTE + MODULOS)                                                                                                                                                                                                                                                                                                                                                                                            </t>
  </si>
  <si>
    <t xml:space="preserve">INTERRUPTOR SIMPLES 10A, 250V (APENAS MODULO)                                                                                                                                                                                                                                                                                                                                                                                                                                                             </t>
  </si>
  <si>
    <t xml:space="preserve">INTERRUPTORES PARALELOS (2 MODULOS) + TOMADA 2P+T 10A, 250V, CONJUNTO MONTADO PARA EMBUTIR 4" X 2" (PLACA + SUPORTE + MODULOS)                                                                                                                                                                                                                                                                                                                                                                            </t>
  </si>
  <si>
    <t xml:space="preserve">INTERRUPTORES PARALELOS (2 MODULOS) 10A, 250V, CONJUNTO MONTADO PARA EMBUTIR 4" X 2" (PLACA + SUPORTE + MODULOS)                                                                                                                                                                                                                                                                                                                                                                                          </t>
  </si>
  <si>
    <t xml:space="preserve">INTERRUPTORES PARALELOS (3 MODULOS) 10A, 250V, CONJUNTO MONTADO PARA EMBUTIR 4" X 2" (PLACA + SUPORTE + MODULO)                                                                                                                                                                                                                                                                                                                                                                                           </t>
  </si>
  <si>
    <t xml:space="preserve">INTERRUPTORES SIMPLES (2 MODULOS) + 1 INTERRUPTOR PARALELO 10A, 250V, CONJUNTO MONTADO PARA EMBUTIR 4" X 2" (PLACA + SUPORTE + MODULOS)                                                                                                                                                                                                                                                                                                                                                                   </t>
  </si>
  <si>
    <t xml:space="preserve">INTERRUPTORES SIMPLES (2 MODULOS) + TOMADA 2P+T 10A, 250V, CONJUNTO MONTADO PARA EMBUTIR 4" X 2" (PLACA + SUPORTE + MODULOS)                                                                                                                                                                                                                                                                                                                                                                              </t>
  </si>
  <si>
    <t xml:space="preserve">INTERRUPTORES SIMPLES (2 MODULOS) 10A, 250V, CONJUNTO MONTADO PARA EMBUTIR 4" X 2" (PLACA + SUPORTE + MODULOS)                                                                                                                                                                                                                                                                                                                                                                                            </t>
  </si>
  <si>
    <t xml:space="preserve">INTERRUPTORES SIMPLES (3 MODULOS) 10A, 250V, CONJUNTO MONTADO PARA EMBUTIR 4" X 2" (PLACA + SUPORTE + MODULOS)                                                                                                                                                                                                                                                                                                                                                                                            </t>
  </si>
  <si>
    <t xml:space="preserve">JOELHO DE REDUCAO, PVC SOLDAVEL, 90 GRAUS, 25 MM X 20 MM, COR MARROM, PARA AGUA FRIA PREDIAL                                                                                                                                                                                                                                                                                                                                                                                                              </t>
  </si>
  <si>
    <t xml:space="preserve">JOELHO DE REDUCAO, PVC, ROSCAVEL, 90 GRAUS, 1" X 3/4", COR BRANCA, PARA AGUA FRIA PREDIAL                                                                                                                                                                                                                                                                                                                                                                                                                 </t>
  </si>
  <si>
    <t xml:space="preserve">JOELHO PVC COM VISITA, 90 GRAUS, DN 100 X 50 MM, SERIE NORMAL, PARA ESGOTO PREDIAL                                                                                                                                                                                                                                                                                                                                                                                                                        </t>
  </si>
  <si>
    <t xml:space="preserve">JOELHO PVC, COM BOLSA E ANEL, 90 GRAUS, DN 40 X *38* MM, SERIE NORMAL, PARA ESGOTO PREDIAL                                                                                                                                                                                                                                                                                                                                                                                                                </t>
  </si>
  <si>
    <t xml:space="preserve">JOELHO PVC, ROSCAVEL, 45 GRAUS, 1", COR BRANCA, PARA AGUA FRIA PREDIAL                                                                                                                                                                                                                                                                                                                                                                                                                                    </t>
  </si>
  <si>
    <t xml:space="preserve">JOELHO PVC, ROSCAVEL, 45 GRAUS, 3/4", COR BRANCA, PARA AGUA FRIA PREDIAL                                                                                                                                                                                                                                                                                                                                                                                                                                  </t>
  </si>
  <si>
    <t xml:space="preserve">JOELHO PVC, ROSCAVEL, 90 GRAUS, 1", COR BRANCA, PARA AGUA FRIA PREDIAL                                                                                                                                                                                                                                                                                                                                                                                                                                    </t>
  </si>
  <si>
    <t xml:space="preserve">JOELHO PVC, ROSCAVEL, 90 GRAUS, 1/2", COR BRANCA, PARA AGUA FRIA PREDIAL                                                                                                                                                                                                                                                                                                                                                                                                                                  </t>
  </si>
  <si>
    <t xml:space="preserve">JOELHO PVC, ROSCAVEL, 90 GRAUS, 3/4", COR BRANCA, PARA AGUA FRIA PREDIAL                                                                                                                                                                                                                                                                                                                                                                                                                                  </t>
  </si>
  <si>
    <t xml:space="preserve">JOELHO PVC, SOLDAVEL COM ROSCA, 90 GRAUS, 25 MM X 1/2", COR MARROM, PARA AGUA FRIA PREDIAL                                                                                                                                                                                                                                                                                                                                                                                                                </t>
  </si>
  <si>
    <t xml:space="preserve">JOELHO PVC, SOLDAVEL COM ROSCA, 90 GRAUS, 25 MM X 3/4", COR MARROM, PARA AGUA FRIA PREDIAL                                                                                                                                                                                                                                                                                                                                                                                                                </t>
  </si>
  <si>
    <t xml:space="preserve">JOELHO PVC, SOLDAVEL COM ROSCA, 90 GRAUS, 32 MM X 3/4", COR MARROM, PARA AGUA FRIA PREDIAL                                                                                                                                                                                                                                                                                                                                                                                                                </t>
  </si>
  <si>
    <t xml:space="preserve">JOELHO PVC, SOLDAVEL, 90 GRAUS, 20 MM, COR MARROM, PARA AGUA FRIA PREDIAL                                                                                                                                                                                                                                                                                                                                                                                                                                 </t>
  </si>
  <si>
    <t xml:space="preserve">JOELHO PVC, SOLDAVEL, 90 GRAUS, 25 MM, COR MARROM, PARA AGUA FRIA PREDIAL                                                                                                                                                                                                                                                                                                                                                                                                                                 </t>
  </si>
  <si>
    <t xml:space="preserve">JOELHO PVC, SOLDAVEL, 90 GRAUS, 32 MM, COR MARROM, PARA AGUA FRIA PREDIAL                                                                                                                                                                                                                                                                                                                                                                                                                                 </t>
  </si>
  <si>
    <t xml:space="preserve">JOELHO PVC, SOLDAVEL, 90 GRAUS, 40 MM, COR MARROM, PARA AGUA FRIA PREDIAL                                                                                                                                                                                                                                                                                                                                                                                                                                 </t>
  </si>
  <si>
    <t xml:space="preserve">JOELHO PVC, SOLDAVEL, 90 GRAUS, 50 MM, COR MARROM, PARA AGUA FRIA PREDIAL                                                                                                                                                                                                                                                                                                                                                                                                                                 </t>
  </si>
  <si>
    <t xml:space="preserve">JOELHO PVC, SOLDAVEL, 90 GRAUS, 60 MM, COR MARROM, PARA AGUA FRIA PREDIAL                                                                                                                                                                                                                                                                                                                                                                                                                                 </t>
  </si>
  <si>
    <t xml:space="preserve">JOELHO PVC, SOLDAVEL, COM BUCHA DE LATAO, 90 GRAUS, 20 MM X 1/2", PARA AGUA FRIA PREDIAL  AZUL                                                                                                                                                                                                                                                                                                                                                                                                                </t>
  </si>
  <si>
    <t xml:space="preserve">JOELHO PVC, SOLDAVEL, COM BUCHA DE LATAO, 90 GRAUS, 25 MM X 1/2", PARA AGUA FRIA PREDIAL AZUL                                                                                                                                                                                                                                                                                                                                                                                                                  </t>
  </si>
  <si>
    <t xml:space="preserve">JOELHO PVC, SOLDAVEL, COM BUCHA DE LATAO, 90 GRAUS, 25 MM X 3/4", PARA AGUA FRIA PREDIAL  AZUL                                                                                                                                                                                                                                                                                                                                                                                                                 </t>
  </si>
  <si>
    <t xml:space="preserve">JOELHO PVC, SOLDAVEL, PB, 45 GRAUS, DN 100 MM, PARA ESGOTO PREDIAL                                                                                                                                                                                                                                                                                                                                                                                                                                        </t>
  </si>
  <si>
    <t xml:space="preserve">JOELHO PVC, SOLDAVEL, PB, 45 GRAUS, DN 150 MM, PARA ESGOTO PREDIAL                                                                                                                                                                                                                                                                                                                                                                                                                                        </t>
  </si>
  <si>
    <t xml:space="preserve">JOELHO PVC, SOLDAVEL, PB, 45 GRAUS, DN 40 MM, PARA ESGOTO PREDIAL                                                                                                                                                                                                                                                                                                                                                                                                                                         </t>
  </si>
  <si>
    <t xml:space="preserve">JOELHO PVC, SOLDAVEL, PB, 45 GRAUS, DN 50 MM, PARA ESGOTO PREDIAL                                                                                                                                                                                                                                                                                                                                                                                                                                         </t>
  </si>
  <si>
    <t xml:space="preserve">JOELHO PVC, SOLDAVEL, PB, 45 GRAUS, DN 75 MM, PARA ESGOTO PREDIAL                                                                                                                                                                                                                                                                                                                                                                                                                                         </t>
  </si>
  <si>
    <t xml:space="preserve">JOELHO PVC, SOLDAVEL, PB, 90 GRAUS, DN 100 MM, PARA ESGOTO PREDIAL                                                                                                                                                                                                                                                                                                                                                                                                                                        </t>
  </si>
  <si>
    <t xml:space="preserve">JOELHO PVC, SOLDAVEL, PB, 90 GRAUS, DN 150 MM, PARA ESGOTO PREDIAL                                                                                                                                                                                                                                                                                                                                                                                                                                        </t>
  </si>
  <si>
    <t xml:space="preserve">JOELHO PVC, SOLDAVEL, PB, 90 GRAUS, DN 40 MM, PARA ESGOTO PREDIAL                                                                                                                                                                                                                                                                                                                                                                                                                                         </t>
  </si>
  <si>
    <t xml:space="preserve">JOELHO PVC, SOLDAVEL, PB, 90 GRAUS, DN 50 MM, PARA ESGOTO PREDIAL                                                                                                                                                                                                                                                                                                                                                                                                                                         </t>
  </si>
  <si>
    <t xml:space="preserve">JOELHO PVC, SOLDAVEL, PB, 90 GRAUS, DN 75 MM, PARA ESGOTO PREDIAL                                                                                                                                                                                                                                                                                                                                                                                                                                         </t>
  </si>
  <si>
    <t xml:space="preserve">JOELHO, PVC SERIE R, 45 GRAUS, DN 100 MM, PARA ESGOTO PREDIAL                                                                                                                                                                                                                                                                                                                                                                                                                                             </t>
  </si>
  <si>
    <t xml:space="preserve">JOELHO, PVC SERIE R, 45 GRAUS, DN 150 MM, PARA ESGOTO PREDIAL                                                                                                                                                                                                                                                                                                                                                                                                                                             </t>
  </si>
  <si>
    <t xml:space="preserve">JOELHO, PVC SERIE R, 45 GRAUS, DN 40 MM, PARA ESGOTO PREDIAL                                                                                                                                                                                                                                                                                                                                                                                                                                              </t>
  </si>
  <si>
    <t xml:space="preserve">JOELHO, PVC SERIE R, 45 GRAUS, DN 50 MM, PARA ESGOTO PREDIAL                                                                                                                                                                                                                                                                                                                                                                                                                                              </t>
  </si>
  <si>
    <t xml:space="preserve">JOELHO, PVC SERIE R, 45 GRAUS, DN 75 MM, PARA ESGOTO PREDIAL                                                                                                                                                                                                                                                                                                                                                                                                                                              </t>
  </si>
  <si>
    <t xml:space="preserve">JOELHO, PVC SERIE R, 90 GRAUS, DN 100 MM, PARA ESGOTO PREDIAL                                                                                                                                                                                                                                                                                                                                                                                                                                             </t>
  </si>
  <si>
    <t xml:space="preserve">JOELHO, PVC SERIE R, 90 GRAUS, DN 150 MM, PARA ESGOTO PREDIAL                                                                                                                                                                                                                                                                                                                                                                                                                                             </t>
  </si>
  <si>
    <t xml:space="preserve">JOELHO, PVC SERIE R, 90 GRAUS, DN 40 MM, PARA ESGOTO PREDIAL                                                                                                                                                                                                                                                                                                                                                                                                                                              </t>
  </si>
  <si>
    <t xml:space="preserve">JOELHO, PVC SERIE R, 90 GRAUS, DN 50 MM, PARA ESGOTO PREDIAL                                                                                                                                                                                                                                                                                                                                                                                                                                              </t>
  </si>
  <si>
    <t xml:space="preserve">JOELHO, PVC SERIE R, 90 GRAUS, DN 75 MM, PARA ESGOTO PREDIAL                                                                                                                                                                                                                                                                                                                                                                                                                                              </t>
  </si>
  <si>
    <t xml:space="preserve">JOELHO, PVC SOLDAVEL, 45 GRAUS, 20 MM, COR MARROM, PARA AGUA FRIA PREDIAL                                                                                                                                                                                                                                                                                                                                                                                                                                 </t>
  </si>
  <si>
    <t xml:space="preserve">JOELHO, PVC SOLDAVEL, 45 GRAUS, 25 MM, COR MARROM, PARA AGUA FRIA PREDIAL                                                                                                                                                                                                                                                                                                                                                                                                                                 </t>
  </si>
  <si>
    <t xml:space="preserve">JOELHO, PVC SOLDAVEL, 45 GRAUS, 32 MM, COR MARROM, PARA AGUA FRIA PREDIAL                                                                                                                                                                                                                                                                                                                                                                                                                                 </t>
  </si>
  <si>
    <t xml:space="preserve">JOELHO, PVC SOLDAVEL, 45 GRAUS, 40 MM, COR MARROM, PARA AGUA FRIA PREDIAL                                                                                                                                                                                                                                                                                                                                                                                                                                 </t>
  </si>
  <si>
    <t xml:space="preserve">JOELHO, PVC SOLDAVEL, 45 GRAUS, 50 MM, COR MARROM, PARA AGUA FRIA PREDIAL                                                                                                                                                                                                                                                                                                                                                                                                                                 </t>
  </si>
  <si>
    <t xml:space="preserve">JOELHO, PVC SOLDAVEL, 45 GRAUS, 75 MM, COR MARROM, PARA AGUA FRIA PREDIAL                                                                                                                                                                                                                                                                                                                                                                                                                                 </t>
  </si>
  <si>
    <t xml:space="preserve">JUNCAO DUPLA, PVC SERIE R, DN 100 X 100 X 100 MM, PARA ESGOTO PREDIAL                                                                                                                                                                                                                                                                                                                                                                                                                                     </t>
  </si>
  <si>
    <t xml:space="preserve">JUNCAO SIMPLES DE REDUCAO, PVC, DN 100 X 75 MM, SERIE NORMAL PARA ESGOTO PREDIAL                                                                                                                                                                                                                                                                                                                                                                                                                          </t>
  </si>
  <si>
    <t xml:space="preserve">JUNCAO SIMPLES, PVC SERIE R, DN 100 X 100 MM, PARA ESGOTO PREDIAL                                                                                                                                                                                                                                                                                                                                                                                                                                         </t>
  </si>
  <si>
    <t xml:space="preserve">JUNCAO SIMPLES, PVC SERIE R, DN 100 X 75 MM, PARA ESGOTO PREDIAL                                                                                                                                                                                                                                                                                                                                                                                                                                          </t>
  </si>
  <si>
    <t xml:space="preserve">JUNCAO SIMPLES, PVC SERIE R, DN 150 X 150 MM, PARA ESGOTO PREDIAL                                                                                                                                                                                                                                                                                                                                                                                                                                         </t>
  </si>
  <si>
    <t xml:space="preserve">JUNCAO SIMPLES, PVC SERIE R, DN 40 X 40 MM, PARA ESGOTO PREDIAL                                                                                                                                                                                                                                                                                                                                                                                                                                           </t>
  </si>
  <si>
    <t xml:space="preserve">JUNCAO SIMPLES, PVC SERIE R, DN 50 X 50 MM, PARA ESGOTO PREDIAL                                                                                                                                                                                                                                                                                                                                                                                                                                           </t>
  </si>
  <si>
    <t xml:space="preserve">JUNCAO SIMPLES, PVC SERIE R, DN 75 X 75 MM, PARA ESGOTO PREDIAL                                                                                                                                                                                                                                                                                                                                                                                                                                           </t>
  </si>
  <si>
    <t xml:space="preserve">JUNCAO SIMPLES, PVC, 45 GRAUS, DN 100 X 100 MM, SERIE NORMAL PARA ESGOTO PREDIAL                                                                                                                                                                                                                                                                                                                                                                                                                          </t>
  </si>
  <si>
    <t xml:space="preserve">JUNCAO SIMPLES, PVC, 45 GRAUS, DN 40 X 40 MM, SERIE NORMAL PARA ESGOTO PREDIAL                                                                                                                                                                                                                                                                                                                                                                                                                            </t>
  </si>
  <si>
    <t xml:space="preserve">JUNCAO SIMPLES, PVC, 45 GRAUS, DN 50 X 50 MM, SERIE NORMAL PARA ESGOTO PREDIAL                                                                                                                                                                                                                                                                                                                                                                                                                            </t>
  </si>
  <si>
    <t xml:space="preserve">JUNCAO SIMPLES, PVC, 45 GRAUS, DN 75 X 75 MM, SERIE NORMAL PARA ESGOTO PREDIAL                                                                                                                                                                                                                                                                                                                                                                                                                            </t>
  </si>
  <si>
    <t>LAMINA DE SERRA MANUAL</t>
  </si>
  <si>
    <t>LAMPADAS LED - VOLTAGENS DIVERSAS</t>
  </si>
  <si>
    <t>LAMPADAS LED T8</t>
  </si>
  <si>
    <t xml:space="preserve">LAVATORIO / CUBA DE EMBUTIR, OVAL, DE LOUCA BRANCA, SEM LADRAO, DIMENSOES *50 X 35* CM (L X C)                                                                                                                                                                                                                                                                                                                                                                                                            </t>
  </si>
  <si>
    <t>LIMPADOR MULTIUSO</t>
  </si>
  <si>
    <t>LIMPA-VIDROS</t>
  </si>
  <si>
    <t xml:space="preserve">LIXA EM FOLHA PARA FERRO                                                                                                                                                                                                                                                                                                                                                                                                  </t>
  </si>
  <si>
    <t xml:space="preserve">LIXA EM FOLHA PARA PAREDE OU MADEIRA                                                                                                                                                                                                                                                                                                                                                 </t>
  </si>
  <si>
    <t>LUMINARIA DE EMBUTIR BRANCA PARA 4 LAMPADAS T8</t>
  </si>
  <si>
    <t xml:space="preserve">LUMINARIA DE EMERGENCIA 30 LEDS, POTENCIA 2 W, BATERIA DE LITIO, AUTONOMIA DE 6 HORAS                                                                                                                                                                                                                                                                                                                                                                                                                     </t>
  </si>
  <si>
    <t>Luva de Alta Tensão</t>
  </si>
  <si>
    <t xml:space="preserve">LUVA DE CORRER, PVC, DN 100 MM, PARA ESGOTO PREDIAL                                                                                                                                                                                                                                                                                                                                                                                                                                                       </t>
  </si>
  <si>
    <t xml:space="preserve">LUVA DE CORRER, PVC, DN 50 MM, PARA ESGOTO PREDIAL                                                                                                                                                                                                                                                                                                                                                                                                                                                        </t>
  </si>
  <si>
    <t xml:space="preserve">LUVA DE CORRER, PVC, DN 75 MM, PARA ESGOTO PREDIAL                                                                                                                                                                                                                                                                                                                                                                                                                                                        </t>
  </si>
  <si>
    <t xml:space="preserve">LUVA DE REDUCAO SOLDAVEL, PVC, 25 MM X 20 MM, PARA AGUA FRIA PREDIAL                                                                                                                                                                                                                                                                                                                                                                                                                                      </t>
  </si>
  <si>
    <t xml:space="preserve">LUVA DE REDUCAO SOLDAVEL, PVC, 32 MM X 25 MM, PARA AGUA FRIA PREDIAL                                                                                                                                                                                                                                                                                                                                                                                                                                      </t>
  </si>
  <si>
    <t xml:space="preserve">LUVA DE REDUCAO SOLDAVEL, PVC, 40 MM X 32 MM, PARA AGUA FRIA PREDIAL                                                                                                                                                                                                                                                                                                                                                                                                                                      </t>
  </si>
  <si>
    <t xml:space="preserve">LUVA EM PVC RIGIDO ROSCAVEL, DE 1 1/2", PARA ELETRODUTO                                                                                                                                                                                                                                                                                                                                                                                                                                                   </t>
  </si>
  <si>
    <t xml:space="preserve">LUVA EM PVC RIGIDO ROSCAVEL, DE 1 1/4", PARA ELETRODUTO                                                                                                                                                                                                                                                                                                                                                                                                                                                   </t>
  </si>
  <si>
    <t xml:space="preserve">LUVA EM PVC RIGIDO ROSCAVEL, DE 1", PARA ELETRODUTO                                                                                                                                                                                                                                                                                                                                                                                                                                                       </t>
  </si>
  <si>
    <t xml:space="preserve">LUVA EM PVC RIGIDO ROSCAVEL, DE 1/2", PARA ELETRODUTO                                                                                                                                                                                                                                                                                                                                                                                                                                                     </t>
  </si>
  <si>
    <t xml:space="preserve">LUVA EM PVC RIGIDO ROSCAVEL, DE 2 1/2", PARA ELETRODUTO                                                                                                                                                                                                                                                                                                                                                                                                                                                   </t>
  </si>
  <si>
    <t xml:space="preserve">LUVA EM PVC RIGIDO ROSCAVEL, DE 2", PARA ELETRODUTO                                                                                                                                                                                                                                                                                                                                                                                                                                                       </t>
  </si>
  <si>
    <t xml:space="preserve">LUVA EM PVC RIGIDO ROSCAVEL, DE 3/4", PARA ELETRODUTO                                                                                                                                                                                                                                                                                                                                                                                                                                                     </t>
  </si>
  <si>
    <t xml:space="preserve">LUVA PVC SOLDAVEL, 20 MM, PARA AGUA FRIA PREDIAL                                                                                                                                                                                                                                                                                                                                                                                                                                                          </t>
  </si>
  <si>
    <t xml:space="preserve">LUVA PVC SOLDAVEL, 25 MM, PARA AGUA FRIA PREDIAL                                                                                                                                                                                                                                                                                                                                                                                                                                                          </t>
  </si>
  <si>
    <t xml:space="preserve">LUVA PVC SOLDAVEL, 32 MM, PARA AGUA FRIA PREDIAL                                                                                                                                                                                                                                                                                                                                                                                                                                                          </t>
  </si>
  <si>
    <t xml:space="preserve">LUVA PVC SOLDAVEL, 40 MM, PARA AGUA FRIA PREDIAL                                                                                                                                                                                                                                                                                                                                                                                                                                                          </t>
  </si>
  <si>
    <t xml:space="preserve">LUVA PVC SOLDAVEL, 50 MM, PARA AGUA FRIA PREDIAL                                                                                                                                                                                                                                                                                                                                                                                                                                                          </t>
  </si>
  <si>
    <t xml:space="preserve">LUVA PVC SOLDAVEL, 75 MM, PARA AGUA FRIA PREDIAL                                                                                                                                                                                                                                                                                                                                                                                                                                                          </t>
  </si>
  <si>
    <t xml:space="preserve">LUVA PVC SOLDAVEL, 85 MM, PARA AGUA FRIA PREDIAL                                                                                                                                                                                                                                                                                                                                                                                                                                                          </t>
  </si>
  <si>
    <t xml:space="preserve">LUVA PVC, ROSCAVEL, 1 1/2",  AGUA FRIA PREDIAL                                                                                                                                                                                                                                                                                                                                                                                                                                                            </t>
  </si>
  <si>
    <t xml:space="preserve">LUVA PVC, ROSCAVEL, 1", AGUA FRIA PREDIAL                                                                                                                                                                                                                                                                                                                                                                                                                                                                 </t>
  </si>
  <si>
    <t xml:space="preserve">LUVA PVC, ROSCAVEL, 1/2", AGUA FRIA PREDIAL                                                                                                                                                                                                                                                                                                                                                                                                                                                               </t>
  </si>
  <si>
    <t xml:space="preserve">LUVA PVC, ROSCAVEL, 3/4", AGUA FRIA PREDIAL                                                                                                                                                                                                                                                                                                                                                                                                                                                               </t>
  </si>
  <si>
    <t xml:space="preserve">LUVA SIMPLES, PVC SERIE R, 40 MM, PARA ESGOTO PREDIAL                                                                                                                                                                                                                                                                                                                                                                                                                                                     </t>
  </si>
  <si>
    <t xml:space="preserve">LUVA SIMPLES, PVC SERIE R, 50 MM, PARA ESGOTO PREDIAL                                                                                                                                                                                                                                                                                                                                                                                                                                                     </t>
  </si>
  <si>
    <t xml:space="preserve">LUVA SIMPLES, PVC SERIE R, 75 MM, PARA ESGOTO PREDIAL                                                                                                                                                                                                                                                                                                                                                                                                                                                     </t>
  </si>
  <si>
    <t xml:space="preserve">LUVA SIMPLES, PVC, SOLDAVEL, DN 100 MM, SERIE NORMAL, PARA ESGOTO PREDIAL                                                                                                                                                                                                                                                                                                                                                                                                                                 </t>
  </si>
  <si>
    <t xml:space="preserve">LUVA SIMPLES, PVC, SOLDAVEL, DN 150 MM, SERIE NORMAL, PARA ESGOTO PREDIAL                                                                                                                                                                                                                                                                                                                                                                                                                                 </t>
  </si>
  <si>
    <t xml:space="preserve">LUVA SIMPLES, PVC, SOLDAVEL, DN 40 MM, SERIE NORMAL, PARA ESGOTO PREDIAL                                                                                                                                                                                                                                                                                                                                                                                                                                  </t>
  </si>
  <si>
    <t xml:space="preserve">LUVA SIMPLES, PVC, SOLDAVEL, DN 50 MM, SERIE NORMAL, PARA ESGOTO PREDIAL                                                                                                                                                                                                                                                                                                                                                                                                                                  </t>
  </si>
  <si>
    <t xml:space="preserve">LUVA SIMPLES, PVC, SOLDAVEL, DN 75 MM, SERIE NORMAL, PARA ESGOTO PREDIAL                                                                                                                                                                                                                                                                                                                                                                                                                                  </t>
  </si>
  <si>
    <t xml:space="preserve">LUVA SOLDAVEL COM BUCHA DE LATAO, PVC, 20 MM X 1/2" AZUL                                                                                                                                                                                                                                                                                                                                                                                                                                                      </t>
  </si>
  <si>
    <t xml:space="preserve">LUVA SOLDAVEL COM BUCHA DE LATAO, PVC, 25 MM X 3/4" AZUL                                                                                                                                                                                                                                                                                                                                                                                                                                                       </t>
  </si>
  <si>
    <t xml:space="preserve">LUVA SOLDAVEL COM ROSCA, PVC, 25 MM X 1/2", PARA AGUA FRIA PREDIAL                                                                                                                                                                                                                                                                                                                                                                                                                                        </t>
  </si>
  <si>
    <t xml:space="preserve">LUVA SOLDAVEL COM ROSCA, PVC, 32 MM X 1", PARA AGUA FRIA PREDIAL                                                                                                                                                                                                                                                                                                                                                                                                                                          </t>
  </si>
  <si>
    <t xml:space="preserve">LUVA SOLDAVEL COM ROSCA, PVC, 50 MM X 1 1/2", PARA AGUA FRIA PREDIAL                                                                                                                                                                                                                                                                                                                                                                                                                                      </t>
  </si>
  <si>
    <t>Luvas de borracha latex</t>
  </si>
  <si>
    <t>Luvas de raspa cano curto</t>
  </si>
  <si>
    <t xml:space="preserve">MANGUEIRA CRISTAL, LISA, PVC TRANSPARENTE, 1/2" X 2 MM                                                                                                                                                                                                                                                                                                                                                                                                                                                    </t>
  </si>
  <si>
    <t xml:space="preserve">MANGUEIRA DE INCENDIO, TIPO 1, DE 1 1/2", COMPRIMENTO = 30 M, TECIDO EM FIO DE POLIESTER E TUBO INTERNO EM BORRACHA SINTETICA, COM UNIOES ENGATE RAPIDO                                                                                                                                                                                                                                                                                                                                                   </t>
  </si>
  <si>
    <t xml:space="preserve">MANGUEIRA DE INCENDIO, TIPO 2, DE 2 1/2", COMPRIMENTO = 30 M, TECIDO EM FIO DE POLIESTER E TUBO INTERNO EM BORRACHA SINTETICA, COM UNIOES ENGATE RAPIDO                                                                                                                                                                                                                                                                                                                                                   </t>
  </si>
  <si>
    <t xml:space="preserve">MANTA ALUMINIZADA 1 FACE PARA SUBCOBERTURA, E = *1* MM                                                                                                                                                                                                                                                                                                                                                                                                                                                    </t>
  </si>
  <si>
    <t xml:space="preserve">MANTA ALUMINIZADA NAS DUAS FACES, PARA SUBCOBERTURA,  E = *2* MM                                                                                                                                                                                                                                                                                                                                                                                                                                          </t>
  </si>
  <si>
    <t xml:space="preserve">MANTA ASFALTICA ELASTOMERICA EM POLIESTER 4 MM, TIPO III, CLASSE B, ACABAMENTO PP (NBR 9952)                                                                                                                                                                                                                                                                                                                                                                                                              </t>
  </si>
  <si>
    <t xml:space="preserve">MANTA ASFALTICA ELASTOMERICA EM POLIESTER 5 MM, TIPO III, CLASSE B, ACABAMENTO PP (NBR 9952)                                                                                                                                                                                                                                                                                                                                                                                                              </t>
  </si>
  <si>
    <t xml:space="preserve">MASSA CORRIDA PARA SUPERFICIES DE AMBIENTES INTERNOS E EXTERNAS                                                                                                                                                                                                                                                                                                                                                                                                                                                      </t>
  </si>
  <si>
    <t xml:space="preserve">MASSA EPOXI BICOMPONENTE (MASSA + CATALIZADOR)                                                                                                                                                                                                                                                                                                                                                                                                                                                            </t>
  </si>
  <si>
    <t xml:space="preserve">MASSA PARA VIDRO                                                                                                                                                                                                                                                                                                                                                                                                                                                                                          </t>
  </si>
  <si>
    <t xml:space="preserve">MICTORIO INDIVIDUAL, SIFONADO, DE LOUCA BRANCA, SEM COMPLEMENTOS                                                                                                                                                                                                                                                                                                                                                                                                                                          </t>
  </si>
  <si>
    <t xml:space="preserve">MOLA HIDRAULICA AEREA, PARA PORTAS DE ATE 850 MM E PESO DE ATE 50 KG, COM CORPO EM ALUMINIO E BRACO EM ACO, SEM BRACO DE PARADA                                                                                                                                                                                                                                                                                                                                                                           </t>
  </si>
  <si>
    <t>MOTOR DAS ALETAS</t>
  </si>
  <si>
    <t>MOTOR VENTILADOR DA UNIDADE CONDENSADORA EM AR COND. TIPO SPLIT DE 28.000 A 80.000</t>
  </si>
  <si>
    <t>MOTOR VENTILADOR DA UNIDADE CONDENSADORA EM AR COND. TIPO SPLIT DE 7.000 A 24.000</t>
  </si>
  <si>
    <t>MOTOR VENTILADOR EM AR COND. TIPO ACJ DE 18.000 A 30.000 .</t>
  </si>
  <si>
    <t>MOTOR VENTILADOR EM AR COND. TIPO ACJ DE 7.000 A 15.000 .</t>
  </si>
  <si>
    <t>Óculos contra impacto</t>
  </si>
  <si>
    <t xml:space="preserve">Óculos contra impacto </t>
  </si>
  <si>
    <t>PAINEL DE CONTROLE (FRONTAL) MANUAL AR COND. TIPO ACJ 18.000 A 30.000</t>
  </si>
  <si>
    <r>
      <rPr>
        <sz val="12"/>
        <rFont val="Aptos"/>
        <family val="2"/>
      </rPr>
      <t>PAINEL DE CONTROLE (FRONTAL) MANUAL AR COND. TIPO ACJ 7.000 A
15.000</t>
    </r>
  </si>
  <si>
    <r>
      <rPr>
        <sz val="12"/>
        <rFont val="Aptos"/>
        <family val="2"/>
      </rPr>
      <t>PAINEL DE CONTROLE ELETRÔNICO (KIT CONTROLE COMPLETO) AR
COND. TIPO ACJ</t>
    </r>
  </si>
  <si>
    <t>PALHA DE AÇO</t>
  </si>
  <si>
    <t>PANO DE CHÃO</t>
  </si>
  <si>
    <t xml:space="preserve">PARAFUSO DE ACO ZINCADO COM ROSCA SOBERBA, CABECA CHATA E FENDA SIMPLES, DIAMETRO 2,5 MM, COMPRIMENTO * 9,5 * MM                                                                                                                                                                                                                                                                                                                                                                                          </t>
  </si>
  <si>
    <t xml:space="preserve">PARAFUSO DE ACO ZINCADO COM ROSCA SOBERBA, CABECA CHATA E FENDA SIMPLES, DIAMETRO 4,2 MM, COMPRIMENTO * 32 * MM                                                                                                                                                                                                                                                                                                                                                                                           </t>
  </si>
  <si>
    <t xml:space="preserve">PARAFUSO DE ACO ZINCADO COM ROSCA SOBERBA, CABECA CHATA E FENDA SIMPLES, DIAMETRO 4,8 MM, COMPRIMENTO 45 MM                                                                                                                                                                                                                                                                                                                                                                                               </t>
  </si>
  <si>
    <t xml:space="preserve">PARAFUSO DE FERRO POLIDO, SEXTAVADO, COM ROSCA PARCIAL, DIAMETRO 5/8", COMPRIMENTO 6", COM PORCA E ARRUELA DE PRESSAO MEDIA                                                                                                                                                                                                                                                                                                                                                                               </t>
  </si>
  <si>
    <t xml:space="preserve">PARAFUSO DE LATAO COM ROSCA SOBERBA, CABECA CHATA E FENDA SIMPLES, DIAMETRO 3,2 MM, COMPRIMENTO 16 MM                                                                                                                                                                                                                                                                                                                                                                                                     </t>
  </si>
  <si>
    <t xml:space="preserve">PARAFUSO DE LATAO COM ROSCA SOBERBA, CABECA CHATA E FENDA SIMPLES, DIAMETRO 4,8 MM, COMPRIMENTO 65 MM                                                                                                                                                                                                                                                                                                                                                                                                     </t>
  </si>
  <si>
    <t xml:space="preserve">PARAFUSO NIQUELADO 3 1/2" COM ACABAMENTO CROMADO PARA FIXAR PECA SANITARIA, INCLUI PORCA CEGA, ARRUELA E BUCHA DE NYLON TAMANHO S-8                                                                                                                                                                                                                                                                                                                                                                       </t>
  </si>
  <si>
    <t xml:space="preserve">PARAFUSO NIQUELADO COM ACABAMENTO CROMADO PARA FIXAR PECA SANITARIA, INCLUI PORCA CEGA, ARRUELA E BUCHA DE NYLON TAMANHO S-10                                                                                                                                                                                                                                                                                                                                                                             </t>
  </si>
  <si>
    <t xml:space="preserve">PARAFUSO ROSCA SOBERBA ZINCADO CABECA CHATA FENDA SIMPLES 3,5 X 25 MM (1 ")                                                                                                                                                                                                                                                                                                                                                                                                                               </t>
  </si>
  <si>
    <t xml:space="preserve">PARAFUSO ROSCA SOBERBA ZINCADO CABECA CHATA FENDA SIMPLES 3,8 X 30 MM (1.1/4 ")                                                                                                                                                                                                                                                                                                                                                                                                                           </t>
  </si>
  <si>
    <t xml:space="preserve">PARAFUSO ROSCA SOBERBA ZINCADO CABECA CHATA FENDA SIMPLES 4,8 X 40 MM (1.1/2 ")                                                                                                                                                                                                                                                                                                                                                                                                                           </t>
  </si>
  <si>
    <t xml:space="preserve">PARAFUSO ROSCA SOBERBA ZINCADO CABECA CHATA FENDA SIMPLES 5,5 X 50 MM (2 ")                                                                                                                                                                                                                                                                                                                                                                                                                               </t>
  </si>
  <si>
    <t xml:space="preserve">PARAFUSO ROSCA SOBERBA ZINCADO CABECA CHATA FENDA SIMPLES 5,5 X 65 MM (2.1/2 ")                                                                                                                                                                                                                                                                                                                                                                                                                           </t>
  </si>
  <si>
    <t xml:space="preserve">PARAFUSO ZINCADO ROSCA SOBERBA 5/16 " X 120 MM PARA TELHA FIBROCIMENTO                                                                                                                                                                                                                                                                                                                                                                                                                                    </t>
  </si>
  <si>
    <t xml:space="preserve">PARAFUSO ZINCADO, SEXTAVADO, COM ROSCA INTEIRA, DIAMETRO 3/8", COMPRIMENTO 2"                                                                                                                                                                                                                                                                                                                                                                                                                             </t>
  </si>
  <si>
    <t xml:space="preserve">PARAFUSO ZINCADO, SEXTAVADO, COM ROSCA INTEIRA, DIAMETRO 5/8", COMPRIMENTO 2 1/4"                                                                                                                                                                                                                                                                                                                                                                                                                         </t>
  </si>
  <si>
    <t xml:space="preserve">PARAFUSO ZINCADO, SEXTAVADO, COM ROSCA INTEIRA, DIAMETRO 5/8", COMPRIMENTO 3", COM PORCA E ARRUELA DE PRESSAO MEDIA                                                                                                                                                                                                                                                                                                                                                                                       </t>
  </si>
  <si>
    <t xml:space="preserve">PARAFUSO ZINCADO, SEXTAVADO, COM ROSCA SOBERBA, DIAMETRO 5/16", COMPRIMENTO 80 MM                                                                                                                                                                                                                                                                                                                                                                                                                         </t>
  </si>
  <si>
    <t>PARAFUSOS (TERRA, AUTO ATARRACHANTE, CABEÇA SEXTAVADA)</t>
  </si>
  <si>
    <t xml:space="preserve">PATCH CORD (CABO DE REDE), CATEGORIA 5 E (CAT 5E) UTP, 24 AWG, 4 PARES, EXTENSAO DE 2,50 M                                                                                                                                                                                                                                                                                                                                                                                                                </t>
  </si>
  <si>
    <t xml:space="preserve">PATCH CORD (CABO DE REDE), CATEGORIA 6 (CAT 6) UTP, 23 AWG, 4 PARES, EXTENSAO DE 2,50 M                                                                                                                                                                                                                                                                                                                                                                                                                   </t>
  </si>
  <si>
    <t xml:space="preserve">PINCEL CHATO (TRINCHA) CERDAS GRIS 1.1/2 " (38 MM)                                                                                                                                                                                                                                                                                                                                                                                                                                                        </t>
  </si>
  <si>
    <t xml:space="preserve">PISO EM PORCELANATO RETIFICADO EXTRA, LISO, MONOCOLOR, ACETINADO OU POLIDO, FORMATO MENOR OU IGUAL A 2025 CM2                                                                                                                                                                                                                                                                                                                                                                                             </t>
  </si>
  <si>
    <t>PLACA DE COMANDO DA CONDENSADORA</t>
  </si>
  <si>
    <t>PLACA ELETRÔNICA EM AR COND. TIPO ACJ DE 18.000 A 30.000</t>
  </si>
  <si>
    <t>PLACA ELETRÔNICA EM AR COND. TIPO ACJ DE 7.000 A 15.000</t>
  </si>
  <si>
    <t>PLACA ELETRÔNICA EM AR COND. TIPO SPLIT DE 18.000 A 24.000 .</t>
  </si>
  <si>
    <t>PLACA ELETRÔNICA EM AR COND. TIPO SPLIT DE 28.000 A 40.000 .</t>
  </si>
  <si>
    <t>PLACA ELETRÔNICA EM AR COND. TIPO SPLIT DE 48.000 A 80.000 .</t>
  </si>
  <si>
    <t>PLACA ELETRÔNICA EM AR COND. TIPO SPLIT DE 7.000 A 12.000 .</t>
  </si>
  <si>
    <r>
      <rPr>
        <sz val="12"/>
        <rFont val="Aptos"/>
        <family val="2"/>
      </rPr>
      <t>PLACA RECEPTORA (DISPLAY) EM AR COND. TIPO SPLIT DE 18.000 A
24.000 .</t>
    </r>
  </si>
  <si>
    <r>
      <rPr>
        <sz val="12"/>
        <rFont val="Aptos"/>
        <family val="2"/>
      </rPr>
      <t>PLACA RECEPTORA (DISPLAY) EM AR COND. TIPO SPLIT DE 48.000 A
80.000 .</t>
    </r>
  </si>
  <si>
    <t>PLACA RECEPTORA (DISPLAY) EM SPLIT DE 28.000 A 40.000 .</t>
  </si>
  <si>
    <t>PLACA RECEPTORA (DISPLAY) EVAPORADORA EM AR COND. TIPO SPLIT DE 7.000 A 12.000 .</t>
  </si>
  <si>
    <t xml:space="preserve">PLACA VINILICA SEMIFLEXIVEL PARA PISOS, E = 3,2 MM, 30 X 30 CM (SEM COLOCACAO)                                                                                                                                                                                                                                                                                                                                                                                                                            </t>
  </si>
  <si>
    <t xml:space="preserve">PORCA ZINCADA, SEXTAVADA, DIAMETRO 1/2"                                                                                                                                                                                                                                                                                                                                                                                                                                                                   </t>
  </si>
  <si>
    <t xml:space="preserve">PORCA ZINCADA, SEXTAVADA, DIAMETRO 1/4"                                                                                                                                                                                                                                                                                                                                                                                                                                                                   </t>
  </si>
  <si>
    <t xml:space="preserve">PORCA ZINCADA, SEXTAVADA, DIAMETRO 3/8"                                                                                                                                                                                                                                                                                                                                                                                                                                                                   </t>
  </si>
  <si>
    <t xml:space="preserve">PORCA ZINCADA, SEXTAVADA, DIAMETRO 5/16"                                                                                                                                                                                                                                                                                                                                                                                                                                                                  </t>
  </si>
  <si>
    <t xml:space="preserve">PORCA ZINCADA, SEXTAVADA, DIAMETRO 5/8"                                                                                                                                                                                                                                                                                                                                                                                                                                                                   </t>
  </si>
  <si>
    <t xml:space="preserve">PREGO DE ACO POLIDO COM CABECA 10 X 10 (7/8 X 17)                                                                                                                                                                                                                                                                                                                                                                                                                                                         </t>
  </si>
  <si>
    <t xml:space="preserve">PREGO DE ACO POLIDO COM CABECA 17 X 21 (2 X 11)                                                                                                                                                                                                                                                                                                                                                                                                                                                           </t>
  </si>
  <si>
    <t xml:space="preserve">PREGO DE ACO POLIDO COM CABECA 17 X 27 (2 1/2 X 11)                                                                                                                                                                                                                                                                                                                                                                                                                                                       </t>
  </si>
  <si>
    <t xml:space="preserve">PROLONGAMENTO / PROLONGADOR PARA CAIXA SIFONADA, PVC, 100 MM X 200 MM (NBR 5688)                                                                                                                                                                                                                                                                                                                                                                                                                          </t>
  </si>
  <si>
    <t xml:space="preserve">PROLONGAMENTO / PROLONGADOR PARA CAIXA SIFONADA, PVC, 150 MM X 150 MM (NBR 5688)                                                                                                                                                                                                                                                                                                                                                                                                                          </t>
  </si>
  <si>
    <t xml:space="preserve">PROLONGAMENTO / PROLONGADOR PARA CAIXA SIFONADA, PVC, 150 MM X 200 MM (NBR 5688)                                                                                                                                                                                                                                                                                                                                                                                                                          </t>
  </si>
  <si>
    <t>Protetor auricular</t>
  </si>
  <si>
    <t>Protetor facial de acrílico</t>
  </si>
  <si>
    <t xml:space="preserve">QUADRO DE DISTRIBUICAO COM BARRAMENTO TRIFASICO, DE EMBUTIR, EM CHAPA DE ACO GALVANIZADO, PARA 24 DISJUNTORES DIN, 100 A                                                                                                                                                                                                                                                                                                                                                                                  </t>
  </si>
  <si>
    <t xml:space="preserve">QUADRO DE DISTRIBUICAO COM BARRAMENTO TRIFASICO, DE EMBUTIR, EM CHAPA DE ACO GALVANIZADO, PARA 36 DISJUNTORES DIN, 100 A                                                                                                                                                                                                                                                                                                                                                                                  </t>
  </si>
  <si>
    <t xml:space="preserve">QUADRO DE DISTRIBUICAO COM BARRAMENTO TRIFASICO, DE EMBUTIR, EM CHAPA DE ACO GALVANIZADO, PARA 48 DISJUNTORES DIN, 100 A                                                                                                                                                                                                                                                                                                                                                                                  </t>
  </si>
  <si>
    <t xml:space="preserve">QUADRO DE DISTRIBUICAO COM BARRAMENTO TRIFASICO, DE SOBREPOR, EM CHAPA DE ACO GALVANIZADO, PARA 30 DISJUNTORES DIN, 100 A                                                                                                                                                                                                                                                                                                                                                                                 </t>
  </si>
  <si>
    <t xml:space="preserve">QUADRO DE DISTRIBUICAO COM BARRAMENTO TRIFASICO, DE SOBREPOR, EM CHAPA DE ACO GALVANIZADO, PARA 48 DISJUNTORES DIN, 100 A                                                                                                                                                                                                                                                                                                                                                                                 </t>
  </si>
  <si>
    <r>
      <t xml:space="preserve">Rádio de comunicação HT com no mínimo as seguintes especificações: 6 canais, potência de saída de 2 Watts, cobertura de 13.400m² ou 08 andares. Deve acompanhar 2 baterias recarregáveis com capacidade de duração de no mínimo 12 horas cada, </t>
    </r>
    <r>
      <rPr>
        <sz val="12"/>
        <color rgb="FFFF0000"/>
        <rFont val="Aptos"/>
        <family val="2"/>
      </rPr>
      <t>com homologação da Anatel.</t>
    </r>
  </si>
  <si>
    <t xml:space="preserve">RALO FOFO COM REQUADRO, QUADRADO 150 X 150 MM                                                                                                                                                                                                                                                                                                                                                                                                                                                             </t>
  </si>
  <si>
    <t xml:space="preserve">RALO FOFO COM REQUADRO, QUADRADO 200 X 200 MM                                                                                                                                                                                                                                                                                                                                                                                                                                                             </t>
  </si>
  <si>
    <t xml:space="preserve">RALO FOFO COM REQUADRO, QUADRADO 250 X 250 MM                                                                                                                                                                                                                                                                                                                                                                                                                                                             </t>
  </si>
  <si>
    <t xml:space="preserve">RALO FOFO COM REQUADRO, QUADRADO 300 X 300 MM                                                                                                                                                                                                                                                                                                                                                                                                                                                             </t>
  </si>
  <si>
    <t xml:space="preserve">RALO FOFO SEMIESFERICO, 100 MM, PARA LAJES/ CALHAS                                                                                                                                                                                                                                                                                                                                                                                                                                                        </t>
  </si>
  <si>
    <t xml:space="preserve">RALO FOFO SEMIESFERICO, 150 MM, PARA LAJES/ CALHAS                                                                                                                                                                                                                                                                                                                                                                                                                                                        </t>
  </si>
  <si>
    <t xml:space="preserve">RALO FOFO SEMIESFERICO, 75 MM, PARA LAJES/ CALHAS                                                                                                                                                                                                                                                                                                                                                                                                                                                         </t>
  </si>
  <si>
    <t xml:space="preserve">RALO SECO / RALO DE PASSAGEM EM PVC, QUADRADO, 100 X 100 X 53 MM, SAIDA 40 MM, COM GRELHA BRANCA                                                                                                                                                                                                                                                                                                                                                                                                          </t>
  </si>
  <si>
    <t xml:space="preserve">RALO SIFONADO CILINDRICO, PVC, 100 X 40 MM,  COM GRELHA REDONDA BRANCA                                                                                                                                                                                                                                                                                                                                                                                                                                    </t>
  </si>
  <si>
    <t xml:space="preserve">RALO SIFONADO QUADRADO, PVC, 100 X 53 MM, SAIDA 40 MM, COM GRELHA QUADRADA BRANCA                                                                                                                                                                                                                                                                                                                                                                                                                         </t>
  </si>
  <si>
    <t>REBITES (DIVERSAS BITOLAS)</t>
  </si>
  <si>
    <t xml:space="preserve">REDUCAO EXCENTRICA PVC, DN 100 X 50 MM, PARA ESGOTO PREDIAL                                                                                                                                                                                                                                                                                                                                                                                                                                               </t>
  </si>
  <si>
    <t xml:space="preserve">REDUCAO EXCENTRICA PVC, DN 100 X 75 MM, PARA ESGOTO PREDIAL                                                                                                                                                                                                                                                                                                                                                                                                                                               </t>
  </si>
  <si>
    <t xml:space="preserve">REDUCAO EXCENTRICA PVC, DN 75 X 50 MM, PARA ESGOTO PREDIAL                                                                                                                                                                                                                                                                                                                                                                                                                                                </t>
  </si>
  <si>
    <t xml:space="preserve">REGISTRO DE ESFERA PVC, COM BORBOLETA, COM ROSCA EXTERNA, DE 1/2"                                                                                                                                                                                                                                                                                                                                                                                                                                         </t>
  </si>
  <si>
    <t xml:space="preserve">REGISTRO DE ESFERA PVC, COM BORBOLETA, COM ROSCA EXTERNA, DE 3/4"                                                                                                                                                                                                                                                                                                                                                                                                                                         </t>
  </si>
  <si>
    <t xml:space="preserve">REGISTRO DE ESFERA, PVC, COM VOLANTE, VS, SOLDAVEL, DN 20 MM, COM CORPO DIVIDIDO                                                                                                                                                                                                                                                                                                                                                                                                                          </t>
  </si>
  <si>
    <t xml:space="preserve">REGISTRO DE ESFERA, PVC, COM VOLANTE, VS, SOLDAVEL, DN 25 MM, COM CORPO DIVIDIDO                                                                                                                                                                                                                                                                                                                                                                                                                          </t>
  </si>
  <si>
    <t xml:space="preserve">REGISTRO DE ESFERA, PVC, COM VOLANTE, VS, SOLDAVEL, DN 32 MM, COM CORPO DIVIDIDO                                                                                                                                                                                                                                                                                                                                                                                                                          </t>
  </si>
  <si>
    <t xml:space="preserve">REGISTRO DE ESFERA, PVC, COM VOLANTE, VS, SOLDAVEL, DN 40 MM, COM CORPO DIVIDIDO                                                                                                                                                                                                                                                                                                                                                                                                                          </t>
  </si>
  <si>
    <t xml:space="preserve">REGISTRO DE ESFERA, PVC, COM VOLANTE, VS, SOLDAVEL, DN 50 MM, COM CORPO DIVIDIDO                                                                                                                                                                                                                                                                                                                                                                                                                          </t>
  </si>
  <si>
    <t xml:space="preserve">REGISTRO DE ESFERA, PVC, COM VOLANTE, VS, SOLDAVEL, DN 60 MM, COM CORPO DIVIDIDO                                                                                                                                                                                                                                                                                                                                                                                                                          </t>
  </si>
  <si>
    <t xml:space="preserve">REGISTRO DE PRESSAO PVC, ROSCAVEL, VOLANTE SIMPLES, DE 1/2"                                                                                                                                                                                                                                                                                                                                                                                                                                               </t>
  </si>
  <si>
    <t xml:space="preserve">REGISTRO DE PRESSAO PVC, SOLDAVEL, VOLANTE SIMPLES, DE 20 MM                                                                                                                                                                                                                                                                                                                                                                                                                                              </t>
  </si>
  <si>
    <t xml:space="preserve">REGISTRO GAVETA BRUTO EM LATAO FORJADO, BITOLA 1 " (REF 1509)                                                                                                                                                                                                                                                                                                                                                                                                                                             </t>
  </si>
  <si>
    <t xml:space="preserve">REGISTRO GAVETA BRUTO EM LATAO FORJADO, BITOLA 1 1/4 " (REF 1509)                                                                                                                                                                                                                                                                                                                                                                                                                                         </t>
  </si>
  <si>
    <t xml:space="preserve">REGISTRO GAVETA BRUTO EM LATAO FORJADO, BITOLA 1/2 " (REF 1509)                                                                                                                                                                                                                                                                                                                                                                                                                                           </t>
  </si>
  <si>
    <t xml:space="preserve">REGISTRO GAVETA BRUTO EM LATAO FORJADO, BITOLA 2 " (REF 1509)                                                                                                                                                                                                                                                                                                                                                                                                                                             </t>
  </si>
  <si>
    <t xml:space="preserve">REGISTRO GAVETA BRUTO EM LATAO FORJADO, BITOLA 2 1/2 " (REF 1509)                                                                                                                                                                                                                                                                                                                                                                                                                                         </t>
  </si>
  <si>
    <t xml:space="preserve">REGISTRO GAVETA BRUTO EM LATAO FORJADO, BITOLA 3 " (REF 1509)                                                                                                                                                                                                                                                                                                                                                                                                                                             </t>
  </si>
  <si>
    <t xml:space="preserve">REGISTRO GAVETA BRUTO EM LATAO FORJADO, BITOLA 4 " (REF 1509)                                                                                                                                                                                                                                                                                                                                                                                                                                             </t>
  </si>
  <si>
    <t xml:space="preserve">REGISTRO GAVETA COM ACABAMENTO E CANOPLA CROMADOS, SIMPLES, BITOLA 1 " (REF 1509)                                                                                                                                                                                                                                                                                                                                                                                                                         </t>
  </si>
  <si>
    <t xml:space="preserve">REGISTRO GAVETA COM ACABAMENTO E CANOPLA CROMADOS, SIMPLES, BITOLA 1 1/2 " (REF 1509)                                                                                                                                                                                                                                                                                                                                                                                                                     </t>
  </si>
  <si>
    <t xml:space="preserve">REGISTRO GAVETA COM ACABAMENTO E CANOPLA CROMADOS, SIMPLES, BITOLA 1 1/4 " (REF 1509)                                                                                                                                                                                                                                                                                                                                                                                                                     </t>
  </si>
  <si>
    <t xml:space="preserve">REGISTRO GAVETA COM ACABAMENTO E CANOPLA CROMADOS, SIMPLES, BITOLA 1/2 " (REF 1509)                                                                                                                                                                                                                                                                                                                                                                                                                       </t>
  </si>
  <si>
    <t xml:space="preserve">REGISTRO GAVETA COM ACABAMENTO E CANOPLA CROMADOS, SIMPLES, BITOLA 3/4 " (REF 1509)                                                                                                                                                                                                                                                                                                                                                                                                                       </t>
  </si>
  <si>
    <t xml:space="preserve">REGISTRO OU REGULADOR DE GAS COZINHA, VAZAO DE 2 KG/H, 2,8 KPA                                                                                                                                                                                                                                                                                                                                                                                                                                            </t>
  </si>
  <si>
    <t xml:space="preserve">REGISTRO OU VALVULA GLOBO ANGULAR EM LATAO, PARA HIDRANTES EM INSTALACAO PREDIAL DE INCENDIO, 45 GRAUS, DIAMETRO DE 2 1/2", COM VOLANTE, CLASSE DE PRESSAO DE ATE 200 PSI                                                                                                                                                                                                                                                                                                                                 </t>
  </si>
  <si>
    <t xml:space="preserve">REJUNTE CIMENTICIO, QUALQUER COR                                                                                                                                                                                                                                                                                                                                                                                                                                                                          </t>
  </si>
  <si>
    <t>REPARO DO CHASSI DA UNIDADE CONDENS. EM AR COND. TIPO SPLIT DE 28.000 A 60.000</t>
  </si>
  <si>
    <r>
      <rPr>
        <sz val="12"/>
        <rFont val="Aptos"/>
        <family val="2"/>
      </rPr>
      <t>REPARO DO CHASSI DA UNIDADE CONDENS. EM AR COND. TIPO SPLIT DE
7.000 A 24.000</t>
    </r>
  </si>
  <si>
    <t>Respirador descartável sem válvula</t>
  </si>
  <si>
    <t>RODO PLASTICO TAMANHOS DIVERSOS</t>
  </si>
  <si>
    <t xml:space="preserve">ROLO DE ESPUMA POLIESTER 23 CM (SEM CABO)                                                                                                                                                                                                                                                                                                                                                                                                                                                                 </t>
  </si>
  <si>
    <t xml:space="preserve">ROLO DE LA DE CARNEIRO 23 CM (SEM CABO)                                                                                                                                                                                                                                                                                                                                                                                                                                                                   </t>
  </si>
  <si>
    <t>SABÃO EM PÓ</t>
  </si>
  <si>
    <t>SACO DE LIXO (VARIOS TAMANHOS)</t>
  </si>
  <si>
    <t xml:space="preserve">SELADOR ACRILICO OPACO PREMIUM INTERIOR/EXTERIOR                                                                                                                                                                                                                                                                                                                                                                                                                                                          </t>
  </si>
  <si>
    <t xml:space="preserve">SELANTE ELASTICO MONOCOMPONENTE A BASE DE POLIURETANO (PU) PARA JUNTAS DIVERSAS 310ML                                                                                                                                                                                                                                                                                                                                                                                                                          </t>
  </si>
  <si>
    <t>SENSOR DE TEMPERATURA  (AMBIENTE OU DEGELO)  EM AR COND. TIPO SPLIT DE 28.000 A 80.000</t>
  </si>
  <si>
    <t>SENSOR DE TEMPERATURA (AMBIENTE OU DEGELO) EM AR COND. TIPO SPLIT DE 7.000 A 24.000</t>
  </si>
  <si>
    <t>SENSOR DE TEMPERATURA AMBIENTE OU BULBO DO TERMOSTATO</t>
  </si>
  <si>
    <t>SERPENTINA DE COBRE (CONDENS. OU EVAPORADORA) EM AR COND. TIPO ACJ DE 10.000 A 15.000</t>
  </si>
  <si>
    <t>SERPENTINA DE COBRE (CONDENS. OU EVAPORADORA) EM AR COND. TIPO ACJ DE 18.000 A 22.000</t>
  </si>
  <si>
    <t>SERPENTINA DE COBRE (CONDENS. OU EVAPORADORA) EM AR COND. TIPO ACJ DE 24.000 A 30.000</t>
  </si>
  <si>
    <t>SERPENTINA DE COBRE (CONDENS. OU EVAPORADORA) EM AR COND. TIPO ACJ DE 7.000 A 9.000</t>
  </si>
  <si>
    <t>SERPENTINA DE COBRE DA UNIDADE CONDENSADORA EM AR COND. TIPO SPLIT DE 24.000 A 40.000.</t>
  </si>
  <si>
    <t>SERPENTINA DE COBRE DA UNIDADE CONDENSADORA EM AR COND. TIPO SPLIT DE 48.000 A 80.000.</t>
  </si>
  <si>
    <t>SERPENTINA DE COBRE DA UNIDADE CONDENSADORA EM AR COND. TIPO SPLIT DE 7.000 A 18.000 .</t>
  </si>
  <si>
    <t>SERPENTINA DE COBRE DA UNIDADE EVAPORADORA EM AR COND. TIPO SPLIT DE 24.000 A 40.000.</t>
  </si>
  <si>
    <t>SERPENTINA DE COBRE DA UNIDADE EVAPORADORA EM AR COND. TIPO SPLIT DE 48.000 A 80.000.</t>
  </si>
  <si>
    <t>SERPENTINA DE COBRE DA UNIDADE EVAPORADORA EM AR COND. TIPO SPLIT DE 7.000 A 18.000.</t>
  </si>
  <si>
    <t xml:space="preserve">SILICONE ACETICO USO GERAL INCOLOR 280 G                                                                                                                                                                                                                                                                                                                                                                                                                                                                  </t>
  </si>
  <si>
    <t xml:space="preserve">SOLEIRA EM GRANITO, POLIDO, TIPO ANDORINHA/ QUARTZ/ CASTELO/ CORUMBA OU OUTROS EQUIVALENTES DA REGIAO, L= *15* CM, E=  *2,0* CM                                                                                                                                                                                                                                                                                                                                                                           </t>
  </si>
  <si>
    <t xml:space="preserve">SUPORTE DE FIXACAO PARA ESPELHO / PLACA 4" X 2", PARA 3 MODULOS, PARA INSTALACAO DE TOMADAS E INTERRUPTORES (SOMENTE SUPORTE)                                                                                                                                                                                                                                                                                                                                                                             </t>
  </si>
  <si>
    <t xml:space="preserve">SUPORTE DE FIXACAO PARA ESPELHO / PLACA 4" X 4", PARA 6 MODULOS, PARA INSTALACAO DE TOMADAS E INTERRUPTORES (SOMENTE SUPORTE)                                                                                                                                                                                                                                                                                                                                                                             </t>
  </si>
  <si>
    <r>
      <rPr>
        <sz val="12"/>
        <rFont val="Aptos"/>
        <family val="2"/>
      </rPr>
      <t>SUPORTE PARA UNIDADE CONDENSADORA AR COND. TIPO SPLIT DE 7.000
A 12.000</t>
    </r>
  </si>
  <si>
    <r>
      <rPr>
        <sz val="12"/>
        <rFont val="Aptos"/>
        <family val="2"/>
      </rPr>
      <t>SUPORTE PARA UNIDADE CONDENSADORA AR COND. TIPO SPLIT DE
18.000 A 24.000</t>
    </r>
  </si>
  <si>
    <r>
      <rPr>
        <sz val="12"/>
        <rFont val="Aptos"/>
        <family val="2"/>
      </rPr>
      <t>SUPORTE PARA UNIDADE CONDENSADORA AR COND. TIPO SPLIT DE
28.000 A 40.000</t>
    </r>
  </si>
  <si>
    <r>
      <rPr>
        <sz val="12"/>
        <rFont val="Aptos"/>
        <family val="2"/>
      </rPr>
      <t>SUPORTE PARA UNIDADE CONDENSADORA AR COND. TIPO SPLIT DE
48.000 A 80.000</t>
    </r>
  </si>
  <si>
    <t xml:space="preserve">TE DE INSPECAO, PVC, SERIE R, 100 X 75 MM, PARA ESGOTO PREDIAL                                                                                                                                                                                                                                                                                                                                                                                                                                            </t>
  </si>
  <si>
    <t xml:space="preserve">TE DE INSPECAO, PVC, SERIE R, 75 X 75 MM, PARA ESGOTO PREDIAL                                                                                                                                                                                                                                                                                                                                                                                                                                             </t>
  </si>
  <si>
    <t xml:space="preserve">TE DE REDUCAO, PVC, SOLDAVEL, 90 GRAUS, 25 MM X 20 MM, PARA AGUA FRIA PREDIAL                                                                                                                                                                                                                                                                                                                                                                                                                             </t>
  </si>
  <si>
    <t xml:space="preserve">TE DE REDUCAO, PVC, SOLDAVEL, 90 GRAUS, 32 MM X 25 MM, PARA AGUA FRIA PREDIAL                                                                                                                                                                                                                                                                                                                                                                                                                             </t>
  </si>
  <si>
    <t xml:space="preserve">TE DE REDUCAO, PVC, SOLDAVEL, 90 GRAUS, 40 MM X 32 MM, PARA AGUA FRIA PREDIAL                                                                                                                                                                                                                                                                                                                                                                                                                             </t>
  </si>
  <si>
    <t xml:space="preserve">TE DE REDUCAO, PVC, SOLDAVEL, 90 GRAUS, 50 MM X 25 MM, PARA AGUA FRIA PREDIAL                                                                                                                                                                                                                                                                                                                                                                                                                             </t>
  </si>
  <si>
    <t xml:space="preserve">TE DE REDUCAO, PVC, SOLDAVEL, 90 GRAUS, 50 MM X 32 MM, PARA AGUA FRIA PREDIAL                                                                                                                                                                                                                                                                                                                                                                                                                             </t>
  </si>
  <si>
    <t xml:space="preserve">TE DE REDUCAO, PVC, SOLDAVEL, 90 GRAUS, 50 MM X 40 MM, PARA AGUA FRIA PREDIAL                                                                                                                                                                                                                                                                                                                                                                                                                             </t>
  </si>
  <si>
    <t xml:space="preserve">TE DE REDUCAO, PVC, SOLDAVEL, 90 GRAUS, 75 MM X 50 MM, PARA AGUA FRIA PREDIAL                                                                                                                                                                                                                                                                                                                                                                                                                             </t>
  </si>
  <si>
    <t xml:space="preserve">TE DE REDUCAO, PVC, SOLDAVEL, 90 GRAUS, 85 MM X 60 MM, PARA AGUA FRIA PREDIAL                                                                                                                                                                                                                                                                                                                                                                                                                             </t>
  </si>
  <si>
    <t xml:space="preserve">TE PVC ROSCAVEL 90 GRAUS, 1", PARA  AGUA FRIA PREDIAL                                                                                                                                                                                                                                                                                                                                                                                                                                                     </t>
  </si>
  <si>
    <t xml:space="preserve">TE PVC, ROSCAVEL, 90 GRAUS, 1 1/2", AGUA FRIA PREDIAL                                                                                                                                                                                                                                                                                                                                                                                                                                                     </t>
  </si>
  <si>
    <t xml:space="preserve">TE PVC, ROSCAVEL, 90 GRAUS, 2",  AGUA FRIA PREDIAL                                                                                                                                                                                                                                                                                                                                                                                                                                                        </t>
  </si>
  <si>
    <t xml:space="preserve">TE PVC, ROSCAVEL, 90 GRAUS, 3/4", AGUA FRIA PREDIAL                                                                                                                                                                                                                                                                                                                                                                                                                                                       </t>
  </si>
  <si>
    <t xml:space="preserve">TE PVC, SOLDAVEL, COM BUCHA DE LATAO NA BOLSA CENTRAL, 90 GRAUS, 25 MM X 1/2", PARA AGUA FRIA PREDIAL                                                                                                                                                                                                                                                                                                                                                                                                     </t>
  </si>
  <si>
    <t xml:space="preserve">TE PVC, SOLDAVEL, COM ROSCA NA BOLSA CENTRAL, 90 GRAUS, 25 MM X 1/2", PARA AGUA FRIA PREDIAL                                                                                                                                                                                                                                                                                                                                                                                                              </t>
  </si>
  <si>
    <t xml:space="preserve">TE SANITARIO DE REDUCAO, PVC, DN 100 X 50 MM, SERIE NORMAL, PARA ESGOTO PREDIAL                                                                                                                                                                                                                                                                                                                                                                                                                           </t>
  </si>
  <si>
    <t xml:space="preserve">TE SANITARIO DE REDUCAO, PVC, DN 100 X 75 MM, SERIE NORMAL PARA ESGOTO PREDIAL                                                                                                                                                                                                                                                                                                                                                                                                                            </t>
  </si>
  <si>
    <t xml:space="preserve">TE SANITARIO, PVC, DN 100 X 100 MM, SERIE NORMAL, PARA ESGOTO PREDIAL                                                                                                                                                                                                                                                                                                                                                                                                                                     </t>
  </si>
  <si>
    <t xml:space="preserve">TE SANITARIO, PVC, DN 50 X 50 MM, SERIE NORMAL, PARA ESGOTO PREDIAL                                                                                                                                                                                                                                                                                                                                                                                                                                       </t>
  </si>
  <si>
    <t xml:space="preserve">TE SANITARIO, PVC, DN 75 X 75 MM, SERIE NORMAL PARA ESGOTO PREDIAL                                                                                                                                                                                                                                                                                                                                                                                                                                        </t>
  </si>
  <si>
    <t xml:space="preserve">TE SOLDAVEL, PVC, 90 GRAUS, 110 MM, PARA AGUA FRIA PREDIAL (NBR 5648)                                                                                                                                                                                                                                                                                                                                                                                                                                     </t>
  </si>
  <si>
    <t xml:space="preserve">TE SOLDAVEL, PVC, 90 GRAUS, 20 MM, PARA AGUA FRIA PREDIAL (NBR 5648)                                                                                                                                                                                                                                                                                                                                                                                                                                      </t>
  </si>
  <si>
    <t xml:space="preserve">TE SOLDAVEL, PVC, 90 GRAUS, 25 MM, PARA AGUA FRIA PREDIAL (NBR 5648)                                                                                                                                                                                                                                                                                                                                                                                                                                      </t>
  </si>
  <si>
    <t xml:space="preserve">TE SOLDAVEL, PVC, 90 GRAUS, 32 MM, PARA AGUA FRIA PREDIAL (NBR 5648)                                                                                                                                                                                                                                                                                                                                                                                                                                      </t>
  </si>
  <si>
    <t xml:space="preserve">TE SOLDAVEL, PVC, 90 GRAUS, 40 MM, PARA AGUA FRIA PREDIAL (NBR 5648)                                                                                                                                                                                                                                                                                                                                                                                                                                      </t>
  </si>
  <si>
    <t xml:space="preserve">TE SOLDAVEL, PVC, 90 GRAUS, 60 MM, PARA AGUA FRIA PREDIAL (NBR 5648)                                                                                                                                                                                                                                                                                                                                                                                                                                      </t>
  </si>
  <si>
    <t xml:space="preserve">TE SOLDAVEL, PVC, 90 GRAUS, 75 MM, PARA AGUA FRIA PREDIAL (NBR 5648)                                                                                                                                                                                                                                                                                                                                                                                                                                      </t>
  </si>
  <si>
    <t xml:space="preserve">TE SOLDAVEL, PVC, 90 GRAUS, 85 MM, PARA AGUA FRIA PREDIAL (NBR 5648)                                                                                                                                                                                                                                                                                                                                                                                                                                      </t>
  </si>
  <si>
    <t xml:space="preserve">TE SOLDAVEL, PVC, 90 GRAUS,50 MM, PARA AGUA FRIA PREDIAL (NBR 5648)                                                                                                                                                                                                                                                                                                                                                                                                                                       </t>
  </si>
  <si>
    <t xml:space="preserve">TERMINAL A COMPRESSAO EM COBRE ESTANHADO PARA CABO 120 MM2, 1 FURO E 1 COMPRESSAO, PARA PARAFUSO DE FIXACAO M12                                                                                                                                                                                                                                                                                                                                                                                           </t>
  </si>
  <si>
    <t xml:space="preserve">TERMINAL A COMPRESSAO EM COBRE ESTANHADO PARA CABO 16 MM2, 1 FURO E 1 COMPRESSAO, PARA PARAFUSO DE FIXACAO M6                                                                                                                                                                                                                                                                                                                                                                                             </t>
  </si>
  <si>
    <t xml:space="preserve">TERMINAL A COMPRESSAO EM COBRE ESTANHADO PARA CABO 2,5 MM2, 1 FURO E 1 COMPRESSAO, PARA PARAFUSO DE FIXACAO M5                                                                                                                                                                                                                                                                                                                                                                                            </t>
  </si>
  <si>
    <t xml:space="preserve">TERMINAL A COMPRESSAO EM COBRE ESTANHADO PARA CABO 25 MM2, 1 FURO E 1 COMPRESSAO, PARA PARAFUSO DE FIXACAO M8                                                                                                                                                                                                                                                                                                                                                                                             </t>
  </si>
  <si>
    <t xml:space="preserve">TERMINAL A COMPRESSAO EM COBRE ESTANHADO PARA CABO 35 MM2, 1 FURO E 1 COMPRESSAO, PARA PARAFUSO DE FIXACAO M8                                                                                                                                                                                                                                                                                                                                                                                             </t>
  </si>
  <si>
    <t xml:space="preserve">TERMINAL A COMPRESSAO EM COBRE ESTANHADO PARA CABO 4 MM2, 1 FURO E 1 COMPRESSAO, PARA PARAFUSO DE FIXACAO M5                                                                                                                                                                                                                                                                                                                                                                                              </t>
  </si>
  <si>
    <t xml:space="preserve">TERMINAL A COMPRESSAO EM COBRE ESTANHADO PARA CABO 50 MM2, 1 FURO E 1 COMPRESSAO, PARA PARAFUSO DE FIXACAO M8                                                                                                                                                                                                                                                                                                                                                                                             </t>
  </si>
  <si>
    <t xml:space="preserve">TERMINAL A COMPRESSAO EM COBRE ESTANHADO PARA CABO 6 MM2, 1 FURO E 1 COMPRESSAO, PARA PARAFUSO DE FIXACAO M6                                                                                                                                                                                                                                                                                                                                                                                              </t>
  </si>
  <si>
    <t xml:space="preserve">TERMINAL A COMPRESSAO EM COBRE ESTANHADO PARA CABO 70 MM2, 1 FURO E 1 COMPRESSAO, PARA PARAFUSO DE FIXACAO M10                                                                                                                                                                                                                                                                                                                                                                                            </t>
  </si>
  <si>
    <t xml:space="preserve">TERMINAL DE VENTILACAO, 75 MM, SERIE NORMAL, ESGOTO PREDIAL                                                                                                                                                                                                                                                                                                                                                                                                                                               </t>
  </si>
  <si>
    <t xml:space="preserve">TERMINAL METALICO A PRESSAO 1 CABO, PARA CABOS DE 4 A 10 MM2, COM 2 FUROS PARA FIXACAO                                                                                                                                                                                                                                                                                                                                                                                                                    </t>
  </si>
  <si>
    <t xml:space="preserve">TERMINAL METALICO A PRESSAO PARA 1 CABO DE 16 A 25 MM2, COM 2 FUROS PARA FIXACAO                                                                                                                                                                                                                                                                                                                                                                                                                          </t>
  </si>
  <si>
    <t xml:space="preserve">TERMINAL METALICO A PRESSAO PARA 1 CABO DE 50 A 70 MM2, COM 2 FUROS PARA FIXACAO                                                                                                                                                                                                                                                                                                                                                                                                                          </t>
  </si>
  <si>
    <t xml:space="preserve">TERMINAL METALICO A PRESSAO PARA 1 CABO DE 6 A 10 MM2, COM 1 FURO DE FIXACAO                                                                                                                                                                                                                                                                                                                                                                                                                              </t>
  </si>
  <si>
    <t>TERMOSTATO EM AR COND. TIPO ACJ DE 18.000 A 30.000 .</t>
  </si>
  <si>
    <t>TERMOSTATO EM AR COND. TIPO ACJ DE 7.000 A 15.000 .</t>
  </si>
  <si>
    <t xml:space="preserve">TIJOLO CERAMICO MACICO COMUM *5 X 10 X 20* CM (L X A X C)                                                                                                                                                                                                                                                                                                                                                                                                                                                 </t>
  </si>
  <si>
    <t xml:space="preserve">TINTA / REVESTIMENTO A BASE DE RESINA EPOXI COM ALCATRAO, BICOMPONENTE                                                                                                                                                                                                                                                                                                                                                                                                                                    </t>
  </si>
  <si>
    <t xml:space="preserve">TINTA ACRILICA A BASE DE SOLVENTE, PARA SINALIZACAO HORIZONTAL VIARIA (NBR 11862)                                                                                                                                                                                                                                                                                                                                                                                                                         </t>
  </si>
  <si>
    <t xml:space="preserve">TINTA ACRILICA PREMIUM PARA PISO                                                                                                                                                                                                                                                                                                                                                                                                                                                                          </t>
  </si>
  <si>
    <t xml:space="preserve">TINTA EPOXI BASE AGUA PREMIUM, BRANCA                                                                                                                                                                                                                                                                                                                                                                                                                                                                     </t>
  </si>
  <si>
    <t xml:space="preserve">TINTA ESMALTE BASE AGUA PREMIUM ACETINADO                                                                                                                                                                                                                                                                                                                                                                                                                                                                 </t>
  </si>
  <si>
    <t xml:space="preserve">TINTA ESMALTE BASE AGUA PREMIUM BRILHANTE                                                                                                                                                                                                                                                                                                                                                                                                                                                                 </t>
  </si>
  <si>
    <t xml:space="preserve">TINTA ESMALTE SINTETICO PREMIUM ACETINADO                                                                                                                                                                                                                                                                                                                                                                                                                                                                 </t>
  </si>
  <si>
    <t xml:space="preserve">TINTA ESMALTE SINTETICO PREMIUM BRILHANTE                                                                                                                                                                                                                                                                                                                                                                                                                                                                 </t>
  </si>
  <si>
    <t xml:space="preserve">TINTA ESMALTE SINTETICO PREMIUM DE DUPLA ACAO GRAFITE FOSCO PARA SUPERFICIES METALICAS FERROSAS                                                                                                                                                                                                                                                                                                                                                                                                           </t>
  </si>
  <si>
    <t xml:space="preserve">TINTA ESMALTE SINTETICO PREMIUM FOSCO                                                                                                                                                                                                                                                                                                                                                                                                                                                                     </t>
  </si>
  <si>
    <t xml:space="preserve">TINTA ESMALTE SINTETICO STANDARD ACETINADO                                                                                                                                                                                                                                                                                                                                                                                                                                                                </t>
  </si>
  <si>
    <t xml:space="preserve">TINTA ESMALTE SINTETICO STANDARD BRILHANTE                                                                                                                                                                                                                                                                                                                                                                                                                                                                </t>
  </si>
  <si>
    <t xml:space="preserve">TINTA ESMALTE SINTETICO STANDARD FOSCO                                                                                                                                                                                                                                                                                                                                                                                                                                                                    </t>
  </si>
  <si>
    <t xml:space="preserve">TINTA LATEX ACRILICA ECONOMICA, TODAS AS CORES                                                                                                                                                                                                                                                                                                                                                                                                                                         </t>
  </si>
  <si>
    <t xml:space="preserve">TINTA LATEX ACRILICA PREMIUM, COR BRANCO FOSCO                                                                                                                                                                                                                                                                                                                                                                                                                                                            </t>
  </si>
  <si>
    <t xml:space="preserve">TINTA LATEX ACRILICA STANDARD - TODAS AS CORES                                                                                                                                                                                                                                                                                                                                                                                                                                      </t>
  </si>
  <si>
    <t xml:space="preserve">TINTA LATEX ACRILICA SUPER PREMIUM, COR BRANCO FOSCO                                                                                                                                                                                                                                                                                                                                                                                                                                                      </t>
  </si>
  <si>
    <t>TOMADA 2P+T , 250V, CONJUNTO MONTADO PARA SOBREPOR 4" X 2" (CAIXA + MODULO</t>
  </si>
  <si>
    <t xml:space="preserve">TOMADA 2P+T 10A, 250V  (APENAS MODULO)                                                                                                                                                                                                                                                                                                                                                                                                                                                                    </t>
  </si>
  <si>
    <t xml:space="preserve">TOMADA 2P+T 10A, 250V, CONJUNTO MONTADO PARA EMBUTIR 4" X 2" (PLACA + SUPORTE + MODULO)                                                                                                                                                                                                                                                                                                                                                                                                                   </t>
  </si>
  <si>
    <t xml:space="preserve">TOMADA 2P+T 20A 250V, CONJUNTO MONTADO PARA EMBUTIR 4" X 2" (PLACA + SUPORTE + MODULO)                                                                                                                                                                                                                                                                                                                                                                                                                    </t>
  </si>
  <si>
    <t xml:space="preserve">TOMADA 2P+T 20A, 250V  (APENAS MODULO)                                                                                                                                                                                                                                                                                                                                                                                                                                                                    </t>
  </si>
  <si>
    <t xml:space="preserve">TOMADA INDUSTRIAL DE EMBUTIR 3P+T 30 A, 440 V, COM TRAVA, COM PLACA                                                                                                                                                                                                                                                                                                                                                                                                                                       </t>
  </si>
  <si>
    <t xml:space="preserve">TOMADA RJ45, 8 FIOS, CAT 5E (APENAS MODULO)                                                                                                                                                                                                                                                                                                                                                                                                                                                               </t>
  </si>
  <si>
    <t xml:space="preserve">TOMADA RJ45, 8 FIOS, CAT 5E, CONJUNTO MONTADO PARA EMBUTIR 4" X 2" (PLACA + SUPORTE + MODULO)                                                                                                                                                                                                                                                                                                                                                                                                             </t>
  </si>
  <si>
    <t xml:space="preserve">TOMADAS (2 MODULOS) 2P+T 10A, 250V, CONJUNTO MONTADO PARA EMBUTIR 4" X 2" (PLACA + SUPORTE + MODULOS)                                                                                                                                                                                                                                                                                                                                                                                                     </t>
  </si>
  <si>
    <t xml:space="preserve">TORNEIRA DE BOIA CONVENCIONAL PARA CAIXA D'AGUA, 1", AGUA FRIA, COM HASTE E TORNEIRA METALICOS E BALAO PLASTICO                                                                                                                                                                                                                                                                                                                                                                                           </t>
  </si>
  <si>
    <t xml:space="preserve">TORNEIRA DE BOIA CONVENCIONAL PARA CAIXA D'AGUA, 2", AGUA FRIA, COM HASTE E TORNEIRA METALICOS E BALAO PLASTICO                                                                                                                                                                                                                                                                                                                                                                                           </t>
  </si>
  <si>
    <t xml:space="preserve">TORNEIRA DE BOIA VAZAO TOTAL PARA CAIXA D'AGUA, AGUA FRIA, BITOLA 3/4", COM HASTE E TORNEIRA METALICOS E BALAO PLASTICO                                                                                                                                                                                                                                                                                                                                                                                   </t>
  </si>
  <si>
    <t xml:space="preserve">TORNEIRA DE MESA/BANCADA, PARA LAVATORIO, FIXA, METALICA CROMADA, PADRAO POPULAR, 1/2 " OU 3/4 " (REF 1193)                                                                                                                                                                                                                                                                                                                                                                                               </t>
  </si>
  <si>
    <t xml:space="preserve">TORNEIRA DE METAL AMARELO, PARA TANQUE / JARDIM, DE PAREDE, COM BICO PLASTICO, CANO CURTO, AREA EXTERNA, PADRAO POPULAR / USO GERAL, 1/2 " OU 3/4 " (REF 1128)                                                                                                                                                                                                                                                                                                                                            </t>
  </si>
  <si>
    <t xml:space="preserve">TORNEIRA DE METAL AMARELO, PARA TANQUE / JARDIM, DE PAREDE, SEM BICO, CANO CURTO, PADRAO POPULAR / USO GERAL, 1/2 " OU 3/4 " (REF 1120)                                                                                                                                                                                                                                                                                                                                                                   </t>
  </si>
  <si>
    <t xml:space="preserve">TORNEIRA METALICA CROMADA CANO CURTO, SEM BICO, SEM AREJADOR, DE PAREDE, PARA TANQUE E USO GERAL, 1/2 " OU 3/4 " (REF 1143)                                                                                                                                                                                                                                                                                                                                                                               </t>
  </si>
  <si>
    <t xml:space="preserve">TORNEIRA METALICA CROMADA DE PAREDE, PARA COZINHA, BICA MOVEL, COM AREJADOR, 1/2 " OU 3/4 " (REF 1167 / 1168)                                                                                                                                                                                                                                                                                                                                                                                             </t>
  </si>
  <si>
    <t xml:space="preserve">TORNEIRA METALICA CROMADA PARA TANQUE / JARDIM, SEM BICO , CANO LONGO, DE PAREDE, PADRAO POPULAR / USO GERAL, 1/2 " OU 3/4 " (REF 1126)                                                                                                                                                                                                                                                                                                                                                                   </t>
  </si>
  <si>
    <t xml:space="preserve">TORNEIRA METALICA CROMADA, DE MESA/BANCADA, PARA COZINHA, BICA MOVEL, COM AREJADOR, 1/2 " OU 3/4 " (REF 1167 / 1168)                                                                                                                                                                                                                                                                                                                                                                                      </t>
  </si>
  <si>
    <t xml:space="preserve">TORNEIRA METALICA CROMADA, RETA, DE PAREDE, PARA COZINHA, COM AREJADOR, PADRAO POPULAR, 1/2 " OU 3/4 " (REF 1159 / 1160)                                                                                                                                                                                                                                                                                                                                                                                  </t>
  </si>
  <si>
    <t xml:space="preserve">TORNEIRA METALICA CROMADA, RETA, DE PAREDE, PARA COZINHA, SEM BICO, SEM AREJADOR, PADRAO POPULAR, 1/2 " OU 3/4 " (REF 1158)                                                                                                                                                                                                                                                                                                                                                                               </t>
  </si>
  <si>
    <t>Trava quedas</t>
  </si>
  <si>
    <t>TUBO CAPILAR AR COND. TIPO ACJ</t>
  </si>
  <si>
    <t xml:space="preserve">TUBO DE ESPUMA DE POLIETILENO EXPANDIDO FLEXIVEL PARA ISOLAMENTO TERMICO DE TUBULACAO DE AR CONDICIONADO, AGUA QUENTE,  DN 1 1/2", E= 10 MM                                                                                                                                                                                                                                                                                                                                                               </t>
  </si>
  <si>
    <t xml:space="preserve">TUBO DE ESPUMA DE POLIETILENO EXPANDIDO FLEXIVEL PARA ISOLAMENTO TERMICO DE TUBULACAO DE AR CONDICIONADO, AGUA QUENTE,  DN 1 1/4", E= 10 MM                                                                                                                                                                                                                                                                                                                                                               </t>
  </si>
  <si>
    <t xml:space="preserve">TUBO DE ESPUMA DE POLIETILENO EXPANDIDO FLEXIVEL PARA ISOLAMENTO TERMICO DE TUBULACAO DE AR CONDICIONADO, AGUA QUENTE,  DN 1 1/8", E= 10 MM                                                                                                                                                                                                                                                                                                                                                               </t>
  </si>
  <si>
    <t xml:space="preserve">TUBO DE ESPUMA DE POLIETILENO EXPANDIDO FLEXIVEL PARA ISOLAMENTO TERMICO DE TUBULACAO DE AR CONDICIONADO, AGUA QUENTE,  DN 1 3/8", E= 10 MM                                                                                                                                                                                                                                                                                                                                                               </t>
  </si>
  <si>
    <t xml:space="preserve">TUBO DE ESPUMA DE POLIETILENO EXPANDIDO FLEXIVEL PARA ISOLAMENTO TERMICO DE TUBULACAO DE AR CONDICIONADO, AGUA QUENTE,  DN 1 5/8", E= 10 MM                                                                                                                                                                                                                                                                                                                                                               </t>
  </si>
  <si>
    <t xml:space="preserve">TUBO DE ESPUMA DE POLIETILENO EXPANDIDO FLEXIVEL PARA ISOLAMENTO TERMICO DE TUBULACAO DE AR CONDICIONADO, AGUA QUENTE,  DN 1", E= 10 MM                                                                                                                                                                                                                                                                                                                                                                   </t>
  </si>
  <si>
    <t xml:space="preserve">TUBO DE ESPUMA DE POLIETILENO EXPANDIDO FLEXIVEL PARA ISOLAMENTO TERMICO DE TUBULACAO DE AR CONDICIONADO, AGUA QUENTE,  DN 1/2", E= 10 MM                                                                                                                                                                                                                                                                                                                                                                 </t>
  </si>
  <si>
    <t xml:space="preserve">TUBO PVC  SERIE NORMAL, DN 100 MM, PARA ESGOTO  PREDIAL (NBR 5688)                                                                                                                                                                                                                                                                                                                                                                                                                                        </t>
  </si>
  <si>
    <t xml:space="preserve">TUBO PVC  SERIE NORMAL, DN 150 MM, PARA ESGOTO  PREDIAL (NBR 5688)                                                                                                                                                                                                                                                                                                                                                                                                                                        </t>
  </si>
  <si>
    <t xml:space="preserve">TUBO PVC  SERIE NORMAL, DN 40 MM, PARA ESGOTO  PREDIAL (NBR 5688)                                                                                                                                                                                                                                                                                                                                                                                                                                         </t>
  </si>
  <si>
    <t xml:space="preserve">TUBO PVC SERIE NORMAL, DN 50 MM, PARA ESGOTO PREDIAL (NBR 5688)                                                                                                                                                                                                                                                                                                                                                                                                                                           </t>
  </si>
  <si>
    <t xml:space="preserve">TUBO PVC SERIE NORMAL, DN 75 MM, PARA ESGOTO PREDIAL (NBR 5688)                                                                                                                                                                                                                                                                                                                                                                                                                                           </t>
  </si>
  <si>
    <t xml:space="preserve">TUBO PVC, SOLDAVEL, DE 20 MM, AGUA FRIA (NBR-5648)                                                                                                                                                                                                                                                                                                                                                                                                                                                        </t>
  </si>
  <si>
    <t xml:space="preserve">TUBO PVC, SOLDAVEL, DE 25 MM, AGUA FRIA (NBR-5648)                                                                                                                                                                                                                                                                                                                                                                                                                                                        </t>
  </si>
  <si>
    <t xml:space="preserve">TUBO PVC, SOLDAVEL, DE 32 MM, AGUA FRIA (NBR-5648)                                                                                                                                                                                                                                                                                                                                                                                                                                                        </t>
  </si>
  <si>
    <t xml:space="preserve">TUBO PVC, SOLDAVEL, DE 40 MM, AGUA FRIA (NBR-5648)                                                                                                                                                                                                                                                                                                                                                                                                                                                        </t>
  </si>
  <si>
    <t xml:space="preserve">TUBO PVC, SOLDAVEL, DE 50 MM, AGUA FRIA (NBR-5648)                                                                                                                                                                                                                                                                                                                                                                                                                                                        </t>
  </si>
  <si>
    <t xml:space="preserve">TUBO PVC, SOLDAVEL, DE 60 MM, AGUA FRIA (NBR-5648)                                                                                                                                                                                                                                                                                                                                                                                                                                                        </t>
  </si>
  <si>
    <t xml:space="preserve">TUBO PVC, SOLDAVEL, DE 75 MM, AGUA FRIA (NBR-5648)                                                                                                                                                                                                                                                                                                                                                                                                                                                        </t>
  </si>
  <si>
    <t xml:space="preserve">TUBO PVC, SOLDAVEL, DE 85 MM, AGUA FRIA (NBR-5648)                                                                                                                                                                                                                                                                                                                                                                                                                                                        </t>
  </si>
  <si>
    <t>TURBINA DO VENTILADOR DO EVAPORADOR EM AR COND. TIPO SPLIT DE 18.000 A 24.000 .</t>
  </si>
  <si>
    <r>
      <rPr>
        <sz val="12"/>
        <rFont val="Aptos"/>
        <family val="2"/>
      </rPr>
      <t>TURBINA DO VENTILADOR DO EVAPORADOR EM AR COND. TIPO SPLIT DE
28.000 A 40.000 .</t>
    </r>
  </si>
  <si>
    <r>
      <rPr>
        <sz val="12"/>
        <rFont val="Aptos"/>
        <family val="2"/>
      </rPr>
      <t>TURBINA DO VENTILADOR DO EVAPORADOR EM AR COND. TIPO SPLIT DE
48.000 A 80.000 .</t>
    </r>
  </si>
  <si>
    <r>
      <rPr>
        <sz val="12"/>
        <rFont val="Aptos"/>
        <family val="2"/>
      </rPr>
      <t>TURBINA DO VENTILADOR DO EVAPORADOR EM AR COND. TIPO SPLIT DE
7.000 A 12.000 .</t>
    </r>
  </si>
  <si>
    <t>TURBINA DO VENTILADOR EM AR COND. TIPO ACJ DE 18.000 A 30.000</t>
  </si>
  <si>
    <t>TURBINA DO VENTILADOR EM AR COND. TIPO ACJ DE 7.000 A 15.000</t>
  </si>
  <si>
    <t xml:space="preserve">UNIAO PVC, ROSCAVEL 1/2",  AGUA FRIA PREDIAL                                                                                                                                                                                                                                                                                                                                                                                                                                                              </t>
  </si>
  <si>
    <t xml:space="preserve">UNIAO PVC, ROSCAVEL, 1 1/2",  AGUA FRIA PREDIAL                                                                                                                                                                                                                                                                                                                                                                                                                                                           </t>
  </si>
  <si>
    <t xml:space="preserve">UNIAO PVC, ROSCAVEL, 1",  AGUA FRIA PREDIAL                                                                                                                                                                                                                                                                                                                                                                                                                                                               </t>
  </si>
  <si>
    <t xml:space="preserve">UNIAO PVC, ROSCAVEL, 3/4",  AGUA FRIA PREDIAL                                                                                                                                                                                                                                                                                                                                                                                                                                                             </t>
  </si>
  <si>
    <t xml:space="preserve">UNIAO PVC, SOLDAVEL, 32 MM,  PARA AGUA FRIA PREDIAL                                                                                                                                                                                                                                                                                                                                                                                                                                                       </t>
  </si>
  <si>
    <t xml:space="preserve">UNIAO PVC, SOLDAVEL, 50 MM,  PARA AGUA FRIA PREDIAL                                                                                                                                                                                                                                                                                                                                                                                                                                                       </t>
  </si>
  <si>
    <t xml:space="preserve">UNIAO PVC, SOLDAVEL, 75 MM,  PARA AGUA FRIA PREDIAL                                                                                                                                                                                                                                                                                                                                                                                                                                                       </t>
  </si>
  <si>
    <t xml:space="preserve">VALVULA DE DESCARGA METALICA, BASE 1 1/2 " E ACABAMENTO METALICO CROMADO                                                                                                                                                                                                                                                                                                                                                                                                                                  </t>
  </si>
  <si>
    <t xml:space="preserve">VALVULA DE DESCARGA METALICA, BASE 1 1/4 " E ACABAMENTO METALICO CROMADO                                                                                                                                                                                                                                                                                                                                                                                                                                  </t>
  </si>
  <si>
    <t>VÁLVULA DE SERVIÇO EM AR COND. TIPO SPLIT DE 28.000 A 80.000</t>
  </si>
  <si>
    <t>VÁLVULA DE SERVIÇO EM AR COND. TIPO SPLIT DE 7.000 A 24.000</t>
  </si>
  <si>
    <t xml:space="preserve">VALVULA EM METAL CROMADO PARA PIA AMERICANA 3.1/2 X 1.1/2 "                                                                                                                                                                                                                                                                                                                                                                                                                                               </t>
  </si>
  <si>
    <t>VASSOURA MULTIUSO COM CABO</t>
  </si>
  <si>
    <t>VASSOURA TIPO GARI 60CM</t>
  </si>
  <si>
    <t>Descrição</t>
  </si>
  <si>
    <t>Unidade</t>
  </si>
  <si>
    <t>Preço Unitário (R$)</t>
  </si>
  <si>
    <t>Preço do Item (R$) - Mensal</t>
  </si>
  <si>
    <t>CAPACIDADE EM BTU'S</t>
  </si>
  <si>
    <t>SERVIÇO DE MANUTENÇÃO CORRETIVA E PREVENTIVA DOS APARELHOS DE AR CONDICIONADO TIPO SPLIT, DE DIVERSAS CAPACIDADES, VARIANDO ENTRE 7.000 A 60.000 BTU/H+,  ABRANGÊNCIA: A MANUTENÇÃO DEVERÁ INCLUIR INSPEÇÃO TÉCNICA, LIMPEZA DE FILTROS, LIMPEZA COMPLETA DE CONDENSADORAS E EVAPORADORAS, VERIFICAÇÃO DE FIAÇÃO ELÉTRICA, LIMPEZA DE DUTOS (SE APLICÁVEL).</t>
  </si>
  <si>
    <t>un</t>
  </si>
  <si>
    <t>total</t>
  </si>
  <si>
    <r>
      <t xml:space="preserve">INSTALAÇÃO E REMOÇÃO, </t>
    </r>
    <r>
      <rPr>
        <b/>
        <u/>
        <sz val="11"/>
        <color rgb="FF000000"/>
        <rFont val="Calibri Light"/>
        <family val="2"/>
      </rPr>
      <t>SOB DEMANDA</t>
    </r>
    <r>
      <rPr>
        <sz val="11"/>
        <color rgb="FF000000"/>
        <rFont val="Calibri Light"/>
        <family val="2"/>
      </rPr>
      <t>, DE AR CONDICIONADO TIPO SPLIT DE 7.000 ATÉ 60.000 BTUS. SUPORTE DE PVC OU NYLON, PARAFUSOS DE FIXAÇÃO EM AÇO INOX, BUCHA TIPO FULL, CANO DE COBRE ATÉ 5 MT, FITA DE ISOLAMENTO ALUMINIZADA, FITA DE PVC BRANCA, TUDO ESPONJOSO ANTICHAMA, SOLDA DE COBRE EM TUBULAÇÃO JÁ EXISTENTE, UTILIZAÇÃO DE VACUÔMETRO COM MANÔMETRO PARA EQUALIZAR A CARGA DE GÁS REFRIGERANTE R22 OU 410A.TESTAR O EQUIPAMENTO, REALIZAR A MEDIÇÃO DOS NÍVEIS DE GÁS (FLUIDO REFRIGERANTE) E FORNECER GARANTIA DA INSTALAÇÃO</t>
    </r>
  </si>
  <si>
    <t>blocos A e B</t>
  </si>
  <si>
    <r>
      <t xml:space="preserve">RECARGA, </t>
    </r>
    <r>
      <rPr>
        <b/>
        <u/>
        <sz val="11"/>
        <color rgb="FF000000"/>
        <rFont val="Calibri Light"/>
        <family val="2"/>
      </rPr>
      <t>SOB DEMANDA,</t>
    </r>
    <r>
      <rPr>
        <sz val="11"/>
        <color rgb="FF000000"/>
        <rFont val="Calibri Light"/>
        <family val="2"/>
      </rPr>
      <t xml:space="preserve"> COMPLETA DE GÁS REFRIGERANTE R22, R32 OU R410 PARA AR CONDICIONADO, INCLUINDO MÃO  DE OBRA</t>
    </r>
  </si>
  <si>
    <t xml:space="preserve"> </t>
  </si>
  <si>
    <t>projeção para 4 blocos extras</t>
  </si>
  <si>
    <t>ELABORAÇÃO PLANO DE MANUTENÇÃO, OPERAÇÃO E CONTROLE PMOC PARA APARELHOS DE 7.000 A 60.000 BTUS TIPO SPILT E JANELA DE DIVERSAS MARCAS. Elaborar, executar e manter atualizado um PMOC para cada aparelho de ar-condicionado das repartições do município. Deverá ser o registro do número de patrimônio dos aparelhos para o controle. O PMOC deverá ser elaborado e assinado pelo responsável técnico habilitado com base no que determina a lei 13.589/2018.</t>
  </si>
  <si>
    <t>Diversas marcas: YORK, SPRINGER, HITACHI, GREE, CARRIER, ELGIN, CONSUL, PHILCO, TRANE, MEDEA, SANSUNG</t>
  </si>
  <si>
    <r>
      <t xml:space="preserve">Peças, componentes, acessórios e materiais de consumo para todos os aparelhos e marcas de ar condicionado, tipo split, </t>
    </r>
    <r>
      <rPr>
        <b/>
        <u/>
        <sz val="11"/>
        <color rgb="FF333333"/>
        <rFont val="Calibri Light"/>
        <family val="2"/>
      </rPr>
      <t>sob demanda</t>
    </r>
    <r>
      <rPr>
        <sz val="11"/>
        <color rgb="FF333333"/>
        <rFont val="Calibri Light"/>
        <family val="2"/>
      </rPr>
      <t>, conforme tabela SINAPI em vigência, na data de solicitação de reembolso, aprovado pela fiscalização</t>
    </r>
  </si>
  <si>
    <t> </t>
  </si>
  <si>
    <t>O valor do PMOC É anual, podendo ser disponbilizado integralmente na entrega do relatorio, ou pago mensalmente, a critério do ente publico</t>
  </si>
  <si>
    <t>TOTAL GERAL</t>
  </si>
  <si>
    <t>Manutenção de extintor tipo PQS/CO2 DE 6KG, recarga, testes, pinturas e substituição de peças - Manutenção de 1º, 2º e 3º nível de agente extintor e/ou propulsor com fixação do selo de garantia anual do INMETRO e emissão de láudos técnicos pertinentes aos serviços realizados conforme NBR 12962.</t>
  </si>
  <si>
    <t>Manutenção de extintor Tipo ABC de 6/8 kg, limpeza de todos os componentes, inspeção das roscas e partes internas, realização de ensaios nos componentes, execução de recarga e pressurização, colocação do anel, trava e lacre, fixação do Selo de Identificação da Conformidade, da etiqueta de garantia e do quadro de instruções.</t>
  </si>
  <si>
    <t>Manutenção corretiva de mangueiras de combate a incendio (reparos, reempatação, limpeza e secagem</t>
  </si>
  <si>
    <t>Valor total Anual + BDI</t>
  </si>
  <si>
    <t>Valor total mensal + BDI Maximo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</si>
</sst>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8" formatCode="&quot;R$&quot;\ #,##0.00;[Red]\-&quot;R$&quot;\ #,##0.00"/>
    <numFmt numFmtId="44" formatCode="_-&quot;R$&quot;\ * #,##0.00_-;\-&quot;R$&quot;\ * #,##0.00_-;_-&quot;R$&quot;\ * &quot;-&quot;??_-;_-@_-"/>
    <numFmt numFmtId="43" formatCode="_-* #,##0.00_-;\-* #,##0.00_-;_-* &quot;-&quot;??_-;_-@_-"/>
    <numFmt numFmtId="164" formatCode="_(&quot;R$ &quot;* #,##0.00_);_(&quot;R$ &quot;* \(#,##0.00\);_(&quot;R$ &quot;* &quot;-&quot;??_);_(@_)"/>
    <numFmt numFmtId="165" formatCode="_(* #,##0.00_);_(* \(#,##0.00\);_(* \-??_);_(@_)"/>
    <numFmt numFmtId="166" formatCode="&quot;R$&quot;\ #,##0.00"/>
    <numFmt numFmtId="167" formatCode="&quot;R$&quot;#,##0.00"/>
    <numFmt numFmtId="168" formatCode="[$R$-416]\ #,##0.00;\-[$R$-416]\ #,##0.00"/>
  </numFmts>
  <fonts count="71">
    <font>
      <sz val="11"/>
      <color theme="1"/>
      <name val="Calibri"/>
      <charset val="134"/>
      <scheme val="minor"/>
    </font>
    <font>
      <sz val="11"/>
      <color theme="1"/>
      <name val="Calibri"/>
      <family val="2"/>
      <scheme val="minor"/>
    </font>
    <font>
      <sz val="11"/>
      <color theme="1"/>
      <name val="Calibri"/>
      <family val="2"/>
      <scheme val="minor"/>
    </font>
    <font>
      <sz val="11"/>
      <color theme="1"/>
      <name val="Calibri"/>
      <family val="2"/>
      <scheme val="minor"/>
    </font>
    <font>
      <sz val="8"/>
      <color theme="1"/>
      <name val="Calibri"/>
      <family val="2"/>
      <scheme val="minor"/>
    </font>
    <font>
      <sz val="12"/>
      <color theme="1"/>
      <name val="Calibri"/>
      <family val="2"/>
      <scheme val="minor"/>
    </font>
    <font>
      <sz val="11"/>
      <color theme="1"/>
      <name val="Calibri"/>
      <family val="2"/>
      <scheme val="minor"/>
    </font>
    <font>
      <sz val="8"/>
      <color theme="1"/>
      <name val="Calibri"/>
      <family val="2"/>
      <scheme val="minor"/>
    </font>
    <font>
      <sz val="8"/>
      <name val="Calibri"/>
      <family val="2"/>
      <scheme val="minor"/>
    </font>
    <font>
      <b/>
      <sz val="8"/>
      <color theme="1"/>
      <name val="Calibri"/>
      <family val="2"/>
      <scheme val="minor"/>
    </font>
    <font>
      <b/>
      <sz val="8"/>
      <name val="Calibri"/>
      <family val="2"/>
      <scheme val="minor"/>
    </font>
    <font>
      <sz val="10"/>
      <name val="Arial"/>
      <family val="2"/>
    </font>
    <font>
      <sz val="8"/>
      <color rgb="FFFF0000"/>
      <name val="Calibri"/>
      <family val="2"/>
      <scheme val="minor"/>
    </font>
    <font>
      <b/>
      <sz val="12"/>
      <color theme="1"/>
      <name val="Calibri"/>
      <family val="2"/>
      <scheme val="minor"/>
    </font>
    <font>
      <sz val="13"/>
      <color theme="1"/>
      <name val="Calibri"/>
      <family val="2"/>
      <scheme val="minor"/>
    </font>
    <font>
      <b/>
      <sz val="12"/>
      <color rgb="FF000000"/>
      <name val="Times New Roman"/>
      <family val="1"/>
    </font>
    <font>
      <sz val="12"/>
      <color rgb="FF000000"/>
      <name val="Times New Roman"/>
      <family val="1"/>
    </font>
    <font>
      <sz val="11"/>
      <color theme="0"/>
      <name val="Calibri"/>
      <family val="2"/>
      <scheme val="minor"/>
    </font>
    <font>
      <sz val="11"/>
      <color rgb="FF9C6500"/>
      <name val="Calibri"/>
      <family val="2"/>
      <scheme val="minor"/>
    </font>
    <font>
      <sz val="11"/>
      <name val="Calibri"/>
      <family val="2"/>
      <scheme val="minor"/>
    </font>
    <font>
      <sz val="10"/>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9C6500"/>
      <name val="Calibri"/>
      <family val="2"/>
      <scheme val="minor"/>
    </font>
    <font>
      <sz val="11"/>
      <color indexed="64"/>
      <name val="Calibri"/>
      <family val="2"/>
      <scheme val="minor"/>
    </font>
    <font>
      <sz val="11"/>
      <color indexed="8"/>
      <name val="Calibri"/>
      <family val="2"/>
    </font>
    <font>
      <b/>
      <sz val="10"/>
      <color rgb="FFFF0000"/>
      <name val="Arial"/>
      <family val="2"/>
    </font>
    <font>
      <b/>
      <sz val="8"/>
      <color rgb="FFFF0000"/>
      <name val="Calibri"/>
      <family val="2"/>
      <scheme val="minor"/>
    </font>
    <font>
      <b/>
      <sz val="12"/>
      <name val="Calibri"/>
      <family val="2"/>
      <scheme val="minor"/>
    </font>
    <font>
      <sz val="12"/>
      <color theme="1"/>
      <name val="Calibri"/>
      <family val="2"/>
      <scheme val="minor"/>
    </font>
    <font>
      <sz val="12"/>
      <name val="Calibri"/>
      <family val="2"/>
      <scheme val="minor"/>
    </font>
    <font>
      <b/>
      <sz val="10"/>
      <color theme="1"/>
      <name val="Calibri"/>
      <family val="2"/>
      <scheme val="minor"/>
    </font>
    <font>
      <b/>
      <sz val="14"/>
      <color theme="1"/>
      <name val="Calibri"/>
      <family val="2"/>
      <scheme val="minor"/>
    </font>
    <font>
      <b/>
      <sz val="12"/>
      <color rgb="FF000000"/>
      <name val="Aptos"/>
      <family val="2"/>
    </font>
    <font>
      <sz val="12"/>
      <color rgb="FF000000"/>
      <name val="Aptos"/>
      <family val="2"/>
    </font>
    <font>
      <b/>
      <sz val="14"/>
      <color rgb="FF000000"/>
      <name val="Aptos"/>
      <family val="2"/>
    </font>
    <font>
      <b/>
      <sz val="12"/>
      <color theme="1"/>
      <name val="Times New Roman"/>
      <family val="1"/>
    </font>
    <font>
      <sz val="12"/>
      <name val="Times New Roman"/>
      <family val="1"/>
    </font>
    <font>
      <sz val="12"/>
      <color rgb="FFFF0000"/>
      <name val="Aptos"/>
      <family val="2"/>
    </font>
    <font>
      <sz val="12"/>
      <color theme="1"/>
      <name val="Aptos"/>
      <family val="2"/>
    </font>
    <font>
      <sz val="12"/>
      <name val="Aptos"/>
      <family val="2"/>
    </font>
    <font>
      <sz val="10"/>
      <color rgb="FF000000"/>
      <name val="Times New Roman"/>
      <family val="1"/>
    </font>
    <font>
      <i/>
      <sz val="12"/>
      <color rgb="FF333333"/>
      <name val="Aptos"/>
      <family val="2"/>
    </font>
    <font>
      <sz val="12"/>
      <color rgb="FF333333"/>
      <name val="Aptos"/>
      <family val="2"/>
    </font>
    <font>
      <b/>
      <sz val="12"/>
      <color rgb="FF595959"/>
      <name val="Aptos"/>
      <family val="2"/>
    </font>
    <font>
      <sz val="11"/>
      <color rgb="FF1F1F1F"/>
      <name val="Arial"/>
      <family val="2"/>
    </font>
    <font>
      <sz val="9"/>
      <color indexed="81"/>
      <name val="Segoe UI"/>
      <family val="2"/>
    </font>
    <font>
      <b/>
      <sz val="9"/>
      <color indexed="81"/>
      <name val="Segoe UI"/>
      <family val="2"/>
    </font>
    <font>
      <b/>
      <sz val="11"/>
      <color rgb="FF000000"/>
      <name val="Calibri"/>
      <family val="2"/>
    </font>
    <font>
      <b/>
      <sz val="10"/>
      <color rgb="FF000000"/>
      <name val="Arial"/>
      <family val="2"/>
    </font>
    <font>
      <sz val="11"/>
      <color rgb="FF000000"/>
      <name val="Calibri"/>
      <family val="2"/>
    </font>
    <font>
      <sz val="11"/>
      <color rgb="FF000000"/>
      <name val="Calibri"/>
      <family val="2"/>
    </font>
    <font>
      <sz val="11"/>
      <color rgb="FF333333"/>
      <name val="Calibri Light"/>
      <family val="2"/>
    </font>
    <font>
      <b/>
      <u/>
      <sz val="11"/>
      <color rgb="FF000000"/>
      <name val="Calibri Light"/>
      <family val="2"/>
    </font>
    <font>
      <sz val="11"/>
      <color rgb="FF000000"/>
      <name val="Calibri Light"/>
      <family val="2"/>
    </font>
    <font>
      <b/>
      <u/>
      <sz val="11"/>
      <color rgb="FF333333"/>
      <name val="Calibri Light"/>
      <family val="2"/>
    </font>
    <font>
      <sz val="11"/>
      <color rgb="FF333333"/>
      <name val="Calibri"/>
      <family val="2"/>
    </font>
    <font>
      <b/>
      <sz val="11"/>
      <color theme="1"/>
      <name val="Calibri"/>
      <family val="2"/>
      <scheme val="minor"/>
    </font>
  </fonts>
  <fills count="56">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rgb="FFFFEB9C"/>
        <bgColor indexed="64"/>
      </patternFill>
    </fill>
    <fill>
      <patternFill patternType="solid">
        <fgColor theme="4" tint="0.39994506668294322"/>
        <bgColor indexed="64"/>
      </patternFill>
    </fill>
    <fill>
      <patternFill patternType="solid">
        <fgColor theme="5" tint="0.39994506668294322"/>
        <bgColor indexed="64"/>
      </patternFill>
    </fill>
    <fill>
      <patternFill patternType="solid">
        <fgColor theme="6" tint="0.39994506668294322"/>
        <bgColor indexed="64"/>
      </patternFill>
    </fill>
    <fill>
      <patternFill patternType="solid">
        <fgColor theme="7" tint="0.39994506668294322"/>
        <bgColor indexed="64"/>
      </patternFill>
    </fill>
    <fill>
      <patternFill patternType="solid">
        <fgColor theme="8" tint="0.39994506668294322"/>
        <bgColor indexed="64"/>
      </patternFill>
    </fill>
    <fill>
      <patternFill patternType="solid">
        <fgColor theme="9" tint="0.3999450666829432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59999389629810485"/>
        <bgColor indexed="64"/>
      </patternFill>
    </fill>
    <fill>
      <patternFill patternType="solid">
        <fgColor rgb="FFFFFF00"/>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3" tint="0.749992370372631"/>
        <bgColor indexed="64"/>
      </patternFill>
    </fill>
    <fill>
      <patternFill patternType="solid">
        <fgColor theme="7" tint="0.39997558519241921"/>
        <bgColor indexed="64"/>
      </patternFill>
    </fill>
    <fill>
      <patternFill patternType="solid">
        <fgColor rgb="FFFFC000"/>
        <bgColor indexed="64"/>
      </patternFill>
    </fill>
    <fill>
      <patternFill patternType="solid">
        <fgColor rgb="FFFF0000"/>
        <bgColor indexed="64"/>
      </patternFill>
    </fill>
    <fill>
      <patternFill patternType="solid">
        <fgColor rgb="FFFFFF00"/>
        <bgColor rgb="FF000000"/>
      </patternFill>
    </fill>
    <fill>
      <patternFill patternType="solid">
        <fgColor rgb="FFFFFFFF"/>
        <bgColor rgb="FF000000"/>
      </patternFill>
    </fill>
    <fill>
      <patternFill patternType="solid">
        <fgColor theme="9" tint="0.79998168889431442"/>
        <bgColor indexed="64"/>
      </patternFill>
    </fill>
  </fills>
  <borders count="6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thin">
        <color auto="1"/>
      </right>
      <top/>
      <bottom style="thin">
        <color auto="1"/>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diagonal/>
    </border>
    <border>
      <left/>
      <right style="medium">
        <color rgb="FF000000"/>
      </right>
      <top/>
      <bottom/>
      <diagonal/>
    </border>
    <border>
      <left style="medium">
        <color rgb="FF000000"/>
      </left>
      <right/>
      <top/>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rgb="FF000000"/>
      </left>
      <right/>
      <top/>
      <bottom style="medium">
        <color rgb="FF000000"/>
      </bottom>
      <diagonal/>
    </border>
    <border>
      <left/>
      <right/>
      <top/>
      <bottom style="medium">
        <color rgb="FF000000"/>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indexed="64"/>
      </top>
      <bottom style="medium">
        <color indexed="64"/>
      </bottom>
      <diagonal/>
    </border>
    <border>
      <left style="medium">
        <color rgb="FF000000"/>
      </left>
      <right style="medium">
        <color indexed="64"/>
      </right>
      <top style="medium">
        <color indexed="64"/>
      </top>
      <bottom style="medium">
        <color rgb="FF000000"/>
      </bottom>
      <diagonal/>
    </border>
    <border>
      <left style="medium">
        <color rgb="FF000000"/>
      </left>
      <right style="medium">
        <color rgb="FF000000"/>
      </right>
      <top style="medium">
        <color indexed="64"/>
      </top>
      <bottom style="medium">
        <color rgb="FF000000"/>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thin">
        <color indexed="64"/>
      </top>
      <bottom/>
      <diagonal/>
    </border>
    <border>
      <left/>
      <right style="medium">
        <color indexed="64"/>
      </right>
      <top style="medium">
        <color indexed="64"/>
      </top>
      <bottom/>
      <diagonal/>
    </border>
    <border>
      <left style="medium">
        <color rgb="FF000000"/>
      </left>
      <right/>
      <top style="medium">
        <color rgb="FF000000"/>
      </top>
      <bottom/>
      <diagonal/>
    </border>
    <border>
      <left style="medium">
        <color rgb="FF000000"/>
      </left>
      <right/>
      <top style="medium">
        <color indexed="64"/>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medium">
        <color indexed="64"/>
      </left>
      <right/>
      <top style="medium">
        <color indexed="64"/>
      </top>
      <bottom/>
      <diagonal/>
    </border>
    <border>
      <left/>
      <right style="thin">
        <color rgb="FF000000"/>
      </right>
      <top style="thin">
        <color rgb="FF000000"/>
      </top>
      <bottom/>
      <diagonal/>
    </border>
    <border>
      <left/>
      <right style="medium">
        <color indexed="64"/>
      </right>
      <top style="thin">
        <color indexed="64"/>
      </top>
      <bottom style="medium">
        <color indexed="64"/>
      </bottom>
      <diagonal/>
    </border>
    <border>
      <left/>
      <right/>
      <top/>
      <bottom style="thin">
        <color rgb="FF000000"/>
      </bottom>
      <diagonal/>
    </border>
  </borders>
  <cellStyleXfs count="97">
    <xf numFmtId="0" fontId="0" fillId="0" borderId="0"/>
    <xf numFmtId="43" fontId="6"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44" fontId="6" fillId="0" borderId="0" applyFont="0" applyFill="0" applyBorder="0" applyAlignment="0" applyProtection="0"/>
    <xf numFmtId="164" fontId="6" fillId="0" borderId="0" applyFont="0" applyFill="0" applyBorder="0" applyAlignment="0" applyProtection="0"/>
    <xf numFmtId="0" fontId="18" fillId="4" borderId="0" applyNumberFormat="0" applyBorder="0" applyAlignment="0" applyProtection="0"/>
    <xf numFmtId="0" fontId="19" fillId="0" borderId="0"/>
    <xf numFmtId="165" fontId="11" fillId="0" borderId="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6" fillId="0" borderId="0"/>
    <xf numFmtId="0" fontId="6" fillId="0" borderId="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11" borderId="0" applyNumberFormat="0" applyBorder="0" applyAlignment="0" applyProtection="0"/>
    <xf numFmtId="0" fontId="26" fillId="12" borderId="0" applyNumberFormat="0" applyBorder="0" applyAlignment="0" applyProtection="0"/>
    <xf numFmtId="0" fontId="27" fillId="14" borderId="17" applyNumberFormat="0" applyAlignment="0" applyProtection="0"/>
    <xf numFmtId="0" fontId="28" fillId="15" borderId="18" applyNumberFormat="0" applyAlignment="0" applyProtection="0"/>
    <xf numFmtId="0" fontId="29" fillId="15" borderId="17" applyNumberFormat="0" applyAlignment="0" applyProtection="0"/>
    <xf numFmtId="0" fontId="30" fillId="0" borderId="19" applyNumberFormat="0" applyFill="0" applyAlignment="0" applyProtection="0"/>
    <xf numFmtId="0" fontId="31" fillId="16" borderId="20" applyNumberFormat="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5"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5"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5"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5" fillId="34" borderId="0" applyNumberFormat="0" applyBorder="0" applyAlignment="0" applyProtection="0"/>
    <xf numFmtId="0" fontId="3" fillId="35" borderId="0" applyNumberFormat="0" applyBorder="0" applyAlignment="0" applyProtection="0"/>
    <xf numFmtId="0" fontId="3" fillId="36" borderId="0" applyNumberFormat="0" applyBorder="0" applyAlignment="0" applyProtection="0"/>
    <xf numFmtId="0" fontId="35" fillId="38" borderId="0" applyNumberFormat="0" applyBorder="0" applyAlignment="0" applyProtection="0"/>
    <xf numFmtId="0" fontId="3" fillId="39" borderId="0" applyNumberFormat="0" applyBorder="0" applyAlignment="0" applyProtection="0"/>
    <xf numFmtId="0" fontId="3" fillId="40" borderId="0" applyNumberFormat="0" applyBorder="0" applyAlignment="0" applyProtection="0"/>
    <xf numFmtId="0" fontId="3" fillId="0" borderId="0"/>
    <xf numFmtId="9" fontId="3" fillId="0" borderId="0" applyFont="0" applyFill="0" applyBorder="0" applyAlignment="0" applyProtection="0"/>
    <xf numFmtId="165" fontId="20" fillId="0" borderId="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6" fillId="13" borderId="0" applyNumberFormat="0" applyBorder="0" applyAlignment="0" applyProtection="0"/>
    <xf numFmtId="0" fontId="3" fillId="17" borderId="21" applyNumberFormat="0" applyFont="0" applyAlignment="0" applyProtection="0"/>
    <xf numFmtId="0" fontId="35" fillId="21" borderId="0" applyNumberFormat="0" applyBorder="0" applyAlignment="0" applyProtection="0"/>
    <xf numFmtId="0" fontId="35" fillId="25" borderId="0" applyNumberFormat="0" applyBorder="0" applyAlignment="0" applyProtection="0"/>
    <xf numFmtId="0" fontId="35" fillId="29" borderId="0" applyNumberFormat="0" applyBorder="0" applyAlignment="0" applyProtection="0"/>
    <xf numFmtId="0" fontId="35" fillId="33" borderId="0" applyNumberFormat="0" applyBorder="0" applyAlignment="0" applyProtection="0"/>
    <xf numFmtId="0" fontId="35" fillId="37" borderId="0" applyNumberFormat="0" applyBorder="0" applyAlignment="0" applyProtection="0"/>
    <xf numFmtId="0" fontId="35" fillId="41" borderId="0" applyNumberFormat="0" applyBorder="0" applyAlignment="0" applyProtection="0"/>
    <xf numFmtId="43" fontId="3" fillId="0" borderId="0" applyFont="0" applyFill="0" applyBorder="0" applyAlignment="0" applyProtection="0"/>
    <xf numFmtId="0" fontId="37"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0" fontId="38" fillId="0" borderId="0"/>
    <xf numFmtId="44" fontId="20" fillId="0" borderId="0" applyFill="0" applyBorder="0" applyAlignment="0" applyProtection="0"/>
    <xf numFmtId="44" fontId="3" fillId="0" borderId="0" applyFont="0" applyFill="0" applyBorder="0" applyAlignment="0" applyProtection="0"/>
    <xf numFmtId="9" fontId="20" fillId="0" borderId="0" applyFill="0" applyBorder="0" applyAlignment="0" applyProtection="0"/>
    <xf numFmtId="165" fontId="20" fillId="0" borderId="0" applyFont="0" applyFill="0" applyBorder="0" applyAlignment="0" applyProtection="0"/>
    <xf numFmtId="0" fontId="3" fillId="0" borderId="0"/>
    <xf numFmtId="0" fontId="3" fillId="0" borderId="0"/>
    <xf numFmtId="0" fontId="20" fillId="0" borderId="0"/>
    <xf numFmtId="0" fontId="54" fillId="0" borderId="0"/>
  </cellStyleXfs>
  <cellXfs count="347">
    <xf numFmtId="0" fontId="0" fillId="0" borderId="0" xfId="0"/>
    <xf numFmtId="0" fontId="4" fillId="0" borderId="0" xfId="0" applyFont="1"/>
    <xf numFmtId="0" fontId="7" fillId="0" borderId="0" xfId="0" applyFont="1" applyAlignment="1">
      <alignment vertical="center"/>
    </xf>
    <xf numFmtId="0" fontId="7" fillId="0" borderId="0" xfId="0" applyFont="1" applyAlignment="1">
      <alignment horizontal="center" vertical="center"/>
    </xf>
    <xf numFmtId="0" fontId="8" fillId="0" borderId="2" xfId="0" applyFont="1" applyBorder="1" applyAlignment="1">
      <alignment horizontal="center" vertical="center"/>
    </xf>
    <xf numFmtId="0" fontId="8" fillId="0" borderId="2" xfId="0" applyFont="1" applyBorder="1" applyAlignment="1">
      <alignment horizontal="center" vertical="center" wrapText="1"/>
    </xf>
    <xf numFmtId="0" fontId="11" fillId="2" borderId="2" xfId="0" applyFont="1" applyFill="1" applyBorder="1" applyAlignment="1">
      <alignment horizontal="center" vertical="center"/>
    </xf>
    <xf numFmtId="0" fontId="8" fillId="2" borderId="2" xfId="0" applyFont="1" applyFill="1" applyBorder="1" applyAlignment="1">
      <alignment horizontal="center" vertical="center" wrapText="1"/>
    </xf>
    <xf numFmtId="0" fontId="8" fillId="0" borderId="6" xfId="0" applyFont="1" applyBorder="1" applyAlignment="1">
      <alignment vertical="center" wrapText="1"/>
    </xf>
    <xf numFmtId="0" fontId="8" fillId="0" borderId="2" xfId="0" applyFont="1" applyBorder="1" applyAlignment="1">
      <alignment vertical="center" wrapText="1"/>
    </xf>
    <xf numFmtId="10" fontId="8" fillId="0" borderId="2" xfId="0" applyNumberFormat="1" applyFont="1" applyBorder="1" applyAlignment="1">
      <alignment horizontal="center" vertical="center" wrapText="1"/>
    </xf>
    <xf numFmtId="43" fontId="8" fillId="0" borderId="2" xfId="1" applyFont="1" applyBorder="1" applyAlignment="1">
      <alignment horizontal="center" vertical="center" wrapText="1"/>
    </xf>
    <xf numFmtId="10" fontId="10" fillId="0" borderId="2" xfId="0" applyNumberFormat="1" applyFont="1" applyBorder="1" applyAlignment="1">
      <alignment horizontal="center" vertical="center" wrapText="1"/>
    </xf>
    <xf numFmtId="43" fontId="10" fillId="0" borderId="2" xfId="1" applyFont="1" applyBorder="1" applyAlignment="1">
      <alignment horizontal="center" vertical="center" wrapText="1"/>
    </xf>
    <xf numFmtId="0" fontId="8" fillId="0" borderId="2" xfId="0" applyFont="1" applyBorder="1" applyAlignment="1">
      <alignment horizontal="left" vertical="center" wrapText="1"/>
    </xf>
    <xf numFmtId="10" fontId="8" fillId="0" borderId="2" xfId="3" applyNumberFormat="1" applyFont="1" applyBorder="1" applyAlignment="1">
      <alignment horizontal="center" vertical="center" wrapText="1"/>
    </xf>
    <xf numFmtId="10" fontId="10" fillId="0" borderId="2" xfId="3" applyNumberFormat="1" applyFont="1" applyBorder="1" applyAlignment="1">
      <alignment horizontal="center" vertical="center" wrapText="1"/>
    </xf>
    <xf numFmtId="43" fontId="8" fillId="0" borderId="2" xfId="1" applyFont="1" applyFill="1" applyBorder="1" applyAlignment="1">
      <alignment horizontal="center" vertical="center" wrapText="1"/>
    </xf>
    <xf numFmtId="43" fontId="10" fillId="0" borderId="2" xfId="1" applyFont="1" applyFill="1" applyBorder="1" applyAlignment="1">
      <alignment horizontal="center" vertical="center" wrapText="1"/>
    </xf>
    <xf numFmtId="43" fontId="8" fillId="2" borderId="2" xfId="1" applyFont="1" applyFill="1" applyBorder="1" applyAlignment="1">
      <alignment horizontal="center" vertical="center" wrapText="1"/>
    </xf>
    <xf numFmtId="0" fontId="6" fillId="0" borderId="0" xfId="0" applyFont="1"/>
    <xf numFmtId="0" fontId="13" fillId="0" borderId="0" xfId="0" applyFont="1" applyAlignment="1">
      <alignment horizontal="left" vertical="center"/>
    </xf>
    <xf numFmtId="0" fontId="5" fillId="0" borderId="0" xfId="0" applyFont="1"/>
    <xf numFmtId="43" fontId="14" fillId="0" borderId="0" xfId="1" applyFont="1"/>
    <xf numFmtId="0" fontId="16" fillId="0" borderId="2" xfId="0" applyFont="1" applyBorder="1" applyAlignment="1">
      <alignment horizontal="center" vertical="center" wrapText="1"/>
    </xf>
    <xf numFmtId="0" fontId="8" fillId="42" borderId="2" xfId="0" applyFont="1" applyFill="1" applyBorder="1" applyAlignment="1">
      <alignment horizontal="center" vertical="center"/>
    </xf>
    <xf numFmtId="14" fontId="10" fillId="42" borderId="2" xfId="0" applyNumberFormat="1" applyFont="1" applyFill="1" applyBorder="1" applyAlignment="1">
      <alignment horizontal="center" vertical="center"/>
    </xf>
    <xf numFmtId="43" fontId="8" fillId="42" borderId="2" xfId="1" applyFont="1" applyFill="1" applyBorder="1" applyAlignment="1">
      <alignment horizontal="center" vertical="center" wrapText="1"/>
    </xf>
    <xf numFmtId="10" fontId="8" fillId="42" borderId="2" xfId="0" applyNumberFormat="1" applyFont="1" applyFill="1" applyBorder="1" applyAlignment="1">
      <alignment horizontal="center" vertical="center" wrapText="1"/>
    </xf>
    <xf numFmtId="0" fontId="39" fillId="42" borderId="2" xfId="0" applyFont="1" applyFill="1" applyBorder="1" applyAlignment="1">
      <alignment horizontal="center" vertical="center"/>
    </xf>
    <xf numFmtId="0" fontId="40" fillId="42" borderId="2" xfId="0" applyFont="1" applyFill="1" applyBorder="1" applyAlignment="1">
      <alignment horizontal="center" vertical="center" wrapText="1"/>
    </xf>
    <xf numFmtId="0" fontId="39" fillId="43" borderId="2" xfId="0" applyFont="1" applyFill="1" applyBorder="1" applyAlignment="1">
      <alignment horizontal="center" vertical="center"/>
    </xf>
    <xf numFmtId="0" fontId="0" fillId="0" borderId="0" xfId="0" applyAlignment="1">
      <alignment vertical="center"/>
    </xf>
    <xf numFmtId="44" fontId="0" fillId="0" borderId="0" xfId="2" applyFont="1"/>
    <xf numFmtId="166" fontId="41" fillId="0" borderId="27" xfId="2" applyNumberFormat="1" applyFont="1" applyBorder="1" applyAlignment="1">
      <alignment horizontal="right" vertical="center" wrapText="1"/>
    </xf>
    <xf numFmtId="44" fontId="44" fillId="0" borderId="0" xfId="2" applyFont="1" applyBorder="1" applyAlignment="1"/>
    <xf numFmtId="1" fontId="41" fillId="44" borderId="27" xfId="2" applyNumberFormat="1" applyFont="1" applyFill="1" applyBorder="1" applyAlignment="1">
      <alignment horizontal="center" vertical="center"/>
    </xf>
    <xf numFmtId="0" fontId="15" fillId="47" borderId="2" xfId="0" applyFont="1" applyFill="1" applyBorder="1" applyAlignment="1">
      <alignment horizontal="center" vertical="center" wrapText="1"/>
    </xf>
    <xf numFmtId="0" fontId="16" fillId="0" borderId="11" xfId="0" applyFont="1" applyBorder="1" applyAlignment="1">
      <alignment horizontal="center" vertical="center" wrapText="1"/>
    </xf>
    <xf numFmtId="0" fontId="15" fillId="44" borderId="2" xfId="0" applyFont="1" applyFill="1" applyBorder="1" applyAlignment="1">
      <alignment horizontal="center" vertical="center" wrapText="1"/>
    </xf>
    <xf numFmtId="44" fontId="16" fillId="0" borderId="2" xfId="2" applyFont="1" applyBorder="1" applyAlignment="1">
      <alignment horizontal="center" vertical="center" wrapText="1"/>
    </xf>
    <xf numFmtId="44" fontId="16" fillId="0" borderId="2" xfId="2" applyFont="1" applyFill="1" applyBorder="1" applyAlignment="1">
      <alignment horizontal="center" vertical="center" wrapText="1"/>
    </xf>
    <xf numFmtId="0" fontId="46" fillId="43" borderId="33" xfId="0" applyFont="1" applyFill="1" applyBorder="1" applyAlignment="1">
      <alignment horizontal="center" vertical="center" wrapText="1"/>
    </xf>
    <xf numFmtId="0" fontId="46" fillId="43" borderId="34" xfId="0" applyFont="1" applyFill="1" applyBorder="1" applyAlignment="1">
      <alignment horizontal="center" vertical="center" wrapText="1"/>
    </xf>
    <xf numFmtId="0" fontId="46" fillId="0" borderId="33" xfId="0" applyFont="1" applyBorder="1" applyAlignment="1">
      <alignment horizontal="center" vertical="center" wrapText="1"/>
    </xf>
    <xf numFmtId="0" fontId="47" fillId="0" borderId="34" xfId="0" applyFont="1" applyBorder="1" applyAlignment="1">
      <alignment vertical="center" wrapText="1"/>
    </xf>
    <xf numFmtId="0" fontId="47" fillId="0" borderId="34" xfId="0" applyFont="1" applyBorder="1" applyAlignment="1">
      <alignment horizontal="center" vertical="center" wrapText="1"/>
    </xf>
    <xf numFmtId="0" fontId="46" fillId="43" borderId="35" xfId="0" applyFont="1" applyFill="1" applyBorder="1" applyAlignment="1">
      <alignment horizontal="center" vertical="center" wrapText="1"/>
    </xf>
    <xf numFmtId="0" fontId="46" fillId="43" borderId="36" xfId="0" applyFont="1" applyFill="1" applyBorder="1" applyAlignment="1">
      <alignment horizontal="center" vertical="center" wrapText="1"/>
    </xf>
    <xf numFmtId="0" fontId="46" fillId="0" borderId="37" xfId="0" applyFont="1" applyBorder="1" applyAlignment="1">
      <alignment horizontal="center" vertical="center" wrapText="1"/>
    </xf>
    <xf numFmtId="0" fontId="47" fillId="0" borderId="38" xfId="0" applyFont="1" applyBorder="1" applyAlignment="1">
      <alignment vertical="center" wrapText="1"/>
    </xf>
    <xf numFmtId="0" fontId="47" fillId="0" borderId="38" xfId="0" applyFont="1" applyBorder="1" applyAlignment="1">
      <alignment horizontal="center" vertical="center" wrapText="1"/>
    </xf>
    <xf numFmtId="0" fontId="47" fillId="0" borderId="2" xfId="0" applyFont="1" applyBorder="1" applyAlignment="1">
      <alignment horizontal="center" vertical="center" wrapText="1"/>
    </xf>
    <xf numFmtId="0" fontId="47" fillId="0" borderId="2" xfId="0" applyFont="1" applyBorder="1" applyAlignment="1">
      <alignment horizontal="left" vertical="center" wrapText="1"/>
    </xf>
    <xf numFmtId="0" fontId="46" fillId="43" borderId="37" xfId="0" applyFont="1" applyFill="1" applyBorder="1" applyAlignment="1">
      <alignment horizontal="center" vertical="center" wrapText="1"/>
    </xf>
    <xf numFmtId="0" fontId="46" fillId="43" borderId="39" xfId="0" applyFont="1" applyFill="1" applyBorder="1" applyAlignment="1">
      <alignment horizontal="center" vertical="center" wrapText="1"/>
    </xf>
    <xf numFmtId="0" fontId="34" fillId="46" borderId="40" xfId="0" applyFont="1" applyFill="1" applyBorder="1" applyAlignment="1">
      <alignment horizontal="center" vertical="center"/>
    </xf>
    <xf numFmtId="0" fontId="34" fillId="46" borderId="41" xfId="0" applyFont="1" applyFill="1" applyBorder="1" applyAlignment="1">
      <alignment horizontal="center" vertical="center"/>
    </xf>
    <xf numFmtId="0" fontId="46" fillId="0" borderId="2" xfId="0" applyFont="1" applyBorder="1" applyAlignment="1">
      <alignment horizontal="left" vertical="center" wrapText="1"/>
    </xf>
    <xf numFmtId="0" fontId="13" fillId="0" borderId="0" xfId="0" applyFont="1" applyAlignment="1">
      <alignment horizontal="center" vertical="center"/>
    </xf>
    <xf numFmtId="0" fontId="6" fillId="0" borderId="0" xfId="0" applyFont="1" applyAlignment="1">
      <alignment horizontal="center" vertical="center"/>
    </xf>
    <xf numFmtId="0" fontId="15" fillId="46" borderId="6" xfId="0" applyFont="1" applyFill="1" applyBorder="1" applyAlignment="1">
      <alignment horizontal="center" vertical="center" wrapText="1"/>
    </xf>
    <xf numFmtId="0" fontId="15" fillId="46" borderId="5" xfId="0" applyFont="1" applyFill="1" applyBorder="1" applyAlignment="1">
      <alignment horizontal="center" vertical="center" wrapText="1"/>
    </xf>
    <xf numFmtId="10" fontId="16" fillId="48" borderId="11" xfId="3" applyNumberFormat="1" applyFont="1" applyFill="1" applyBorder="1" applyAlignment="1">
      <alignment horizontal="center" vertical="center" wrapText="1"/>
    </xf>
    <xf numFmtId="10" fontId="16" fillId="48" borderId="2" xfId="3" applyNumberFormat="1" applyFont="1" applyFill="1" applyBorder="1" applyAlignment="1">
      <alignment horizontal="center" vertical="center" wrapText="1"/>
    </xf>
    <xf numFmtId="10" fontId="16" fillId="0" borderId="11" xfId="0" applyNumberFormat="1" applyFont="1" applyBorder="1" applyAlignment="1">
      <alignment horizontal="center" vertical="center" wrapText="1"/>
    </xf>
    <xf numFmtId="44" fontId="49" fillId="51" borderId="2" xfId="0" applyNumberFormat="1" applyFont="1" applyFill="1" applyBorder="1" applyAlignment="1">
      <alignment horizontal="center" vertical="center"/>
    </xf>
    <xf numFmtId="10" fontId="50" fillId="0" borderId="2" xfId="3" applyNumberFormat="1" applyFont="1" applyBorder="1" applyAlignment="1">
      <alignment horizontal="center" vertical="center" wrapText="1"/>
    </xf>
    <xf numFmtId="0" fontId="52" fillId="0" borderId="2" xfId="0" applyFont="1" applyBorder="1" applyAlignment="1">
      <alignment horizontal="center"/>
    </xf>
    <xf numFmtId="0" fontId="53" fillId="2" borderId="2" xfId="95" applyFont="1" applyFill="1" applyBorder="1" applyAlignment="1">
      <alignment horizontal="center" vertical="center"/>
    </xf>
    <xf numFmtId="0" fontId="53" fillId="0" borderId="2" xfId="95" applyFont="1" applyBorder="1" applyAlignment="1">
      <alignment horizontal="center" vertical="center"/>
    </xf>
    <xf numFmtId="0" fontId="46" fillId="43" borderId="43" xfId="0" applyFont="1" applyFill="1" applyBorder="1" applyAlignment="1">
      <alignment horizontal="center" vertical="center" wrapText="1"/>
    </xf>
    <xf numFmtId="0" fontId="47" fillId="0" borderId="2" xfId="0" applyFont="1" applyBorder="1" applyAlignment="1">
      <alignment horizontal="center" vertical="center"/>
    </xf>
    <xf numFmtId="0" fontId="47" fillId="0" borderId="2" xfId="0" applyFont="1" applyBorder="1" applyAlignment="1">
      <alignment horizontal="left" vertical="center"/>
    </xf>
    <xf numFmtId="0" fontId="42" fillId="0" borderId="0" xfId="0" applyFont="1"/>
    <xf numFmtId="0" fontId="46" fillId="0" borderId="42" xfId="0" applyFont="1" applyBorder="1" applyAlignment="1">
      <alignment horizontal="center" vertical="center" wrapText="1"/>
    </xf>
    <xf numFmtId="0" fontId="52" fillId="0" borderId="27" xfId="0" applyFont="1" applyBorder="1"/>
    <xf numFmtId="0" fontId="47" fillId="0" borderId="27" xfId="0" applyFont="1" applyBorder="1" applyAlignment="1">
      <alignment horizontal="center" vertical="center" wrapText="1"/>
    </xf>
    <xf numFmtId="0" fontId="46" fillId="0" borderId="27" xfId="0" applyFont="1" applyBorder="1" applyAlignment="1">
      <alignment horizontal="center" vertical="center" wrapText="1"/>
    </xf>
    <xf numFmtId="0" fontId="41" fillId="43" borderId="25" xfId="95" applyFont="1" applyFill="1" applyBorder="1" applyAlignment="1">
      <alignment horizontal="center" vertical="center" wrapText="1"/>
    </xf>
    <xf numFmtId="0" fontId="47" fillId="0" borderId="43" xfId="0" applyFont="1" applyBorder="1" applyAlignment="1">
      <alignment horizontal="center" vertical="center" wrapText="1"/>
    </xf>
    <xf numFmtId="0" fontId="47" fillId="0" borderId="0" xfId="0" applyFont="1" applyAlignment="1">
      <alignment horizontal="center" vertical="center" wrapText="1"/>
    </xf>
    <xf numFmtId="0" fontId="47" fillId="0" borderId="28" xfId="0" applyFont="1" applyBorder="1" applyAlignment="1">
      <alignment horizontal="center" vertical="center" wrapText="1"/>
    </xf>
    <xf numFmtId="166" fontId="43" fillId="2" borderId="47" xfId="95" applyNumberFormat="1" applyFont="1" applyFill="1" applyBorder="1" applyAlignment="1">
      <alignment horizontal="right" vertical="center" wrapText="1"/>
    </xf>
    <xf numFmtId="0" fontId="41" fillId="43" borderId="49" xfId="95" applyFont="1" applyFill="1" applyBorder="1" applyAlignment="1">
      <alignment horizontal="center" vertical="center" wrapText="1"/>
    </xf>
    <xf numFmtId="166" fontId="43" fillId="2" borderId="30" xfId="95" applyNumberFormat="1" applyFont="1" applyFill="1" applyBorder="1" applyAlignment="1">
      <alignment horizontal="right" vertical="center" wrapText="1"/>
    </xf>
    <xf numFmtId="0" fontId="41" fillId="43" borderId="27" xfId="95" applyFont="1" applyFill="1" applyBorder="1" applyAlignment="1">
      <alignment horizontal="center" vertical="center" wrapText="1"/>
    </xf>
    <xf numFmtId="0" fontId="43" fillId="2" borderId="48" xfId="95" applyFont="1" applyFill="1" applyBorder="1" applyAlignment="1">
      <alignment horizontal="center" vertical="center" wrapText="1"/>
    </xf>
    <xf numFmtId="0" fontId="43" fillId="2" borderId="50" xfId="95" applyFont="1" applyFill="1" applyBorder="1" applyAlignment="1">
      <alignment horizontal="center" vertical="center" wrapText="1"/>
    </xf>
    <xf numFmtId="0" fontId="43" fillId="2" borderId="50" xfId="95" applyFont="1" applyFill="1" applyBorder="1" applyAlignment="1">
      <alignment horizontal="center" vertical="center"/>
    </xf>
    <xf numFmtId="0" fontId="43" fillId="0" borderId="50" xfId="95" applyFont="1" applyBorder="1" applyAlignment="1">
      <alignment horizontal="center" vertical="center"/>
    </xf>
    <xf numFmtId="0" fontId="43" fillId="0" borderId="50" xfId="72" applyFont="1" applyBorder="1" applyAlignment="1">
      <alignment horizontal="center" vertical="center"/>
    </xf>
    <xf numFmtId="0" fontId="43" fillId="0" borderId="51" xfId="95" applyFont="1" applyBorder="1" applyAlignment="1">
      <alignment horizontal="center" vertical="center"/>
    </xf>
    <xf numFmtId="0" fontId="53" fillId="0" borderId="2" xfId="95" applyFont="1" applyBorder="1" applyAlignment="1">
      <alignment horizontal="left" vertical="center"/>
    </xf>
    <xf numFmtId="0" fontId="42" fillId="0" borderId="0" xfId="0" applyFont="1" applyAlignment="1">
      <alignment horizontal="left" vertical="center"/>
    </xf>
    <xf numFmtId="0" fontId="52" fillId="0" borderId="0" xfId="0" applyFont="1" applyAlignment="1">
      <alignment horizontal="center"/>
    </xf>
    <xf numFmtId="166" fontId="41" fillId="0" borderId="44" xfId="2" applyNumberFormat="1" applyFont="1" applyBorder="1" applyAlignment="1">
      <alignment horizontal="right" vertical="center" wrapText="1"/>
    </xf>
    <xf numFmtId="0" fontId="46" fillId="43" borderId="27" xfId="0" applyFont="1" applyFill="1" applyBorder="1" applyAlignment="1">
      <alignment horizontal="center" vertical="center" wrapText="1"/>
    </xf>
    <xf numFmtId="0" fontId="43" fillId="2" borderId="27" xfId="95" applyFont="1" applyFill="1" applyBorder="1" applyAlignment="1">
      <alignment horizontal="center" vertical="center" wrapText="1"/>
    </xf>
    <xf numFmtId="166" fontId="43" fillId="2" borderId="27" xfId="95" applyNumberFormat="1" applyFont="1" applyFill="1" applyBorder="1" applyAlignment="1">
      <alignment horizontal="right" vertical="center" wrapText="1"/>
    </xf>
    <xf numFmtId="0" fontId="43" fillId="2" borderId="27" xfId="95" applyFont="1" applyFill="1" applyBorder="1" applyAlignment="1">
      <alignment horizontal="center" vertical="center"/>
    </xf>
    <xf numFmtId="0" fontId="43" fillId="0" borderId="27" xfId="95" applyFont="1" applyBorder="1" applyAlignment="1">
      <alignment horizontal="center" vertical="center"/>
    </xf>
    <xf numFmtId="0" fontId="43" fillId="0" borderId="27" xfId="72" applyFont="1" applyBorder="1" applyAlignment="1">
      <alignment horizontal="center" vertical="center"/>
    </xf>
    <xf numFmtId="0" fontId="46" fillId="43" borderId="53" xfId="0" applyFont="1" applyFill="1" applyBorder="1" applyAlignment="1">
      <alignment horizontal="center" vertical="center" wrapText="1"/>
    </xf>
    <xf numFmtId="0" fontId="41" fillId="43" borderId="53" xfId="95" applyFont="1" applyFill="1" applyBorder="1" applyAlignment="1">
      <alignment horizontal="center" vertical="center" wrapText="1"/>
    </xf>
    <xf numFmtId="0" fontId="41" fillId="43" borderId="52" xfId="95" applyFont="1" applyFill="1" applyBorder="1" applyAlignment="1">
      <alignment horizontal="center" vertical="center" wrapText="1"/>
    </xf>
    <xf numFmtId="0" fontId="46" fillId="0" borderId="35" xfId="0" applyFont="1" applyBorder="1" applyAlignment="1">
      <alignment horizontal="center" vertical="center" wrapText="1"/>
    </xf>
    <xf numFmtId="0" fontId="47" fillId="0" borderId="35" xfId="0" applyFont="1" applyBorder="1" applyAlignment="1">
      <alignment vertical="center" wrapText="1"/>
    </xf>
    <xf numFmtId="0" fontId="47" fillId="0" borderId="35" xfId="0" applyFont="1" applyBorder="1" applyAlignment="1">
      <alignment horizontal="center" vertical="center" wrapText="1"/>
    </xf>
    <xf numFmtId="0" fontId="43" fillId="2" borderId="35" xfId="95" applyFont="1" applyFill="1" applyBorder="1" applyAlignment="1">
      <alignment horizontal="center" vertical="center" wrapText="1"/>
    </xf>
    <xf numFmtId="166" fontId="43" fillId="2" borderId="35" xfId="95" applyNumberFormat="1" applyFont="1" applyFill="1" applyBorder="1" applyAlignment="1">
      <alignment horizontal="right" vertical="center" wrapText="1"/>
    </xf>
    <xf numFmtId="166" fontId="43" fillId="2" borderId="54" xfId="95" applyNumberFormat="1" applyFont="1" applyFill="1" applyBorder="1" applyAlignment="1">
      <alignment horizontal="right" vertical="center" wrapText="1"/>
    </xf>
    <xf numFmtId="0" fontId="43" fillId="2" borderId="35" xfId="95" applyFont="1" applyFill="1" applyBorder="1" applyAlignment="1">
      <alignment horizontal="center" vertical="center"/>
    </xf>
    <xf numFmtId="0" fontId="43" fillId="0" borderId="35" xfId="95" applyFont="1" applyBorder="1" applyAlignment="1">
      <alignment horizontal="center" vertical="center"/>
    </xf>
    <xf numFmtId="0" fontId="43" fillId="0" borderId="35" xfId="72" applyFont="1" applyBorder="1" applyAlignment="1">
      <alignment horizontal="center" vertical="center"/>
    </xf>
    <xf numFmtId="167" fontId="43" fillId="0" borderId="35" xfId="2" applyNumberFormat="1" applyFont="1" applyBorder="1" applyAlignment="1">
      <alignment horizontal="right" vertical="center"/>
    </xf>
    <xf numFmtId="0" fontId="52" fillId="0" borderId="35" xfId="0" applyFont="1" applyBorder="1"/>
    <xf numFmtId="0" fontId="46" fillId="0" borderId="55" xfId="0" applyFont="1" applyBorder="1" applyAlignment="1">
      <alignment horizontal="center" vertical="center" wrapText="1"/>
    </xf>
    <xf numFmtId="0" fontId="47" fillId="0" borderId="36" xfId="0" applyFont="1" applyBorder="1" applyAlignment="1">
      <alignment horizontal="center" vertical="center" wrapText="1"/>
    </xf>
    <xf numFmtId="0" fontId="55" fillId="0" borderId="37" xfId="0" applyFont="1" applyBorder="1" applyAlignment="1">
      <alignment wrapText="1"/>
    </xf>
    <xf numFmtId="0" fontId="56" fillId="0" borderId="0" xfId="0" applyFont="1" applyAlignment="1">
      <alignment wrapText="1"/>
    </xf>
    <xf numFmtId="0" fontId="43" fillId="0" borderId="56" xfId="95" applyFont="1" applyBorder="1" applyAlignment="1">
      <alignment horizontal="center" vertical="center"/>
    </xf>
    <xf numFmtId="166" fontId="43" fillId="2" borderId="57" xfId="95" applyNumberFormat="1" applyFont="1" applyFill="1" applyBorder="1" applyAlignment="1">
      <alignment horizontal="right" vertical="center" wrapText="1"/>
    </xf>
    <xf numFmtId="0" fontId="52" fillId="0" borderId="27" xfId="0" applyFont="1" applyBorder="1" applyAlignment="1">
      <alignment vertical="center" wrapText="1"/>
    </xf>
    <xf numFmtId="0" fontId="47" fillId="0" borderId="27" xfId="0" applyFont="1" applyBorder="1" applyAlignment="1">
      <alignment vertical="center" wrapText="1"/>
    </xf>
    <xf numFmtId="0" fontId="46" fillId="0" borderId="39" xfId="0" applyFont="1" applyBorder="1" applyAlignment="1">
      <alignment horizontal="center" vertical="center" wrapText="1"/>
    </xf>
    <xf numFmtId="0" fontId="57" fillId="0" borderId="27" xfId="0" applyFont="1" applyBorder="1" applyAlignment="1">
      <alignment vertical="center" wrapText="1"/>
    </xf>
    <xf numFmtId="0" fontId="56" fillId="0" borderId="27" xfId="0" applyFont="1" applyBorder="1"/>
    <xf numFmtId="0" fontId="58" fillId="0" borderId="27" xfId="0" applyFont="1" applyBorder="1"/>
    <xf numFmtId="0" fontId="56" fillId="0" borderId="2" xfId="0" applyFont="1" applyBorder="1" applyAlignment="1">
      <alignment horizontal="left" vertical="center" wrapText="1"/>
    </xf>
    <xf numFmtId="0" fontId="45" fillId="49" borderId="0" xfId="0" applyFont="1" applyFill="1" applyAlignment="1">
      <alignment horizontal="center"/>
    </xf>
    <xf numFmtId="0" fontId="46" fillId="43" borderId="58" xfId="0" applyFont="1" applyFill="1" applyBorder="1" applyAlignment="1">
      <alignment horizontal="center" vertical="center" wrapText="1"/>
    </xf>
    <xf numFmtId="0" fontId="46" fillId="0" borderId="6" xfId="0" applyFont="1" applyBorder="1" applyAlignment="1">
      <alignment horizontal="center" vertical="center" wrapText="1"/>
    </xf>
    <xf numFmtId="44" fontId="41" fillId="0" borderId="23" xfId="2" applyFont="1" applyFill="1" applyBorder="1" applyAlignment="1">
      <alignment vertical="center"/>
    </xf>
    <xf numFmtId="44" fontId="0" fillId="0" borderId="27" xfId="2" applyFont="1" applyBorder="1"/>
    <xf numFmtId="7" fontId="0" fillId="0" borderId="2" xfId="2" applyNumberFormat="1" applyFont="1" applyBorder="1" applyAlignment="1">
      <alignment horizontal="center" vertical="center"/>
    </xf>
    <xf numFmtId="44" fontId="41" fillId="0" borderId="27" xfId="2" applyFont="1" applyFill="1" applyBorder="1" applyAlignment="1">
      <alignment vertical="center"/>
    </xf>
    <xf numFmtId="0" fontId="16" fillId="0" borderId="12" xfId="0" applyFont="1" applyBorder="1" applyAlignment="1">
      <alignment horizontal="center" vertical="center" wrapText="1"/>
    </xf>
    <xf numFmtId="10" fontId="16" fillId="0" borderId="12" xfId="0" applyNumberFormat="1" applyFont="1" applyBorder="1" applyAlignment="1">
      <alignment horizontal="center" vertical="center" wrapText="1"/>
    </xf>
    <xf numFmtId="10" fontId="50" fillId="0" borderId="13" xfId="2" applyNumberFormat="1" applyFont="1" applyBorder="1" applyAlignment="1">
      <alignment horizontal="center" vertical="center" wrapText="1"/>
    </xf>
    <xf numFmtId="10" fontId="16" fillId="0" borderId="2" xfId="0" applyNumberFormat="1" applyFont="1" applyBorder="1" applyAlignment="1">
      <alignment horizontal="center" vertical="center" wrapText="1"/>
    </xf>
    <xf numFmtId="0" fontId="52" fillId="0" borderId="2" xfId="0" applyFont="1" applyBorder="1" applyAlignment="1">
      <alignment horizontal="left" vertical="center"/>
    </xf>
    <xf numFmtId="0" fontId="52" fillId="0" borderId="2" xfId="0" applyFont="1" applyBorder="1" applyAlignment="1">
      <alignment horizontal="left"/>
    </xf>
    <xf numFmtId="0" fontId="53" fillId="0" borderId="2" xfId="96" applyFont="1" applyBorder="1" applyAlignment="1">
      <alignment horizontal="left" vertical="center"/>
    </xf>
    <xf numFmtId="0" fontId="47" fillId="0" borderId="2" xfId="96" applyFont="1" applyBorder="1" applyAlignment="1">
      <alignment horizontal="left" vertical="center"/>
    </xf>
    <xf numFmtId="0" fontId="53" fillId="2" borderId="2" xfId="95" applyFont="1" applyFill="1" applyBorder="1" applyAlignment="1">
      <alignment horizontal="center" vertical="center" wrapText="1"/>
    </xf>
    <xf numFmtId="0" fontId="53" fillId="0" borderId="2" xfId="72" applyFont="1" applyBorder="1" applyAlignment="1">
      <alignment horizontal="center" vertical="center"/>
    </xf>
    <xf numFmtId="0" fontId="50" fillId="0" borderId="2" xfId="0" applyFont="1" applyBorder="1" applyAlignment="1">
      <alignment horizontal="center" vertical="center" wrapText="1"/>
    </xf>
    <xf numFmtId="44" fontId="41" fillId="44" borderId="30" xfId="2" applyFont="1" applyFill="1" applyBorder="1" applyAlignment="1">
      <alignment horizontal="center" vertical="center"/>
    </xf>
    <xf numFmtId="0" fontId="41" fillId="43" borderId="59" xfId="95" applyFont="1" applyFill="1" applyBorder="1" applyAlignment="1">
      <alignment horizontal="center" vertical="center" wrapText="1"/>
    </xf>
    <xf numFmtId="166" fontId="43" fillId="2" borderId="55" xfId="95" applyNumberFormat="1" applyFont="1" applyFill="1" applyBorder="1" applyAlignment="1">
      <alignment horizontal="right" vertical="center" wrapText="1"/>
    </xf>
    <xf numFmtId="0" fontId="41" fillId="43" borderId="29" xfId="95" applyFont="1" applyFill="1" applyBorder="1" applyAlignment="1">
      <alignment horizontal="center" vertical="center" wrapText="1"/>
    </xf>
    <xf numFmtId="0" fontId="55" fillId="0" borderId="0" xfId="0" applyFont="1" applyAlignment="1">
      <alignment horizontal="left" vertical="center" wrapText="1"/>
    </xf>
    <xf numFmtId="0" fontId="55" fillId="0" borderId="27" xfId="0" applyFont="1" applyBorder="1" applyAlignment="1">
      <alignment wrapText="1"/>
    </xf>
    <xf numFmtId="0" fontId="55" fillId="0" borderId="0" xfId="0" applyFont="1" applyAlignment="1">
      <alignment wrapText="1"/>
    </xf>
    <xf numFmtId="44" fontId="16" fillId="43" borderId="2" xfId="2" applyFont="1" applyFill="1" applyBorder="1" applyAlignment="1">
      <alignment horizontal="center" vertical="center" wrapText="1"/>
    </xf>
    <xf numFmtId="0" fontId="15" fillId="0" borderId="2" xfId="0" applyFont="1" applyBorder="1" applyAlignment="1">
      <alignment horizontal="center" vertical="center" wrapText="1"/>
    </xf>
    <xf numFmtId="44" fontId="16" fillId="45" borderId="2" xfId="2" applyFont="1" applyFill="1" applyBorder="1" applyAlignment="1">
      <alignment horizontal="center" vertical="center" wrapText="1"/>
    </xf>
    <xf numFmtId="0" fontId="16" fillId="46" borderId="2" xfId="0" applyFont="1" applyFill="1" applyBorder="1" applyAlignment="1">
      <alignment horizontal="center" vertical="center" wrapText="1"/>
    </xf>
    <xf numFmtId="44" fontId="16" fillId="46" borderId="2" xfId="2" applyFont="1" applyFill="1" applyBorder="1" applyAlignment="1">
      <alignment horizontal="center" vertical="center" wrapText="1"/>
    </xf>
    <xf numFmtId="0" fontId="16" fillId="0" borderId="13" xfId="0" applyFont="1" applyBorder="1" applyAlignment="1">
      <alignment horizontal="center" vertical="center" wrapText="1"/>
    </xf>
    <xf numFmtId="7" fontId="13" fillId="0" borderId="27" xfId="0" applyNumberFormat="1" applyFont="1" applyBorder="1"/>
    <xf numFmtId="44" fontId="4" fillId="42" borderId="2" xfId="2" applyFont="1" applyFill="1" applyBorder="1" applyAlignment="1">
      <alignment vertical="center"/>
    </xf>
    <xf numFmtId="0" fontId="10" fillId="0" borderId="2" xfId="0" applyFont="1" applyBorder="1" applyAlignment="1">
      <alignment horizontal="center" vertical="center" wrapText="1"/>
    </xf>
    <xf numFmtId="0" fontId="8" fillId="0" borderId="2" xfId="0" applyFont="1" applyBorder="1" applyAlignment="1">
      <alignment vertical="center"/>
    </xf>
    <xf numFmtId="43" fontId="10" fillId="2" borderId="2" xfId="1" applyFont="1" applyFill="1" applyBorder="1" applyAlignment="1">
      <alignment horizontal="center" vertical="center" wrapText="1"/>
    </xf>
    <xf numFmtId="10" fontId="8" fillId="0" borderId="2" xfId="59" applyNumberFormat="1" applyFont="1" applyFill="1" applyBorder="1" applyAlignment="1">
      <alignment horizontal="center" vertical="center" wrapText="1"/>
    </xf>
    <xf numFmtId="0" fontId="4" fillId="0" borderId="0" xfId="0" applyFont="1" applyAlignment="1">
      <alignment horizontal="center" vertical="center"/>
    </xf>
    <xf numFmtId="0" fontId="4" fillId="0" borderId="0" xfId="0" applyFont="1" applyAlignment="1">
      <alignment vertical="center"/>
    </xf>
    <xf numFmtId="44" fontId="4" fillId="43" borderId="0" xfId="2" applyFont="1" applyFill="1" applyAlignment="1">
      <alignment vertical="center"/>
    </xf>
    <xf numFmtId="43" fontId="4" fillId="43" borderId="0" xfId="0" applyNumberFormat="1" applyFont="1" applyFill="1" applyAlignment="1">
      <alignment horizontal="center" vertical="center"/>
    </xf>
    <xf numFmtId="7" fontId="8" fillId="42" borderId="2" xfId="1" applyNumberFormat="1" applyFont="1" applyFill="1" applyBorder="1" applyAlignment="1">
      <alignment horizontal="center" vertical="center" wrapText="1"/>
    </xf>
    <xf numFmtId="0" fontId="5" fillId="0" borderId="26" xfId="72" applyFont="1" applyBorder="1" applyAlignment="1">
      <alignment horizontal="justify" vertical="center" wrapText="1"/>
    </xf>
    <xf numFmtId="7" fontId="8" fillId="42" borderId="2" xfId="1" applyNumberFormat="1" applyFont="1" applyFill="1" applyBorder="1" applyAlignment="1">
      <alignment horizontal="right" vertical="center" wrapText="1"/>
    </xf>
    <xf numFmtId="0" fontId="5" fillId="46" borderId="31" xfId="0" applyFont="1" applyFill="1" applyBorder="1" applyAlignment="1">
      <alignment horizontal="right"/>
    </xf>
    <xf numFmtId="43" fontId="12" fillId="42" borderId="2" xfId="1" applyFont="1" applyFill="1" applyBorder="1" applyAlignment="1">
      <alignment horizontal="center" vertical="center" wrapText="1"/>
    </xf>
    <xf numFmtId="0" fontId="5" fillId="46" borderId="30" xfId="0" applyFont="1" applyFill="1" applyBorder="1" applyAlignment="1">
      <alignment horizontal="right"/>
    </xf>
    <xf numFmtId="49" fontId="8" fillId="43" borderId="2" xfId="0" applyNumberFormat="1" applyFont="1" applyFill="1" applyBorder="1" applyAlignment="1">
      <alignment horizontal="center" vertical="center"/>
    </xf>
    <xf numFmtId="166" fontId="13" fillId="0" borderId="27" xfId="2" applyNumberFormat="1" applyFont="1" applyBorder="1"/>
    <xf numFmtId="166" fontId="13" fillId="0" borderId="27" xfId="0" applyNumberFormat="1" applyFont="1" applyBorder="1"/>
    <xf numFmtId="0" fontId="46" fillId="0" borderId="60" xfId="0" applyFont="1" applyBorder="1" applyAlignment="1">
      <alignment horizontal="center" vertical="center" wrapText="1"/>
    </xf>
    <xf numFmtId="0" fontId="46" fillId="0" borderId="3" xfId="0" applyFont="1" applyBorder="1" applyAlignment="1">
      <alignment horizontal="center" vertical="center" wrapText="1"/>
    </xf>
    <xf numFmtId="0" fontId="47" fillId="0" borderId="41" xfId="0" applyFont="1" applyBorder="1" applyAlignment="1">
      <alignment vertical="center" wrapText="1"/>
    </xf>
    <xf numFmtId="0" fontId="47" fillId="0" borderId="41" xfId="0" applyFont="1" applyBorder="1" applyAlignment="1">
      <alignment horizontal="center" vertical="center" wrapText="1"/>
    </xf>
    <xf numFmtId="0" fontId="43" fillId="2" borderId="41" xfId="95" applyFont="1" applyFill="1" applyBorder="1" applyAlignment="1">
      <alignment horizontal="center" vertical="center"/>
    </xf>
    <xf numFmtId="166" fontId="43" fillId="2" borderId="41" xfId="95" applyNumberFormat="1" applyFont="1" applyFill="1" applyBorder="1" applyAlignment="1">
      <alignment horizontal="right" vertical="center" wrapText="1"/>
    </xf>
    <xf numFmtId="0" fontId="43" fillId="2" borderId="0" xfId="95" applyFont="1" applyFill="1" applyAlignment="1">
      <alignment horizontal="center" vertical="center"/>
    </xf>
    <xf numFmtId="0" fontId="47" fillId="0" borderId="60" xfId="0" applyFont="1" applyBorder="1" applyAlignment="1">
      <alignment horizontal="center" vertical="center" wrapText="1"/>
    </xf>
    <xf numFmtId="0" fontId="5" fillId="0" borderId="61" xfId="72" applyFont="1" applyBorder="1" applyAlignment="1">
      <alignment horizontal="justify" vertical="center" wrapText="1"/>
    </xf>
    <xf numFmtId="166" fontId="43" fillId="2" borderId="0" xfId="95" applyNumberFormat="1" applyFont="1" applyFill="1" applyAlignment="1">
      <alignment horizontal="right" vertical="center" wrapText="1"/>
    </xf>
    <xf numFmtId="166" fontId="43" fillId="2" borderId="60" xfId="95" applyNumberFormat="1" applyFont="1" applyFill="1" applyBorder="1" applyAlignment="1">
      <alignment horizontal="right" vertical="center" wrapText="1"/>
    </xf>
    <xf numFmtId="0" fontId="43" fillId="2" borderId="62" xfId="95" applyFont="1" applyFill="1" applyBorder="1" applyAlignment="1">
      <alignment horizontal="center" vertical="center"/>
    </xf>
    <xf numFmtId="166" fontId="43" fillId="2" borderId="63" xfId="95" applyNumberFormat="1" applyFont="1" applyFill="1" applyBorder="1" applyAlignment="1">
      <alignment horizontal="right" vertical="center" wrapText="1"/>
    </xf>
    <xf numFmtId="166" fontId="43" fillId="2" borderId="61" xfId="95" applyNumberFormat="1" applyFont="1" applyFill="1" applyBorder="1" applyAlignment="1">
      <alignment horizontal="right" vertical="center" wrapText="1"/>
    </xf>
    <xf numFmtId="166" fontId="43" fillId="2" borderId="64" xfId="95" applyNumberFormat="1" applyFont="1" applyFill="1" applyBorder="1" applyAlignment="1">
      <alignment horizontal="right" vertical="center" wrapText="1"/>
    </xf>
    <xf numFmtId="43" fontId="41" fillId="44" borderId="60" xfId="2" applyNumberFormat="1" applyFont="1" applyFill="1" applyBorder="1" applyAlignment="1">
      <alignment horizontal="center" vertical="center"/>
    </xf>
    <xf numFmtId="0" fontId="41" fillId="44" borderId="30" xfId="2" applyNumberFormat="1" applyFont="1" applyFill="1" applyBorder="1" applyAlignment="1">
      <alignment horizontal="center" vertical="center"/>
    </xf>
    <xf numFmtId="0" fontId="0" fillId="43" borderId="0" xfId="0" applyFill="1"/>
    <xf numFmtId="49" fontId="8" fillId="0" borderId="2" xfId="0" applyNumberFormat="1" applyFont="1" applyBorder="1" applyAlignment="1">
      <alignment horizontal="center" vertical="center"/>
    </xf>
    <xf numFmtId="0" fontId="8" fillId="43" borderId="2" xfId="0" applyFont="1" applyFill="1" applyBorder="1" applyAlignment="1">
      <alignment horizontal="center" vertical="center"/>
    </xf>
    <xf numFmtId="43" fontId="41" fillId="44" borderId="27" xfId="2" applyNumberFormat="1" applyFont="1" applyFill="1" applyBorder="1" applyAlignment="1">
      <alignment horizontal="center" vertical="center"/>
    </xf>
    <xf numFmtId="49" fontId="41" fillId="44" borderId="30" xfId="2" applyNumberFormat="1" applyFont="1" applyFill="1" applyBorder="1" applyAlignment="1">
      <alignment horizontal="center" vertical="center"/>
    </xf>
    <xf numFmtId="49" fontId="41" fillId="43" borderId="30" xfId="2" applyNumberFormat="1" applyFont="1" applyFill="1" applyBorder="1" applyAlignment="1">
      <alignment horizontal="center" vertical="center"/>
    </xf>
    <xf numFmtId="10" fontId="8" fillId="43" borderId="2" xfId="0" applyNumberFormat="1" applyFont="1" applyFill="1" applyBorder="1" applyAlignment="1">
      <alignment horizontal="center" vertical="center" wrapText="1"/>
    </xf>
    <xf numFmtId="43" fontId="8" fillId="43" borderId="2" xfId="1" applyFont="1" applyFill="1" applyBorder="1" applyAlignment="1">
      <alignment horizontal="center" vertical="center" wrapText="1"/>
    </xf>
    <xf numFmtId="0" fontId="47" fillId="0" borderId="0" xfId="0" applyFont="1" applyAlignment="1">
      <alignment vertical="center" wrapText="1"/>
    </xf>
    <xf numFmtId="0" fontId="47" fillId="0" borderId="28" xfId="0" applyFont="1" applyBorder="1" applyAlignment="1">
      <alignment vertical="center" wrapText="1"/>
    </xf>
    <xf numFmtId="0" fontId="43" fillId="0" borderId="65" xfId="95" applyFont="1" applyBorder="1" applyAlignment="1">
      <alignment horizontal="center" vertical="center"/>
    </xf>
    <xf numFmtId="0" fontId="47" fillId="0" borderId="44" xfId="0" applyFont="1" applyBorder="1" applyAlignment="1">
      <alignment horizontal="center" vertical="center" wrapText="1"/>
    </xf>
    <xf numFmtId="0" fontId="2" fillId="0" borderId="0" xfId="0" applyFont="1" applyAlignment="1">
      <alignment horizontal="center" vertical="center"/>
    </xf>
    <xf numFmtId="0" fontId="2" fillId="0" borderId="0" xfId="0" applyFont="1"/>
    <xf numFmtId="0" fontId="2" fillId="0" borderId="0" xfId="0" applyFont="1" applyAlignment="1">
      <alignment wrapText="1"/>
    </xf>
    <xf numFmtId="0" fontId="2" fillId="52" borderId="0" xfId="0" applyFont="1" applyFill="1"/>
    <xf numFmtId="0" fontId="2" fillId="52" borderId="0" xfId="0" applyFont="1" applyFill="1" applyAlignment="1">
      <alignment wrapText="1"/>
    </xf>
    <xf numFmtId="9" fontId="2" fillId="0" borderId="0" xfId="0" applyNumberFormat="1" applyFont="1"/>
    <xf numFmtId="44" fontId="2" fillId="0" borderId="0" xfId="0" applyNumberFormat="1" applyFont="1"/>
    <xf numFmtId="8" fontId="2" fillId="0" borderId="0" xfId="0" applyNumberFormat="1" applyFont="1"/>
    <xf numFmtId="0" fontId="2" fillId="0" borderId="27" xfId="0" applyFont="1" applyBorder="1"/>
    <xf numFmtId="0" fontId="2" fillId="0" borderId="29" xfId="0" applyFont="1" applyBorder="1"/>
    <xf numFmtId="43" fontId="40" fillId="43" borderId="2" xfId="1" applyFont="1" applyFill="1" applyBorder="1" applyAlignment="1">
      <alignment horizontal="center" vertical="center" wrapText="1"/>
    </xf>
    <xf numFmtId="8" fontId="16" fillId="0" borderId="2" xfId="0" applyNumberFormat="1" applyFont="1" applyBorder="1" applyAlignment="1">
      <alignment horizontal="right" vertical="center" wrapText="1"/>
    </xf>
    <xf numFmtId="0" fontId="63" fillId="0" borderId="0" xfId="0" applyFont="1"/>
    <xf numFmtId="0" fontId="64" fillId="0" borderId="0" xfId="0" applyFont="1"/>
    <xf numFmtId="0" fontId="65" fillId="0" borderId="32" xfId="0" applyFont="1" applyBorder="1" applyAlignment="1">
      <alignment wrapText="1"/>
    </xf>
    <xf numFmtId="0" fontId="67" fillId="0" borderId="32" xfId="0" applyFont="1" applyBorder="1" applyAlignment="1">
      <alignment wrapText="1"/>
    </xf>
    <xf numFmtId="0" fontId="65" fillId="0" borderId="0" xfId="0" applyFont="1" applyAlignment="1">
      <alignment wrapText="1"/>
    </xf>
    <xf numFmtId="0" fontId="65" fillId="0" borderId="8" xfId="0" applyFont="1" applyBorder="1" applyAlignment="1">
      <alignment wrapText="1"/>
    </xf>
    <xf numFmtId="4" fontId="62" fillId="53" borderId="32" xfId="0" applyNumberFormat="1" applyFont="1" applyFill="1" applyBorder="1" applyAlignment="1">
      <alignment wrapText="1"/>
    </xf>
    <xf numFmtId="0" fontId="63" fillId="0" borderId="0" xfId="0" applyFont="1" applyAlignment="1">
      <alignment wrapText="1"/>
    </xf>
    <xf numFmtId="0" fontId="64" fillId="0" borderId="32" xfId="0" applyFont="1" applyBorder="1" applyAlignment="1">
      <alignment horizontal="center" vertical="center" wrapText="1"/>
    </xf>
    <xf numFmtId="0" fontId="64" fillId="54" borderId="32" xfId="0" applyFont="1" applyFill="1" applyBorder="1" applyAlignment="1">
      <alignment horizontal="center" vertical="center" wrapText="1"/>
    </xf>
    <xf numFmtId="4" fontId="64" fillId="0" borderId="32" xfId="0" applyNumberFormat="1" applyFont="1" applyBorder="1" applyAlignment="1">
      <alignment horizontal="center" vertical="center" wrapText="1"/>
    </xf>
    <xf numFmtId="0" fontId="64" fillId="0" borderId="13" xfId="0" applyFont="1" applyBorder="1" applyAlignment="1">
      <alignment horizontal="center" vertical="center" wrapText="1"/>
    </xf>
    <xf numFmtId="0" fontId="69" fillId="0" borderId="32" xfId="0" applyFont="1" applyBorder="1" applyAlignment="1">
      <alignment wrapText="1"/>
    </xf>
    <xf numFmtId="0" fontId="69" fillId="0" borderId="0" xfId="0" applyFont="1" applyAlignment="1">
      <alignment wrapText="1"/>
    </xf>
    <xf numFmtId="0" fontId="63" fillId="0" borderId="13" xfId="0" applyFont="1" applyBorder="1" applyAlignment="1">
      <alignment horizontal="center" vertical="center"/>
    </xf>
    <xf numFmtId="0" fontId="61" fillId="53" borderId="2" xfId="0" applyFont="1" applyFill="1" applyBorder="1" applyAlignment="1">
      <alignment horizontal="center" vertical="center"/>
    </xf>
    <xf numFmtId="0" fontId="61" fillId="53" borderId="8" xfId="0" applyFont="1" applyFill="1" applyBorder="1" applyAlignment="1">
      <alignment horizontal="center" vertical="center" wrapText="1"/>
    </xf>
    <xf numFmtId="0" fontId="62" fillId="53" borderId="8" xfId="0" applyFont="1" applyFill="1" applyBorder="1" applyAlignment="1">
      <alignment horizontal="center" vertical="center" wrapText="1"/>
    </xf>
    <xf numFmtId="3" fontId="63" fillId="0" borderId="0" xfId="0" applyNumberFormat="1" applyFont="1" applyAlignment="1">
      <alignment horizontal="center" vertical="center" wrapText="1"/>
    </xf>
    <xf numFmtId="3" fontId="63" fillId="0" borderId="0" xfId="0" applyNumberFormat="1" applyFont="1" applyAlignment="1">
      <alignment horizontal="center" vertical="center"/>
    </xf>
    <xf numFmtId="0" fontId="63" fillId="0" borderId="0" xfId="0" applyFont="1" applyAlignment="1">
      <alignment horizontal="center" vertical="center"/>
    </xf>
    <xf numFmtId="0" fontId="64" fillId="0" borderId="0" xfId="0" applyFont="1" applyAlignment="1">
      <alignment horizontal="center" vertical="center"/>
    </xf>
    <xf numFmtId="0" fontId="63" fillId="0" borderId="0" xfId="0" applyFont="1" applyAlignment="1">
      <alignment horizontal="center" vertical="center" wrapText="1"/>
    </xf>
    <xf numFmtId="0" fontId="64" fillId="0" borderId="0" xfId="0" applyFont="1" applyAlignment="1">
      <alignment horizontal="center" vertical="center" textRotation="90" wrapText="1"/>
    </xf>
    <xf numFmtId="0" fontId="63" fillId="0" borderId="0" xfId="0" applyFont="1" applyAlignment="1">
      <alignment horizontal="center" vertical="center" textRotation="90" wrapText="1"/>
    </xf>
    <xf numFmtId="0" fontId="63" fillId="55" borderId="0" xfId="0" applyFont="1" applyFill="1" applyAlignment="1">
      <alignment horizontal="center" vertical="center"/>
    </xf>
    <xf numFmtId="0" fontId="70" fillId="0" borderId="0" xfId="0" applyFont="1" applyAlignment="1">
      <alignment vertical="center"/>
    </xf>
    <xf numFmtId="43" fontId="2" fillId="0" borderId="0" xfId="1" applyFont="1"/>
    <xf numFmtId="10" fontId="6" fillId="0" borderId="0" xfId="0" applyNumberFormat="1" applyFont="1"/>
    <xf numFmtId="43" fontId="6" fillId="0" borderId="0" xfId="0" applyNumberFormat="1" applyFont="1"/>
    <xf numFmtId="43" fontId="6" fillId="0" borderId="0" xfId="1" applyFont="1"/>
    <xf numFmtId="8" fontId="6" fillId="0" borderId="2" xfId="1" applyNumberFormat="1" applyFont="1" applyBorder="1" applyAlignment="1">
      <alignment horizontal="center" vertical="center"/>
    </xf>
    <xf numFmtId="44" fontId="16" fillId="0" borderId="66" xfId="2" applyFont="1" applyFill="1" applyBorder="1" applyAlignment="1">
      <alignment horizontal="center" vertical="center" wrapText="1"/>
    </xf>
    <xf numFmtId="44" fontId="16" fillId="0" borderId="3" xfId="2" applyFont="1" applyBorder="1" applyAlignment="1">
      <alignment horizontal="center" vertical="center" wrapText="1"/>
    </xf>
    <xf numFmtId="44" fontId="16" fillId="0" borderId="4" xfId="2" applyFont="1" applyBorder="1" applyAlignment="1">
      <alignment horizontal="center" vertical="center" wrapText="1"/>
    </xf>
    <xf numFmtId="44" fontId="16" fillId="0" borderId="10" xfId="2" applyFont="1" applyBorder="1" applyAlignment="1">
      <alignment horizontal="center" vertical="center" wrapText="1"/>
    </xf>
    <xf numFmtId="44" fontId="16" fillId="0" borderId="1" xfId="2" applyFont="1" applyBorder="1" applyAlignment="1">
      <alignment horizontal="center" vertical="center" wrapText="1"/>
    </xf>
    <xf numFmtId="168" fontId="16" fillId="0" borderId="6" xfId="2" applyNumberFormat="1" applyFont="1" applyBorder="1" applyAlignment="1">
      <alignment horizontal="center" vertical="center" wrapText="1"/>
    </xf>
    <xf numFmtId="168" fontId="16" fillId="0" borderId="8" xfId="2" applyNumberFormat="1" applyFont="1" applyBorder="1" applyAlignment="1">
      <alignment horizontal="center" vertical="center" wrapText="1"/>
    </xf>
    <xf numFmtId="168" fontId="16" fillId="45" borderId="6" xfId="2" applyNumberFormat="1" applyFont="1" applyFill="1" applyBorder="1" applyAlignment="1">
      <alignment horizontal="center" vertical="center" wrapText="1"/>
    </xf>
    <xf numFmtId="168" fontId="16" fillId="45" borderId="8" xfId="2" applyNumberFormat="1" applyFont="1" applyFill="1" applyBorder="1" applyAlignment="1">
      <alignment horizontal="center" vertical="center" wrapText="1"/>
    </xf>
    <xf numFmtId="0" fontId="45" fillId="43" borderId="9" xfId="0" applyFont="1" applyFill="1" applyBorder="1" applyAlignment="1">
      <alignment horizontal="center" vertical="center"/>
    </xf>
    <xf numFmtId="0" fontId="45" fillId="43" borderId="0" xfId="0" applyFont="1" applyFill="1" applyAlignment="1">
      <alignment horizontal="center" vertical="center"/>
    </xf>
    <xf numFmtId="168" fontId="16" fillId="0" borderId="6" xfId="2" applyNumberFormat="1" applyFont="1" applyFill="1" applyBorder="1" applyAlignment="1">
      <alignment horizontal="center" vertical="center" wrapText="1"/>
    </xf>
    <xf numFmtId="168" fontId="16" fillId="0" borderId="8" xfId="2" applyNumberFormat="1" applyFont="1" applyFill="1" applyBorder="1" applyAlignment="1">
      <alignment horizontal="center" vertical="center" wrapText="1"/>
    </xf>
    <xf numFmtId="0" fontId="15" fillId="48" borderId="9" xfId="0" applyFont="1" applyFill="1" applyBorder="1" applyAlignment="1">
      <alignment horizontal="center" vertical="center" wrapText="1"/>
    </xf>
    <xf numFmtId="0" fontId="15" fillId="48" borderId="0" xfId="0" applyFont="1" applyFill="1" applyAlignment="1">
      <alignment horizontal="center" vertical="center" wrapText="1"/>
    </xf>
    <xf numFmtId="0" fontId="15" fillId="0" borderId="11"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13" xfId="0" applyFont="1" applyBorder="1" applyAlignment="1">
      <alignment horizontal="center" vertical="center" wrapText="1"/>
    </xf>
    <xf numFmtId="0" fontId="16" fillId="48" borderId="6" xfId="0" applyFont="1" applyFill="1" applyBorder="1" applyAlignment="1">
      <alignment horizontal="center" vertical="center" wrapText="1"/>
    </xf>
    <xf numFmtId="0" fontId="16" fillId="48" borderId="7" xfId="0" applyFont="1" applyFill="1" applyBorder="1" applyAlignment="1">
      <alignment horizontal="center" vertical="center" wrapText="1"/>
    </xf>
    <xf numFmtId="0" fontId="16" fillId="48" borderId="8" xfId="0" applyFont="1" applyFill="1" applyBorder="1" applyAlignment="1">
      <alignment horizontal="center" vertical="center" wrapText="1"/>
    </xf>
    <xf numFmtId="0" fontId="15" fillId="51" borderId="2" xfId="0" applyFont="1" applyFill="1" applyBorder="1" applyAlignment="1">
      <alignment horizontal="right" vertical="center" wrapText="1"/>
    </xf>
    <xf numFmtId="0" fontId="13" fillId="0" borderId="0" xfId="0" applyFont="1" applyAlignment="1">
      <alignment horizontal="left" vertical="center"/>
    </xf>
    <xf numFmtId="44" fontId="16" fillId="50" borderId="6" xfId="2" applyFont="1" applyFill="1" applyBorder="1" applyAlignment="1">
      <alignment horizontal="center" vertical="center" wrapText="1"/>
    </xf>
    <xf numFmtId="44" fontId="16" fillId="50" borderId="7" xfId="2" applyFont="1" applyFill="1" applyBorder="1" applyAlignment="1">
      <alignment horizontal="center" vertical="center" wrapText="1"/>
    </xf>
    <xf numFmtId="44" fontId="16" fillId="50" borderId="8" xfId="2" applyFont="1" applyFill="1" applyBorder="1" applyAlignment="1">
      <alignment horizontal="center" vertical="center" wrapText="1"/>
    </xf>
    <xf numFmtId="0" fontId="15" fillId="45" borderId="6" xfId="0" applyFont="1" applyFill="1" applyBorder="1" applyAlignment="1">
      <alignment horizontal="center" vertical="center" wrapText="1"/>
    </xf>
    <xf numFmtId="0" fontId="15" fillId="45" borderId="7" xfId="0" applyFont="1" applyFill="1" applyBorder="1" applyAlignment="1">
      <alignment horizontal="center" vertical="center" wrapText="1"/>
    </xf>
    <xf numFmtId="0" fontId="15" fillId="45" borderId="8" xfId="0" applyFont="1" applyFill="1" applyBorder="1" applyAlignment="1">
      <alignment horizontal="center" vertical="center" wrapText="1"/>
    </xf>
    <xf numFmtId="44" fontId="41" fillId="44" borderId="28" xfId="2" applyFont="1" applyFill="1" applyBorder="1" applyAlignment="1">
      <alignment horizontal="center" vertical="center"/>
    </xf>
    <xf numFmtId="44" fontId="41" fillId="44" borderId="29" xfId="2" applyFont="1" applyFill="1" applyBorder="1" applyAlignment="1">
      <alignment horizontal="center" vertical="center"/>
    </xf>
    <xf numFmtId="0" fontId="46" fillId="49" borderId="28" xfId="0" applyFont="1" applyFill="1" applyBorder="1" applyAlignment="1">
      <alignment horizontal="center" vertical="center"/>
    </xf>
    <xf numFmtId="0" fontId="46" fillId="49" borderId="29" xfId="0" applyFont="1" applyFill="1" applyBorder="1" applyAlignment="1">
      <alignment horizontal="center" vertical="center"/>
    </xf>
    <xf numFmtId="0" fontId="46" fillId="49" borderId="30" xfId="0" applyFont="1" applyFill="1" applyBorder="1" applyAlignment="1">
      <alignment horizontal="center" vertical="center"/>
    </xf>
    <xf numFmtId="0" fontId="13" fillId="46" borderId="28" xfId="0" applyFont="1" applyFill="1" applyBorder="1" applyAlignment="1">
      <alignment horizontal="center"/>
    </xf>
    <xf numFmtId="0" fontId="13" fillId="46" borderId="29" xfId="0" applyFont="1" applyFill="1" applyBorder="1" applyAlignment="1">
      <alignment horizontal="center"/>
    </xf>
    <xf numFmtId="0" fontId="8" fillId="2" borderId="0" xfId="0" applyFont="1" applyFill="1" applyAlignment="1">
      <alignment horizontal="left" vertical="center"/>
    </xf>
    <xf numFmtId="0" fontId="10" fillId="3" borderId="2" xfId="0" applyFont="1" applyFill="1" applyBorder="1" applyAlignment="1">
      <alignment horizontal="center" vertical="center"/>
    </xf>
    <xf numFmtId="0" fontId="9" fillId="0" borderId="1" xfId="0" applyFont="1" applyBorder="1" applyAlignment="1">
      <alignment horizontal="center" vertical="center"/>
    </xf>
    <xf numFmtId="0" fontId="9" fillId="3" borderId="6" xfId="0" applyFont="1" applyFill="1" applyBorder="1" applyAlignment="1">
      <alignment horizontal="center" vertical="center"/>
    </xf>
    <xf numFmtId="0" fontId="9" fillId="3" borderId="7" xfId="0" applyFont="1" applyFill="1" applyBorder="1" applyAlignment="1">
      <alignment horizontal="center" vertical="center"/>
    </xf>
    <xf numFmtId="0" fontId="9" fillId="3" borderId="8" xfId="0" applyFont="1" applyFill="1" applyBorder="1" applyAlignment="1">
      <alignment horizontal="center" vertical="center"/>
    </xf>
    <xf numFmtId="0" fontId="8" fillId="2" borderId="6" xfId="0" applyFont="1" applyFill="1" applyBorder="1" applyAlignment="1">
      <alignment horizontal="left" vertical="center"/>
    </xf>
    <xf numFmtId="0" fontId="8" fillId="2" borderId="8" xfId="0" applyFont="1" applyFill="1" applyBorder="1" applyAlignment="1">
      <alignment horizontal="left" vertical="center"/>
    </xf>
    <xf numFmtId="0" fontId="8" fillId="0" borderId="6" xfId="0" applyFont="1" applyBorder="1" applyAlignment="1">
      <alignment horizontal="left" vertical="center"/>
    </xf>
    <xf numFmtId="0" fontId="8" fillId="0" borderId="8" xfId="0" applyFont="1" applyBorder="1" applyAlignment="1">
      <alignment horizontal="left" vertical="center"/>
    </xf>
    <xf numFmtId="0" fontId="10" fillId="0" borderId="2" xfId="0" applyFont="1" applyBorder="1" applyAlignment="1">
      <alignment horizontal="center" vertical="center"/>
    </xf>
    <xf numFmtId="0" fontId="8" fillId="0" borderId="2" xfId="0" applyFont="1" applyBorder="1" applyAlignment="1">
      <alignment horizontal="center" vertical="center" wrapText="1"/>
    </xf>
    <xf numFmtId="0" fontId="40" fillId="42" borderId="2" xfId="0" applyFont="1" applyFill="1" applyBorder="1" applyAlignment="1">
      <alignment horizontal="center" vertical="center"/>
    </xf>
    <xf numFmtId="0" fontId="8" fillId="0" borderId="2" xfId="0" applyFont="1" applyBorder="1" applyAlignment="1">
      <alignment horizontal="left" vertical="center" wrapText="1"/>
    </xf>
    <xf numFmtId="0" fontId="8" fillId="0" borderId="2" xfId="0" applyFont="1" applyBorder="1" applyAlignment="1">
      <alignment horizontal="center" vertical="center"/>
    </xf>
    <xf numFmtId="0" fontId="8" fillId="0" borderId="2" xfId="0" applyFont="1" applyBorder="1" applyAlignment="1">
      <alignment horizontal="left" vertical="center"/>
    </xf>
    <xf numFmtId="0" fontId="8" fillId="43" borderId="2" xfId="0" applyFont="1" applyFill="1" applyBorder="1" applyAlignment="1">
      <alignment horizontal="left" vertical="center"/>
    </xf>
    <xf numFmtId="0" fontId="8" fillId="0" borderId="7" xfId="0" applyFont="1" applyBorder="1" applyAlignment="1">
      <alignment horizontal="center" vertical="center"/>
    </xf>
    <xf numFmtId="0" fontId="8" fillId="2" borderId="2" xfId="0" applyFont="1" applyFill="1" applyBorder="1" applyAlignment="1">
      <alignment horizontal="left"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8" fillId="2" borderId="6" xfId="0" applyFont="1" applyFill="1" applyBorder="1" applyAlignment="1">
      <alignment horizontal="left" vertical="center" wrapText="1"/>
    </xf>
    <xf numFmtId="0" fontId="8" fillId="2" borderId="8" xfId="0" applyFont="1" applyFill="1" applyBorder="1" applyAlignment="1">
      <alignment horizontal="left" vertical="center" wrapText="1"/>
    </xf>
    <xf numFmtId="166" fontId="8" fillId="0" borderId="6" xfId="2" applyNumberFormat="1" applyFont="1" applyBorder="1" applyAlignment="1">
      <alignment horizontal="left" vertical="center" wrapText="1"/>
    </xf>
    <xf numFmtId="166" fontId="8" fillId="0" borderId="8" xfId="2" applyNumberFormat="1" applyFont="1" applyBorder="1" applyAlignment="1">
      <alignment horizontal="left" vertical="center" wrapText="1"/>
    </xf>
    <xf numFmtId="0" fontId="8" fillId="0" borderId="7" xfId="0" applyFont="1" applyBorder="1" applyAlignment="1">
      <alignment horizontal="center" vertical="center" wrapText="1"/>
    </xf>
    <xf numFmtId="0" fontId="10" fillId="3" borderId="2" xfId="0" applyFont="1" applyFill="1" applyBorder="1" applyAlignment="1">
      <alignment horizontal="center" vertical="center" wrapText="1"/>
    </xf>
    <xf numFmtId="0" fontId="8" fillId="0" borderId="4" xfId="0" applyFont="1" applyBorder="1" applyAlignment="1">
      <alignment horizontal="center" vertical="center"/>
    </xf>
    <xf numFmtId="0" fontId="10" fillId="3" borderId="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8"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 xfId="0" applyFont="1" applyFill="1" applyBorder="1" applyAlignment="1">
      <alignment horizontal="center" vertical="center"/>
    </xf>
    <xf numFmtId="0" fontId="10" fillId="43" borderId="2" xfId="0" applyFont="1" applyFill="1" applyBorder="1" applyAlignment="1">
      <alignment horizontal="center" vertical="center"/>
    </xf>
    <xf numFmtId="43" fontId="8" fillId="0" borderId="11" xfId="1" applyFont="1" applyBorder="1" applyAlignment="1">
      <alignment horizontal="center" vertical="center" wrapText="1"/>
    </xf>
    <xf numFmtId="43" fontId="8" fillId="0" borderId="12" xfId="1" applyFont="1" applyBorder="1" applyAlignment="1">
      <alignment horizontal="center" vertical="center" wrapText="1"/>
    </xf>
    <xf numFmtId="43" fontId="8" fillId="0" borderId="13" xfId="1" applyFont="1" applyBorder="1" applyAlignment="1">
      <alignment horizontal="center" vertical="center" wrapText="1"/>
    </xf>
    <xf numFmtId="0" fontId="45" fillId="49" borderId="45" xfId="0" applyFont="1" applyFill="1" applyBorder="1" applyAlignment="1">
      <alignment horizontal="center"/>
    </xf>
    <xf numFmtId="0" fontId="45" fillId="49" borderId="46" xfId="0" applyFont="1" applyFill="1" applyBorder="1" applyAlignment="1">
      <alignment horizontal="center"/>
    </xf>
    <xf numFmtId="0" fontId="13" fillId="46" borderId="23" xfId="0" applyFont="1" applyFill="1" applyBorder="1" applyAlignment="1">
      <alignment horizontal="right"/>
    </xf>
    <xf numFmtId="0" fontId="5" fillId="46" borderId="24" xfId="0" applyFont="1" applyFill="1" applyBorder="1" applyAlignment="1">
      <alignment horizontal="right"/>
    </xf>
    <xf numFmtId="0" fontId="5" fillId="46" borderId="25" xfId="0" applyFont="1" applyFill="1" applyBorder="1" applyAlignment="1">
      <alignment horizontal="right"/>
    </xf>
    <xf numFmtId="44" fontId="41" fillId="44" borderId="30" xfId="2" applyFont="1" applyFill="1" applyBorder="1" applyAlignment="1">
      <alignment horizontal="center" vertical="center"/>
    </xf>
    <xf numFmtId="0" fontId="45" fillId="49" borderId="28" xfId="0" applyFont="1" applyFill="1" applyBorder="1" applyAlignment="1">
      <alignment horizontal="center"/>
    </xf>
    <xf numFmtId="0" fontId="45" fillId="49" borderId="29" xfId="0" applyFont="1" applyFill="1" applyBorder="1" applyAlignment="1">
      <alignment horizontal="center"/>
    </xf>
    <xf numFmtId="0" fontId="45" fillId="49" borderId="30" xfId="0" applyFont="1" applyFill="1" applyBorder="1" applyAlignment="1">
      <alignment horizontal="center"/>
    </xf>
    <xf numFmtId="0" fontId="48" fillId="49" borderId="27" xfId="0" applyFont="1" applyFill="1" applyBorder="1" applyAlignment="1">
      <alignment horizontal="center" vertical="center"/>
    </xf>
    <xf numFmtId="0" fontId="48" fillId="49" borderId="9" xfId="0" applyFont="1" applyFill="1" applyBorder="1" applyAlignment="1">
      <alignment horizontal="center" vertical="center"/>
    </xf>
    <xf numFmtId="0" fontId="48" fillId="49" borderId="0" xfId="0" applyFont="1" applyFill="1" applyAlignment="1">
      <alignment horizontal="center" vertical="center"/>
    </xf>
    <xf numFmtId="0" fontId="46" fillId="49" borderId="45" xfId="0" applyFont="1" applyFill="1" applyBorder="1" applyAlignment="1">
      <alignment horizontal="center"/>
    </xf>
    <xf numFmtId="0" fontId="46" fillId="49" borderId="46" xfId="0" applyFont="1" applyFill="1" applyBorder="1" applyAlignment="1">
      <alignment horizontal="center"/>
    </xf>
    <xf numFmtId="0" fontId="46" fillId="43" borderId="2" xfId="0" applyFont="1" applyFill="1" applyBorder="1" applyAlignment="1">
      <alignment horizontal="center" vertical="center"/>
    </xf>
    <xf numFmtId="0" fontId="64" fillId="0" borderId="0" xfId="0" applyFont="1" applyAlignment="1">
      <alignment wrapText="1"/>
    </xf>
    <xf numFmtId="0" fontId="62" fillId="53" borderId="6" xfId="0" applyFont="1" applyFill="1" applyBorder="1"/>
    <xf numFmtId="0" fontId="62" fillId="53" borderId="7" xfId="0" applyFont="1" applyFill="1" applyBorder="1"/>
    <xf numFmtId="0" fontId="62" fillId="53" borderId="8" xfId="0" applyFont="1" applyFill="1" applyBorder="1"/>
    <xf numFmtId="0" fontId="70" fillId="55" borderId="9" xfId="0" applyFont="1" applyFill="1" applyBorder="1" applyAlignment="1">
      <alignment horizontal="center" vertical="center"/>
    </xf>
    <xf numFmtId="0" fontId="70" fillId="55" borderId="0" xfId="0" applyFont="1" applyFill="1" applyAlignment="1">
      <alignment horizontal="center" vertical="center"/>
    </xf>
  </cellXfs>
  <cellStyles count="97">
    <cellStyle name="20% - Ênfase1" xfId="41" builtinId="30" customBuiltin="1"/>
    <cellStyle name="20% - Ênfase2" xfId="44" builtinId="34" customBuiltin="1"/>
    <cellStyle name="20% - Ênfase3" xfId="47" builtinId="38" customBuiltin="1"/>
    <cellStyle name="20% - Ênfase4" xfId="50" builtinId="42" customBuiltin="1"/>
    <cellStyle name="20% - Ênfase5" xfId="53" builtinId="46" customBuiltin="1"/>
    <cellStyle name="20% - Ênfase6" xfId="56" builtinId="50" customBuiltin="1"/>
    <cellStyle name="40% - Ênfase1" xfId="42" builtinId="31" customBuiltin="1"/>
    <cellStyle name="40% - Ênfase2" xfId="45" builtinId="35" customBuiltin="1"/>
    <cellStyle name="40% - Ênfase3" xfId="48" builtinId="39" customBuiltin="1"/>
    <cellStyle name="40% - Ênfase4" xfId="51" builtinId="43" customBuiltin="1"/>
    <cellStyle name="40% - Ênfase5" xfId="54" builtinId="47" customBuiltin="1"/>
    <cellStyle name="40% - Ênfase6" xfId="57" builtinId="51" customBuiltin="1"/>
    <cellStyle name="60% - Ênfase1 2" xfId="4" xr:uid="{00000000-0005-0000-0000-000031000000}"/>
    <cellStyle name="60% - Ênfase1 3" xfId="65" xr:uid="{F1B2F626-3F39-4B9B-AA60-E3E1A8F8E47D}"/>
    <cellStyle name="60% - Ênfase2 2" xfId="5" xr:uid="{00000000-0005-0000-0000-000032000000}"/>
    <cellStyle name="60% - Ênfase2 3" xfId="66" xr:uid="{5794B018-5867-4324-8EE3-4FDC98A7FAF4}"/>
    <cellStyle name="60% - Ênfase3 2" xfId="6" xr:uid="{00000000-0005-0000-0000-000033000000}"/>
    <cellStyle name="60% - Ênfase3 3" xfId="67" xr:uid="{A5A84D4D-3599-4BCD-A957-F34E86E148CD}"/>
    <cellStyle name="60% - Ênfase4 2" xfId="7" xr:uid="{00000000-0005-0000-0000-000034000000}"/>
    <cellStyle name="60% - Ênfase4 3" xfId="68" xr:uid="{F0C03B86-B4D8-432F-9569-DF1CEBE38CE5}"/>
    <cellStyle name="60% - Ênfase5 2" xfId="8" xr:uid="{00000000-0005-0000-0000-000035000000}"/>
    <cellStyle name="60% - Ênfase5 3" xfId="69" xr:uid="{648358D2-9974-4C4D-9DE8-D6E24E417304}"/>
    <cellStyle name="60% - Ênfase6 2" xfId="9" xr:uid="{00000000-0005-0000-0000-000036000000}"/>
    <cellStyle name="60% - Ênfase6 3" xfId="70" xr:uid="{A6F11A49-46EF-4E20-B036-9DF0CFDC388E}"/>
    <cellStyle name="Bom" xfId="30" builtinId="26" customBuiltin="1"/>
    <cellStyle name="Cálculo" xfId="34" builtinId="22" customBuiltin="1"/>
    <cellStyle name="Célula de Verificação" xfId="36" builtinId="23" customBuiltin="1"/>
    <cellStyle name="Célula Vinculada" xfId="35" builtinId="24" customBuiltin="1"/>
    <cellStyle name="Ênfase1" xfId="40" builtinId="29" customBuiltin="1"/>
    <cellStyle name="Ênfase2" xfId="43" builtinId="33" customBuiltin="1"/>
    <cellStyle name="Ênfase3" xfId="46" builtinId="37" customBuiltin="1"/>
    <cellStyle name="Ênfase4" xfId="49" builtinId="41" customBuiltin="1"/>
    <cellStyle name="Ênfase5" xfId="52" builtinId="45" customBuiltin="1"/>
    <cellStyle name="Ênfase6" xfId="55" builtinId="49" customBuiltin="1"/>
    <cellStyle name="Entrada" xfId="32" builtinId="20" customBuiltin="1"/>
    <cellStyle name="Moeda" xfId="2" builtinId="4"/>
    <cellStyle name="Moeda 2" xfId="10" xr:uid="{00000000-0005-0000-0000-000037000000}"/>
    <cellStyle name="Moeda 2 2" xfId="86" xr:uid="{B7421DB2-9B1D-4B34-A040-47C57CF0EB09}"/>
    <cellStyle name="Moeda 3" xfId="89" xr:uid="{11FA0522-6834-4C7F-B1EA-1CA2963E43A3}"/>
    <cellStyle name="Moeda 3 2" xfId="92" xr:uid="{B64874AC-6A1E-486F-BD19-ED5A1045959C}"/>
    <cellStyle name="Moeda 4" xfId="77" xr:uid="{F4FC23ED-D672-4FB2-9230-EAB2B60B1D7D}"/>
    <cellStyle name="Moeda 7" xfId="90" xr:uid="{F59CFDE2-E56E-4BCA-955D-56F87BCDBFA7}"/>
    <cellStyle name="Moeda 9" xfId="11" xr:uid="{00000000-0005-0000-0000-000038000000}"/>
    <cellStyle name="Neutro 2" xfId="12" xr:uid="{00000000-0005-0000-0000-000039000000}"/>
    <cellStyle name="Neutro 3" xfId="63" xr:uid="{A9B9431C-FFE2-4D57-9E60-92C455A02019}"/>
    <cellStyle name="Normal" xfId="0" builtinId="0"/>
    <cellStyle name="Normal 2" xfId="13" xr:uid="{00000000-0005-0000-0000-00003A000000}"/>
    <cellStyle name="Normal 2 2" xfId="72" xr:uid="{F91E18FB-152E-4863-BDEE-DF9F270274C1}"/>
    <cellStyle name="Normal 2 3" xfId="95" xr:uid="{AFBA15E6-4D53-4183-9B4C-8D8FE255A382}"/>
    <cellStyle name="Normal 3" xfId="88" xr:uid="{8AF4CA37-FEE3-4223-9402-EE21EB3C81E2}"/>
    <cellStyle name="Normal 3 2" xfId="24" xr:uid="{00000000-0005-0000-0000-000045000000}"/>
    <cellStyle name="Normal 3 2 2" xfId="94" xr:uid="{6361E300-E03E-4B94-8C5F-CEE15C5330D5}"/>
    <cellStyle name="Normal 3 3" xfId="23" xr:uid="{00000000-0005-0000-0000-000044000000}"/>
    <cellStyle name="Normal 3 3 2" xfId="93" xr:uid="{6901549E-08C6-4CAF-8F3C-592B74AFDB9A}"/>
    <cellStyle name="Normal 4" xfId="58" xr:uid="{0315C555-1184-44E1-815B-3B3983D6FAB8}"/>
    <cellStyle name="Normal 5" xfId="96" xr:uid="{35FF71F1-B94B-4901-93CB-011231B5ED38}"/>
    <cellStyle name="Nota 2" xfId="64" xr:uid="{5347C7D0-54D9-403E-99B2-6061E1CFCE43}"/>
    <cellStyle name="Porcentagem" xfId="3" builtinId="5"/>
    <cellStyle name="Porcentagem 2" xfId="91" xr:uid="{235CC1EE-5AD5-4562-A588-E11CA1DF0F9D}"/>
    <cellStyle name="Porcentagem 3" xfId="59" xr:uid="{86277A29-7329-431C-9FB2-19A9BD06AB02}"/>
    <cellStyle name="Ruim" xfId="31" builtinId="27" customBuiltin="1"/>
    <cellStyle name="Saída" xfId="33" builtinId="21" customBuiltin="1"/>
    <cellStyle name="Texto de Aviso" xfId="37" builtinId="11" customBuiltin="1"/>
    <cellStyle name="Texto Explicativo" xfId="38" builtinId="53" customBuiltin="1"/>
    <cellStyle name="Título" xfId="25" builtinId="15" customBuiltin="1"/>
    <cellStyle name="Título 1" xfId="26" builtinId="16" customBuiltin="1"/>
    <cellStyle name="Título 2" xfId="27" builtinId="17" customBuiltin="1"/>
    <cellStyle name="Título 3" xfId="28" builtinId="18" customBuiltin="1"/>
    <cellStyle name="Título 4" xfId="29" builtinId="19" customBuiltin="1"/>
    <cellStyle name="Total" xfId="39" builtinId="25" customBuiltin="1"/>
    <cellStyle name="Vírgula" xfId="1" builtinId="3"/>
    <cellStyle name="Vírgula 2" xfId="14" xr:uid="{00000000-0005-0000-0000-00003B000000}"/>
    <cellStyle name="Vírgula 2 2" xfId="60" xr:uid="{106DF022-347F-44D3-9694-0A59979EBAA9}"/>
    <cellStyle name="Vírgula 3" xfId="15" xr:uid="{00000000-0005-0000-0000-00003C000000}"/>
    <cellStyle name="Vírgula 3 2" xfId="16" xr:uid="{00000000-0005-0000-0000-00003D000000}"/>
    <cellStyle name="Vírgula 3 2 2" xfId="84" xr:uid="{85360D0A-5718-4E2B-8FAD-789EA6530F8B}"/>
    <cellStyle name="Vírgula 3 2 3" xfId="75" xr:uid="{10356AC1-2196-46B0-A3E0-591DDC84D965}"/>
    <cellStyle name="Vírgula 3 3" xfId="80" xr:uid="{B9C11407-60EF-43EC-8B92-A5574CD4DE59}"/>
    <cellStyle name="Vírgula 3 4" xfId="62" xr:uid="{8400D077-263C-4922-B5C4-14283A4A2B5D}"/>
    <cellStyle name="Vírgula 4" xfId="17" xr:uid="{00000000-0005-0000-0000-00003E000000}"/>
    <cellStyle name="Vírgula 4 2" xfId="18" xr:uid="{00000000-0005-0000-0000-00003F000000}"/>
    <cellStyle name="Vírgula 4 2 2" xfId="83" xr:uid="{636F3D23-26FD-409A-88D7-8C782662F5A0}"/>
    <cellStyle name="Vírgula 4 2 3" xfId="74" xr:uid="{6846FE90-6BCF-4E7D-BDDA-9B7E32F9FC9B}"/>
    <cellStyle name="Vírgula 4 3" xfId="79" xr:uid="{89CFB8C8-5359-47AA-8A64-912DB5B6ADFD}"/>
    <cellStyle name="Vírgula 4 4" xfId="61" xr:uid="{3F16F581-52D1-457A-953D-42C0B8313BE8}"/>
    <cellStyle name="Vírgula 5" xfId="19" xr:uid="{00000000-0005-0000-0000-000040000000}"/>
    <cellStyle name="Vírgula 5 2" xfId="20" xr:uid="{00000000-0005-0000-0000-000041000000}"/>
    <cellStyle name="Vírgula 5 2 2" xfId="85" xr:uid="{AC44327D-5BE8-4616-B518-7BA2000CC235}"/>
    <cellStyle name="Vírgula 5 2 3" xfId="76" xr:uid="{5A92066C-0344-4538-A826-921ACACE14B0}"/>
    <cellStyle name="Vírgula 5 3" xfId="81" xr:uid="{EAE3DBC7-0540-4B4B-9E20-7A5F6DAE9FFD}"/>
    <cellStyle name="Vírgula 5 4" xfId="71" xr:uid="{941F12A4-87C2-4138-BDA7-115C1470261F}"/>
    <cellStyle name="Vírgula 6" xfId="21" xr:uid="{00000000-0005-0000-0000-000042000000}"/>
    <cellStyle name="Vírgula 6 2" xfId="82" xr:uid="{BDEFB563-BCBC-4222-B747-6005F10C7FDC}"/>
    <cellStyle name="Vírgula 6 3" xfId="73" xr:uid="{AEE8624F-1B08-4358-B11C-7390858C600F}"/>
    <cellStyle name="Vírgula 7" xfId="22" xr:uid="{00000000-0005-0000-0000-000043000000}"/>
    <cellStyle name="Vírgula 7 2" xfId="87" xr:uid="{8ADECF4B-64F3-408B-90B1-AD94193BCAAF}"/>
    <cellStyle name="Vírgula 8" xfId="78" xr:uid="{2940B225-20A5-4DAB-8B70-DA681EF87A0B}"/>
  </cellStyles>
  <dxfs count="0"/>
  <tableStyles count="0" defaultTableStyle="TableStyleMedium2" defaultPivotStyle="PivotStyleLight16"/>
  <colors>
    <mruColors>
      <color rgb="FF00FFFF"/>
      <color rgb="FFFFFFFF"/>
      <color rgb="FF99FFCC"/>
      <color rgb="FF00FFCC"/>
      <color rgb="FFD4F5F6"/>
      <color rgb="FFA1DF7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38"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P44"/>
  <sheetViews>
    <sheetView tabSelected="1" topLeftCell="E24" zoomScale="120" zoomScaleNormal="120" workbookViewId="0">
      <selection activeCell="H39" sqref="H39"/>
    </sheetView>
  </sheetViews>
  <sheetFormatPr defaultColWidth="9" defaultRowHeight="15"/>
  <cols>
    <col min="1" max="1" width="7.5703125" style="60" customWidth="1"/>
    <col min="2" max="2" width="5.7109375" style="20" customWidth="1"/>
    <col min="3" max="3" width="40" style="20" customWidth="1"/>
    <col min="4" max="4" width="34.7109375" style="20" customWidth="1"/>
    <col min="5" max="5" width="19" style="20" customWidth="1"/>
    <col min="6" max="6" width="17.5703125" style="20" customWidth="1"/>
    <col min="7" max="7" width="21.42578125" style="20" customWidth="1"/>
    <col min="8" max="8" width="16.140625" style="20" customWidth="1"/>
    <col min="9" max="9" width="17.42578125" style="20" customWidth="1"/>
    <col min="10" max="10" width="19.42578125" style="20" customWidth="1"/>
    <col min="11" max="11" width="28.28515625" style="20" bestFit="1" customWidth="1"/>
    <col min="12" max="12" width="9" style="20"/>
    <col min="13" max="13" width="10" style="20" bestFit="1" customWidth="1"/>
    <col min="14" max="14" width="13.28515625" style="20" bestFit="1" customWidth="1"/>
    <col min="15" max="15" width="14.42578125" style="20" bestFit="1" customWidth="1"/>
    <col min="16" max="16384" width="9" style="20"/>
  </cols>
  <sheetData>
    <row r="1" spans="1:11" s="1" customFormat="1" ht="15.75">
      <c r="A1" s="275" t="s">
        <v>0</v>
      </c>
      <c r="B1" s="275"/>
      <c r="C1" s="275"/>
      <c r="D1" s="275"/>
      <c r="E1" s="22"/>
      <c r="F1" s="22"/>
      <c r="G1" s="22"/>
      <c r="H1" s="22"/>
      <c r="I1" s="22"/>
    </row>
    <row r="2" spans="1:11" s="1" customFormat="1" ht="15.75">
      <c r="A2" s="275" t="s">
        <v>1</v>
      </c>
      <c r="B2" s="275"/>
      <c r="C2" s="275"/>
      <c r="D2" s="275"/>
      <c r="E2" s="22"/>
      <c r="F2" s="22"/>
      <c r="G2" s="22"/>
      <c r="H2" s="22"/>
      <c r="I2" s="22"/>
    </row>
    <row r="3" spans="1:11" s="1" customFormat="1" ht="15.75">
      <c r="A3" s="275" t="s">
        <v>2</v>
      </c>
      <c r="B3" s="275"/>
      <c r="C3" s="275"/>
      <c r="D3" s="275"/>
      <c r="E3" s="22"/>
      <c r="F3" s="22"/>
      <c r="G3" s="22"/>
      <c r="H3" s="22"/>
      <c r="I3" s="22"/>
    </row>
    <row r="4" spans="1:11" s="1" customFormat="1" ht="15.75">
      <c r="A4" s="59"/>
      <c r="B4" s="21"/>
      <c r="C4" s="21"/>
      <c r="D4" s="21"/>
      <c r="E4" s="22"/>
      <c r="F4" s="22"/>
      <c r="G4" s="22"/>
      <c r="H4" s="22"/>
      <c r="I4" s="22"/>
    </row>
    <row r="5" spans="1:11" ht="17.25">
      <c r="A5" s="209"/>
      <c r="B5" s="210"/>
      <c r="C5" s="23"/>
      <c r="D5" s="23"/>
      <c r="E5" s="23"/>
      <c r="F5" s="210"/>
      <c r="G5" s="210"/>
      <c r="H5" s="210">
        <v>0</v>
      </c>
      <c r="I5" s="210"/>
      <c r="J5" s="210"/>
      <c r="K5" s="210"/>
    </row>
    <row r="6" spans="1:11" ht="18.75">
      <c r="A6" s="262" t="s">
        <v>3</v>
      </c>
      <c r="B6" s="263"/>
      <c r="C6" s="263"/>
      <c r="D6" s="263"/>
      <c r="E6" s="263"/>
      <c r="F6" s="263"/>
      <c r="G6" s="263"/>
      <c r="H6" s="263"/>
      <c r="I6" s="263"/>
      <c r="J6" s="263"/>
      <c r="K6" s="210"/>
    </row>
    <row r="7" spans="1:11" ht="47.25">
      <c r="A7" s="37" t="s">
        <v>4</v>
      </c>
      <c r="B7" s="37" t="s">
        <v>5</v>
      </c>
      <c r="C7" s="37" t="s">
        <v>6</v>
      </c>
      <c r="D7" s="37" t="s">
        <v>7</v>
      </c>
      <c r="E7" s="37" t="s">
        <v>8</v>
      </c>
      <c r="F7" s="37" t="s">
        <v>9</v>
      </c>
      <c r="G7" s="37" t="s">
        <v>10</v>
      </c>
      <c r="H7" s="37" t="s">
        <v>11</v>
      </c>
      <c r="I7" s="266" t="s">
        <v>12</v>
      </c>
      <c r="J7" s="267"/>
      <c r="K7" s="210"/>
    </row>
    <row r="8" spans="1:11" ht="15.75">
      <c r="A8" s="268">
        <v>1</v>
      </c>
      <c r="B8" s="39">
        <v>1</v>
      </c>
      <c r="C8" s="24" t="s">
        <v>13</v>
      </c>
      <c r="D8" s="24" t="s">
        <v>14</v>
      </c>
      <c r="E8" s="24">
        <v>1</v>
      </c>
      <c r="F8" s="24">
        <v>1</v>
      </c>
      <c r="G8" s="40">
        <f>'Engenheiro arquiteto'!D126</f>
        <v>13498.37</v>
      </c>
      <c r="H8" s="40">
        <f t="shared" ref="H8:H23" si="0">G8*F8*E8</f>
        <v>13498.37</v>
      </c>
      <c r="I8" s="258">
        <f>H8*12</f>
        <v>161980.44</v>
      </c>
      <c r="J8" s="259"/>
      <c r="K8" s="210"/>
    </row>
    <row r="9" spans="1:11" ht="15.75">
      <c r="A9" s="269"/>
      <c r="B9" s="39">
        <v>2</v>
      </c>
      <c r="C9" s="24" t="s">
        <v>15</v>
      </c>
      <c r="D9" s="24" t="s">
        <v>14</v>
      </c>
      <c r="E9" s="24">
        <v>1</v>
      </c>
      <c r="F9" s="24">
        <v>1</v>
      </c>
      <c r="G9" s="40">
        <f>'Encarregado de manutenção'!D126</f>
        <v>10521.550000000001</v>
      </c>
      <c r="H9" s="40">
        <f t="shared" si="0"/>
        <v>10521.550000000001</v>
      </c>
      <c r="I9" s="258">
        <f t="shared" ref="I9:I23" si="1">H9*12</f>
        <v>126258.6</v>
      </c>
      <c r="J9" s="259"/>
      <c r="K9" s="210"/>
    </row>
    <row r="10" spans="1:11" ht="31.5">
      <c r="A10" s="269"/>
      <c r="B10" s="39">
        <v>3</v>
      </c>
      <c r="C10" s="24" t="s">
        <v>16</v>
      </c>
      <c r="D10" s="24" t="s">
        <v>14</v>
      </c>
      <c r="E10" s="24">
        <v>1</v>
      </c>
      <c r="F10" s="24">
        <v>1</v>
      </c>
      <c r="G10" s="40">
        <f>'Téc refrigeração'!D126</f>
        <v>9180.36</v>
      </c>
      <c r="H10" s="40">
        <f t="shared" si="0"/>
        <v>9180.36</v>
      </c>
      <c r="I10" s="258">
        <f t="shared" si="1"/>
        <v>110164.32</v>
      </c>
      <c r="J10" s="259"/>
      <c r="K10" s="210"/>
    </row>
    <row r="11" spans="1:11" ht="31.5">
      <c r="A11" s="269"/>
      <c r="B11" s="39">
        <v>4</v>
      </c>
      <c r="C11" s="24" t="s">
        <v>17</v>
      </c>
      <c r="D11" s="24" t="s">
        <v>14</v>
      </c>
      <c r="E11" s="24">
        <v>1</v>
      </c>
      <c r="F11" s="24">
        <v>1</v>
      </c>
      <c r="G11" s="40">
        <f>'Ajud técnico refrigeração'!D126</f>
        <v>5863.25</v>
      </c>
      <c r="H11" s="40">
        <f t="shared" si="0"/>
        <v>5863.25</v>
      </c>
      <c r="I11" s="258">
        <f t="shared" si="1"/>
        <v>70359</v>
      </c>
      <c r="J11" s="259"/>
      <c r="K11" s="210"/>
    </row>
    <row r="12" spans="1:11" ht="15.75">
      <c r="A12" s="269"/>
      <c r="B12" s="39">
        <v>5</v>
      </c>
      <c r="C12" s="24" t="s">
        <v>18</v>
      </c>
      <c r="D12" s="24" t="s">
        <v>14</v>
      </c>
      <c r="E12" s="24">
        <v>1</v>
      </c>
      <c r="F12" s="24">
        <v>2</v>
      </c>
      <c r="G12" s="40">
        <f>'Eletricista Diurno'!D126</f>
        <v>7977.55</v>
      </c>
      <c r="H12" s="40">
        <f t="shared" si="0"/>
        <v>15955.1</v>
      </c>
      <c r="I12" s="258">
        <f t="shared" si="1"/>
        <v>191461.2</v>
      </c>
      <c r="J12" s="259"/>
      <c r="K12" s="210"/>
    </row>
    <row r="13" spans="1:11" ht="15.75">
      <c r="A13" s="269"/>
      <c r="B13" s="39">
        <v>6</v>
      </c>
      <c r="C13" s="24" t="s">
        <v>19</v>
      </c>
      <c r="D13" s="24" t="s">
        <v>14</v>
      </c>
      <c r="E13" s="24">
        <v>1</v>
      </c>
      <c r="F13" s="24">
        <v>2</v>
      </c>
      <c r="G13" s="40">
        <f>'Eletricista Noturno'!D126</f>
        <v>9109.73</v>
      </c>
      <c r="H13" s="40">
        <f>G13*2</f>
        <v>18219.46</v>
      </c>
      <c r="I13" s="258">
        <f>H13*12</f>
        <v>218633.52</v>
      </c>
      <c r="J13" s="259"/>
      <c r="K13" s="210"/>
    </row>
    <row r="14" spans="1:11" ht="15.75">
      <c r="A14" s="269"/>
      <c r="B14" s="39">
        <v>7</v>
      </c>
      <c r="C14" s="24" t="s">
        <v>20</v>
      </c>
      <c r="D14" s="24" t="s">
        <v>14</v>
      </c>
      <c r="E14" s="24">
        <v>1</v>
      </c>
      <c r="F14" s="24">
        <v>1</v>
      </c>
      <c r="G14" s="41">
        <f>'Ajudante de Eletricista'!D126</f>
        <v>6395.72</v>
      </c>
      <c r="H14" s="41">
        <f t="shared" si="0"/>
        <v>6395.72</v>
      </c>
      <c r="I14" s="264">
        <f t="shared" si="1"/>
        <v>76748.639999999999</v>
      </c>
      <c r="J14" s="265"/>
      <c r="K14" s="210"/>
    </row>
    <row r="15" spans="1:11" ht="15.75">
      <c r="A15" s="269"/>
      <c r="B15" s="39">
        <v>8</v>
      </c>
      <c r="C15" s="24" t="s">
        <v>21</v>
      </c>
      <c r="D15" s="24" t="s">
        <v>14</v>
      </c>
      <c r="E15" s="24">
        <v>1</v>
      </c>
      <c r="F15" s="24">
        <v>2</v>
      </c>
      <c r="G15" s="40">
        <f>'Bomb Hidráulico Diurno'!D126</f>
        <v>7860.79</v>
      </c>
      <c r="H15" s="40">
        <f t="shared" si="0"/>
        <v>15721.58</v>
      </c>
      <c r="I15" s="258">
        <f t="shared" si="1"/>
        <v>188658.96</v>
      </c>
      <c r="J15" s="259"/>
      <c r="K15" s="210"/>
    </row>
    <row r="16" spans="1:11" ht="15.75">
      <c r="A16" s="269"/>
      <c r="B16" s="39">
        <v>9</v>
      </c>
      <c r="C16" s="24" t="s">
        <v>22</v>
      </c>
      <c r="D16" s="24" t="s">
        <v>14</v>
      </c>
      <c r="E16" s="24">
        <v>1</v>
      </c>
      <c r="F16" s="24">
        <v>2</v>
      </c>
      <c r="G16" s="40">
        <f>'Bomb Hidraulico Noturno'!D126</f>
        <v>8992.9699999999993</v>
      </c>
      <c r="H16" s="40">
        <f t="shared" si="0"/>
        <v>17985.939999999999</v>
      </c>
      <c r="I16" s="258">
        <f t="shared" si="1"/>
        <v>215831.27999999997</v>
      </c>
      <c r="J16" s="259"/>
      <c r="K16" s="210"/>
    </row>
    <row r="17" spans="1:16" ht="15.75">
      <c r="A17" s="269"/>
      <c r="B17" s="39">
        <v>10</v>
      </c>
      <c r="C17" s="24" t="s">
        <v>23</v>
      </c>
      <c r="D17" s="24" t="s">
        <v>14</v>
      </c>
      <c r="E17" s="24">
        <v>1</v>
      </c>
      <c r="F17" s="24">
        <v>1</v>
      </c>
      <c r="G17" s="41">
        <f>'técnico em segurança trabalho'!D126</f>
        <v>10080.280000000001</v>
      </c>
      <c r="H17" s="41">
        <f t="shared" si="0"/>
        <v>10080.280000000001</v>
      </c>
      <c r="I17" s="264">
        <f t="shared" si="1"/>
        <v>120963.36000000002</v>
      </c>
      <c r="J17" s="265"/>
      <c r="K17" s="210"/>
    </row>
    <row r="18" spans="1:16" ht="15.75">
      <c r="A18" s="269"/>
      <c r="B18" s="39">
        <v>11</v>
      </c>
      <c r="C18" s="24" t="s">
        <v>24</v>
      </c>
      <c r="D18" s="24" t="s">
        <v>14</v>
      </c>
      <c r="E18" s="24">
        <v>3</v>
      </c>
      <c r="F18" s="24">
        <v>1</v>
      </c>
      <c r="G18" s="40">
        <f>'Auxiliar Serviços Gerais'!D126</f>
        <v>6481.5300000000007</v>
      </c>
      <c r="H18" s="40">
        <f t="shared" si="0"/>
        <v>19444.590000000004</v>
      </c>
      <c r="I18" s="258">
        <f t="shared" si="1"/>
        <v>233335.08000000005</v>
      </c>
      <c r="J18" s="259"/>
      <c r="K18" s="210"/>
    </row>
    <row r="19" spans="1:16" ht="15.75">
      <c r="A19" s="269"/>
      <c r="B19" s="39">
        <v>12</v>
      </c>
      <c r="C19" s="24" t="s">
        <v>25</v>
      </c>
      <c r="D19" s="24" t="s">
        <v>14</v>
      </c>
      <c r="E19" s="24">
        <v>1</v>
      </c>
      <c r="F19" s="24">
        <v>1</v>
      </c>
      <c r="G19" s="40">
        <f>Pedreiro!D126</f>
        <v>8505.69</v>
      </c>
      <c r="H19" s="40">
        <f t="shared" si="0"/>
        <v>8505.69</v>
      </c>
      <c r="I19" s="258">
        <f t="shared" si="1"/>
        <v>102068.28</v>
      </c>
      <c r="J19" s="259"/>
      <c r="K19" s="210"/>
    </row>
    <row r="20" spans="1:16" ht="15.75">
      <c r="A20" s="269"/>
      <c r="B20" s="39">
        <v>13</v>
      </c>
      <c r="C20" s="24" t="s">
        <v>26</v>
      </c>
      <c r="D20" s="24" t="s">
        <v>14</v>
      </c>
      <c r="E20" s="24">
        <v>2</v>
      </c>
      <c r="F20" s="24">
        <v>1</v>
      </c>
      <c r="G20" s="40">
        <f>'Servente obras'!D126</f>
        <v>6395.72</v>
      </c>
      <c r="H20" s="40">
        <f t="shared" si="0"/>
        <v>12791.44</v>
      </c>
      <c r="I20" s="258">
        <f t="shared" si="1"/>
        <v>153497.28</v>
      </c>
      <c r="J20" s="259"/>
      <c r="K20" s="210"/>
    </row>
    <row r="21" spans="1:16" ht="15.75">
      <c r="A21" s="269"/>
      <c r="B21" s="39">
        <v>14</v>
      </c>
      <c r="C21" s="24" t="s">
        <v>27</v>
      </c>
      <c r="D21" s="24" t="s">
        <v>14</v>
      </c>
      <c r="E21" s="24">
        <v>1</v>
      </c>
      <c r="F21" s="24">
        <v>1</v>
      </c>
      <c r="G21" s="40">
        <f>PIntor!D126</f>
        <v>8500.36</v>
      </c>
      <c r="H21" s="40">
        <f t="shared" si="0"/>
        <v>8500.36</v>
      </c>
      <c r="I21" s="258">
        <f t="shared" si="1"/>
        <v>102004.32</v>
      </c>
      <c r="J21" s="259"/>
      <c r="K21" s="210"/>
    </row>
    <row r="22" spans="1:16" ht="47.25">
      <c r="A22" s="269"/>
      <c r="B22" s="39">
        <v>15</v>
      </c>
      <c r="C22" s="24" t="s">
        <v>28</v>
      </c>
      <c r="D22" s="24" t="s">
        <v>14</v>
      </c>
      <c r="E22" s="24">
        <v>2</v>
      </c>
      <c r="F22" s="24">
        <v>2</v>
      </c>
      <c r="G22" s="40">
        <f>'Brigadista(bombeiro civil)'!D126</f>
        <v>14758.11</v>
      </c>
      <c r="H22" s="40">
        <f t="shared" si="0"/>
        <v>59032.44</v>
      </c>
      <c r="I22" s="258">
        <f t="shared" si="1"/>
        <v>708389.28</v>
      </c>
      <c r="J22" s="259"/>
      <c r="K22" s="210"/>
    </row>
    <row r="23" spans="1:16" ht="15.75">
      <c r="A23" s="269"/>
      <c r="B23" s="39">
        <v>16</v>
      </c>
      <c r="C23" s="24" t="s">
        <v>29</v>
      </c>
      <c r="D23" s="24" t="s">
        <v>14</v>
      </c>
      <c r="E23" s="24">
        <v>1</v>
      </c>
      <c r="F23" s="24">
        <v>1</v>
      </c>
      <c r="G23" s="40">
        <f>'Técnico de Redes'!D126</f>
        <v>9058.2000000000007</v>
      </c>
      <c r="H23" s="40">
        <f t="shared" si="0"/>
        <v>9058.2000000000007</v>
      </c>
      <c r="I23" s="258">
        <f t="shared" si="1"/>
        <v>108698.40000000001</v>
      </c>
      <c r="J23" s="259"/>
      <c r="K23" s="210"/>
    </row>
    <row r="24" spans="1:16" ht="15.75">
      <c r="A24" s="270"/>
      <c r="B24" s="39">
        <v>17</v>
      </c>
      <c r="C24" s="38" t="s">
        <v>30</v>
      </c>
      <c r="D24" s="24" t="s">
        <v>14</v>
      </c>
      <c r="E24" s="38">
        <v>1</v>
      </c>
      <c r="F24" s="38">
        <v>1</v>
      </c>
      <c r="G24" s="40">
        <f>Jardineiro!D125</f>
        <v>2829.6800000000003</v>
      </c>
      <c r="H24" s="40">
        <f t="shared" ref="H24" si="2">G24*F24*E24</f>
        <v>2829.6800000000003</v>
      </c>
      <c r="I24" s="258">
        <f t="shared" ref="I24" si="3">H24*12</f>
        <v>33956.160000000003</v>
      </c>
      <c r="J24" s="259"/>
      <c r="K24" s="210"/>
    </row>
    <row r="25" spans="1:16" ht="15.75">
      <c r="A25" s="268"/>
      <c r="B25" s="279" t="s">
        <v>31</v>
      </c>
      <c r="C25" s="280"/>
      <c r="D25" s="280"/>
      <c r="E25" s="280"/>
      <c r="F25" s="280"/>
      <c r="G25" s="281"/>
      <c r="H25" s="157">
        <f>SUM(H8:H24)</f>
        <v>243584.01</v>
      </c>
      <c r="I25" s="260">
        <f>SUM(I8:I24)</f>
        <v>2923008.1200000006</v>
      </c>
      <c r="J25" s="261"/>
      <c r="K25" s="210"/>
    </row>
    <row r="26" spans="1:16" ht="15.75">
      <c r="A26" s="269"/>
      <c r="B26" s="276" t="s">
        <v>32</v>
      </c>
      <c r="C26" s="277"/>
      <c r="D26" s="277"/>
      <c r="E26" s="277"/>
      <c r="F26" s="277"/>
      <c r="G26" s="278"/>
      <c r="H26" s="254"/>
      <c r="I26" s="255"/>
      <c r="J26" s="255"/>
      <c r="K26" s="210"/>
    </row>
    <row r="27" spans="1:16" ht="15.75">
      <c r="A27" s="270"/>
      <c r="B27" s="61"/>
      <c r="C27" s="62"/>
      <c r="D27" s="158"/>
      <c r="E27" s="159" t="s">
        <v>33</v>
      </c>
      <c r="F27" s="159" t="s">
        <v>34</v>
      </c>
      <c r="G27" s="159" t="s">
        <v>35</v>
      </c>
      <c r="H27" s="256"/>
      <c r="I27" s="257"/>
      <c r="J27" s="257"/>
      <c r="K27" s="210"/>
    </row>
    <row r="28" spans="1:16" ht="31.5">
      <c r="A28" s="156"/>
      <c r="B28" s="271" t="s">
        <v>36</v>
      </c>
      <c r="C28" s="272"/>
      <c r="D28" s="273"/>
      <c r="E28" s="63">
        <v>0.111</v>
      </c>
      <c r="F28" s="63">
        <v>0.14019999999999999</v>
      </c>
      <c r="G28" s="64">
        <v>0.16800000000000001</v>
      </c>
      <c r="H28" s="155" t="s">
        <v>37</v>
      </c>
      <c r="I28" s="155" t="s">
        <v>1122</v>
      </c>
      <c r="J28" s="155" t="s">
        <v>1121</v>
      </c>
      <c r="K28" s="210"/>
      <c r="L28" s="210"/>
    </row>
    <row r="29" spans="1:16" ht="63">
      <c r="A29" s="268">
        <v>1</v>
      </c>
      <c r="B29" s="39">
        <v>18</v>
      </c>
      <c r="C29" s="24" t="s">
        <v>38</v>
      </c>
      <c r="D29" s="24" t="s">
        <v>39</v>
      </c>
      <c r="E29" s="38"/>
      <c r="F29" s="65"/>
      <c r="G29" s="67">
        <v>0.16800000000000001</v>
      </c>
      <c r="H29" s="220">
        <f>2999.5*2</f>
        <v>5999</v>
      </c>
      <c r="I29" s="252">
        <f>ROUND(G29*H29,2)+H29</f>
        <v>7006.83</v>
      </c>
      <c r="J29" s="40">
        <f>I29*12</f>
        <v>84081.959999999992</v>
      </c>
      <c r="K29" s="210"/>
      <c r="L29" s="248"/>
      <c r="M29" s="249"/>
      <c r="N29" s="251"/>
      <c r="O29" s="250"/>
      <c r="P29" s="250"/>
    </row>
    <row r="30" spans="1:16" ht="31.5">
      <c r="A30" s="269"/>
      <c r="B30" s="39">
        <v>19</v>
      </c>
      <c r="C30" s="38" t="s">
        <v>40</v>
      </c>
      <c r="D30" s="24" t="s">
        <v>41</v>
      </c>
      <c r="E30" s="38"/>
      <c r="F30" s="65"/>
      <c r="G30" s="67">
        <v>0.16800000000000001</v>
      </c>
      <c r="H30" s="40">
        <f>'AR Condicionado'!F7</f>
        <v>128368.72</v>
      </c>
      <c r="I30" s="252">
        <f t="shared" ref="I30:I34" si="4">ROUND(G30*H30,2)+H30</f>
        <v>149934.66</v>
      </c>
      <c r="J30" s="40">
        <f t="shared" ref="J30:J34" si="5">I30*12</f>
        <v>1799215.92</v>
      </c>
      <c r="K30" s="210"/>
      <c r="L30" s="210"/>
      <c r="N30" s="250"/>
    </row>
    <row r="31" spans="1:16" ht="31.5">
      <c r="A31" s="269"/>
      <c r="B31" s="39">
        <v>20</v>
      </c>
      <c r="C31" s="38" t="s">
        <v>42</v>
      </c>
      <c r="D31" s="24" t="s">
        <v>43</v>
      </c>
      <c r="E31" s="38"/>
      <c r="F31" s="65"/>
      <c r="G31" s="67">
        <v>0.16800000000000001</v>
      </c>
      <c r="H31" s="40">
        <f>Extintores!F5</f>
        <v>12548.13</v>
      </c>
      <c r="I31" s="252">
        <f t="shared" si="4"/>
        <v>14656.22</v>
      </c>
      <c r="J31" s="40">
        <f t="shared" si="5"/>
        <v>175874.63999999998</v>
      </c>
      <c r="K31" s="210"/>
      <c r="L31" s="210"/>
    </row>
    <row r="32" spans="1:16" ht="31.5">
      <c r="A32" s="269"/>
      <c r="B32" s="39">
        <v>21</v>
      </c>
      <c r="C32" s="38" t="s">
        <v>44</v>
      </c>
      <c r="D32" s="147" t="s">
        <v>45</v>
      </c>
      <c r="E32" s="38"/>
      <c r="F32" s="65"/>
      <c r="G32" s="67">
        <v>0.16800000000000001</v>
      </c>
      <c r="H32" s="40">
        <v>1650</v>
      </c>
      <c r="I32" s="252">
        <f t="shared" si="4"/>
        <v>1927.2</v>
      </c>
      <c r="J32" s="40">
        <f t="shared" si="5"/>
        <v>23126.400000000001</v>
      </c>
      <c r="K32" s="210"/>
      <c r="L32" s="210"/>
    </row>
    <row r="33" spans="1:12" ht="31.5">
      <c r="A33" s="269"/>
      <c r="B33" s="39">
        <v>22</v>
      </c>
      <c r="C33" s="24" t="s">
        <v>46</v>
      </c>
      <c r="D33" s="24" t="s">
        <v>47</v>
      </c>
      <c r="E33" s="24"/>
      <c r="F33" s="140"/>
      <c r="G33" s="67">
        <v>0.16800000000000001</v>
      </c>
      <c r="H33" s="40">
        <v>6202.4</v>
      </c>
      <c r="I33" s="252">
        <f t="shared" si="4"/>
        <v>7244.4</v>
      </c>
      <c r="J33" s="40">
        <f t="shared" si="5"/>
        <v>86932.799999999988</v>
      </c>
      <c r="K33" s="210"/>
      <c r="L33" s="210"/>
    </row>
    <row r="34" spans="1:12" ht="31.5">
      <c r="A34" s="270"/>
      <c r="B34" s="39">
        <v>23</v>
      </c>
      <c r="C34" s="137" t="s">
        <v>48</v>
      </c>
      <c r="D34" s="160" t="s">
        <v>49</v>
      </c>
      <c r="E34" s="137"/>
      <c r="F34" s="138"/>
      <c r="G34" s="139">
        <v>0.16800000000000001</v>
      </c>
      <c r="H34" s="253">
        <v>100000</v>
      </c>
      <c r="I34" s="252">
        <f t="shared" si="4"/>
        <v>116800</v>
      </c>
      <c r="J34" s="40">
        <f t="shared" si="5"/>
        <v>1401600</v>
      </c>
      <c r="K34" s="211" t="s">
        <v>50</v>
      </c>
      <c r="L34" s="210"/>
    </row>
    <row r="35" spans="1:12" ht="15.75">
      <c r="A35" s="274" t="s">
        <v>51</v>
      </c>
      <c r="B35" s="274"/>
      <c r="C35" s="274"/>
      <c r="D35" s="274"/>
      <c r="E35" s="274"/>
      <c r="F35" s="274"/>
      <c r="G35" s="274"/>
      <c r="H35" s="212" t="s">
        <v>52</v>
      </c>
      <c r="I35" s="212"/>
      <c r="J35" s="66">
        <f>I25+J30+J29+J31+J32+J33+J34</f>
        <v>6493839.8400000008</v>
      </c>
      <c r="K35" s="210"/>
      <c r="L35" s="210"/>
    </row>
    <row r="36" spans="1:12" ht="45">
      <c r="A36" s="209"/>
      <c r="B36" s="210"/>
      <c r="C36" s="210"/>
      <c r="D36" s="210"/>
      <c r="E36" s="210"/>
      <c r="F36" s="210"/>
      <c r="G36" s="210"/>
      <c r="H36" s="213" t="s">
        <v>53</v>
      </c>
      <c r="I36" s="210"/>
      <c r="J36" s="210"/>
      <c r="K36" s="214"/>
    </row>
    <row r="37" spans="1:12">
      <c r="A37" s="209"/>
      <c r="B37" s="210"/>
      <c r="C37" s="210"/>
      <c r="D37" s="210"/>
      <c r="E37" s="210"/>
      <c r="F37" s="210"/>
      <c r="G37" s="210"/>
      <c r="H37" s="210"/>
      <c r="I37" s="215"/>
      <c r="J37" s="210"/>
      <c r="K37" s="210"/>
    </row>
    <row r="39" spans="1:12">
      <c r="A39" s="209"/>
      <c r="B39" s="210"/>
      <c r="C39" s="210"/>
      <c r="D39" s="210"/>
      <c r="E39" s="210"/>
      <c r="F39" s="210"/>
      <c r="G39" s="210"/>
      <c r="H39" s="215"/>
      <c r="I39" s="210"/>
      <c r="J39" s="210"/>
      <c r="K39" s="210"/>
    </row>
    <row r="42" spans="1:12">
      <c r="A42" s="209"/>
      <c r="B42" s="210"/>
      <c r="C42" s="210"/>
      <c r="D42" s="210"/>
      <c r="E42" s="210"/>
      <c r="F42" s="210"/>
      <c r="G42" s="216"/>
      <c r="H42" s="210"/>
      <c r="I42" s="210"/>
      <c r="J42" s="210"/>
      <c r="K42" s="210"/>
    </row>
    <row r="43" spans="1:12">
      <c r="A43" s="209"/>
      <c r="B43" s="210"/>
      <c r="C43" s="210"/>
      <c r="D43" s="210"/>
      <c r="E43" s="210"/>
      <c r="F43" s="210"/>
      <c r="G43" s="210"/>
      <c r="H43" s="210"/>
      <c r="I43" s="210"/>
      <c r="J43" s="210"/>
      <c r="K43" s="210"/>
    </row>
    <row r="44" spans="1:12">
      <c r="A44" s="209"/>
      <c r="B44" s="210"/>
      <c r="C44" s="210"/>
      <c r="D44" s="210"/>
      <c r="E44" s="210"/>
      <c r="F44" s="210"/>
      <c r="G44" s="210"/>
      <c r="H44" s="210"/>
      <c r="I44" s="210"/>
      <c r="J44" s="210"/>
      <c r="K44" s="210"/>
    </row>
  </sheetData>
  <mergeCells count="31">
    <mergeCell ref="A25:A27"/>
    <mergeCell ref="B28:D28"/>
    <mergeCell ref="A35:G35"/>
    <mergeCell ref="A1:D1"/>
    <mergeCell ref="A2:D2"/>
    <mergeCell ref="A3:D3"/>
    <mergeCell ref="B26:G26"/>
    <mergeCell ref="B25:G25"/>
    <mergeCell ref="A8:A24"/>
    <mergeCell ref="A29:A34"/>
    <mergeCell ref="I21:J21"/>
    <mergeCell ref="I12:J12"/>
    <mergeCell ref="I13:J13"/>
    <mergeCell ref="I14:J14"/>
    <mergeCell ref="I15:J15"/>
    <mergeCell ref="I16:J16"/>
    <mergeCell ref="A6:J6"/>
    <mergeCell ref="I17:J17"/>
    <mergeCell ref="I18:J18"/>
    <mergeCell ref="I19:J19"/>
    <mergeCell ref="I20:J20"/>
    <mergeCell ref="I7:J7"/>
    <mergeCell ref="I8:J8"/>
    <mergeCell ref="I9:J9"/>
    <mergeCell ref="I10:J10"/>
    <mergeCell ref="I11:J11"/>
    <mergeCell ref="H26:J27"/>
    <mergeCell ref="I22:J22"/>
    <mergeCell ref="I23:J23"/>
    <mergeCell ref="I24:J24"/>
    <mergeCell ref="I25:J25"/>
  </mergeCells>
  <pageMargins left="0.25" right="0.25" top="0.75" bottom="0.75" header="0.3" footer="0.3"/>
  <pageSetup paperSize="9" scale="55" orientation="portrait" horizontalDpi="300" verticalDpi="300"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98FD2-90C6-40B0-9EC1-51A484D3DD43}">
  <sheetPr>
    <tabColor theme="4" tint="0.39997558519241921"/>
    <pageSetUpPr fitToPage="1"/>
  </sheetPr>
  <dimension ref="A1:G41"/>
  <sheetViews>
    <sheetView topLeftCell="A8" workbookViewId="0">
      <selection activeCell="G29" sqref="G29"/>
    </sheetView>
  </sheetViews>
  <sheetFormatPr defaultRowHeight="15"/>
  <cols>
    <col min="2" max="2" width="73.5703125" customWidth="1"/>
    <col min="4" max="4" width="12.7109375" style="32" customWidth="1"/>
    <col min="5" max="6" width="13.140625" customWidth="1"/>
    <col min="7" max="7" width="21.5703125" style="33" customWidth="1"/>
  </cols>
  <sheetData>
    <row r="1" spans="1:7" ht="19.5" thickBot="1">
      <c r="A1" s="326" t="s">
        <v>225</v>
      </c>
      <c r="B1" s="327"/>
      <c r="C1" s="327"/>
      <c r="D1" s="327"/>
      <c r="E1" s="327"/>
      <c r="F1" s="327"/>
      <c r="G1" s="327"/>
    </row>
    <row r="2" spans="1:7" ht="32.25" thickBot="1">
      <c r="A2" s="42" t="s">
        <v>200</v>
      </c>
      <c r="B2" s="43" t="s">
        <v>201</v>
      </c>
      <c r="C2" s="71" t="s">
        <v>202</v>
      </c>
      <c r="D2" s="86" t="s">
        <v>203</v>
      </c>
      <c r="E2" s="84" t="s">
        <v>57</v>
      </c>
      <c r="F2" s="151" t="s">
        <v>226</v>
      </c>
      <c r="G2" s="79" t="s">
        <v>205</v>
      </c>
    </row>
    <row r="3" spans="1:7" ht="16.5" thickBot="1">
      <c r="A3" s="44">
        <v>1</v>
      </c>
      <c r="B3" s="45" t="s">
        <v>227</v>
      </c>
      <c r="C3" s="80">
        <v>1</v>
      </c>
      <c r="D3" s="87" t="s">
        <v>203</v>
      </c>
      <c r="E3" s="83">
        <v>99.02</v>
      </c>
      <c r="F3" s="83">
        <f t="shared" ref="F3:F6" si="0">E3*20%</f>
        <v>19.804000000000002</v>
      </c>
      <c r="G3" s="83">
        <f t="shared" ref="G3:G6" si="1">(F3*C3)/12</f>
        <v>1.6503333333333334</v>
      </c>
    </row>
    <row r="4" spans="1:7" ht="16.5" thickBot="1">
      <c r="A4" s="44">
        <v>2</v>
      </c>
      <c r="B4" s="45" t="s">
        <v>228</v>
      </c>
      <c r="C4" s="80">
        <v>1</v>
      </c>
      <c r="D4" s="89" t="s">
        <v>203</v>
      </c>
      <c r="E4" s="83">
        <v>18.420000000000002</v>
      </c>
      <c r="F4" s="83">
        <f t="shared" si="0"/>
        <v>3.6840000000000006</v>
      </c>
      <c r="G4" s="83">
        <f t="shared" si="1"/>
        <v>0.30700000000000005</v>
      </c>
    </row>
    <row r="5" spans="1:7" ht="16.5" thickBot="1">
      <c r="A5" s="44">
        <v>3</v>
      </c>
      <c r="B5" s="45" t="s">
        <v>229</v>
      </c>
      <c r="C5" s="80">
        <v>1</v>
      </c>
      <c r="D5" s="90" t="s">
        <v>203</v>
      </c>
      <c r="E5" s="83">
        <v>572.83000000000004</v>
      </c>
      <c r="F5" s="83">
        <f t="shared" si="0"/>
        <v>114.56600000000002</v>
      </c>
      <c r="G5" s="83">
        <f t="shared" si="1"/>
        <v>9.5471666666666675</v>
      </c>
    </row>
    <row r="6" spans="1:7" ht="16.5" thickBot="1">
      <c r="A6" s="44">
        <v>4</v>
      </c>
      <c r="B6" s="45" t="s">
        <v>230</v>
      </c>
      <c r="C6" s="80">
        <v>1</v>
      </c>
      <c r="D6" s="90" t="s">
        <v>203</v>
      </c>
      <c r="E6" s="83">
        <v>67.89</v>
      </c>
      <c r="F6" s="83">
        <f t="shared" si="0"/>
        <v>13.578000000000001</v>
      </c>
      <c r="G6" s="83">
        <f t="shared" si="1"/>
        <v>1.1315000000000002</v>
      </c>
    </row>
    <row r="7" spans="1:7" ht="16.5" thickBot="1">
      <c r="A7" s="44">
        <v>5</v>
      </c>
      <c r="B7" s="76" t="s">
        <v>231</v>
      </c>
      <c r="C7" s="80">
        <v>1</v>
      </c>
      <c r="D7" s="91" t="s">
        <v>203</v>
      </c>
      <c r="E7" s="83">
        <v>212.71</v>
      </c>
      <c r="F7" s="83">
        <f t="shared" ref="F7" si="2">E7*20%</f>
        <v>42.542000000000002</v>
      </c>
      <c r="G7" s="83">
        <f t="shared" ref="G7" si="3">(F7*C7)/12</f>
        <v>3.5451666666666668</v>
      </c>
    </row>
    <row r="8" spans="1:7" ht="16.5" thickBot="1">
      <c r="A8" s="44">
        <v>6</v>
      </c>
      <c r="B8" s="45" t="s">
        <v>232</v>
      </c>
      <c r="C8" s="80">
        <v>1</v>
      </c>
      <c r="D8" s="92" t="s">
        <v>203</v>
      </c>
      <c r="E8" s="83">
        <v>76.040000000000006</v>
      </c>
      <c r="F8" s="83">
        <f t="shared" ref="F8:F10" si="4">E8*20%</f>
        <v>15.208000000000002</v>
      </c>
      <c r="G8" s="83">
        <f t="shared" ref="G8:G10" si="5">(F8*C8)/12</f>
        <v>1.2673333333333334</v>
      </c>
    </row>
    <row r="9" spans="1:7" ht="16.5" thickBot="1">
      <c r="A9" s="44">
        <v>7</v>
      </c>
      <c r="B9" s="76" t="s">
        <v>233</v>
      </c>
      <c r="C9" s="81">
        <v>1</v>
      </c>
      <c r="D9" s="92" t="s">
        <v>203</v>
      </c>
      <c r="E9" s="83">
        <v>44.46</v>
      </c>
      <c r="F9" s="83">
        <f t="shared" si="4"/>
        <v>8.8920000000000012</v>
      </c>
      <c r="G9" s="83">
        <f t="shared" si="5"/>
        <v>0.7410000000000001</v>
      </c>
    </row>
    <row r="10" spans="1:7" ht="16.5" thickBot="1">
      <c r="A10" s="75">
        <v>8</v>
      </c>
      <c r="B10" s="124" t="s">
        <v>234</v>
      </c>
      <c r="C10" s="82">
        <v>1</v>
      </c>
      <c r="D10" s="92" t="s">
        <v>203</v>
      </c>
      <c r="E10" s="83">
        <v>46.36</v>
      </c>
      <c r="F10" s="83">
        <f t="shared" si="4"/>
        <v>9.2720000000000002</v>
      </c>
      <c r="G10" s="83">
        <f t="shared" si="5"/>
        <v>0.77266666666666672</v>
      </c>
    </row>
    <row r="11" spans="1:7" ht="16.5" thickBot="1">
      <c r="A11" s="44">
        <v>9</v>
      </c>
      <c r="B11" s="50" t="s">
        <v>235</v>
      </c>
      <c r="C11" s="80">
        <v>1</v>
      </c>
      <c r="D11" s="92" t="s">
        <v>203</v>
      </c>
      <c r="E11" s="83">
        <v>544.57000000000005</v>
      </c>
      <c r="F11" s="83">
        <f t="shared" ref="F11:F19" si="6">E11*20%</f>
        <v>108.91400000000002</v>
      </c>
      <c r="G11" s="83">
        <f t="shared" ref="G11:G19" si="7">(F11*C11)/12</f>
        <v>9.0761666666666674</v>
      </c>
    </row>
    <row r="12" spans="1:7" ht="16.5" thickBot="1">
      <c r="A12" s="44">
        <v>10</v>
      </c>
      <c r="B12" s="124" t="s">
        <v>236</v>
      </c>
      <c r="C12" s="80">
        <v>1</v>
      </c>
      <c r="D12" s="92" t="s">
        <v>203</v>
      </c>
      <c r="E12" s="83">
        <v>277.89</v>
      </c>
      <c r="F12" s="83">
        <f t="shared" si="6"/>
        <v>55.578000000000003</v>
      </c>
      <c r="G12" s="83">
        <f t="shared" si="7"/>
        <v>4.6315</v>
      </c>
    </row>
    <row r="13" spans="1:7" ht="16.5" thickBot="1">
      <c r="A13" s="44">
        <v>11</v>
      </c>
      <c r="B13" s="76" t="s">
        <v>237</v>
      </c>
      <c r="C13" s="81">
        <v>1</v>
      </c>
      <c r="D13" s="92" t="s">
        <v>203</v>
      </c>
      <c r="E13" s="83">
        <v>273.56</v>
      </c>
      <c r="F13" s="83">
        <f t="shared" si="6"/>
        <v>54.712000000000003</v>
      </c>
      <c r="G13" s="83">
        <f t="shared" si="7"/>
        <v>4.5593333333333339</v>
      </c>
    </row>
    <row r="14" spans="1:7" ht="16.5" thickBot="1">
      <c r="A14" s="75">
        <v>12</v>
      </c>
      <c r="B14" s="76" t="s">
        <v>238</v>
      </c>
      <c r="C14" s="82">
        <v>1</v>
      </c>
      <c r="D14" s="92" t="s">
        <v>203</v>
      </c>
      <c r="E14" s="83">
        <v>189.46</v>
      </c>
      <c r="F14" s="83">
        <f t="shared" si="6"/>
        <v>37.892000000000003</v>
      </c>
      <c r="G14" s="83">
        <f t="shared" si="7"/>
        <v>3.1576666666666671</v>
      </c>
    </row>
    <row r="15" spans="1:7" ht="16.5" thickBot="1">
      <c r="A15" s="44">
        <v>13</v>
      </c>
      <c r="B15" s="76" t="s">
        <v>239</v>
      </c>
      <c r="C15" s="82">
        <v>1</v>
      </c>
      <c r="D15" s="92" t="s">
        <v>203</v>
      </c>
      <c r="E15" s="85">
        <v>57.48</v>
      </c>
      <c r="F15" s="83">
        <f t="shared" si="6"/>
        <v>11.496</v>
      </c>
      <c r="G15" s="83">
        <f t="shared" si="7"/>
        <v>0.95800000000000007</v>
      </c>
    </row>
    <row r="16" spans="1:7" ht="16.5" thickBot="1">
      <c r="A16" s="44">
        <v>14</v>
      </c>
      <c r="B16" s="76" t="s">
        <v>240</v>
      </c>
      <c r="C16" s="82">
        <v>1</v>
      </c>
      <c r="D16" s="92" t="s">
        <v>203</v>
      </c>
      <c r="E16" s="85">
        <v>7.99</v>
      </c>
      <c r="F16" s="83">
        <f t="shared" si="6"/>
        <v>1.5980000000000001</v>
      </c>
      <c r="G16" s="83">
        <f t="shared" si="7"/>
        <v>0.13316666666666668</v>
      </c>
    </row>
    <row r="17" spans="1:7" ht="16.5" thickBot="1">
      <c r="A17" s="44">
        <v>15</v>
      </c>
      <c r="B17" s="76" t="s">
        <v>241</v>
      </c>
      <c r="C17" s="82">
        <v>1</v>
      </c>
      <c r="D17" s="92" t="s">
        <v>203</v>
      </c>
      <c r="E17" s="85">
        <v>47.35</v>
      </c>
      <c r="F17" s="83">
        <f t="shared" si="6"/>
        <v>9.4700000000000006</v>
      </c>
      <c r="G17" s="83">
        <f t="shared" si="7"/>
        <v>0.78916666666666668</v>
      </c>
    </row>
    <row r="18" spans="1:7" ht="15.75">
      <c r="A18" s="125">
        <v>16</v>
      </c>
      <c r="B18" s="76" t="s">
        <v>242</v>
      </c>
      <c r="C18" s="82">
        <v>1</v>
      </c>
      <c r="D18" s="92" t="s">
        <v>203</v>
      </c>
      <c r="E18" s="85">
        <v>136.31</v>
      </c>
      <c r="F18" s="83">
        <f t="shared" si="6"/>
        <v>27.262</v>
      </c>
      <c r="G18" s="83">
        <f t="shared" si="7"/>
        <v>2.2718333333333334</v>
      </c>
    </row>
    <row r="19" spans="1:7" ht="15.75">
      <c r="A19" s="78">
        <v>17</v>
      </c>
      <c r="B19" s="172" t="s">
        <v>243</v>
      </c>
      <c r="C19" s="82">
        <v>1</v>
      </c>
      <c r="D19" s="92" t="s">
        <v>244</v>
      </c>
      <c r="E19" s="85">
        <v>65.5</v>
      </c>
      <c r="F19" s="83">
        <f t="shared" si="6"/>
        <v>13.100000000000001</v>
      </c>
      <c r="G19" s="83">
        <f t="shared" si="7"/>
        <v>1.0916666666666668</v>
      </c>
    </row>
    <row r="20" spans="1:7" ht="15.75">
      <c r="A20" s="78">
        <v>18</v>
      </c>
      <c r="B20" s="76"/>
      <c r="C20" s="82"/>
      <c r="D20" s="92"/>
      <c r="E20" s="85"/>
      <c r="F20" s="83"/>
      <c r="G20" s="83"/>
    </row>
    <row r="21" spans="1:7" ht="16.5" thickBot="1">
      <c r="A21" s="78">
        <v>19</v>
      </c>
      <c r="B21" s="76"/>
      <c r="C21" s="82"/>
      <c r="D21" s="92"/>
      <c r="E21" s="85"/>
      <c r="F21" s="83"/>
      <c r="G21" s="83"/>
    </row>
    <row r="22" spans="1:7" ht="16.5" thickBot="1">
      <c r="A22" s="78">
        <v>20</v>
      </c>
      <c r="B22" s="76"/>
      <c r="C22" s="82"/>
      <c r="D22" s="92"/>
      <c r="E22" s="85"/>
      <c r="F22" s="83"/>
      <c r="G22" s="83"/>
    </row>
    <row r="23" spans="1:7" ht="16.5" thickBot="1">
      <c r="A23" s="78">
        <v>21</v>
      </c>
      <c r="B23" s="76"/>
      <c r="C23" s="82"/>
      <c r="D23" s="92"/>
      <c r="E23" s="85"/>
      <c r="F23" s="83"/>
      <c r="G23" s="83"/>
    </row>
    <row r="24" spans="1:7" ht="16.5" thickBot="1">
      <c r="A24" s="78"/>
      <c r="B24" s="76"/>
      <c r="C24" s="82"/>
      <c r="D24" s="92"/>
      <c r="E24" s="85"/>
      <c r="F24" s="122"/>
      <c r="G24" s="83"/>
    </row>
    <row r="25" spans="1:7" ht="16.5" thickBot="1">
      <c r="B25" s="328" t="s">
        <v>65</v>
      </c>
      <c r="C25" s="329"/>
      <c r="D25" s="329"/>
      <c r="E25" s="330"/>
      <c r="F25" s="176"/>
      <c r="G25" s="34">
        <f>SUM(G3:G23)</f>
        <v>45.63066666666667</v>
      </c>
    </row>
    <row r="26" spans="1:7" ht="16.5" thickBot="1">
      <c r="B26" s="133"/>
      <c r="C26" s="282" t="s">
        <v>66</v>
      </c>
      <c r="D26" s="283"/>
      <c r="E26" s="331"/>
      <c r="F26" s="202">
        <v>4</v>
      </c>
      <c r="G26" s="200">
        <f>G25/4</f>
        <v>11.407666666666668</v>
      </c>
    </row>
    <row r="27" spans="1:7">
      <c r="D27"/>
      <c r="G27"/>
    </row>
    <row r="28" spans="1:7">
      <c r="D28" s="35"/>
      <c r="E28" s="35"/>
      <c r="F28" s="35"/>
      <c r="G28" s="35"/>
    </row>
    <row r="29" spans="1:7">
      <c r="D29" s="35"/>
      <c r="E29" s="35"/>
      <c r="F29" s="35"/>
      <c r="G29" s="35"/>
    </row>
    <row r="30" spans="1:7">
      <c r="D30" s="35"/>
      <c r="E30" s="35"/>
      <c r="F30" s="35"/>
      <c r="G30" s="35"/>
    </row>
    <row r="31" spans="1:7">
      <c r="D31" s="35"/>
      <c r="E31" s="35"/>
      <c r="F31" s="35"/>
      <c r="G31" s="35"/>
    </row>
    <row r="32" spans="1:7">
      <c r="D32" s="35"/>
      <c r="E32" s="35"/>
      <c r="F32" s="35"/>
      <c r="G32" s="35"/>
    </row>
    <row r="33" spans="4:7">
      <c r="D33" s="35"/>
      <c r="E33" s="35"/>
      <c r="F33" s="35"/>
      <c r="G33" s="35"/>
    </row>
    <row r="34" spans="4:7">
      <c r="D34" s="35"/>
      <c r="E34" s="35"/>
      <c r="F34" s="35"/>
      <c r="G34" s="35"/>
    </row>
    <row r="35" spans="4:7">
      <c r="D35" s="35"/>
      <c r="E35" s="35"/>
      <c r="F35" s="35"/>
      <c r="G35" s="35"/>
    </row>
    <row r="36" spans="4:7">
      <c r="D36" s="35"/>
      <c r="E36" s="35"/>
      <c r="F36" s="35"/>
      <c r="G36" s="35"/>
    </row>
    <row r="37" spans="4:7">
      <c r="D37" s="35"/>
      <c r="E37" s="35"/>
      <c r="F37" s="35"/>
      <c r="G37" s="35"/>
    </row>
    <row r="38" spans="4:7">
      <c r="D38" s="35"/>
      <c r="E38" s="35"/>
      <c r="F38" s="35"/>
      <c r="G38" s="35"/>
    </row>
    <row r="39" spans="4:7">
      <c r="D39" s="35"/>
      <c r="E39" s="35"/>
      <c r="F39" s="35"/>
      <c r="G39" s="35"/>
    </row>
    <row r="40" spans="4:7">
      <c r="D40" s="35"/>
      <c r="E40" s="35"/>
      <c r="F40" s="35"/>
      <c r="G40" s="35"/>
    </row>
    <row r="41" spans="4:7">
      <c r="D41" s="35"/>
      <c r="E41" s="35"/>
      <c r="F41" s="35"/>
      <c r="G41" s="35"/>
    </row>
  </sheetData>
  <mergeCells count="3">
    <mergeCell ref="A1:G1"/>
    <mergeCell ref="B25:E25"/>
    <mergeCell ref="C26:E26"/>
  </mergeCells>
  <pageMargins left="0.511811024" right="0.511811024" top="0.78740157499999996" bottom="0.78740157499999996" header="0.31496062000000002" footer="0.31496062000000002"/>
  <pageSetup paperSize="9" scale="60"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9566BB-FC6B-41E9-93C2-699BFB434DCB}">
  <dimension ref="A1:D127"/>
  <sheetViews>
    <sheetView topLeftCell="A41" zoomScale="115" zoomScaleNormal="115" workbookViewId="0">
      <selection activeCell="D54" sqref="D54"/>
    </sheetView>
  </sheetViews>
  <sheetFormatPr defaultRowHeight="15"/>
  <cols>
    <col min="1" max="1" width="3.5703125" style="3" customWidth="1"/>
    <col min="2" max="2" width="48" style="2" customWidth="1"/>
    <col min="3" max="3" width="9.140625" style="2"/>
    <col min="4" max="4" width="16" style="3" customWidth="1"/>
  </cols>
  <sheetData>
    <row r="1" spans="1:4">
      <c r="A1" s="289" t="s">
        <v>67</v>
      </c>
      <c r="B1" s="289"/>
      <c r="C1" s="289"/>
      <c r="D1" s="289"/>
    </row>
    <row r="2" spans="1:4">
      <c r="A2" s="289" t="s">
        <v>68</v>
      </c>
      <c r="B2" s="289"/>
      <c r="C2" s="289"/>
      <c r="D2" s="289"/>
    </row>
    <row r="3" spans="1:4">
      <c r="A3" s="289" t="s">
        <v>69</v>
      </c>
      <c r="B3" s="289"/>
      <c r="C3" s="289"/>
      <c r="D3" s="289"/>
    </row>
    <row r="4" spans="1:4">
      <c r="A4" s="289" t="s">
        <v>70</v>
      </c>
      <c r="B4" s="289"/>
      <c r="C4" s="289"/>
      <c r="D4" s="289"/>
    </row>
    <row r="5" spans="1:4">
      <c r="A5" s="291"/>
      <c r="B5" s="291"/>
      <c r="C5" s="291"/>
      <c r="D5" s="291"/>
    </row>
    <row r="6" spans="1:4">
      <c r="A6" s="292" t="s">
        <v>71</v>
      </c>
      <c r="B6" s="293"/>
      <c r="C6" s="293"/>
      <c r="D6" s="294"/>
    </row>
    <row r="7" spans="1:4">
      <c r="A7" s="4" t="s">
        <v>72</v>
      </c>
      <c r="B7" s="295" t="s">
        <v>73</v>
      </c>
      <c r="C7" s="296"/>
      <c r="D7" s="5" t="s">
        <v>74</v>
      </c>
    </row>
    <row r="8" spans="1:4">
      <c r="A8" s="4" t="s">
        <v>75</v>
      </c>
      <c r="B8" s="297" t="s">
        <v>76</v>
      </c>
      <c r="C8" s="298"/>
      <c r="D8" s="5" t="s">
        <v>77</v>
      </c>
    </row>
    <row r="9" spans="1:4">
      <c r="A9" s="4" t="s">
        <v>78</v>
      </c>
      <c r="B9" s="297" t="s">
        <v>79</v>
      </c>
      <c r="C9" s="298"/>
      <c r="D9" s="5">
        <v>2024</v>
      </c>
    </row>
    <row r="10" spans="1:4">
      <c r="A10" s="4" t="s">
        <v>80</v>
      </c>
      <c r="B10" s="297" t="s">
        <v>81</v>
      </c>
      <c r="C10" s="298"/>
      <c r="D10" s="30" t="s">
        <v>189</v>
      </c>
    </row>
    <row r="11" spans="1:4">
      <c r="A11" s="299" t="s">
        <v>83</v>
      </c>
      <c r="B11" s="299"/>
      <c r="C11" s="299"/>
      <c r="D11" s="299"/>
    </row>
    <row r="12" spans="1:4" ht="33.75">
      <c r="A12" s="300" t="s">
        <v>84</v>
      </c>
      <c r="B12" s="300"/>
      <c r="C12" s="5" t="s">
        <v>85</v>
      </c>
      <c r="D12" s="5" t="s">
        <v>86</v>
      </c>
    </row>
    <row r="13" spans="1:4">
      <c r="A13" s="301" t="s">
        <v>245</v>
      </c>
      <c r="B13" s="301"/>
      <c r="C13" s="4">
        <v>44</v>
      </c>
      <c r="D13" s="4">
        <v>1</v>
      </c>
    </row>
    <row r="14" spans="1:4">
      <c r="A14" s="290" t="s">
        <v>88</v>
      </c>
      <c r="B14" s="290"/>
      <c r="C14" s="290"/>
      <c r="D14" s="290"/>
    </row>
    <row r="15" spans="1:4">
      <c r="A15" s="303" t="s">
        <v>89</v>
      </c>
      <c r="B15" s="303"/>
      <c r="C15" s="303"/>
      <c r="D15" s="303"/>
    </row>
    <row r="16" spans="1:4">
      <c r="A16" s="303" t="s">
        <v>90</v>
      </c>
      <c r="B16" s="303"/>
      <c r="C16" s="303"/>
      <c r="D16" s="303"/>
    </row>
    <row r="17" spans="1:4">
      <c r="A17" s="4">
        <v>1</v>
      </c>
      <c r="B17" s="304" t="s">
        <v>91</v>
      </c>
      <c r="C17" s="304"/>
      <c r="D17" s="6" t="str">
        <f>A14</f>
        <v>Mão de obra</v>
      </c>
    </row>
    <row r="18" spans="1:4">
      <c r="A18" s="4">
        <v>2</v>
      </c>
      <c r="B18" s="304" t="s">
        <v>92</v>
      </c>
      <c r="C18" s="304"/>
      <c r="D18" s="29" t="s">
        <v>221</v>
      </c>
    </row>
    <row r="19" spans="1:4">
      <c r="A19" s="4">
        <v>3</v>
      </c>
      <c r="B19" s="304" t="s">
        <v>192</v>
      </c>
      <c r="C19" s="304"/>
      <c r="D19" s="162">
        <v>1629.62</v>
      </c>
    </row>
    <row r="20" spans="1:4">
      <c r="A20" s="4">
        <v>4</v>
      </c>
      <c r="B20" s="304" t="s">
        <v>95</v>
      </c>
      <c r="C20" s="304"/>
      <c r="D20" s="25"/>
    </row>
    <row r="21" spans="1:4">
      <c r="A21" s="4">
        <v>5</v>
      </c>
      <c r="B21" s="304" t="s">
        <v>96</v>
      </c>
      <c r="C21" s="304"/>
      <c r="D21" s="26">
        <v>45292</v>
      </c>
    </row>
    <row r="22" spans="1:4">
      <c r="A22" s="306"/>
      <c r="B22" s="306"/>
      <c r="C22" s="306"/>
      <c r="D22" s="306"/>
    </row>
    <row r="23" spans="1:4">
      <c r="A23" s="290" t="s">
        <v>97</v>
      </c>
      <c r="B23" s="290"/>
      <c r="C23" s="290"/>
      <c r="D23" s="290"/>
    </row>
    <row r="24" spans="1:4">
      <c r="A24" s="7">
        <v>1</v>
      </c>
      <c r="B24" s="307" t="s">
        <v>98</v>
      </c>
      <c r="C24" s="307"/>
      <c r="D24" s="7" t="s">
        <v>99</v>
      </c>
    </row>
    <row r="25" spans="1:4">
      <c r="A25" s="7" t="s">
        <v>72</v>
      </c>
      <c r="B25" s="302" t="s">
        <v>193</v>
      </c>
      <c r="C25" s="302"/>
      <c r="D25" s="27">
        <f>D19</f>
        <v>1629.62</v>
      </c>
    </row>
    <row r="26" spans="1:4">
      <c r="A26" s="7" t="s">
        <v>75</v>
      </c>
      <c r="B26" s="302" t="s">
        <v>101</v>
      </c>
      <c r="C26" s="302"/>
      <c r="D26" s="17">
        <v>0</v>
      </c>
    </row>
    <row r="27" spans="1:4">
      <c r="A27" s="7" t="s">
        <v>78</v>
      </c>
      <c r="B27" s="310" t="s">
        <v>102</v>
      </c>
      <c r="C27" s="311"/>
      <c r="D27" s="19">
        <v>0</v>
      </c>
    </row>
    <row r="28" spans="1:4">
      <c r="A28" s="7" t="s">
        <v>80</v>
      </c>
      <c r="B28" s="310" t="s">
        <v>103</v>
      </c>
      <c r="C28" s="311"/>
      <c r="D28" s="19">
        <v>0</v>
      </c>
    </row>
    <row r="29" spans="1:4">
      <c r="A29" s="7" t="s">
        <v>104</v>
      </c>
      <c r="B29" s="310" t="s">
        <v>105</v>
      </c>
      <c r="C29" s="311"/>
      <c r="D29" s="19">
        <f>D28/15*2.5</f>
        <v>0</v>
      </c>
    </row>
    <row r="30" spans="1:4">
      <c r="A30" s="7" t="s">
        <v>106</v>
      </c>
      <c r="B30" s="307" t="s">
        <v>107</v>
      </c>
      <c r="C30" s="307"/>
      <c r="D30" s="19">
        <v>0</v>
      </c>
    </row>
    <row r="31" spans="1:4">
      <c r="A31" s="5" t="s">
        <v>108</v>
      </c>
      <c r="B31" s="312" t="s">
        <v>109</v>
      </c>
      <c r="C31" s="313"/>
      <c r="D31" s="11">
        <v>0</v>
      </c>
    </row>
    <row r="32" spans="1:4">
      <c r="A32" s="308" t="s">
        <v>110</v>
      </c>
      <c r="B32" s="314"/>
      <c r="C32" s="309"/>
      <c r="D32" s="13">
        <f>SUM(D25:D31)</f>
        <v>1629.62</v>
      </c>
    </row>
    <row r="33" spans="1:4">
      <c r="A33" s="306"/>
      <c r="B33" s="306"/>
      <c r="C33" s="306"/>
      <c r="D33" s="306"/>
    </row>
    <row r="34" spans="1:4">
      <c r="A34" s="290" t="s">
        <v>111</v>
      </c>
      <c r="B34" s="290"/>
      <c r="C34" s="290"/>
      <c r="D34" s="290"/>
    </row>
    <row r="35" spans="1:4">
      <c r="A35" s="290" t="s">
        <v>112</v>
      </c>
      <c r="B35" s="290"/>
      <c r="C35" s="290"/>
      <c r="D35" s="290"/>
    </row>
    <row r="36" spans="1:4" ht="22.5">
      <c r="A36" s="5" t="s">
        <v>113</v>
      </c>
      <c r="B36" s="8" t="s">
        <v>114</v>
      </c>
      <c r="C36" s="5" t="s">
        <v>115</v>
      </c>
      <c r="D36" s="5" t="s">
        <v>99</v>
      </c>
    </row>
    <row r="37" spans="1:4">
      <c r="A37" s="5" t="s">
        <v>72</v>
      </c>
      <c r="B37" s="9" t="s">
        <v>116</v>
      </c>
      <c r="C37" s="10">
        <v>8.3299999999999999E-2</v>
      </c>
      <c r="D37" s="11">
        <f>ROUND($D$32*C37,2)</f>
        <v>135.75</v>
      </c>
    </row>
    <row r="38" spans="1:4">
      <c r="A38" s="5" t="s">
        <v>75</v>
      </c>
      <c r="B38" s="9" t="s">
        <v>117</v>
      </c>
      <c r="C38" s="10">
        <v>0.121</v>
      </c>
      <c r="D38" s="11">
        <f>ROUND($D$32*C38,2)</f>
        <v>197.18</v>
      </c>
    </row>
    <row r="39" spans="1:4">
      <c r="A39" s="308" t="s">
        <v>118</v>
      </c>
      <c r="B39" s="309"/>
      <c r="C39" s="12">
        <f>SUM(C37:C38)</f>
        <v>0.20429999999999998</v>
      </c>
      <c r="D39" s="13">
        <f>SUM(D37:D38)</f>
        <v>332.93</v>
      </c>
    </row>
    <row r="40" spans="1:4">
      <c r="A40" s="315" t="s">
        <v>119</v>
      </c>
      <c r="B40" s="315"/>
      <c r="C40" s="315"/>
      <c r="D40" s="315"/>
    </row>
    <row r="41" spans="1:4" ht="22.5">
      <c r="A41" s="5" t="s">
        <v>120</v>
      </c>
      <c r="B41" s="5" t="s">
        <v>121</v>
      </c>
      <c r="C41" s="5" t="s">
        <v>115</v>
      </c>
      <c r="D41" s="5" t="s">
        <v>99</v>
      </c>
    </row>
    <row r="42" spans="1:4">
      <c r="A42" s="5" t="s">
        <v>72</v>
      </c>
      <c r="B42" s="9" t="s">
        <v>122</v>
      </c>
      <c r="C42" s="10">
        <v>0.2</v>
      </c>
      <c r="D42" s="11">
        <f>ROUND(($D$32+$D$39)*C42,2)</f>
        <v>392.51</v>
      </c>
    </row>
    <row r="43" spans="1:4">
      <c r="A43" s="5" t="s">
        <v>75</v>
      </c>
      <c r="B43" s="9" t="s">
        <v>123</v>
      </c>
      <c r="C43" s="10">
        <v>2.5000000000000001E-2</v>
      </c>
      <c r="D43" s="11">
        <f>ROUND(($D$32+$D$39)*C43,2)</f>
        <v>49.06</v>
      </c>
    </row>
    <row r="44" spans="1:4">
      <c r="A44" s="5" t="s">
        <v>78</v>
      </c>
      <c r="B44" s="9" t="s">
        <v>124</v>
      </c>
      <c r="C44" s="10">
        <v>0.03</v>
      </c>
      <c r="D44" s="11">
        <f t="shared" ref="D44:D49" si="0">ROUND(($D$32+$D$39)*C44,2)</f>
        <v>58.88</v>
      </c>
    </row>
    <row r="45" spans="1:4">
      <c r="A45" s="5" t="s">
        <v>80</v>
      </c>
      <c r="B45" s="9" t="s">
        <v>125</v>
      </c>
      <c r="C45" s="10">
        <v>1.4999999999999999E-2</v>
      </c>
      <c r="D45" s="11">
        <f t="shared" si="0"/>
        <v>29.44</v>
      </c>
    </row>
    <row r="46" spans="1:4">
      <c r="A46" s="5" t="s">
        <v>104</v>
      </c>
      <c r="B46" s="9" t="s">
        <v>126</v>
      </c>
      <c r="C46" s="10">
        <v>0.01</v>
      </c>
      <c r="D46" s="11">
        <f t="shared" si="0"/>
        <v>19.63</v>
      </c>
    </row>
    <row r="47" spans="1:4">
      <c r="A47" s="5" t="s">
        <v>106</v>
      </c>
      <c r="B47" s="9" t="s">
        <v>127</v>
      </c>
      <c r="C47" s="10">
        <v>6.0000000000000001E-3</v>
      </c>
      <c r="D47" s="11">
        <f t="shared" si="0"/>
        <v>11.78</v>
      </c>
    </row>
    <row r="48" spans="1:4">
      <c r="A48" s="5" t="s">
        <v>108</v>
      </c>
      <c r="B48" s="9" t="s">
        <v>128</v>
      </c>
      <c r="C48" s="10">
        <v>2E-3</v>
      </c>
      <c r="D48" s="11">
        <f t="shared" si="0"/>
        <v>3.93</v>
      </c>
    </row>
    <row r="49" spans="1:4">
      <c r="A49" s="5" t="s">
        <v>129</v>
      </c>
      <c r="B49" s="9" t="s">
        <v>130</v>
      </c>
      <c r="C49" s="10">
        <v>0.08</v>
      </c>
      <c r="D49" s="11">
        <f t="shared" si="0"/>
        <v>157</v>
      </c>
    </row>
    <row r="50" spans="1:4">
      <c r="A50" s="308" t="s">
        <v>118</v>
      </c>
      <c r="B50" s="309"/>
      <c r="C50" s="12">
        <f>SUM(C42:C49)</f>
        <v>0.36800000000000005</v>
      </c>
      <c r="D50" s="13">
        <f>SUM(D42:D49)</f>
        <v>722.2299999999999</v>
      </c>
    </row>
    <row r="51" spans="1:4">
      <c r="A51" s="290" t="s">
        <v>131</v>
      </c>
      <c r="B51" s="290"/>
      <c r="C51" s="290"/>
      <c r="D51" s="290"/>
    </row>
    <row r="52" spans="1:4" ht="22.5">
      <c r="A52" s="5" t="s">
        <v>132</v>
      </c>
      <c r="B52" s="9" t="s">
        <v>133</v>
      </c>
      <c r="C52" s="5" t="s">
        <v>134</v>
      </c>
      <c r="D52" s="5" t="s">
        <v>99</v>
      </c>
    </row>
    <row r="53" spans="1:4">
      <c r="A53" s="163" t="s">
        <v>72</v>
      </c>
      <c r="B53" s="9" t="s">
        <v>135</v>
      </c>
      <c r="C53" s="17">
        <v>5.5</v>
      </c>
      <c r="D53" s="17">
        <f>(C53*2*26)-D25*6%</f>
        <v>188.22280000000001</v>
      </c>
    </row>
    <row r="54" spans="1:4" ht="22.5">
      <c r="A54" s="5" t="s">
        <v>75</v>
      </c>
      <c r="B54" s="9" t="s">
        <v>136</v>
      </c>
      <c r="C54" s="27">
        <v>42.2</v>
      </c>
      <c r="D54" s="11">
        <f>C54*21</f>
        <v>886.2</v>
      </c>
    </row>
    <row r="55" spans="1:4">
      <c r="A55" s="5" t="s">
        <v>78</v>
      </c>
      <c r="B55" s="14" t="s">
        <v>137</v>
      </c>
      <c r="C55" s="17"/>
      <c r="D55" s="17">
        <f>C55</f>
        <v>0</v>
      </c>
    </row>
    <row r="56" spans="1:4">
      <c r="A56" s="5" t="s">
        <v>80</v>
      </c>
      <c r="B56" s="9" t="s">
        <v>138</v>
      </c>
      <c r="C56" s="9"/>
      <c r="D56" s="17">
        <v>12.81</v>
      </c>
    </row>
    <row r="57" spans="1:4">
      <c r="A57" s="5" t="s">
        <v>104</v>
      </c>
      <c r="B57" s="9" t="s">
        <v>139</v>
      </c>
      <c r="C57" s="9"/>
      <c r="D57" s="17">
        <v>3.3</v>
      </c>
    </row>
    <row r="58" spans="1:4">
      <c r="A58" s="5" t="s">
        <v>106</v>
      </c>
      <c r="B58" s="14" t="s">
        <v>140</v>
      </c>
      <c r="C58" s="17"/>
      <c r="D58" s="17">
        <v>187.18</v>
      </c>
    </row>
    <row r="59" spans="1:4">
      <c r="A59" s="4" t="s">
        <v>108</v>
      </c>
      <c r="B59" s="164" t="s">
        <v>109</v>
      </c>
      <c r="C59" s="164"/>
      <c r="D59" s="17">
        <v>0</v>
      </c>
    </row>
    <row r="60" spans="1:4">
      <c r="A60" s="300" t="s">
        <v>110</v>
      </c>
      <c r="B60" s="300"/>
      <c r="C60" s="300"/>
      <c r="D60" s="18">
        <f>SUM(D53:D59)</f>
        <v>1277.7128</v>
      </c>
    </row>
    <row r="61" spans="1:4">
      <c r="A61" s="290" t="s">
        <v>141</v>
      </c>
      <c r="B61" s="290"/>
      <c r="C61" s="290"/>
      <c r="D61" s="290"/>
    </row>
    <row r="62" spans="1:4">
      <c r="A62" s="5">
        <v>2</v>
      </c>
      <c r="B62" s="302" t="s">
        <v>142</v>
      </c>
      <c r="C62" s="302"/>
      <c r="D62" s="5" t="s">
        <v>99</v>
      </c>
    </row>
    <row r="63" spans="1:4">
      <c r="A63" s="5" t="s">
        <v>113</v>
      </c>
      <c r="B63" s="302" t="s">
        <v>114</v>
      </c>
      <c r="C63" s="302"/>
      <c r="D63" s="11">
        <f>D39</f>
        <v>332.93</v>
      </c>
    </row>
    <row r="64" spans="1:4">
      <c r="A64" s="5" t="s">
        <v>120</v>
      </c>
      <c r="B64" s="302" t="s">
        <v>121</v>
      </c>
      <c r="C64" s="302"/>
      <c r="D64" s="11">
        <f>D50</f>
        <v>722.2299999999999</v>
      </c>
    </row>
    <row r="65" spans="1:4">
      <c r="A65" s="5" t="s">
        <v>132</v>
      </c>
      <c r="B65" s="302" t="s">
        <v>133</v>
      </c>
      <c r="C65" s="302"/>
      <c r="D65" s="11">
        <f>D60</f>
        <v>1277.7128</v>
      </c>
    </row>
    <row r="66" spans="1:4">
      <c r="A66" s="300" t="s">
        <v>110</v>
      </c>
      <c r="B66" s="300"/>
      <c r="C66" s="300"/>
      <c r="D66" s="13">
        <f>SUM(D63:D65)</f>
        <v>2332.8728000000001</v>
      </c>
    </row>
    <row r="67" spans="1:4">
      <c r="A67" s="306"/>
      <c r="B67" s="306"/>
      <c r="C67" s="306"/>
      <c r="D67" s="306"/>
    </row>
    <row r="68" spans="1:4">
      <c r="A68" s="290" t="s">
        <v>143</v>
      </c>
      <c r="B68" s="290"/>
      <c r="C68" s="290"/>
      <c r="D68" s="290"/>
    </row>
    <row r="69" spans="1:4" ht="22.5">
      <c r="A69" s="5">
        <v>3</v>
      </c>
      <c r="B69" s="8" t="s">
        <v>144</v>
      </c>
      <c r="C69" s="5" t="s">
        <v>115</v>
      </c>
      <c r="D69" s="5" t="s">
        <v>99</v>
      </c>
    </row>
    <row r="70" spans="1:4">
      <c r="A70" s="5" t="s">
        <v>72</v>
      </c>
      <c r="B70" s="8" t="s">
        <v>145</v>
      </c>
      <c r="C70" s="10">
        <v>4.1999999999999997E-3</v>
      </c>
      <c r="D70" s="11">
        <f>ROUND(D32*C70,2)</f>
        <v>6.84</v>
      </c>
    </row>
    <row r="71" spans="1:4">
      <c r="A71" s="5" t="s">
        <v>75</v>
      </c>
      <c r="B71" s="8" t="s">
        <v>146</v>
      </c>
      <c r="C71" s="10">
        <f>0.08*C$70</f>
        <v>3.3599999999999998E-4</v>
      </c>
      <c r="D71" s="11">
        <f>ROUND($D$32*$C$71,2)</f>
        <v>0.55000000000000004</v>
      </c>
    </row>
    <row r="72" spans="1:4">
      <c r="A72" s="5" t="s">
        <v>78</v>
      </c>
      <c r="B72" s="8" t="s">
        <v>147</v>
      </c>
      <c r="C72" s="10">
        <v>0.04</v>
      </c>
      <c r="D72" s="11">
        <f>ROUND(D32*C72,2)</f>
        <v>65.180000000000007</v>
      </c>
    </row>
    <row r="73" spans="1:4">
      <c r="A73" s="5" t="s">
        <v>80</v>
      </c>
      <c r="B73" s="8" t="s">
        <v>148</v>
      </c>
      <c r="C73" s="10">
        <v>1.9400000000000001E-2</v>
      </c>
      <c r="D73" s="11">
        <f>ROUND(D32*C73,2)</f>
        <v>31.61</v>
      </c>
    </row>
    <row r="74" spans="1:4" ht="22.5">
      <c r="A74" s="5" t="s">
        <v>104</v>
      </c>
      <c r="B74" s="8" t="s">
        <v>149</v>
      </c>
      <c r="C74" s="10">
        <f>C50*C73</f>
        <v>7.1392000000000009E-3</v>
      </c>
      <c r="D74" s="11">
        <f>ROUND(D32*C74,2)</f>
        <v>11.63</v>
      </c>
    </row>
    <row r="75" spans="1:4">
      <c r="A75" s="5" t="s">
        <v>106</v>
      </c>
      <c r="B75" s="8" t="s">
        <v>150</v>
      </c>
      <c r="C75" s="10">
        <f>40%*8%*C73</f>
        <v>6.2080000000000002E-4</v>
      </c>
      <c r="D75" s="11">
        <f>ROUND($D$32*$C$75,2)</f>
        <v>1.01</v>
      </c>
    </row>
    <row r="76" spans="1:4">
      <c r="A76" s="308" t="s">
        <v>118</v>
      </c>
      <c r="B76" s="309"/>
      <c r="C76" s="12">
        <f>SUM(C70:C75)</f>
        <v>7.1695999999999996E-2</v>
      </c>
      <c r="D76" s="13">
        <f>SUM(D70:D75)</f>
        <v>116.82000000000001</v>
      </c>
    </row>
    <row r="77" spans="1:4">
      <c r="A77" s="316"/>
      <c r="B77" s="316"/>
      <c r="C77" s="316"/>
      <c r="D77" s="316"/>
    </row>
    <row r="78" spans="1:4">
      <c r="A78" s="290" t="s">
        <v>151</v>
      </c>
      <c r="B78" s="290"/>
      <c r="C78" s="290"/>
      <c r="D78" s="290"/>
    </row>
    <row r="79" spans="1:4">
      <c r="A79" s="317" t="s">
        <v>152</v>
      </c>
      <c r="B79" s="318"/>
      <c r="C79" s="318"/>
      <c r="D79" s="319"/>
    </row>
    <row r="80" spans="1:4" ht="22.5">
      <c r="A80" s="5" t="s">
        <v>153</v>
      </c>
      <c r="B80" s="9" t="s">
        <v>154</v>
      </c>
      <c r="C80" s="5" t="s">
        <v>115</v>
      </c>
      <c r="D80" s="5" t="s">
        <v>99</v>
      </c>
    </row>
    <row r="81" spans="1:4">
      <c r="A81" s="5" t="s">
        <v>72</v>
      </c>
      <c r="B81" s="9" t="s">
        <v>155</v>
      </c>
      <c r="C81" s="10">
        <v>1.6E-2</v>
      </c>
      <c r="D81" s="11">
        <f>ROUND($D$32*C81,2)</f>
        <v>26.07</v>
      </c>
    </row>
    <row r="82" spans="1:4">
      <c r="A82" s="5" t="s">
        <v>75</v>
      </c>
      <c r="B82" s="9" t="s">
        <v>156</v>
      </c>
      <c r="C82" s="10">
        <v>1.9400000000000001E-2</v>
      </c>
      <c r="D82" s="11">
        <f>ROUND($D$32*C82,2)</f>
        <v>31.61</v>
      </c>
    </row>
    <row r="83" spans="1:4">
      <c r="A83" s="5" t="s">
        <v>78</v>
      </c>
      <c r="B83" s="9" t="s">
        <v>157</v>
      </c>
      <c r="C83" s="10">
        <v>0.01</v>
      </c>
      <c r="D83" s="11">
        <f t="shared" ref="D83:D86" si="1">ROUND($D$32*C83,2)</f>
        <v>16.3</v>
      </c>
    </row>
    <row r="84" spans="1:4">
      <c r="A84" s="5" t="s">
        <v>80</v>
      </c>
      <c r="B84" s="9" t="s">
        <v>158</v>
      </c>
      <c r="C84" s="10">
        <v>0.01</v>
      </c>
      <c r="D84" s="11">
        <f t="shared" si="1"/>
        <v>16.3</v>
      </c>
    </row>
    <row r="85" spans="1:4">
      <c r="A85" s="5" t="s">
        <v>104</v>
      </c>
      <c r="B85" s="9" t="s">
        <v>159</v>
      </c>
      <c r="C85" s="10">
        <v>0.01</v>
      </c>
      <c r="D85" s="11">
        <f t="shared" si="1"/>
        <v>16.3</v>
      </c>
    </row>
    <row r="86" spans="1:4">
      <c r="A86" s="5" t="s">
        <v>106</v>
      </c>
      <c r="B86" s="9" t="s">
        <v>160</v>
      </c>
      <c r="C86" s="10">
        <v>0</v>
      </c>
      <c r="D86" s="11">
        <f t="shared" si="1"/>
        <v>0</v>
      </c>
    </row>
    <row r="87" spans="1:4">
      <c r="A87" s="308" t="s">
        <v>118</v>
      </c>
      <c r="B87" s="309"/>
      <c r="C87" s="12">
        <f>SUM(C81:C86)</f>
        <v>6.54E-2</v>
      </c>
      <c r="D87" s="13">
        <f>SUM(D81:D86)</f>
        <v>106.58</v>
      </c>
    </row>
    <row r="88" spans="1:4">
      <c r="A88" s="320" t="s">
        <v>161</v>
      </c>
      <c r="B88" s="321"/>
      <c r="C88" s="321"/>
      <c r="D88" s="321"/>
    </row>
    <row r="89" spans="1:4" ht="22.5">
      <c r="A89" s="5" t="s">
        <v>162</v>
      </c>
      <c r="B89" s="9" t="s">
        <v>163</v>
      </c>
      <c r="C89" s="5" t="s">
        <v>115</v>
      </c>
      <c r="D89" s="5" t="s">
        <v>99</v>
      </c>
    </row>
    <row r="90" spans="1:4">
      <c r="A90" s="5" t="s">
        <v>72</v>
      </c>
      <c r="B90" s="8" t="s">
        <v>164</v>
      </c>
      <c r="C90" s="28">
        <v>0</v>
      </c>
      <c r="D90" s="27"/>
    </row>
    <row r="91" spans="1:4">
      <c r="A91" s="308" t="s">
        <v>118</v>
      </c>
      <c r="B91" s="309"/>
      <c r="C91" s="12">
        <f>SUM(C90)</f>
        <v>0</v>
      </c>
      <c r="D91" s="13">
        <f>SUM(D90)</f>
        <v>0</v>
      </c>
    </row>
    <row r="92" spans="1:4">
      <c r="A92" s="290" t="s">
        <v>165</v>
      </c>
      <c r="B92" s="290"/>
      <c r="C92" s="290"/>
      <c r="D92" s="290"/>
    </row>
    <row r="93" spans="1:4">
      <c r="A93" s="5">
        <v>4</v>
      </c>
      <c r="B93" s="302" t="s">
        <v>166</v>
      </c>
      <c r="C93" s="302"/>
      <c r="D93" s="5" t="s">
        <v>99</v>
      </c>
    </row>
    <row r="94" spans="1:4">
      <c r="A94" s="5" t="s">
        <v>153</v>
      </c>
      <c r="B94" s="302" t="s">
        <v>167</v>
      </c>
      <c r="C94" s="302"/>
      <c r="D94" s="11">
        <f>D87</f>
        <v>106.58</v>
      </c>
    </row>
    <row r="95" spans="1:4">
      <c r="A95" s="5" t="s">
        <v>162</v>
      </c>
      <c r="B95" s="302" t="s">
        <v>163</v>
      </c>
      <c r="C95" s="302"/>
      <c r="D95" s="11">
        <f>D91</f>
        <v>0</v>
      </c>
    </row>
    <row r="96" spans="1:4">
      <c r="A96" s="300" t="s">
        <v>110</v>
      </c>
      <c r="B96" s="300"/>
      <c r="C96" s="300"/>
      <c r="D96" s="13">
        <f>SUM(D94:D95)</f>
        <v>106.58</v>
      </c>
    </row>
    <row r="97" spans="1:4">
      <c r="A97" s="316"/>
      <c r="B97" s="316"/>
      <c r="C97" s="316"/>
      <c r="D97" s="316"/>
    </row>
    <row r="98" spans="1:4">
      <c r="A98" s="317" t="s">
        <v>168</v>
      </c>
      <c r="B98" s="318"/>
      <c r="C98" s="318"/>
      <c r="D98" s="319"/>
    </row>
    <row r="99" spans="1:4">
      <c r="A99" s="5">
        <v>5</v>
      </c>
      <c r="B99" s="302" t="s">
        <v>169</v>
      </c>
      <c r="C99" s="302"/>
      <c r="D99" s="5" t="s">
        <v>99</v>
      </c>
    </row>
    <row r="100" spans="1:4">
      <c r="A100" s="5" t="s">
        <v>72</v>
      </c>
      <c r="B100" s="302" t="s">
        <v>170</v>
      </c>
      <c r="C100" s="302"/>
      <c r="D100" s="173">
        <f>'UNIFORME MANUTENÇÃO'!D13</f>
        <v>72.120833333333337</v>
      </c>
    </row>
    <row r="101" spans="1:4">
      <c r="A101" s="5" t="s">
        <v>75</v>
      </c>
      <c r="B101" s="302" t="s">
        <v>171</v>
      </c>
      <c r="C101" s="302"/>
      <c r="D101" s="27">
        <v>0</v>
      </c>
    </row>
    <row r="102" spans="1:4">
      <c r="A102" s="5" t="s">
        <v>78</v>
      </c>
      <c r="B102" s="302" t="s">
        <v>172</v>
      </c>
      <c r="C102" s="302"/>
      <c r="D102" s="27"/>
    </row>
    <row r="103" spans="1:4">
      <c r="A103" s="5" t="s">
        <v>80</v>
      </c>
      <c r="B103" s="302" t="s">
        <v>109</v>
      </c>
      <c r="C103" s="302"/>
      <c r="D103" s="27">
        <v>0</v>
      </c>
    </row>
    <row r="104" spans="1:4">
      <c r="A104" s="300" t="s">
        <v>118</v>
      </c>
      <c r="B104" s="300"/>
      <c r="C104" s="300"/>
      <c r="D104" s="165">
        <f>SUM(D100:D103)</f>
        <v>72.120833333333337</v>
      </c>
    </row>
    <row r="105" spans="1:4">
      <c r="A105" s="316"/>
      <c r="B105" s="316"/>
      <c r="C105" s="316"/>
      <c r="D105" s="316"/>
    </row>
    <row r="106" spans="1:4">
      <c r="A106" s="290" t="s">
        <v>185</v>
      </c>
      <c r="B106" s="290"/>
      <c r="C106" s="290"/>
      <c r="D106" s="290"/>
    </row>
    <row r="107" spans="1:4" ht="22.5">
      <c r="A107" s="5">
        <v>6</v>
      </c>
      <c r="B107" s="14" t="s">
        <v>174</v>
      </c>
      <c r="C107" s="5" t="s">
        <v>115</v>
      </c>
      <c r="D107" s="5" t="s">
        <v>99</v>
      </c>
    </row>
    <row r="108" spans="1:4">
      <c r="A108" s="5" t="s">
        <v>72</v>
      </c>
      <c r="B108" s="14" t="s">
        <v>175</v>
      </c>
      <c r="C108" s="166">
        <v>0.12</v>
      </c>
      <c r="D108" s="11">
        <f>ROUND(D124*C108,2)</f>
        <v>510.96</v>
      </c>
    </row>
    <row r="109" spans="1:4">
      <c r="A109" s="5" t="s">
        <v>75</v>
      </c>
      <c r="B109" s="14" t="s">
        <v>176</v>
      </c>
      <c r="C109" s="166">
        <v>0.15</v>
      </c>
      <c r="D109" s="11">
        <f>ROUND((D108+D124)*C109,2)</f>
        <v>715.35</v>
      </c>
    </row>
    <row r="110" spans="1:4">
      <c r="A110" s="5" t="s">
        <v>78</v>
      </c>
      <c r="B110" s="8" t="s">
        <v>177</v>
      </c>
      <c r="C110" s="12">
        <f>SUM(C111:C114)</f>
        <v>0.14250000000000002</v>
      </c>
      <c r="D110" s="9"/>
    </row>
    <row r="111" spans="1:4">
      <c r="A111" s="5"/>
      <c r="B111" s="14" t="s">
        <v>178</v>
      </c>
      <c r="C111" s="15">
        <v>1.6500000000000001E-2</v>
      </c>
      <c r="D111" s="323">
        <f>ROUND(ROUND((D108+D109+D124)/(100%-C110),2)*C110,2)</f>
        <v>911.39</v>
      </c>
    </row>
    <row r="112" spans="1:4">
      <c r="A112" s="5"/>
      <c r="B112" s="14" t="s">
        <v>179</v>
      </c>
      <c r="C112" s="15">
        <v>7.5999999999999998E-2</v>
      </c>
      <c r="D112" s="324"/>
    </row>
    <row r="113" spans="1:4">
      <c r="A113" s="5"/>
      <c r="B113" s="14" t="s">
        <v>180</v>
      </c>
      <c r="C113" s="15">
        <v>0</v>
      </c>
      <c r="D113" s="324"/>
    </row>
    <row r="114" spans="1:4">
      <c r="A114" s="5"/>
      <c r="B114" s="14" t="s">
        <v>181</v>
      </c>
      <c r="C114" s="15">
        <v>0.05</v>
      </c>
      <c r="D114" s="325"/>
    </row>
    <row r="115" spans="1:4">
      <c r="A115" s="300" t="s">
        <v>118</v>
      </c>
      <c r="B115" s="300"/>
      <c r="C115" s="16"/>
      <c r="D115" s="13">
        <f>SUM(D108,D109,D111,D112,D113,D114)</f>
        <v>2137.6999999999998</v>
      </c>
    </row>
    <row r="116" spans="1:4">
      <c r="A116" s="316"/>
      <c r="B116" s="316"/>
      <c r="C116" s="316"/>
      <c r="D116" s="316"/>
    </row>
    <row r="117" spans="1:4">
      <c r="A117" s="290" t="s">
        <v>182</v>
      </c>
      <c r="B117" s="290"/>
      <c r="C117" s="290"/>
      <c r="D117" s="290"/>
    </row>
    <row r="118" spans="1:4">
      <c r="A118" s="5"/>
      <c r="B118" s="302" t="s">
        <v>183</v>
      </c>
      <c r="C118" s="302"/>
      <c r="D118" s="5" t="s">
        <v>99</v>
      </c>
    </row>
    <row r="119" spans="1:4">
      <c r="A119" s="5" t="s">
        <v>72</v>
      </c>
      <c r="B119" s="302" t="s">
        <v>97</v>
      </c>
      <c r="C119" s="302"/>
      <c r="D119" s="11">
        <f>D32</f>
        <v>1629.62</v>
      </c>
    </row>
    <row r="120" spans="1:4">
      <c r="A120" s="5" t="s">
        <v>75</v>
      </c>
      <c r="B120" s="302" t="s">
        <v>111</v>
      </c>
      <c r="C120" s="302"/>
      <c r="D120" s="11">
        <f>D66</f>
        <v>2332.8728000000001</v>
      </c>
    </row>
    <row r="121" spans="1:4">
      <c r="A121" s="5" t="s">
        <v>78</v>
      </c>
      <c r="B121" s="302" t="s">
        <v>111</v>
      </c>
      <c r="C121" s="302"/>
      <c r="D121" s="11">
        <f>D76</f>
        <v>116.82000000000001</v>
      </c>
    </row>
    <row r="122" spans="1:4">
      <c r="A122" s="5" t="s">
        <v>80</v>
      </c>
      <c r="B122" s="302" t="s">
        <v>151</v>
      </c>
      <c r="C122" s="302"/>
      <c r="D122" s="17">
        <f>D96</f>
        <v>106.58</v>
      </c>
    </row>
    <row r="123" spans="1:4">
      <c r="A123" s="5" t="s">
        <v>104</v>
      </c>
      <c r="B123" s="302" t="s">
        <v>168</v>
      </c>
      <c r="C123" s="302"/>
      <c r="D123" s="17">
        <f>D104</f>
        <v>72.120833333333337</v>
      </c>
    </row>
    <row r="124" spans="1:4">
      <c r="A124" s="300" t="s">
        <v>184</v>
      </c>
      <c r="B124" s="300"/>
      <c r="C124" s="300"/>
      <c r="D124" s="18">
        <f>SUM(D119:D123)</f>
        <v>4258.0136333333339</v>
      </c>
    </row>
    <row r="125" spans="1:4">
      <c r="A125" s="5" t="s">
        <v>106</v>
      </c>
      <c r="B125" s="302" t="s">
        <v>185</v>
      </c>
      <c r="C125" s="302"/>
      <c r="D125" s="17">
        <f>D115</f>
        <v>2137.6999999999998</v>
      </c>
    </row>
    <row r="126" spans="1:4">
      <c r="A126" s="300" t="s">
        <v>186</v>
      </c>
      <c r="B126" s="300"/>
      <c r="C126" s="300"/>
      <c r="D126" s="18">
        <f>ROUNDUP(D124+D125,2)</f>
        <v>6395.72</v>
      </c>
    </row>
    <row r="127" spans="1:4">
      <c r="A127" s="316"/>
      <c r="B127" s="316"/>
      <c r="C127" s="316"/>
      <c r="D127" s="316"/>
    </row>
  </sheetData>
  <mergeCells count="88">
    <mergeCell ref="A124:C124"/>
    <mergeCell ref="B125:C125"/>
    <mergeCell ref="A126:C126"/>
    <mergeCell ref="A127:D127"/>
    <mergeCell ref="B118:C118"/>
    <mergeCell ref="B119:C119"/>
    <mergeCell ref="B120:C120"/>
    <mergeCell ref="B121:C121"/>
    <mergeCell ref="B122:C122"/>
    <mergeCell ref="B123:C123"/>
    <mergeCell ref="A117:D117"/>
    <mergeCell ref="B99:C99"/>
    <mergeCell ref="B100:C100"/>
    <mergeCell ref="B101:C101"/>
    <mergeCell ref="B102:C102"/>
    <mergeCell ref="B103:C103"/>
    <mergeCell ref="A104:C104"/>
    <mergeCell ref="A105:D105"/>
    <mergeCell ref="A106:D106"/>
    <mergeCell ref="D111:D114"/>
    <mergeCell ref="A115:B115"/>
    <mergeCell ref="A116:D116"/>
    <mergeCell ref="A98:D98"/>
    <mergeCell ref="A78:D78"/>
    <mergeCell ref="A79:D79"/>
    <mergeCell ref="A87:B87"/>
    <mergeCell ref="A88:D88"/>
    <mergeCell ref="A91:B91"/>
    <mergeCell ref="A92:D92"/>
    <mergeCell ref="B93:C93"/>
    <mergeCell ref="B94:C94"/>
    <mergeCell ref="B95:C95"/>
    <mergeCell ref="A96:C96"/>
    <mergeCell ref="A97:D97"/>
    <mergeCell ref="A77:D77"/>
    <mergeCell ref="A51:D51"/>
    <mergeCell ref="A60:C60"/>
    <mergeCell ref="A61:D61"/>
    <mergeCell ref="B62:C62"/>
    <mergeCell ref="B63:C63"/>
    <mergeCell ref="B64:C64"/>
    <mergeCell ref="B65:C65"/>
    <mergeCell ref="A66:C66"/>
    <mergeCell ref="A67:D67"/>
    <mergeCell ref="A68:D68"/>
    <mergeCell ref="A76:B76"/>
    <mergeCell ref="A50:B50"/>
    <mergeCell ref="B27:C27"/>
    <mergeCell ref="B28:C28"/>
    <mergeCell ref="B29:C29"/>
    <mergeCell ref="B30:C30"/>
    <mergeCell ref="B31:C31"/>
    <mergeCell ref="A32:C32"/>
    <mergeCell ref="A33:D33"/>
    <mergeCell ref="A34:D34"/>
    <mergeCell ref="A35:D35"/>
    <mergeCell ref="A39:B39"/>
    <mergeCell ref="A40:D40"/>
    <mergeCell ref="B26:C26"/>
    <mergeCell ref="A15:D15"/>
    <mergeCell ref="A16:D16"/>
    <mergeCell ref="B17:C17"/>
    <mergeCell ref="B18:C18"/>
    <mergeCell ref="B19:C19"/>
    <mergeCell ref="B20:C20"/>
    <mergeCell ref="B21:C21"/>
    <mergeCell ref="A22:D22"/>
    <mergeCell ref="A23:D23"/>
    <mergeCell ref="B24:C24"/>
    <mergeCell ref="B25:C25"/>
    <mergeCell ref="A14:D14"/>
    <mergeCell ref="A4:B4"/>
    <mergeCell ref="C4:D4"/>
    <mergeCell ref="A5:D5"/>
    <mergeCell ref="A6:D6"/>
    <mergeCell ref="B7:C7"/>
    <mergeCell ref="B8:C8"/>
    <mergeCell ref="B9:C9"/>
    <mergeCell ref="B10:C10"/>
    <mergeCell ref="A11:D11"/>
    <mergeCell ref="A12:B12"/>
    <mergeCell ref="A13:B13"/>
    <mergeCell ref="A1:B1"/>
    <mergeCell ref="C1:D1"/>
    <mergeCell ref="A2:B2"/>
    <mergeCell ref="C2:D2"/>
    <mergeCell ref="A3:B3"/>
    <mergeCell ref="C3:D3"/>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CAB9CC-167A-4AAF-A1D1-8C06DCF93C60}">
  <sheetPr>
    <tabColor rgb="FF92D050"/>
  </sheetPr>
  <dimension ref="A1:E127"/>
  <sheetViews>
    <sheetView topLeftCell="A51" zoomScale="130" zoomScaleNormal="130" workbookViewId="0">
      <selection activeCell="D54" sqref="D54"/>
    </sheetView>
  </sheetViews>
  <sheetFormatPr defaultRowHeight="15"/>
  <cols>
    <col min="1" max="1" width="3.5703125" style="3" customWidth="1"/>
    <col min="2" max="2" width="48" style="2" customWidth="1"/>
    <col min="3" max="3" width="9.140625" style="2"/>
    <col min="4" max="4" width="16" style="3" customWidth="1"/>
  </cols>
  <sheetData>
    <row r="1" spans="1:4">
      <c r="A1" s="289" t="s">
        <v>67</v>
      </c>
      <c r="B1" s="289"/>
      <c r="C1" s="289"/>
      <c r="D1" s="289"/>
    </row>
    <row r="2" spans="1:4">
      <c r="A2" s="289" t="s">
        <v>68</v>
      </c>
      <c r="B2" s="289"/>
      <c r="C2" s="289"/>
      <c r="D2" s="289"/>
    </row>
    <row r="3" spans="1:4">
      <c r="A3" s="289" t="s">
        <v>69</v>
      </c>
      <c r="B3" s="289"/>
      <c r="C3" s="289"/>
      <c r="D3" s="289"/>
    </row>
    <row r="4" spans="1:4">
      <c r="A4" s="289" t="s">
        <v>70</v>
      </c>
      <c r="B4" s="289"/>
      <c r="C4" s="289"/>
      <c r="D4" s="289"/>
    </row>
    <row r="5" spans="1:4">
      <c r="A5" s="291"/>
      <c r="B5" s="291"/>
      <c r="C5" s="291"/>
      <c r="D5" s="291"/>
    </row>
    <row r="6" spans="1:4">
      <c r="A6" s="292" t="s">
        <v>71</v>
      </c>
      <c r="B6" s="293"/>
      <c r="C6" s="293"/>
      <c r="D6" s="294"/>
    </row>
    <row r="7" spans="1:4">
      <c r="A7" s="4" t="s">
        <v>72</v>
      </c>
      <c r="B7" s="295" t="s">
        <v>73</v>
      </c>
      <c r="C7" s="296"/>
      <c r="D7" s="5" t="s">
        <v>74</v>
      </c>
    </row>
    <row r="8" spans="1:4">
      <c r="A8" s="4" t="s">
        <v>75</v>
      </c>
      <c r="B8" s="297" t="s">
        <v>76</v>
      </c>
      <c r="C8" s="298"/>
      <c r="D8" s="5" t="s">
        <v>77</v>
      </c>
    </row>
    <row r="9" spans="1:4">
      <c r="A9" s="4" t="s">
        <v>78</v>
      </c>
      <c r="B9" s="297" t="s">
        <v>79</v>
      </c>
      <c r="C9" s="298"/>
      <c r="D9" s="5">
        <v>2024</v>
      </c>
    </row>
    <row r="10" spans="1:4">
      <c r="A10" s="4" t="s">
        <v>80</v>
      </c>
      <c r="B10" s="297" t="s">
        <v>81</v>
      </c>
      <c r="C10" s="298"/>
      <c r="D10" s="30" t="s">
        <v>189</v>
      </c>
    </row>
    <row r="11" spans="1:4">
      <c r="A11" s="299" t="s">
        <v>83</v>
      </c>
      <c r="B11" s="299"/>
      <c r="C11" s="299"/>
      <c r="D11" s="299"/>
    </row>
    <row r="12" spans="1:4" ht="33.75">
      <c r="A12" s="300" t="s">
        <v>84</v>
      </c>
      <c r="B12" s="300"/>
      <c r="C12" s="5" t="s">
        <v>85</v>
      </c>
      <c r="D12" s="5" t="s">
        <v>86</v>
      </c>
    </row>
    <row r="13" spans="1:4">
      <c r="A13" s="301" t="s">
        <v>246</v>
      </c>
      <c r="B13" s="301"/>
      <c r="C13" s="177" t="s">
        <v>220</v>
      </c>
      <c r="D13" s="199">
        <v>1</v>
      </c>
    </row>
    <row r="14" spans="1:4">
      <c r="A14" s="290" t="s">
        <v>88</v>
      </c>
      <c r="B14" s="290"/>
      <c r="C14" s="290"/>
      <c r="D14" s="290"/>
    </row>
    <row r="15" spans="1:4">
      <c r="A15" s="303" t="s">
        <v>89</v>
      </c>
      <c r="B15" s="303"/>
      <c r="C15" s="303"/>
      <c r="D15" s="303"/>
    </row>
    <row r="16" spans="1:4">
      <c r="A16" s="303" t="s">
        <v>90</v>
      </c>
      <c r="B16" s="303"/>
      <c r="C16" s="303"/>
      <c r="D16" s="303"/>
    </row>
    <row r="17" spans="1:4">
      <c r="A17" s="4">
        <v>1</v>
      </c>
      <c r="B17" s="304" t="s">
        <v>91</v>
      </c>
      <c r="C17" s="304"/>
      <c r="D17" s="6" t="str">
        <f>A14</f>
        <v>Mão de obra</v>
      </c>
    </row>
    <row r="18" spans="1:4">
      <c r="A18" s="4">
        <v>2</v>
      </c>
      <c r="B18" s="304" t="s">
        <v>92</v>
      </c>
      <c r="C18" s="304"/>
      <c r="D18" s="29" t="s">
        <v>247</v>
      </c>
    </row>
    <row r="19" spans="1:4">
      <c r="A19" s="4">
        <v>3</v>
      </c>
      <c r="B19" s="304" t="s">
        <v>192</v>
      </c>
      <c r="C19" s="304"/>
      <c r="D19" s="162">
        <v>2405.96</v>
      </c>
    </row>
    <row r="20" spans="1:4">
      <c r="A20" s="4">
        <v>4</v>
      </c>
      <c r="B20" s="304" t="s">
        <v>95</v>
      </c>
      <c r="C20" s="304"/>
      <c r="D20" s="25"/>
    </row>
    <row r="21" spans="1:4">
      <c r="A21" s="4">
        <v>5</v>
      </c>
      <c r="B21" s="304" t="s">
        <v>96</v>
      </c>
      <c r="C21" s="304"/>
      <c r="D21" s="26">
        <v>45292</v>
      </c>
    </row>
    <row r="22" spans="1:4">
      <c r="A22" s="306"/>
      <c r="B22" s="306"/>
      <c r="C22" s="306"/>
      <c r="D22" s="306"/>
    </row>
    <row r="23" spans="1:4">
      <c r="A23" s="290" t="s">
        <v>97</v>
      </c>
      <c r="B23" s="290"/>
      <c r="C23" s="290"/>
      <c r="D23" s="290"/>
    </row>
    <row r="24" spans="1:4">
      <c r="A24" s="7">
        <v>1</v>
      </c>
      <c r="B24" s="307" t="s">
        <v>98</v>
      </c>
      <c r="C24" s="307"/>
      <c r="D24" s="7" t="s">
        <v>99</v>
      </c>
    </row>
    <row r="25" spans="1:4">
      <c r="A25" s="7" t="s">
        <v>72</v>
      </c>
      <c r="B25" s="302" t="s">
        <v>193</v>
      </c>
      <c r="C25" s="302"/>
      <c r="D25" s="27">
        <f>D19</f>
        <v>2405.96</v>
      </c>
    </row>
    <row r="26" spans="1:4">
      <c r="A26" s="7" t="s">
        <v>75</v>
      </c>
      <c r="B26" s="302" t="s">
        <v>101</v>
      </c>
      <c r="C26" s="302"/>
      <c r="D26" s="17">
        <v>0</v>
      </c>
    </row>
    <row r="27" spans="1:4">
      <c r="A27" s="7" t="s">
        <v>78</v>
      </c>
      <c r="B27" s="310" t="s">
        <v>102</v>
      </c>
      <c r="C27" s="311"/>
      <c r="D27" s="19">
        <v>0</v>
      </c>
    </row>
    <row r="28" spans="1:4">
      <c r="A28" s="7" t="s">
        <v>80</v>
      </c>
      <c r="B28" s="310" t="s">
        <v>103</v>
      </c>
      <c r="C28" s="311"/>
      <c r="D28" s="19">
        <v>0</v>
      </c>
    </row>
    <row r="29" spans="1:4">
      <c r="A29" s="7" t="s">
        <v>104</v>
      </c>
      <c r="B29" s="310" t="s">
        <v>105</v>
      </c>
      <c r="C29" s="311"/>
      <c r="D29" s="19">
        <f>D28/15*2.5</f>
        <v>0</v>
      </c>
    </row>
    <row r="30" spans="1:4">
      <c r="A30" s="7" t="s">
        <v>106</v>
      </c>
      <c r="B30" s="307" t="s">
        <v>107</v>
      </c>
      <c r="C30" s="307"/>
      <c r="D30" s="19">
        <v>0</v>
      </c>
    </row>
    <row r="31" spans="1:4">
      <c r="A31" s="5" t="s">
        <v>108</v>
      </c>
      <c r="B31" s="312" t="s">
        <v>109</v>
      </c>
      <c r="C31" s="313"/>
      <c r="D31" s="11">
        <v>0</v>
      </c>
    </row>
    <row r="32" spans="1:4">
      <c r="A32" s="308" t="s">
        <v>110</v>
      </c>
      <c r="B32" s="314"/>
      <c r="C32" s="309"/>
      <c r="D32" s="13">
        <f>SUM(D25:D31)</f>
        <v>2405.96</v>
      </c>
    </row>
    <row r="33" spans="1:4">
      <c r="A33" s="306"/>
      <c r="B33" s="306"/>
      <c r="C33" s="306"/>
      <c r="D33" s="306"/>
    </row>
    <row r="34" spans="1:4">
      <c r="A34" s="290" t="s">
        <v>111</v>
      </c>
      <c r="B34" s="290"/>
      <c r="C34" s="290"/>
      <c r="D34" s="290"/>
    </row>
    <row r="35" spans="1:4">
      <c r="A35" s="290" t="s">
        <v>112</v>
      </c>
      <c r="B35" s="290"/>
      <c r="C35" s="290"/>
      <c r="D35" s="290"/>
    </row>
    <row r="36" spans="1:4" ht="22.5">
      <c r="A36" s="5" t="s">
        <v>113</v>
      </c>
      <c r="B36" s="8" t="s">
        <v>114</v>
      </c>
      <c r="C36" s="5" t="s">
        <v>115</v>
      </c>
      <c r="D36" s="5" t="s">
        <v>99</v>
      </c>
    </row>
    <row r="37" spans="1:4">
      <c r="A37" s="5" t="s">
        <v>72</v>
      </c>
      <c r="B37" s="9" t="s">
        <v>116</v>
      </c>
      <c r="C37" s="10">
        <v>8.3299999999999999E-2</v>
      </c>
      <c r="D37" s="11">
        <f>ROUND($D$32*C37,2)</f>
        <v>200.42</v>
      </c>
    </row>
    <row r="38" spans="1:4">
      <c r="A38" s="5" t="s">
        <v>75</v>
      </c>
      <c r="B38" s="9" t="s">
        <v>117</v>
      </c>
      <c r="C38" s="10">
        <v>0.121</v>
      </c>
      <c r="D38" s="11">
        <f>ROUND($D$32*C38,2)</f>
        <v>291.12</v>
      </c>
    </row>
    <row r="39" spans="1:4">
      <c r="A39" s="308" t="s">
        <v>118</v>
      </c>
      <c r="B39" s="309"/>
      <c r="C39" s="12">
        <f>SUM(C37:C38)</f>
        <v>0.20429999999999998</v>
      </c>
      <c r="D39" s="13">
        <f>SUM(D37:D38)</f>
        <v>491.53999999999996</v>
      </c>
    </row>
    <row r="40" spans="1:4">
      <c r="A40" s="315" t="s">
        <v>119</v>
      </c>
      <c r="B40" s="315"/>
      <c r="C40" s="315"/>
      <c r="D40" s="315"/>
    </row>
    <row r="41" spans="1:4" ht="22.5">
      <c r="A41" s="5" t="s">
        <v>120</v>
      </c>
      <c r="B41" s="5" t="s">
        <v>121</v>
      </c>
      <c r="C41" s="5" t="s">
        <v>115</v>
      </c>
      <c r="D41" s="5" t="s">
        <v>99</v>
      </c>
    </row>
    <row r="42" spans="1:4">
      <c r="A42" s="5" t="s">
        <v>72</v>
      </c>
      <c r="B42" s="9" t="s">
        <v>122</v>
      </c>
      <c r="C42" s="10">
        <v>0.2</v>
      </c>
      <c r="D42" s="11">
        <f>ROUND(($D$32+$D$39)*C42,2)</f>
        <v>579.5</v>
      </c>
    </row>
    <row r="43" spans="1:4">
      <c r="A43" s="5" t="s">
        <v>75</v>
      </c>
      <c r="B43" s="9" t="s">
        <v>123</v>
      </c>
      <c r="C43" s="10">
        <v>2.5000000000000001E-2</v>
      </c>
      <c r="D43" s="11">
        <f>ROUND(($D$32+$D$39)*C43,2)</f>
        <v>72.44</v>
      </c>
    </row>
    <row r="44" spans="1:4">
      <c r="A44" s="5" t="s">
        <v>78</v>
      </c>
      <c r="B44" s="9" t="s">
        <v>124</v>
      </c>
      <c r="C44" s="10">
        <v>0.03</v>
      </c>
      <c r="D44" s="11">
        <f t="shared" ref="D44:D49" si="0">ROUND(($D$32+$D$39)*C44,2)</f>
        <v>86.93</v>
      </c>
    </row>
    <row r="45" spans="1:4">
      <c r="A45" s="5" t="s">
        <v>80</v>
      </c>
      <c r="B45" s="9" t="s">
        <v>125</v>
      </c>
      <c r="C45" s="10">
        <v>1.4999999999999999E-2</v>
      </c>
      <c r="D45" s="11">
        <f t="shared" si="0"/>
        <v>43.46</v>
      </c>
    </row>
    <row r="46" spans="1:4">
      <c r="A46" s="5" t="s">
        <v>104</v>
      </c>
      <c r="B46" s="9" t="s">
        <v>126</v>
      </c>
      <c r="C46" s="10">
        <v>0.01</v>
      </c>
      <c r="D46" s="11">
        <f t="shared" si="0"/>
        <v>28.98</v>
      </c>
    </row>
    <row r="47" spans="1:4">
      <c r="A47" s="5" t="s">
        <v>106</v>
      </c>
      <c r="B47" s="9" t="s">
        <v>127</v>
      </c>
      <c r="C47" s="10">
        <v>6.0000000000000001E-3</v>
      </c>
      <c r="D47" s="11">
        <f t="shared" si="0"/>
        <v>17.39</v>
      </c>
    </row>
    <row r="48" spans="1:4">
      <c r="A48" s="5" t="s">
        <v>108</v>
      </c>
      <c r="B48" s="9" t="s">
        <v>128</v>
      </c>
      <c r="C48" s="10">
        <v>2E-3</v>
      </c>
      <c r="D48" s="11">
        <f t="shared" si="0"/>
        <v>5.8</v>
      </c>
    </row>
    <row r="49" spans="1:4">
      <c r="A49" s="5" t="s">
        <v>129</v>
      </c>
      <c r="B49" s="9" t="s">
        <v>130</v>
      </c>
      <c r="C49" s="10">
        <v>0.08</v>
      </c>
      <c r="D49" s="11">
        <f t="shared" si="0"/>
        <v>231.8</v>
      </c>
    </row>
    <row r="50" spans="1:4">
      <c r="A50" s="308" t="s">
        <v>118</v>
      </c>
      <c r="B50" s="309"/>
      <c r="C50" s="12">
        <f>SUM(C42:C49)</f>
        <v>0.36800000000000005</v>
      </c>
      <c r="D50" s="13">
        <f>SUM(D42:D49)</f>
        <v>1066.3000000000002</v>
      </c>
    </row>
    <row r="51" spans="1:4">
      <c r="A51" s="290" t="s">
        <v>131</v>
      </c>
      <c r="B51" s="290"/>
      <c r="C51" s="290"/>
      <c r="D51" s="290"/>
    </row>
    <row r="52" spans="1:4" ht="22.5">
      <c r="A52" s="5" t="s">
        <v>132</v>
      </c>
      <c r="B52" s="9" t="s">
        <v>133</v>
      </c>
      <c r="C52" s="5" t="s">
        <v>134</v>
      </c>
      <c r="D52" s="5" t="s">
        <v>99</v>
      </c>
    </row>
    <row r="53" spans="1:4">
      <c r="A53" s="163" t="s">
        <v>72</v>
      </c>
      <c r="B53" s="9" t="s">
        <v>135</v>
      </c>
      <c r="C53" s="17">
        <v>5.5</v>
      </c>
      <c r="D53" s="17">
        <f>(C53*2*15)-D25*6%</f>
        <v>20.642400000000009</v>
      </c>
    </row>
    <row r="54" spans="1:4" ht="22.5">
      <c r="A54" s="5" t="s">
        <v>75</v>
      </c>
      <c r="B54" s="9" t="s">
        <v>222</v>
      </c>
      <c r="C54" s="27">
        <v>42.2</v>
      </c>
      <c r="D54" s="11">
        <f>C54*15</f>
        <v>633</v>
      </c>
    </row>
    <row r="55" spans="1:4">
      <c r="A55" s="5" t="s">
        <v>78</v>
      </c>
      <c r="B55" s="14" t="s">
        <v>137</v>
      </c>
      <c r="C55" s="17"/>
      <c r="D55" s="17">
        <f>C55</f>
        <v>0</v>
      </c>
    </row>
    <row r="56" spans="1:4">
      <c r="A56" s="5" t="s">
        <v>80</v>
      </c>
      <c r="B56" s="9" t="s">
        <v>138</v>
      </c>
      <c r="C56" s="9"/>
      <c r="D56" s="17">
        <v>12.81</v>
      </c>
    </row>
    <row r="57" spans="1:4">
      <c r="A57" s="5" t="s">
        <v>104</v>
      </c>
      <c r="B57" s="9" t="s">
        <v>139</v>
      </c>
      <c r="C57" s="9"/>
      <c r="D57" s="17">
        <v>3.3</v>
      </c>
    </row>
    <row r="58" spans="1:4">
      <c r="A58" s="5" t="s">
        <v>106</v>
      </c>
      <c r="B58" s="14" t="s">
        <v>140</v>
      </c>
      <c r="C58" s="17"/>
      <c r="D58" s="17">
        <v>187.18</v>
      </c>
    </row>
    <row r="59" spans="1:4">
      <c r="A59" s="4" t="s">
        <v>108</v>
      </c>
      <c r="B59" s="164" t="s">
        <v>109</v>
      </c>
      <c r="C59" s="164"/>
      <c r="D59" s="17">
        <v>0</v>
      </c>
    </row>
    <row r="60" spans="1:4">
      <c r="A60" s="300" t="s">
        <v>110</v>
      </c>
      <c r="B60" s="300"/>
      <c r="C60" s="300"/>
      <c r="D60" s="18">
        <f>SUM(D53:D59)</f>
        <v>856.93239999999992</v>
      </c>
    </row>
    <row r="61" spans="1:4">
      <c r="A61" s="290" t="s">
        <v>141</v>
      </c>
      <c r="B61" s="290"/>
      <c r="C61" s="290"/>
      <c r="D61" s="290"/>
    </row>
    <row r="62" spans="1:4">
      <c r="A62" s="5">
        <v>2</v>
      </c>
      <c r="B62" s="302" t="s">
        <v>142</v>
      </c>
      <c r="C62" s="302"/>
      <c r="D62" s="5" t="s">
        <v>99</v>
      </c>
    </row>
    <row r="63" spans="1:4">
      <c r="A63" s="5" t="s">
        <v>113</v>
      </c>
      <c r="B63" s="302" t="s">
        <v>114</v>
      </c>
      <c r="C63" s="302"/>
      <c r="D63" s="11">
        <f>D39</f>
        <v>491.53999999999996</v>
      </c>
    </row>
    <row r="64" spans="1:4">
      <c r="A64" s="5" t="s">
        <v>120</v>
      </c>
      <c r="B64" s="302" t="s">
        <v>121</v>
      </c>
      <c r="C64" s="302"/>
      <c r="D64" s="11">
        <f>D50</f>
        <v>1066.3000000000002</v>
      </c>
    </row>
    <row r="65" spans="1:4">
      <c r="A65" s="5" t="s">
        <v>132</v>
      </c>
      <c r="B65" s="302" t="s">
        <v>133</v>
      </c>
      <c r="C65" s="302"/>
      <c r="D65" s="11">
        <f>D60</f>
        <v>856.93239999999992</v>
      </c>
    </row>
    <row r="66" spans="1:4">
      <c r="A66" s="300" t="s">
        <v>110</v>
      </c>
      <c r="B66" s="300"/>
      <c r="C66" s="300"/>
      <c r="D66" s="13">
        <f>SUM(D63:D65)</f>
        <v>2414.7723999999998</v>
      </c>
    </row>
    <row r="67" spans="1:4">
      <c r="A67" s="306"/>
      <c r="B67" s="306"/>
      <c r="C67" s="306"/>
      <c r="D67" s="306"/>
    </row>
    <row r="68" spans="1:4">
      <c r="A68" s="290" t="s">
        <v>143</v>
      </c>
      <c r="B68" s="290"/>
      <c r="C68" s="290"/>
      <c r="D68" s="290"/>
    </row>
    <row r="69" spans="1:4" ht="22.5">
      <c r="A69" s="5">
        <v>3</v>
      </c>
      <c r="B69" s="8" t="s">
        <v>144</v>
      </c>
      <c r="C69" s="5" t="s">
        <v>115</v>
      </c>
      <c r="D69" s="5" t="s">
        <v>99</v>
      </c>
    </row>
    <row r="70" spans="1:4">
      <c r="A70" s="5" t="s">
        <v>72</v>
      </c>
      <c r="B70" s="8" t="s">
        <v>145</v>
      </c>
      <c r="C70" s="10">
        <v>4.1999999999999997E-3</v>
      </c>
      <c r="D70" s="11">
        <f>ROUND(D32*C70,2)</f>
        <v>10.11</v>
      </c>
    </row>
    <row r="71" spans="1:4">
      <c r="A71" s="5" t="s">
        <v>75</v>
      </c>
      <c r="B71" s="8" t="s">
        <v>146</v>
      </c>
      <c r="C71" s="10">
        <f>0.08*C$70</f>
        <v>3.3599999999999998E-4</v>
      </c>
      <c r="D71" s="11">
        <f>ROUND($D$32*$C$71,2)</f>
        <v>0.81</v>
      </c>
    </row>
    <row r="72" spans="1:4">
      <c r="A72" s="5" t="s">
        <v>78</v>
      </c>
      <c r="B72" s="8" t="s">
        <v>147</v>
      </c>
      <c r="C72" s="10">
        <v>0.04</v>
      </c>
      <c r="D72" s="11">
        <f>ROUND(D32*C72,2)</f>
        <v>96.24</v>
      </c>
    </row>
    <row r="73" spans="1:4">
      <c r="A73" s="5" t="s">
        <v>80</v>
      </c>
      <c r="B73" s="8" t="s">
        <v>148</v>
      </c>
      <c r="C73" s="10">
        <v>1.9400000000000001E-2</v>
      </c>
      <c r="D73" s="11">
        <f>ROUND(D32*C73,2)</f>
        <v>46.68</v>
      </c>
    </row>
    <row r="74" spans="1:4" ht="22.5">
      <c r="A74" s="5" t="s">
        <v>104</v>
      </c>
      <c r="B74" s="8" t="s">
        <v>149</v>
      </c>
      <c r="C74" s="10">
        <f>C50*C73</f>
        <v>7.1392000000000009E-3</v>
      </c>
      <c r="D74" s="11">
        <f>ROUND(D32*C74,2)</f>
        <v>17.18</v>
      </c>
    </row>
    <row r="75" spans="1:4">
      <c r="A75" s="5" t="s">
        <v>106</v>
      </c>
      <c r="B75" s="8" t="s">
        <v>150</v>
      </c>
      <c r="C75" s="10">
        <f>40%*8%*C73</f>
        <v>6.2080000000000002E-4</v>
      </c>
      <c r="D75" s="11">
        <f>ROUND($D$32*$C$75,2)</f>
        <v>1.49</v>
      </c>
    </row>
    <row r="76" spans="1:4">
      <c r="A76" s="308" t="s">
        <v>118</v>
      </c>
      <c r="B76" s="309"/>
      <c r="C76" s="12">
        <f>SUM(C70:C75)</f>
        <v>7.1695999999999996E-2</v>
      </c>
      <c r="D76" s="13">
        <f>SUM(D70:D75)</f>
        <v>172.51000000000002</v>
      </c>
    </row>
    <row r="77" spans="1:4">
      <c r="A77" s="316"/>
      <c r="B77" s="316"/>
      <c r="C77" s="316"/>
      <c r="D77" s="316"/>
    </row>
    <row r="78" spans="1:4">
      <c r="A78" s="290" t="s">
        <v>151</v>
      </c>
      <c r="B78" s="290"/>
      <c r="C78" s="290"/>
      <c r="D78" s="290"/>
    </row>
    <row r="79" spans="1:4">
      <c r="A79" s="317" t="s">
        <v>152</v>
      </c>
      <c r="B79" s="318"/>
      <c r="C79" s="318"/>
      <c r="D79" s="319"/>
    </row>
    <row r="80" spans="1:4" ht="22.5">
      <c r="A80" s="5" t="s">
        <v>153</v>
      </c>
      <c r="B80" s="9" t="s">
        <v>154</v>
      </c>
      <c r="C80" s="5" t="s">
        <v>115</v>
      </c>
      <c r="D80" s="5" t="s">
        <v>99</v>
      </c>
    </row>
    <row r="81" spans="1:5">
      <c r="A81" s="5" t="s">
        <v>72</v>
      </c>
      <c r="B81" s="9" t="s">
        <v>155</v>
      </c>
      <c r="C81" s="10">
        <v>1.6E-2</v>
      </c>
      <c r="D81" s="11">
        <f>ROUND($D$32*C81,2)</f>
        <v>38.5</v>
      </c>
    </row>
    <row r="82" spans="1:5">
      <c r="A82" s="5" t="s">
        <v>75</v>
      </c>
      <c r="B82" s="9" t="s">
        <v>156</v>
      </c>
      <c r="C82" s="10">
        <v>1.9400000000000001E-2</v>
      </c>
      <c r="D82" s="11">
        <f>ROUND($D$32*C82,2)</f>
        <v>46.68</v>
      </c>
    </row>
    <row r="83" spans="1:5">
      <c r="A83" s="5" t="s">
        <v>78</v>
      </c>
      <c r="B83" s="9" t="s">
        <v>157</v>
      </c>
      <c r="C83" s="10">
        <v>0.01</v>
      </c>
      <c r="D83" s="11">
        <f t="shared" ref="D83:D86" si="1">ROUND($D$32*C83,2)</f>
        <v>24.06</v>
      </c>
    </row>
    <row r="84" spans="1:5">
      <c r="A84" s="5" t="s">
        <v>80</v>
      </c>
      <c r="B84" s="9" t="s">
        <v>158</v>
      </c>
      <c r="C84" s="10">
        <v>0.01</v>
      </c>
      <c r="D84" s="11">
        <f t="shared" si="1"/>
        <v>24.06</v>
      </c>
    </row>
    <row r="85" spans="1:5">
      <c r="A85" s="5" t="s">
        <v>104</v>
      </c>
      <c r="B85" s="9" t="s">
        <v>159</v>
      </c>
      <c r="C85" s="10">
        <v>0.01</v>
      </c>
      <c r="D85" s="11">
        <f t="shared" si="1"/>
        <v>24.06</v>
      </c>
    </row>
    <row r="86" spans="1:5">
      <c r="A86" s="5" t="s">
        <v>106</v>
      </c>
      <c r="B86" s="9" t="s">
        <v>160</v>
      </c>
      <c r="C86" s="10">
        <v>0</v>
      </c>
      <c r="D86" s="11">
        <f t="shared" si="1"/>
        <v>0</v>
      </c>
    </row>
    <row r="87" spans="1:5">
      <c r="A87" s="308" t="s">
        <v>118</v>
      </c>
      <c r="B87" s="309"/>
      <c r="C87" s="12">
        <f>SUM(C81:C86)</f>
        <v>6.54E-2</v>
      </c>
      <c r="D87" s="13">
        <f>SUM(D81:D86)</f>
        <v>157.36000000000001</v>
      </c>
    </row>
    <row r="88" spans="1:5">
      <c r="A88" s="320" t="s">
        <v>161</v>
      </c>
      <c r="B88" s="321"/>
      <c r="C88" s="321"/>
      <c r="D88" s="321"/>
    </row>
    <row r="89" spans="1:5" ht="22.5">
      <c r="A89" s="5" t="s">
        <v>162</v>
      </c>
      <c r="B89" s="9" t="s">
        <v>163</v>
      </c>
      <c r="C89" s="5" t="s">
        <v>115</v>
      </c>
      <c r="D89" s="5" t="s">
        <v>99</v>
      </c>
    </row>
    <row r="90" spans="1:5">
      <c r="A90" s="5" t="s">
        <v>72</v>
      </c>
      <c r="B90" s="8" t="s">
        <v>164</v>
      </c>
      <c r="C90" s="203">
        <v>0</v>
      </c>
      <c r="D90" s="204"/>
      <c r="E90" s="197" t="s">
        <v>224</v>
      </c>
    </row>
    <row r="91" spans="1:5">
      <c r="A91" s="308" t="s">
        <v>118</v>
      </c>
      <c r="B91" s="309"/>
      <c r="C91" s="12">
        <f>SUM(C90)</f>
        <v>0</v>
      </c>
      <c r="D91" s="13">
        <f>SUM(D90)</f>
        <v>0</v>
      </c>
    </row>
    <row r="92" spans="1:5">
      <c r="A92" s="290" t="s">
        <v>165</v>
      </c>
      <c r="B92" s="290"/>
      <c r="C92" s="290"/>
      <c r="D92" s="290"/>
    </row>
    <row r="93" spans="1:5">
      <c r="A93" s="5">
        <v>4</v>
      </c>
      <c r="B93" s="302" t="s">
        <v>166</v>
      </c>
      <c r="C93" s="302"/>
      <c r="D93" s="5" t="s">
        <v>99</v>
      </c>
    </row>
    <row r="94" spans="1:5">
      <c r="A94" s="5" t="s">
        <v>153</v>
      </c>
      <c r="B94" s="302" t="s">
        <v>167</v>
      </c>
      <c r="C94" s="302"/>
      <c r="D94" s="11">
        <f>D87</f>
        <v>157.36000000000001</v>
      </c>
    </row>
    <row r="95" spans="1:5">
      <c r="A95" s="5" t="s">
        <v>162</v>
      </c>
      <c r="B95" s="302" t="s">
        <v>163</v>
      </c>
      <c r="C95" s="302"/>
      <c r="D95" s="11">
        <f>D91</f>
        <v>0</v>
      </c>
    </row>
    <row r="96" spans="1:5">
      <c r="A96" s="300" t="s">
        <v>110</v>
      </c>
      <c r="B96" s="300"/>
      <c r="C96" s="300"/>
      <c r="D96" s="13">
        <f>SUM(D94:D95)</f>
        <v>157.36000000000001</v>
      </c>
    </row>
    <row r="97" spans="1:4">
      <c r="A97" s="316"/>
      <c r="B97" s="316"/>
      <c r="C97" s="316"/>
      <c r="D97" s="316"/>
    </row>
    <row r="98" spans="1:4">
      <c r="A98" s="317" t="s">
        <v>168</v>
      </c>
      <c r="B98" s="318"/>
      <c r="C98" s="318"/>
      <c r="D98" s="319"/>
    </row>
    <row r="99" spans="1:4">
      <c r="A99" s="5">
        <v>5</v>
      </c>
      <c r="B99" s="302" t="s">
        <v>169</v>
      </c>
      <c r="C99" s="302"/>
      <c r="D99" s="5" t="s">
        <v>99</v>
      </c>
    </row>
    <row r="100" spans="1:4">
      <c r="A100" s="5" t="s">
        <v>72</v>
      </c>
      <c r="B100" s="302" t="s">
        <v>170</v>
      </c>
      <c r="C100" s="302"/>
      <c r="D100" s="173">
        <f>'UNIFORME MANUTENÇÃO'!D13</f>
        <v>72.120833333333337</v>
      </c>
    </row>
    <row r="101" spans="1:4">
      <c r="A101" s="5" t="s">
        <v>75</v>
      </c>
      <c r="B101" s="302" t="s">
        <v>171</v>
      </c>
      <c r="C101" s="302"/>
      <c r="D101" s="27">
        <f>'Equipamentos Bomb. Hidraulico'!G22</f>
        <v>10.683291666666667</v>
      </c>
    </row>
    <row r="102" spans="1:4">
      <c r="A102" s="5" t="s">
        <v>78</v>
      </c>
      <c r="B102" s="302" t="s">
        <v>172</v>
      </c>
      <c r="C102" s="302"/>
      <c r="D102" s="27"/>
    </row>
    <row r="103" spans="1:4">
      <c r="A103" s="5" t="s">
        <v>80</v>
      </c>
      <c r="B103" s="302" t="s">
        <v>109</v>
      </c>
      <c r="C103" s="302"/>
      <c r="D103" s="27">
        <v>0</v>
      </c>
    </row>
    <row r="104" spans="1:4">
      <c r="A104" s="300" t="s">
        <v>118</v>
      </c>
      <c r="B104" s="300"/>
      <c r="C104" s="300"/>
      <c r="D104" s="165">
        <f>SUM(D100:D103)</f>
        <v>82.804124999999999</v>
      </c>
    </row>
    <row r="105" spans="1:4">
      <c r="A105" s="316"/>
      <c r="B105" s="316"/>
      <c r="C105" s="316"/>
      <c r="D105" s="316"/>
    </row>
    <row r="106" spans="1:4">
      <c r="A106" s="290" t="s">
        <v>185</v>
      </c>
      <c r="B106" s="290"/>
      <c r="C106" s="290"/>
      <c r="D106" s="290"/>
    </row>
    <row r="107" spans="1:4" ht="22.5">
      <c r="A107" s="5">
        <v>6</v>
      </c>
      <c r="B107" s="14" t="s">
        <v>174</v>
      </c>
      <c r="C107" s="5" t="s">
        <v>115</v>
      </c>
      <c r="D107" s="5" t="s">
        <v>99</v>
      </c>
    </row>
    <row r="108" spans="1:4">
      <c r="A108" s="5" t="s">
        <v>72</v>
      </c>
      <c r="B108" s="14" t="s">
        <v>175</v>
      </c>
      <c r="C108" s="166">
        <v>0.12</v>
      </c>
      <c r="D108" s="11">
        <f>ROUND(D124*C108,2)</f>
        <v>628.01</v>
      </c>
    </row>
    <row r="109" spans="1:4">
      <c r="A109" s="5" t="s">
        <v>75</v>
      </c>
      <c r="B109" s="14" t="s">
        <v>176</v>
      </c>
      <c r="C109" s="166">
        <v>0.15</v>
      </c>
      <c r="D109" s="11">
        <f>ROUND((D108+D124)*C109,2)</f>
        <v>879.21</v>
      </c>
    </row>
    <row r="110" spans="1:4">
      <c r="A110" s="5" t="s">
        <v>78</v>
      </c>
      <c r="B110" s="8" t="s">
        <v>177</v>
      </c>
      <c r="C110" s="12">
        <f>SUM(C111:C114)</f>
        <v>0.14250000000000002</v>
      </c>
      <c r="D110" s="9"/>
    </row>
    <row r="111" spans="1:4">
      <c r="A111" s="5"/>
      <c r="B111" s="14" t="s">
        <v>178</v>
      </c>
      <c r="C111" s="15">
        <v>1.6500000000000001E-2</v>
      </c>
      <c r="D111" s="323">
        <f>ROUND(ROUND((D108+D109+D124)/(100%-C110),2)*C110,2)</f>
        <v>1120.1600000000001</v>
      </c>
    </row>
    <row r="112" spans="1:4">
      <c r="A112" s="5"/>
      <c r="B112" s="14" t="s">
        <v>179</v>
      </c>
      <c r="C112" s="15">
        <v>7.5999999999999998E-2</v>
      </c>
      <c r="D112" s="324"/>
    </row>
    <row r="113" spans="1:4">
      <c r="A113" s="5"/>
      <c r="B113" s="14" t="s">
        <v>180</v>
      </c>
      <c r="C113" s="15">
        <v>0</v>
      </c>
      <c r="D113" s="324"/>
    </row>
    <row r="114" spans="1:4">
      <c r="A114" s="5"/>
      <c r="B114" s="14" t="s">
        <v>181</v>
      </c>
      <c r="C114" s="15">
        <v>0.05</v>
      </c>
      <c r="D114" s="325"/>
    </row>
    <row r="115" spans="1:4">
      <c r="A115" s="300" t="s">
        <v>118</v>
      </c>
      <c r="B115" s="300"/>
      <c r="C115" s="16"/>
      <c r="D115" s="13">
        <f>SUM(D108,D109,D111,D112,D113,D114)</f>
        <v>2627.38</v>
      </c>
    </row>
    <row r="116" spans="1:4">
      <c r="A116" s="316"/>
      <c r="B116" s="316"/>
      <c r="C116" s="316"/>
      <c r="D116" s="316"/>
    </row>
    <row r="117" spans="1:4">
      <c r="A117" s="290" t="s">
        <v>182</v>
      </c>
      <c r="B117" s="290"/>
      <c r="C117" s="290"/>
      <c r="D117" s="290"/>
    </row>
    <row r="118" spans="1:4">
      <c r="A118" s="5"/>
      <c r="B118" s="302" t="s">
        <v>183</v>
      </c>
      <c r="C118" s="302"/>
      <c r="D118" s="5" t="s">
        <v>99</v>
      </c>
    </row>
    <row r="119" spans="1:4">
      <c r="A119" s="5" t="s">
        <v>72</v>
      </c>
      <c r="B119" s="302" t="s">
        <v>97</v>
      </c>
      <c r="C119" s="302"/>
      <c r="D119" s="11">
        <f>D32</f>
        <v>2405.96</v>
      </c>
    </row>
    <row r="120" spans="1:4">
      <c r="A120" s="5" t="s">
        <v>75</v>
      </c>
      <c r="B120" s="302" t="s">
        <v>111</v>
      </c>
      <c r="C120" s="302"/>
      <c r="D120" s="11">
        <f>D66</f>
        <v>2414.7723999999998</v>
      </c>
    </row>
    <row r="121" spans="1:4">
      <c r="A121" s="5" t="s">
        <v>78</v>
      </c>
      <c r="B121" s="302" t="s">
        <v>111</v>
      </c>
      <c r="C121" s="302"/>
      <c r="D121" s="11">
        <f>D76</f>
        <v>172.51000000000002</v>
      </c>
    </row>
    <row r="122" spans="1:4">
      <c r="A122" s="5" t="s">
        <v>80</v>
      </c>
      <c r="B122" s="302" t="s">
        <v>151</v>
      </c>
      <c r="C122" s="302"/>
      <c r="D122" s="17">
        <f>D96</f>
        <v>157.36000000000001</v>
      </c>
    </row>
    <row r="123" spans="1:4">
      <c r="A123" s="5" t="s">
        <v>104</v>
      </c>
      <c r="B123" s="302" t="s">
        <v>168</v>
      </c>
      <c r="C123" s="302"/>
      <c r="D123" s="17">
        <f>D104</f>
        <v>82.804124999999999</v>
      </c>
    </row>
    <row r="124" spans="1:4">
      <c r="A124" s="300" t="s">
        <v>184</v>
      </c>
      <c r="B124" s="300"/>
      <c r="C124" s="300"/>
      <c r="D124" s="18">
        <f>SUM(D119:D123)</f>
        <v>5233.4065249999994</v>
      </c>
    </row>
    <row r="125" spans="1:4">
      <c r="A125" s="5" t="s">
        <v>106</v>
      </c>
      <c r="B125" s="302" t="s">
        <v>185</v>
      </c>
      <c r="C125" s="302"/>
      <c r="D125" s="17">
        <f>D115</f>
        <v>2627.38</v>
      </c>
    </row>
    <row r="126" spans="1:4">
      <c r="A126" s="300" t="s">
        <v>186</v>
      </c>
      <c r="B126" s="300"/>
      <c r="C126" s="300"/>
      <c r="D126" s="18">
        <f>ROUNDUP(D124+D125,2)</f>
        <v>7860.79</v>
      </c>
    </row>
    <row r="127" spans="1:4">
      <c r="A127" s="316"/>
      <c r="B127" s="316"/>
      <c r="C127" s="316"/>
      <c r="D127" s="316"/>
    </row>
  </sheetData>
  <mergeCells count="88">
    <mergeCell ref="A124:C124"/>
    <mergeCell ref="B125:C125"/>
    <mergeCell ref="A126:C126"/>
    <mergeCell ref="A127:D127"/>
    <mergeCell ref="B118:C118"/>
    <mergeCell ref="B119:C119"/>
    <mergeCell ref="B120:C120"/>
    <mergeCell ref="B121:C121"/>
    <mergeCell ref="B122:C122"/>
    <mergeCell ref="B123:C123"/>
    <mergeCell ref="A117:D117"/>
    <mergeCell ref="B99:C99"/>
    <mergeCell ref="B100:C100"/>
    <mergeCell ref="B101:C101"/>
    <mergeCell ref="B102:C102"/>
    <mergeCell ref="B103:C103"/>
    <mergeCell ref="A104:C104"/>
    <mergeCell ref="A105:D105"/>
    <mergeCell ref="A106:D106"/>
    <mergeCell ref="D111:D114"/>
    <mergeCell ref="A115:B115"/>
    <mergeCell ref="A116:D116"/>
    <mergeCell ref="A98:D98"/>
    <mergeCell ref="A78:D78"/>
    <mergeCell ref="A79:D79"/>
    <mergeCell ref="A87:B87"/>
    <mergeCell ref="A88:D88"/>
    <mergeCell ref="A91:B91"/>
    <mergeCell ref="A92:D92"/>
    <mergeCell ref="B93:C93"/>
    <mergeCell ref="B94:C94"/>
    <mergeCell ref="B95:C95"/>
    <mergeCell ref="A96:C96"/>
    <mergeCell ref="A97:D97"/>
    <mergeCell ref="A77:D77"/>
    <mergeCell ref="A51:D51"/>
    <mergeCell ref="A60:C60"/>
    <mergeCell ref="A61:D61"/>
    <mergeCell ref="B62:C62"/>
    <mergeCell ref="B63:C63"/>
    <mergeCell ref="B64:C64"/>
    <mergeCell ref="B65:C65"/>
    <mergeCell ref="A66:C66"/>
    <mergeCell ref="A67:D67"/>
    <mergeCell ref="A68:D68"/>
    <mergeCell ref="A76:B76"/>
    <mergeCell ref="A50:B50"/>
    <mergeCell ref="B27:C27"/>
    <mergeCell ref="B28:C28"/>
    <mergeCell ref="B29:C29"/>
    <mergeCell ref="B30:C30"/>
    <mergeCell ref="B31:C31"/>
    <mergeCell ref="A32:C32"/>
    <mergeCell ref="A33:D33"/>
    <mergeCell ref="A34:D34"/>
    <mergeCell ref="A35:D35"/>
    <mergeCell ref="A39:B39"/>
    <mergeCell ref="A40:D40"/>
    <mergeCell ref="B26:C26"/>
    <mergeCell ref="A15:D15"/>
    <mergeCell ref="A16:D16"/>
    <mergeCell ref="B17:C17"/>
    <mergeCell ref="B18:C18"/>
    <mergeCell ref="B19:C19"/>
    <mergeCell ref="B20:C20"/>
    <mergeCell ref="B21:C21"/>
    <mergeCell ref="A22:D22"/>
    <mergeCell ref="A23:D23"/>
    <mergeCell ref="B24:C24"/>
    <mergeCell ref="B25:C25"/>
    <mergeCell ref="A14:D14"/>
    <mergeCell ref="A4:B4"/>
    <mergeCell ref="C4:D4"/>
    <mergeCell ref="A5:D5"/>
    <mergeCell ref="A6:D6"/>
    <mergeCell ref="B7:C7"/>
    <mergeCell ref="B8:C8"/>
    <mergeCell ref="B9:C9"/>
    <mergeCell ref="B10:C10"/>
    <mergeCell ref="A11:D11"/>
    <mergeCell ref="A12:B12"/>
    <mergeCell ref="A13:B13"/>
    <mergeCell ref="A1:B1"/>
    <mergeCell ref="C1:D1"/>
    <mergeCell ref="A2:B2"/>
    <mergeCell ref="C2:D2"/>
    <mergeCell ref="A3:B3"/>
    <mergeCell ref="C3:D3"/>
  </mergeCell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6215C-6B88-4F02-8508-1712355DD133}">
  <sheetPr>
    <tabColor rgb="FFFFFF00"/>
  </sheetPr>
  <dimension ref="A1:E127"/>
  <sheetViews>
    <sheetView workbookViewId="0">
      <selection activeCell="D53" sqref="D53"/>
    </sheetView>
  </sheetViews>
  <sheetFormatPr defaultRowHeight="15"/>
  <cols>
    <col min="1" max="1" width="3.5703125" style="3" customWidth="1"/>
    <col min="2" max="2" width="48" style="2" customWidth="1"/>
    <col min="3" max="3" width="9" style="2"/>
    <col min="4" max="4" width="16" style="3" customWidth="1"/>
  </cols>
  <sheetData>
    <row r="1" spans="1:4">
      <c r="A1" s="289" t="s">
        <v>67</v>
      </c>
      <c r="B1" s="289"/>
      <c r="C1" s="289"/>
      <c r="D1" s="289"/>
    </row>
    <row r="2" spans="1:4">
      <c r="A2" s="289" t="s">
        <v>68</v>
      </c>
      <c r="B2" s="289"/>
      <c r="C2" s="289"/>
      <c r="D2" s="289"/>
    </row>
    <row r="3" spans="1:4">
      <c r="A3" s="289" t="s">
        <v>69</v>
      </c>
      <c r="B3" s="289"/>
      <c r="C3" s="289"/>
      <c r="D3" s="289"/>
    </row>
    <row r="4" spans="1:4">
      <c r="A4" s="289" t="s">
        <v>70</v>
      </c>
      <c r="B4" s="289"/>
      <c r="C4" s="289"/>
      <c r="D4" s="289"/>
    </row>
    <row r="5" spans="1:4">
      <c r="A5" s="291"/>
      <c r="B5" s="291"/>
      <c r="C5" s="291"/>
      <c r="D5" s="291"/>
    </row>
    <row r="6" spans="1:4">
      <c r="A6" s="292" t="s">
        <v>71</v>
      </c>
      <c r="B6" s="293"/>
      <c r="C6" s="293"/>
      <c r="D6" s="294"/>
    </row>
    <row r="7" spans="1:4">
      <c r="A7" s="4" t="s">
        <v>72</v>
      </c>
      <c r="B7" s="295" t="s">
        <v>73</v>
      </c>
      <c r="C7" s="296"/>
      <c r="D7" s="5" t="s">
        <v>74</v>
      </c>
    </row>
    <row r="8" spans="1:4">
      <c r="A8" s="4" t="s">
        <v>75</v>
      </c>
      <c r="B8" s="297" t="s">
        <v>76</v>
      </c>
      <c r="C8" s="298"/>
      <c r="D8" s="5" t="s">
        <v>77</v>
      </c>
    </row>
    <row r="9" spans="1:4">
      <c r="A9" s="4" t="s">
        <v>78</v>
      </c>
      <c r="B9" s="297" t="s">
        <v>79</v>
      </c>
      <c r="C9" s="298"/>
      <c r="D9" s="5">
        <v>2024</v>
      </c>
    </row>
    <row r="10" spans="1:4">
      <c r="A10" s="4" t="s">
        <v>80</v>
      </c>
      <c r="B10" s="297" t="s">
        <v>81</v>
      </c>
      <c r="C10" s="298"/>
      <c r="D10" s="30" t="s">
        <v>189</v>
      </c>
    </row>
    <row r="11" spans="1:4">
      <c r="A11" s="299" t="s">
        <v>83</v>
      </c>
      <c r="B11" s="299"/>
      <c r="C11" s="299"/>
      <c r="D11" s="299"/>
    </row>
    <row r="12" spans="1:4" ht="33.75">
      <c r="A12" s="300" t="s">
        <v>84</v>
      </c>
      <c r="B12" s="300"/>
      <c r="C12" s="5" t="s">
        <v>85</v>
      </c>
      <c r="D12" s="5" t="s">
        <v>86</v>
      </c>
    </row>
    <row r="13" spans="1:4">
      <c r="A13" s="301" t="s">
        <v>248</v>
      </c>
      <c r="B13" s="301"/>
      <c r="C13" s="177" t="s">
        <v>220</v>
      </c>
      <c r="D13" s="199">
        <v>1</v>
      </c>
    </row>
    <row r="14" spans="1:4">
      <c r="A14" s="290" t="s">
        <v>88</v>
      </c>
      <c r="B14" s="290"/>
      <c r="C14" s="290"/>
      <c r="D14" s="290"/>
    </row>
    <row r="15" spans="1:4">
      <c r="A15" s="303" t="s">
        <v>89</v>
      </c>
      <c r="B15" s="303"/>
      <c r="C15" s="303"/>
      <c r="D15" s="303"/>
    </row>
    <row r="16" spans="1:4">
      <c r="A16" s="303" t="s">
        <v>90</v>
      </c>
      <c r="B16" s="303"/>
      <c r="C16" s="303"/>
      <c r="D16" s="303"/>
    </row>
    <row r="17" spans="1:4">
      <c r="A17" s="4">
        <v>1</v>
      </c>
      <c r="B17" s="304" t="s">
        <v>91</v>
      </c>
      <c r="C17" s="304"/>
      <c r="D17" s="6" t="str">
        <f>A14</f>
        <v>Mão de obra</v>
      </c>
    </row>
    <row r="18" spans="1:4">
      <c r="A18" s="4">
        <v>2</v>
      </c>
      <c r="B18" s="304" t="s">
        <v>92</v>
      </c>
      <c r="C18" s="304"/>
      <c r="D18" s="29" t="s">
        <v>247</v>
      </c>
    </row>
    <row r="19" spans="1:4">
      <c r="A19" s="4">
        <v>3</v>
      </c>
      <c r="B19" s="304" t="s">
        <v>192</v>
      </c>
      <c r="C19" s="304"/>
      <c r="D19" s="162">
        <v>2405.96</v>
      </c>
    </row>
    <row r="20" spans="1:4">
      <c r="A20" s="4">
        <v>4</v>
      </c>
      <c r="B20" s="304" t="s">
        <v>95</v>
      </c>
      <c r="C20" s="304"/>
      <c r="D20" s="25"/>
    </row>
    <row r="21" spans="1:4">
      <c r="A21" s="4">
        <v>5</v>
      </c>
      <c r="B21" s="304" t="s">
        <v>96</v>
      </c>
      <c r="C21" s="304"/>
      <c r="D21" s="26">
        <v>45292</v>
      </c>
    </row>
    <row r="22" spans="1:4">
      <c r="A22" s="306"/>
      <c r="B22" s="306"/>
      <c r="C22" s="306"/>
      <c r="D22" s="306"/>
    </row>
    <row r="23" spans="1:4">
      <c r="A23" s="290" t="s">
        <v>97</v>
      </c>
      <c r="B23" s="290"/>
      <c r="C23" s="290"/>
      <c r="D23" s="290"/>
    </row>
    <row r="24" spans="1:4">
      <c r="A24" s="7">
        <v>1</v>
      </c>
      <c r="B24" s="307" t="s">
        <v>98</v>
      </c>
      <c r="C24" s="307"/>
      <c r="D24" s="7" t="s">
        <v>99</v>
      </c>
    </row>
    <row r="25" spans="1:4">
      <c r="A25" s="7" t="s">
        <v>72</v>
      </c>
      <c r="B25" s="302" t="s">
        <v>193</v>
      </c>
      <c r="C25" s="302"/>
      <c r="D25" s="27">
        <f>D19</f>
        <v>2405.96</v>
      </c>
    </row>
    <row r="26" spans="1:4">
      <c r="A26" s="7" t="s">
        <v>75</v>
      </c>
      <c r="B26" s="302" t="s">
        <v>101</v>
      </c>
      <c r="C26" s="302"/>
      <c r="D26" s="17">
        <v>0</v>
      </c>
    </row>
    <row r="27" spans="1:4">
      <c r="A27" s="7" t="s">
        <v>78</v>
      </c>
      <c r="B27" s="310" t="s">
        <v>102</v>
      </c>
      <c r="C27" s="311"/>
      <c r="D27" s="19">
        <v>0</v>
      </c>
    </row>
    <row r="28" spans="1:4">
      <c r="A28" s="7" t="s">
        <v>80</v>
      </c>
      <c r="B28" s="310" t="s">
        <v>103</v>
      </c>
      <c r="C28" s="311"/>
      <c r="D28" s="19">
        <f>D25/220*22.5%*15*7</f>
        <v>258.36729545454546</v>
      </c>
    </row>
    <row r="29" spans="1:4">
      <c r="A29" s="7" t="s">
        <v>104</v>
      </c>
      <c r="B29" s="310" t="s">
        <v>105</v>
      </c>
      <c r="C29" s="311"/>
      <c r="D29" s="19"/>
    </row>
    <row r="30" spans="1:4">
      <c r="A30" s="7" t="s">
        <v>106</v>
      </c>
      <c r="B30" s="307" t="s">
        <v>107</v>
      </c>
      <c r="C30" s="307"/>
      <c r="D30" s="19">
        <f>D25/220*15</f>
        <v>164.04272727272729</v>
      </c>
    </row>
    <row r="31" spans="1:4">
      <c r="A31" s="5" t="s">
        <v>108</v>
      </c>
      <c r="B31" s="312" t="s">
        <v>109</v>
      </c>
      <c r="C31" s="313"/>
      <c r="D31" s="11">
        <v>0</v>
      </c>
    </row>
    <row r="32" spans="1:4">
      <c r="A32" s="308" t="s">
        <v>110</v>
      </c>
      <c r="B32" s="314"/>
      <c r="C32" s="309"/>
      <c r="D32" s="13">
        <f>SUM(D25:D31)</f>
        <v>2828.370022727273</v>
      </c>
    </row>
    <row r="33" spans="1:4">
      <c r="A33" s="306"/>
      <c r="B33" s="306"/>
      <c r="C33" s="306"/>
      <c r="D33" s="306"/>
    </row>
    <row r="34" spans="1:4">
      <c r="A34" s="290" t="s">
        <v>111</v>
      </c>
      <c r="B34" s="290"/>
      <c r="C34" s="290"/>
      <c r="D34" s="290"/>
    </row>
    <row r="35" spans="1:4">
      <c r="A35" s="290" t="s">
        <v>112</v>
      </c>
      <c r="B35" s="290"/>
      <c r="C35" s="290"/>
      <c r="D35" s="290"/>
    </row>
    <row r="36" spans="1:4" ht="22.5">
      <c r="A36" s="5" t="s">
        <v>113</v>
      </c>
      <c r="B36" s="8" t="s">
        <v>114</v>
      </c>
      <c r="C36" s="5" t="s">
        <v>115</v>
      </c>
      <c r="D36" s="5" t="s">
        <v>99</v>
      </c>
    </row>
    <row r="37" spans="1:4">
      <c r="A37" s="5" t="s">
        <v>72</v>
      </c>
      <c r="B37" s="9" t="s">
        <v>116</v>
      </c>
      <c r="C37" s="10">
        <v>8.3299999999999999E-2</v>
      </c>
      <c r="D37" s="11">
        <f>ROUND($D$32*C37,2)</f>
        <v>235.6</v>
      </c>
    </row>
    <row r="38" spans="1:4">
      <c r="A38" s="5" t="s">
        <v>75</v>
      </c>
      <c r="B38" s="9" t="s">
        <v>117</v>
      </c>
      <c r="C38" s="10">
        <v>0.121</v>
      </c>
      <c r="D38" s="11">
        <f>ROUND($D$32*C38,2)</f>
        <v>342.23</v>
      </c>
    </row>
    <row r="39" spans="1:4">
      <c r="A39" s="308" t="s">
        <v>118</v>
      </c>
      <c r="B39" s="309"/>
      <c r="C39" s="12">
        <f>SUM(C37:C38)</f>
        <v>0.20429999999999998</v>
      </c>
      <c r="D39" s="13">
        <f>SUM(D37:D38)</f>
        <v>577.83000000000004</v>
      </c>
    </row>
    <row r="40" spans="1:4">
      <c r="A40" s="315" t="s">
        <v>119</v>
      </c>
      <c r="B40" s="315"/>
      <c r="C40" s="315"/>
      <c r="D40" s="315"/>
    </row>
    <row r="41" spans="1:4" ht="22.5">
      <c r="A41" s="5" t="s">
        <v>120</v>
      </c>
      <c r="B41" s="5" t="s">
        <v>121</v>
      </c>
      <c r="C41" s="5" t="s">
        <v>115</v>
      </c>
      <c r="D41" s="5" t="s">
        <v>99</v>
      </c>
    </row>
    <row r="42" spans="1:4">
      <c r="A42" s="5" t="s">
        <v>72</v>
      </c>
      <c r="B42" s="9" t="s">
        <v>122</v>
      </c>
      <c r="C42" s="10">
        <v>0.2</v>
      </c>
      <c r="D42" s="11">
        <f>ROUND(($D$32+$D$39)*C42,2)</f>
        <v>681.24</v>
      </c>
    </row>
    <row r="43" spans="1:4">
      <c r="A43" s="5" t="s">
        <v>75</v>
      </c>
      <c r="B43" s="9" t="s">
        <v>123</v>
      </c>
      <c r="C43" s="10">
        <v>2.5000000000000001E-2</v>
      </c>
      <c r="D43" s="11">
        <f>ROUND(($D$32+$D$39)*C43,2)</f>
        <v>85.16</v>
      </c>
    </row>
    <row r="44" spans="1:4">
      <c r="A44" s="5" t="s">
        <v>78</v>
      </c>
      <c r="B44" s="9" t="s">
        <v>124</v>
      </c>
      <c r="C44" s="10">
        <v>0.03</v>
      </c>
      <c r="D44" s="11">
        <f t="shared" ref="D44:D49" si="0">ROUND(($D$32+$D$39)*C44,2)</f>
        <v>102.19</v>
      </c>
    </row>
    <row r="45" spans="1:4">
      <c r="A45" s="5" t="s">
        <v>80</v>
      </c>
      <c r="B45" s="9" t="s">
        <v>125</v>
      </c>
      <c r="C45" s="10">
        <v>1.4999999999999999E-2</v>
      </c>
      <c r="D45" s="11">
        <f t="shared" si="0"/>
        <v>51.09</v>
      </c>
    </row>
    <row r="46" spans="1:4">
      <c r="A46" s="5" t="s">
        <v>104</v>
      </c>
      <c r="B46" s="9" t="s">
        <v>126</v>
      </c>
      <c r="C46" s="10">
        <v>0.01</v>
      </c>
      <c r="D46" s="11">
        <f t="shared" si="0"/>
        <v>34.06</v>
      </c>
    </row>
    <row r="47" spans="1:4">
      <c r="A47" s="5" t="s">
        <v>106</v>
      </c>
      <c r="B47" s="9" t="s">
        <v>127</v>
      </c>
      <c r="C47" s="10">
        <v>6.0000000000000001E-3</v>
      </c>
      <c r="D47" s="11">
        <f t="shared" si="0"/>
        <v>20.440000000000001</v>
      </c>
    </row>
    <row r="48" spans="1:4">
      <c r="A48" s="5" t="s">
        <v>108</v>
      </c>
      <c r="B48" s="9" t="s">
        <v>128</v>
      </c>
      <c r="C48" s="10">
        <v>2E-3</v>
      </c>
      <c r="D48" s="11">
        <f t="shared" si="0"/>
        <v>6.81</v>
      </c>
    </row>
    <row r="49" spans="1:4">
      <c r="A49" s="5" t="s">
        <v>129</v>
      </c>
      <c r="B49" s="9" t="s">
        <v>130</v>
      </c>
      <c r="C49" s="10">
        <v>0.08</v>
      </c>
      <c r="D49" s="11">
        <f t="shared" si="0"/>
        <v>272.5</v>
      </c>
    </row>
    <row r="50" spans="1:4">
      <c r="A50" s="308" t="s">
        <v>118</v>
      </c>
      <c r="B50" s="309"/>
      <c r="C50" s="12">
        <f>SUM(C42:C49)</f>
        <v>0.36800000000000005</v>
      </c>
      <c r="D50" s="13">
        <f>SUM(D42:D49)</f>
        <v>1253.49</v>
      </c>
    </row>
    <row r="51" spans="1:4">
      <c r="A51" s="290" t="s">
        <v>131</v>
      </c>
      <c r="B51" s="290"/>
      <c r="C51" s="290"/>
      <c r="D51" s="290"/>
    </row>
    <row r="52" spans="1:4" ht="22.5">
      <c r="A52" s="5" t="s">
        <v>132</v>
      </c>
      <c r="B52" s="9" t="s">
        <v>133</v>
      </c>
      <c r="C52" s="5" t="s">
        <v>134</v>
      </c>
      <c r="D52" s="5" t="s">
        <v>99</v>
      </c>
    </row>
    <row r="53" spans="1:4">
      <c r="A53" s="163" t="s">
        <v>72</v>
      </c>
      <c r="B53" s="9" t="s">
        <v>135</v>
      </c>
      <c r="C53" s="17">
        <v>5.5</v>
      </c>
      <c r="D53" s="17">
        <f>(C53*2*15)-D25*6%</f>
        <v>20.642400000000009</v>
      </c>
    </row>
    <row r="54" spans="1:4" ht="22.5">
      <c r="A54" s="5" t="s">
        <v>75</v>
      </c>
      <c r="B54" s="9" t="s">
        <v>222</v>
      </c>
      <c r="C54" s="27">
        <v>42.2</v>
      </c>
      <c r="D54" s="11">
        <f>C54*15</f>
        <v>633</v>
      </c>
    </row>
    <row r="55" spans="1:4">
      <c r="A55" s="5" t="s">
        <v>78</v>
      </c>
      <c r="B55" s="14" t="s">
        <v>137</v>
      </c>
      <c r="C55" s="17"/>
      <c r="D55" s="17">
        <f>C55</f>
        <v>0</v>
      </c>
    </row>
    <row r="56" spans="1:4">
      <c r="A56" s="5" t="s">
        <v>80</v>
      </c>
      <c r="B56" s="9" t="s">
        <v>138</v>
      </c>
      <c r="C56" s="9"/>
      <c r="D56" s="17">
        <v>12.81</v>
      </c>
    </row>
    <row r="57" spans="1:4">
      <c r="A57" s="5" t="s">
        <v>104</v>
      </c>
      <c r="B57" s="9" t="s">
        <v>139</v>
      </c>
      <c r="C57" s="9"/>
      <c r="D57" s="17">
        <v>3.3</v>
      </c>
    </row>
    <row r="58" spans="1:4">
      <c r="A58" s="5" t="s">
        <v>106</v>
      </c>
      <c r="B58" s="14" t="s">
        <v>140</v>
      </c>
      <c r="C58" s="17"/>
      <c r="D58" s="17">
        <v>187.18</v>
      </c>
    </row>
    <row r="59" spans="1:4">
      <c r="A59" s="4" t="s">
        <v>108</v>
      </c>
      <c r="B59" s="164" t="s">
        <v>109</v>
      </c>
      <c r="C59" s="164"/>
      <c r="D59" s="17">
        <v>0</v>
      </c>
    </row>
    <row r="60" spans="1:4">
      <c r="A60" s="300" t="s">
        <v>110</v>
      </c>
      <c r="B60" s="300"/>
      <c r="C60" s="300"/>
      <c r="D60" s="18">
        <f>SUM(D53:D59)</f>
        <v>856.93239999999992</v>
      </c>
    </row>
    <row r="61" spans="1:4">
      <c r="A61" s="290" t="s">
        <v>141</v>
      </c>
      <c r="B61" s="290"/>
      <c r="C61" s="290"/>
      <c r="D61" s="290"/>
    </row>
    <row r="62" spans="1:4">
      <c r="A62" s="5">
        <v>2</v>
      </c>
      <c r="B62" s="302" t="s">
        <v>142</v>
      </c>
      <c r="C62" s="302"/>
      <c r="D62" s="5" t="s">
        <v>99</v>
      </c>
    </row>
    <row r="63" spans="1:4">
      <c r="A63" s="5" t="s">
        <v>113</v>
      </c>
      <c r="B63" s="302" t="s">
        <v>114</v>
      </c>
      <c r="C63" s="302"/>
      <c r="D63" s="11">
        <f>D39</f>
        <v>577.83000000000004</v>
      </c>
    </row>
    <row r="64" spans="1:4">
      <c r="A64" s="5" t="s">
        <v>120</v>
      </c>
      <c r="B64" s="302" t="s">
        <v>121</v>
      </c>
      <c r="C64" s="302"/>
      <c r="D64" s="11">
        <f>D50</f>
        <v>1253.49</v>
      </c>
    </row>
    <row r="65" spans="1:4">
      <c r="A65" s="5" t="s">
        <v>132</v>
      </c>
      <c r="B65" s="302" t="s">
        <v>133</v>
      </c>
      <c r="C65" s="302"/>
      <c r="D65" s="11">
        <f>D60</f>
        <v>856.93239999999992</v>
      </c>
    </row>
    <row r="66" spans="1:4">
      <c r="A66" s="300" t="s">
        <v>110</v>
      </c>
      <c r="B66" s="300"/>
      <c r="C66" s="300"/>
      <c r="D66" s="13">
        <f>SUM(D63:D65)</f>
        <v>2688.2524000000003</v>
      </c>
    </row>
    <row r="67" spans="1:4">
      <c r="A67" s="306"/>
      <c r="B67" s="306"/>
      <c r="C67" s="306"/>
      <c r="D67" s="306"/>
    </row>
    <row r="68" spans="1:4">
      <c r="A68" s="290" t="s">
        <v>143</v>
      </c>
      <c r="B68" s="290"/>
      <c r="C68" s="290"/>
      <c r="D68" s="290"/>
    </row>
    <row r="69" spans="1:4" ht="22.5">
      <c r="A69" s="5">
        <v>3</v>
      </c>
      <c r="B69" s="8" t="s">
        <v>144</v>
      </c>
      <c r="C69" s="5" t="s">
        <v>115</v>
      </c>
      <c r="D69" s="5" t="s">
        <v>99</v>
      </c>
    </row>
    <row r="70" spans="1:4">
      <c r="A70" s="5" t="s">
        <v>72</v>
      </c>
      <c r="B70" s="8" t="s">
        <v>145</v>
      </c>
      <c r="C70" s="10">
        <v>4.1999999999999997E-3</v>
      </c>
      <c r="D70" s="11">
        <f>ROUND(D32*C70,2)</f>
        <v>11.88</v>
      </c>
    </row>
    <row r="71" spans="1:4">
      <c r="A71" s="5" t="s">
        <v>75</v>
      </c>
      <c r="B71" s="8" t="s">
        <v>146</v>
      </c>
      <c r="C71" s="10">
        <f>0.08*C$70</f>
        <v>3.3599999999999998E-4</v>
      </c>
      <c r="D71" s="11">
        <f>ROUND($D$32*$C$71,2)</f>
        <v>0.95</v>
      </c>
    </row>
    <row r="72" spans="1:4">
      <c r="A72" s="5" t="s">
        <v>78</v>
      </c>
      <c r="B72" s="8" t="s">
        <v>147</v>
      </c>
      <c r="C72" s="10">
        <v>0.04</v>
      </c>
      <c r="D72" s="11">
        <f>ROUND(D32*C72,2)</f>
        <v>113.13</v>
      </c>
    </row>
    <row r="73" spans="1:4">
      <c r="A73" s="5" t="s">
        <v>80</v>
      </c>
      <c r="B73" s="8" t="s">
        <v>148</v>
      </c>
      <c r="C73" s="10">
        <v>1.9400000000000001E-2</v>
      </c>
      <c r="D73" s="11">
        <f>ROUND(D32*C73,2)</f>
        <v>54.87</v>
      </c>
    </row>
    <row r="74" spans="1:4" ht="22.5">
      <c r="A74" s="5" t="s">
        <v>104</v>
      </c>
      <c r="B74" s="8" t="s">
        <v>149</v>
      </c>
      <c r="C74" s="10">
        <f>C50*C73</f>
        <v>7.1392000000000009E-3</v>
      </c>
      <c r="D74" s="11">
        <f>ROUND(D32*C74,2)</f>
        <v>20.190000000000001</v>
      </c>
    </row>
    <row r="75" spans="1:4">
      <c r="A75" s="5" t="s">
        <v>106</v>
      </c>
      <c r="B75" s="8" t="s">
        <v>150</v>
      </c>
      <c r="C75" s="10">
        <f>40%*8%*C73</f>
        <v>6.2080000000000002E-4</v>
      </c>
      <c r="D75" s="11">
        <f>ROUND($D$32*$C$75,2)</f>
        <v>1.76</v>
      </c>
    </row>
    <row r="76" spans="1:4">
      <c r="A76" s="308" t="s">
        <v>118</v>
      </c>
      <c r="B76" s="309"/>
      <c r="C76" s="12">
        <f>SUM(C70:C75)</f>
        <v>7.1695999999999996E-2</v>
      </c>
      <c r="D76" s="13">
        <f>SUM(D70:D75)</f>
        <v>202.77999999999997</v>
      </c>
    </row>
    <row r="77" spans="1:4">
      <c r="A77" s="316"/>
      <c r="B77" s="316"/>
      <c r="C77" s="316"/>
      <c r="D77" s="316"/>
    </row>
    <row r="78" spans="1:4">
      <c r="A78" s="290" t="s">
        <v>151</v>
      </c>
      <c r="B78" s="290"/>
      <c r="C78" s="290"/>
      <c r="D78" s="290"/>
    </row>
    <row r="79" spans="1:4">
      <c r="A79" s="317" t="s">
        <v>152</v>
      </c>
      <c r="B79" s="318"/>
      <c r="C79" s="318"/>
      <c r="D79" s="319"/>
    </row>
    <row r="80" spans="1:4" ht="22.5">
      <c r="A80" s="5" t="s">
        <v>153</v>
      </c>
      <c r="B80" s="9" t="s">
        <v>154</v>
      </c>
      <c r="C80" s="5" t="s">
        <v>115</v>
      </c>
      <c r="D80" s="5" t="s">
        <v>99</v>
      </c>
    </row>
    <row r="81" spans="1:5">
      <c r="A81" s="5" t="s">
        <v>72</v>
      </c>
      <c r="B81" s="9" t="s">
        <v>155</v>
      </c>
      <c r="C81" s="10">
        <v>1.6E-2</v>
      </c>
      <c r="D81" s="11">
        <f>ROUND($D$32*C81,2)</f>
        <v>45.25</v>
      </c>
    </row>
    <row r="82" spans="1:5">
      <c r="A82" s="5" t="s">
        <v>75</v>
      </c>
      <c r="B82" s="9" t="s">
        <v>156</v>
      </c>
      <c r="C82" s="10">
        <v>1.9400000000000001E-2</v>
      </c>
      <c r="D82" s="11">
        <f>ROUND($D$32*C82,2)</f>
        <v>54.87</v>
      </c>
    </row>
    <row r="83" spans="1:5">
      <c r="A83" s="5" t="s">
        <v>78</v>
      </c>
      <c r="B83" s="9" t="s">
        <v>157</v>
      </c>
      <c r="C83" s="10">
        <v>0.01</v>
      </c>
      <c r="D83" s="11">
        <f t="shared" ref="D83:D86" si="1">ROUND($D$32*C83,2)</f>
        <v>28.28</v>
      </c>
    </row>
    <row r="84" spans="1:5">
      <c r="A84" s="5" t="s">
        <v>80</v>
      </c>
      <c r="B84" s="9" t="s">
        <v>158</v>
      </c>
      <c r="C84" s="10">
        <v>0.01</v>
      </c>
      <c r="D84" s="11">
        <f t="shared" si="1"/>
        <v>28.28</v>
      </c>
    </row>
    <row r="85" spans="1:5">
      <c r="A85" s="5" t="s">
        <v>104</v>
      </c>
      <c r="B85" s="9" t="s">
        <v>159</v>
      </c>
      <c r="C85" s="10">
        <v>0.01</v>
      </c>
      <c r="D85" s="11">
        <f t="shared" si="1"/>
        <v>28.28</v>
      </c>
    </row>
    <row r="86" spans="1:5">
      <c r="A86" s="5" t="s">
        <v>106</v>
      </c>
      <c r="B86" s="9" t="s">
        <v>160</v>
      </c>
      <c r="C86" s="10">
        <v>0</v>
      </c>
      <c r="D86" s="11">
        <f t="shared" si="1"/>
        <v>0</v>
      </c>
    </row>
    <row r="87" spans="1:5">
      <c r="A87" s="308" t="s">
        <v>118</v>
      </c>
      <c r="B87" s="309"/>
      <c r="C87" s="12">
        <f>SUM(C81:C86)</f>
        <v>6.54E-2</v>
      </c>
      <c r="D87" s="13">
        <f>SUM(D81:D86)</f>
        <v>184.96</v>
      </c>
    </row>
    <row r="88" spans="1:5">
      <c r="A88" s="320" t="s">
        <v>161</v>
      </c>
      <c r="B88" s="321"/>
      <c r="C88" s="321"/>
      <c r="D88" s="321"/>
    </row>
    <row r="89" spans="1:5" ht="22.5">
      <c r="A89" s="5" t="s">
        <v>162</v>
      </c>
      <c r="B89" s="9" t="s">
        <v>163</v>
      </c>
      <c r="C89" s="5" t="s">
        <v>115</v>
      </c>
      <c r="D89" s="5" t="s">
        <v>99</v>
      </c>
    </row>
    <row r="90" spans="1:5">
      <c r="A90" s="5" t="s">
        <v>72</v>
      </c>
      <c r="B90" s="8" t="s">
        <v>164</v>
      </c>
      <c r="C90" s="203">
        <v>0</v>
      </c>
      <c r="D90" s="204"/>
      <c r="E90" t="s">
        <v>249</v>
      </c>
    </row>
    <row r="91" spans="1:5">
      <c r="A91" s="308" t="s">
        <v>118</v>
      </c>
      <c r="B91" s="309"/>
      <c r="C91" s="12">
        <f>SUM(C90)</f>
        <v>0</v>
      </c>
      <c r="D91" s="13">
        <f>SUM(D90)</f>
        <v>0</v>
      </c>
    </row>
    <row r="92" spans="1:5">
      <c r="A92" s="290" t="s">
        <v>165</v>
      </c>
      <c r="B92" s="290"/>
      <c r="C92" s="290"/>
      <c r="D92" s="290"/>
    </row>
    <row r="93" spans="1:5">
      <c r="A93" s="5">
        <v>4</v>
      </c>
      <c r="B93" s="302" t="s">
        <v>166</v>
      </c>
      <c r="C93" s="302"/>
      <c r="D93" s="5" t="s">
        <v>99</v>
      </c>
    </row>
    <row r="94" spans="1:5">
      <c r="A94" s="5" t="s">
        <v>153</v>
      </c>
      <c r="B94" s="302" t="s">
        <v>167</v>
      </c>
      <c r="C94" s="302"/>
      <c r="D94" s="11">
        <f>D87</f>
        <v>184.96</v>
      </c>
    </row>
    <row r="95" spans="1:5">
      <c r="A95" s="5" t="s">
        <v>162</v>
      </c>
      <c r="B95" s="302" t="s">
        <v>163</v>
      </c>
      <c r="C95" s="302"/>
      <c r="D95" s="11">
        <f>D91</f>
        <v>0</v>
      </c>
    </row>
    <row r="96" spans="1:5">
      <c r="A96" s="300" t="s">
        <v>110</v>
      </c>
      <c r="B96" s="300"/>
      <c r="C96" s="300"/>
      <c r="D96" s="13">
        <f>SUM(D94:D95)</f>
        <v>184.96</v>
      </c>
    </row>
    <row r="97" spans="1:4">
      <c r="A97" s="316"/>
      <c r="B97" s="316"/>
      <c r="C97" s="316"/>
      <c r="D97" s="316"/>
    </row>
    <row r="98" spans="1:4">
      <c r="A98" s="317" t="s">
        <v>168</v>
      </c>
      <c r="B98" s="318"/>
      <c r="C98" s="318"/>
      <c r="D98" s="319"/>
    </row>
    <row r="99" spans="1:4">
      <c r="A99" s="5">
        <v>5</v>
      </c>
      <c r="B99" s="302" t="s">
        <v>169</v>
      </c>
      <c r="C99" s="302"/>
      <c r="D99" s="5" t="s">
        <v>99</v>
      </c>
    </row>
    <row r="100" spans="1:4">
      <c r="A100" s="5" t="s">
        <v>72</v>
      </c>
      <c r="B100" s="302" t="s">
        <v>170</v>
      </c>
      <c r="C100" s="302"/>
      <c r="D100" s="173">
        <f>'UNIFORME MANUTENÇÃO'!D13</f>
        <v>72.120833333333337</v>
      </c>
    </row>
    <row r="101" spans="1:4">
      <c r="A101" s="5" t="s">
        <v>75</v>
      </c>
      <c r="B101" s="302" t="s">
        <v>171</v>
      </c>
      <c r="C101" s="302"/>
      <c r="D101" s="27">
        <f>'Equipamentos Bomb. Hidraulico'!G22</f>
        <v>10.683291666666667</v>
      </c>
    </row>
    <row r="102" spans="1:4">
      <c r="A102" s="5" t="s">
        <v>78</v>
      </c>
      <c r="B102" s="302" t="s">
        <v>172</v>
      </c>
      <c r="C102" s="302"/>
      <c r="D102" s="27"/>
    </row>
    <row r="103" spans="1:4">
      <c r="A103" s="5" t="s">
        <v>80</v>
      </c>
      <c r="B103" s="302" t="s">
        <v>109</v>
      </c>
      <c r="C103" s="302"/>
      <c r="D103" s="27">
        <v>0</v>
      </c>
    </row>
    <row r="104" spans="1:4">
      <c r="A104" s="300" t="s">
        <v>118</v>
      </c>
      <c r="B104" s="300"/>
      <c r="C104" s="300"/>
      <c r="D104" s="165">
        <f>SUM(D100:D103)</f>
        <v>82.804124999999999</v>
      </c>
    </row>
    <row r="105" spans="1:4">
      <c r="A105" s="316"/>
      <c r="B105" s="316"/>
      <c r="C105" s="316"/>
      <c r="D105" s="316"/>
    </row>
    <row r="106" spans="1:4">
      <c r="A106" s="290" t="s">
        <v>185</v>
      </c>
      <c r="B106" s="290"/>
      <c r="C106" s="290"/>
      <c r="D106" s="290"/>
    </row>
    <row r="107" spans="1:4" ht="22.5">
      <c r="A107" s="5">
        <v>6</v>
      </c>
      <c r="B107" s="14" t="s">
        <v>174</v>
      </c>
      <c r="C107" s="5" t="s">
        <v>115</v>
      </c>
      <c r="D107" s="5" t="s">
        <v>99</v>
      </c>
    </row>
    <row r="108" spans="1:4">
      <c r="A108" s="5" t="s">
        <v>72</v>
      </c>
      <c r="B108" s="14" t="s">
        <v>175</v>
      </c>
      <c r="C108" s="166">
        <v>0.12</v>
      </c>
      <c r="D108" s="11">
        <f>ROUND(D124*C108,2)</f>
        <v>718.46</v>
      </c>
    </row>
    <row r="109" spans="1:4">
      <c r="A109" s="5" t="s">
        <v>75</v>
      </c>
      <c r="B109" s="14" t="s">
        <v>176</v>
      </c>
      <c r="C109" s="166">
        <v>0.15</v>
      </c>
      <c r="D109" s="11">
        <f>ROUND((D108+D124)*C109,2)</f>
        <v>1005.84</v>
      </c>
    </row>
    <row r="110" spans="1:4">
      <c r="A110" s="5" t="s">
        <v>78</v>
      </c>
      <c r="B110" s="8" t="s">
        <v>177</v>
      </c>
      <c r="C110" s="12">
        <f>SUM(C111:C114)</f>
        <v>0.14250000000000002</v>
      </c>
      <c r="D110" s="9"/>
    </row>
    <row r="111" spans="1:4">
      <c r="A111" s="5"/>
      <c r="B111" s="14" t="s">
        <v>178</v>
      </c>
      <c r="C111" s="15">
        <v>1.6500000000000001E-2</v>
      </c>
      <c r="D111" s="323">
        <f>ROUND(ROUND((D108+D109+D124)/(100%-C110),2)*C110,2)</f>
        <v>1281.5</v>
      </c>
    </row>
    <row r="112" spans="1:4">
      <c r="A112" s="5"/>
      <c r="B112" s="14" t="s">
        <v>179</v>
      </c>
      <c r="C112" s="15">
        <v>7.5999999999999998E-2</v>
      </c>
      <c r="D112" s="324"/>
    </row>
    <row r="113" spans="1:4">
      <c r="A113" s="5"/>
      <c r="B113" s="14" t="s">
        <v>180</v>
      </c>
      <c r="C113" s="15">
        <v>0</v>
      </c>
      <c r="D113" s="324"/>
    </row>
    <row r="114" spans="1:4">
      <c r="A114" s="5"/>
      <c r="B114" s="14" t="s">
        <v>181</v>
      </c>
      <c r="C114" s="15">
        <v>0.05</v>
      </c>
      <c r="D114" s="325"/>
    </row>
    <row r="115" spans="1:4">
      <c r="A115" s="300" t="s">
        <v>118</v>
      </c>
      <c r="B115" s="300"/>
      <c r="C115" s="16"/>
      <c r="D115" s="13">
        <f>SUM(D108,D109,D111,D112,D113,D114)</f>
        <v>3005.8</v>
      </c>
    </row>
    <row r="116" spans="1:4">
      <c r="A116" s="316"/>
      <c r="B116" s="316"/>
      <c r="C116" s="316"/>
      <c r="D116" s="316"/>
    </row>
    <row r="117" spans="1:4">
      <c r="A117" s="290" t="s">
        <v>182</v>
      </c>
      <c r="B117" s="290"/>
      <c r="C117" s="290"/>
      <c r="D117" s="290"/>
    </row>
    <row r="118" spans="1:4">
      <c r="A118" s="5"/>
      <c r="B118" s="302" t="s">
        <v>183</v>
      </c>
      <c r="C118" s="302"/>
      <c r="D118" s="5" t="s">
        <v>99</v>
      </c>
    </row>
    <row r="119" spans="1:4">
      <c r="A119" s="5" t="s">
        <v>72</v>
      </c>
      <c r="B119" s="302" t="s">
        <v>97</v>
      </c>
      <c r="C119" s="302"/>
      <c r="D119" s="11">
        <f>D32</f>
        <v>2828.370022727273</v>
      </c>
    </row>
    <row r="120" spans="1:4">
      <c r="A120" s="5" t="s">
        <v>75</v>
      </c>
      <c r="B120" s="302" t="s">
        <v>111</v>
      </c>
      <c r="C120" s="302"/>
      <c r="D120" s="11">
        <f>D66</f>
        <v>2688.2524000000003</v>
      </c>
    </row>
    <row r="121" spans="1:4">
      <c r="A121" s="5" t="s">
        <v>78</v>
      </c>
      <c r="B121" s="302" t="s">
        <v>111</v>
      </c>
      <c r="C121" s="302"/>
      <c r="D121" s="11">
        <f>D76</f>
        <v>202.77999999999997</v>
      </c>
    </row>
    <row r="122" spans="1:4">
      <c r="A122" s="5" t="s">
        <v>80</v>
      </c>
      <c r="B122" s="302" t="s">
        <v>151</v>
      </c>
      <c r="C122" s="302"/>
      <c r="D122" s="17">
        <f>D96</f>
        <v>184.96</v>
      </c>
    </row>
    <row r="123" spans="1:4">
      <c r="A123" s="5" t="s">
        <v>104</v>
      </c>
      <c r="B123" s="302" t="s">
        <v>168</v>
      </c>
      <c r="C123" s="302"/>
      <c r="D123" s="17">
        <f>D104</f>
        <v>82.804124999999999</v>
      </c>
    </row>
    <row r="124" spans="1:4">
      <c r="A124" s="300" t="s">
        <v>184</v>
      </c>
      <c r="B124" s="300"/>
      <c r="C124" s="300"/>
      <c r="D124" s="18">
        <f>SUM(D119:D123)</f>
        <v>5987.1665477272727</v>
      </c>
    </row>
    <row r="125" spans="1:4">
      <c r="A125" s="5" t="s">
        <v>106</v>
      </c>
      <c r="B125" s="302" t="s">
        <v>185</v>
      </c>
      <c r="C125" s="302"/>
      <c r="D125" s="17">
        <f>D115</f>
        <v>3005.8</v>
      </c>
    </row>
    <row r="126" spans="1:4">
      <c r="A126" s="300" t="s">
        <v>186</v>
      </c>
      <c r="B126" s="300"/>
      <c r="C126" s="300"/>
      <c r="D126" s="18">
        <f>ROUNDUP(D124+D125,2)</f>
        <v>8992.9699999999993</v>
      </c>
    </row>
    <row r="127" spans="1:4">
      <c r="A127" s="316"/>
      <c r="B127" s="316"/>
      <c r="C127" s="316"/>
      <c r="D127" s="316"/>
    </row>
  </sheetData>
  <mergeCells count="88">
    <mergeCell ref="A124:C124"/>
    <mergeCell ref="B125:C125"/>
    <mergeCell ref="A126:C126"/>
    <mergeCell ref="A127:D127"/>
    <mergeCell ref="B118:C118"/>
    <mergeCell ref="B119:C119"/>
    <mergeCell ref="B120:C120"/>
    <mergeCell ref="B121:C121"/>
    <mergeCell ref="B122:C122"/>
    <mergeCell ref="B123:C123"/>
    <mergeCell ref="A117:D117"/>
    <mergeCell ref="B99:C99"/>
    <mergeCell ref="B100:C100"/>
    <mergeCell ref="B101:C101"/>
    <mergeCell ref="B102:C102"/>
    <mergeCell ref="B103:C103"/>
    <mergeCell ref="A104:C104"/>
    <mergeCell ref="A105:D105"/>
    <mergeCell ref="A106:D106"/>
    <mergeCell ref="D111:D114"/>
    <mergeCell ref="A115:B115"/>
    <mergeCell ref="A116:D116"/>
    <mergeCell ref="A98:D98"/>
    <mergeCell ref="A78:D78"/>
    <mergeCell ref="A79:D79"/>
    <mergeCell ref="A87:B87"/>
    <mergeCell ref="A88:D88"/>
    <mergeCell ref="A91:B91"/>
    <mergeCell ref="A92:D92"/>
    <mergeCell ref="B93:C93"/>
    <mergeCell ref="B94:C94"/>
    <mergeCell ref="B95:C95"/>
    <mergeCell ref="A96:C96"/>
    <mergeCell ref="A97:D97"/>
    <mergeCell ref="A77:D77"/>
    <mergeCell ref="A51:D51"/>
    <mergeCell ref="A60:C60"/>
    <mergeCell ref="A61:D61"/>
    <mergeCell ref="B62:C62"/>
    <mergeCell ref="B63:C63"/>
    <mergeCell ref="B64:C64"/>
    <mergeCell ref="B65:C65"/>
    <mergeCell ref="A66:C66"/>
    <mergeCell ref="A67:D67"/>
    <mergeCell ref="A68:D68"/>
    <mergeCell ref="A76:B76"/>
    <mergeCell ref="A50:B50"/>
    <mergeCell ref="B27:C27"/>
    <mergeCell ref="B28:C28"/>
    <mergeCell ref="B29:C29"/>
    <mergeCell ref="B30:C30"/>
    <mergeCell ref="B31:C31"/>
    <mergeCell ref="A32:C32"/>
    <mergeCell ref="A33:D33"/>
    <mergeCell ref="A34:D34"/>
    <mergeCell ref="A35:D35"/>
    <mergeCell ref="A39:B39"/>
    <mergeCell ref="A40:D40"/>
    <mergeCell ref="B26:C26"/>
    <mergeCell ref="A15:D15"/>
    <mergeCell ref="A16:D16"/>
    <mergeCell ref="B17:C17"/>
    <mergeCell ref="B18:C18"/>
    <mergeCell ref="B19:C19"/>
    <mergeCell ref="B20:C20"/>
    <mergeCell ref="B21:C21"/>
    <mergeCell ref="A22:D22"/>
    <mergeCell ref="A23:D23"/>
    <mergeCell ref="B24:C24"/>
    <mergeCell ref="B25:C25"/>
    <mergeCell ref="A14:D14"/>
    <mergeCell ref="A4:B4"/>
    <mergeCell ref="C4:D4"/>
    <mergeCell ref="A5:D5"/>
    <mergeCell ref="A6:D6"/>
    <mergeCell ref="B7:C7"/>
    <mergeCell ref="B8:C8"/>
    <mergeCell ref="B9:C9"/>
    <mergeCell ref="B10:C10"/>
    <mergeCell ref="A11:D11"/>
    <mergeCell ref="A12:B12"/>
    <mergeCell ref="A13:B13"/>
    <mergeCell ref="A1:B1"/>
    <mergeCell ref="C1:D1"/>
    <mergeCell ref="A2:B2"/>
    <mergeCell ref="C2:D2"/>
    <mergeCell ref="A3:B3"/>
    <mergeCell ref="C3:D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838DBC-D8C1-4F6A-A7D3-6E32969272E3}">
  <sheetPr>
    <tabColor theme="4" tint="0.39997558519241921"/>
    <pageSetUpPr fitToPage="1"/>
  </sheetPr>
  <dimension ref="A1:G37"/>
  <sheetViews>
    <sheetView workbookViewId="0">
      <selection activeCell="C20" sqref="C20"/>
    </sheetView>
  </sheetViews>
  <sheetFormatPr defaultRowHeight="15"/>
  <cols>
    <col min="2" max="2" width="73.5703125" customWidth="1"/>
    <col min="4" max="4" width="12.7109375" style="32" customWidth="1"/>
    <col min="5" max="5" width="10.28515625" bestFit="1" customWidth="1"/>
    <col min="6" max="6" width="13" customWidth="1"/>
    <col min="7" max="7" width="21.5703125" style="33" customWidth="1"/>
  </cols>
  <sheetData>
    <row r="1" spans="1:7" ht="19.5" thickBot="1">
      <c r="A1" s="326" t="s">
        <v>250</v>
      </c>
      <c r="B1" s="327"/>
      <c r="C1" s="327"/>
      <c r="D1" s="327"/>
      <c r="E1" s="327"/>
      <c r="F1" s="327"/>
      <c r="G1" s="327"/>
    </row>
    <row r="2" spans="1:7" ht="48" thickBot="1">
      <c r="A2" s="42" t="s">
        <v>200</v>
      </c>
      <c r="B2" s="43" t="s">
        <v>201</v>
      </c>
      <c r="C2" s="43" t="s">
        <v>202</v>
      </c>
      <c r="D2" s="86" t="s">
        <v>203</v>
      </c>
      <c r="E2" s="84" t="s">
        <v>57</v>
      </c>
      <c r="F2" s="151" t="s">
        <v>226</v>
      </c>
      <c r="G2" s="79" t="s">
        <v>205</v>
      </c>
    </row>
    <row r="3" spans="1:7" ht="16.5" thickBot="1">
      <c r="A3" s="44">
        <v>1</v>
      </c>
      <c r="B3" s="45" t="s">
        <v>251</v>
      </c>
      <c r="C3" s="46">
        <v>1</v>
      </c>
      <c r="D3" s="87" t="s">
        <v>203</v>
      </c>
      <c r="E3" s="83">
        <v>44.46</v>
      </c>
      <c r="F3" s="83">
        <f>E3*20%</f>
        <v>8.8920000000000012</v>
      </c>
      <c r="G3" s="83">
        <f>(F3*C3)/12</f>
        <v>0.7410000000000001</v>
      </c>
    </row>
    <row r="4" spans="1:7" ht="16.5" thickBot="1">
      <c r="A4" s="44">
        <v>2</v>
      </c>
      <c r="B4" s="45" t="s">
        <v>252</v>
      </c>
      <c r="C4" s="46">
        <v>1</v>
      </c>
      <c r="D4" s="88" t="s">
        <v>203</v>
      </c>
      <c r="E4" s="83">
        <v>52.07</v>
      </c>
      <c r="F4" s="83">
        <f t="shared" ref="F4" si="0">E4*20%</f>
        <v>10.414000000000001</v>
      </c>
      <c r="G4" s="83">
        <f t="shared" ref="G4" si="1">(F4*C4)/12</f>
        <v>0.86783333333333346</v>
      </c>
    </row>
    <row r="5" spans="1:7" ht="16.5" thickBot="1">
      <c r="A5" s="44">
        <v>3</v>
      </c>
      <c r="B5" s="45" t="s">
        <v>253</v>
      </c>
      <c r="C5" s="46">
        <v>1</v>
      </c>
      <c r="D5" s="90" t="s">
        <v>203</v>
      </c>
      <c r="E5" s="83">
        <v>13.67</v>
      </c>
      <c r="F5" s="83"/>
      <c r="G5" s="83">
        <f>(E5*C5)/12</f>
        <v>1.1391666666666667</v>
      </c>
    </row>
    <row r="6" spans="1:7" ht="16.5" thickBot="1">
      <c r="A6" s="44">
        <v>4</v>
      </c>
      <c r="B6" s="76" t="s">
        <v>254</v>
      </c>
      <c r="C6" s="46">
        <v>1</v>
      </c>
      <c r="D6" s="92" t="s">
        <v>203</v>
      </c>
      <c r="E6" s="83">
        <v>42.56</v>
      </c>
      <c r="F6" s="83">
        <f t="shared" ref="F6:F9" si="2">E6*20%</f>
        <v>8.5120000000000005</v>
      </c>
      <c r="G6" s="83">
        <f>(F6*C6)/12</f>
        <v>0.70933333333333337</v>
      </c>
    </row>
    <row r="7" spans="1:7" ht="16.5" thickBot="1">
      <c r="A7" s="44">
        <v>5</v>
      </c>
      <c r="B7" s="124" t="s">
        <v>255</v>
      </c>
      <c r="C7" s="46">
        <v>1</v>
      </c>
      <c r="D7" s="92" t="s">
        <v>203</v>
      </c>
      <c r="E7" s="83">
        <v>92.39</v>
      </c>
      <c r="F7" s="83">
        <f t="shared" si="2"/>
        <v>18.478000000000002</v>
      </c>
      <c r="G7" s="83">
        <f t="shared" ref="G7:G9" si="3">(F7*C7)/12</f>
        <v>1.5398333333333334</v>
      </c>
    </row>
    <row r="8" spans="1:7" ht="16.5" thickBot="1">
      <c r="A8" s="44">
        <v>6</v>
      </c>
      <c r="B8" s="124" t="s">
        <v>256</v>
      </c>
      <c r="C8" s="46">
        <v>1</v>
      </c>
      <c r="D8" s="92" t="s">
        <v>203</v>
      </c>
      <c r="E8" s="83">
        <v>45.28</v>
      </c>
      <c r="F8" s="83">
        <f t="shared" si="2"/>
        <v>9.0560000000000009</v>
      </c>
      <c r="G8" s="83">
        <f t="shared" si="3"/>
        <v>0.75466666666666671</v>
      </c>
    </row>
    <row r="9" spans="1:7" ht="16.5" thickBot="1">
      <c r="A9" s="44">
        <v>7</v>
      </c>
      <c r="B9" s="124" t="s">
        <v>257</v>
      </c>
      <c r="C9" s="51">
        <v>1</v>
      </c>
      <c r="D9" s="92" t="s">
        <v>203</v>
      </c>
      <c r="E9" s="83">
        <v>76.55</v>
      </c>
      <c r="F9" s="83">
        <f t="shared" si="2"/>
        <v>15.31</v>
      </c>
      <c r="G9" s="83">
        <f t="shared" si="3"/>
        <v>1.2758333333333334</v>
      </c>
    </row>
    <row r="10" spans="1:7" ht="16.5" thickBot="1">
      <c r="A10" s="75">
        <v>8</v>
      </c>
      <c r="B10" s="76" t="s">
        <v>258</v>
      </c>
      <c r="C10" s="77">
        <v>1</v>
      </c>
      <c r="D10" s="92" t="s">
        <v>203</v>
      </c>
      <c r="E10" s="83">
        <v>13.89</v>
      </c>
      <c r="F10" s="83"/>
      <c r="G10" s="83">
        <f>(E10*C10)/12</f>
        <v>1.1575</v>
      </c>
    </row>
    <row r="11" spans="1:7" ht="16.5" thickBot="1">
      <c r="A11" s="44">
        <v>9</v>
      </c>
      <c r="B11" s="124" t="s">
        <v>259</v>
      </c>
      <c r="C11" s="46">
        <v>1</v>
      </c>
      <c r="D11" s="92" t="s">
        <v>203</v>
      </c>
      <c r="E11" s="83">
        <v>4.5</v>
      </c>
      <c r="F11" s="83"/>
      <c r="G11" s="83">
        <f>(E11*C11)/12</f>
        <v>0.375</v>
      </c>
    </row>
    <row r="12" spans="1:7" ht="16.5" thickBot="1">
      <c r="A12" s="44">
        <v>10</v>
      </c>
      <c r="B12" s="124" t="s">
        <v>260</v>
      </c>
      <c r="C12" s="46">
        <v>1</v>
      </c>
      <c r="D12" s="92" t="s">
        <v>203</v>
      </c>
      <c r="E12" s="83">
        <v>19.399999999999999</v>
      </c>
      <c r="F12" s="83"/>
      <c r="G12" s="83">
        <f>(E12*C12)/12</f>
        <v>1.6166666666666665</v>
      </c>
    </row>
    <row r="13" spans="1:7" ht="16.5" thickBot="1">
      <c r="A13" s="44">
        <v>11</v>
      </c>
      <c r="B13" s="124" t="s">
        <v>261</v>
      </c>
      <c r="C13" s="46">
        <v>1</v>
      </c>
      <c r="D13" s="92" t="s">
        <v>203</v>
      </c>
      <c r="E13" s="83">
        <v>289.38</v>
      </c>
      <c r="F13" s="83">
        <f t="shared" ref="F13" si="4">E13*20%</f>
        <v>57.876000000000005</v>
      </c>
      <c r="G13" s="83">
        <f>(F13*C13)/12</f>
        <v>4.8230000000000004</v>
      </c>
    </row>
    <row r="14" spans="1:7" ht="16.5" thickBot="1">
      <c r="A14" s="75">
        <v>12</v>
      </c>
      <c r="B14" s="217" t="s">
        <v>262</v>
      </c>
      <c r="C14" s="77">
        <v>20</v>
      </c>
      <c r="D14" s="92" t="s">
        <v>263</v>
      </c>
      <c r="E14" s="83">
        <v>16.64</v>
      </c>
      <c r="F14" s="83"/>
      <c r="G14" s="83">
        <f>(E14*C14)/12</f>
        <v>27.733333333333334</v>
      </c>
    </row>
    <row r="15" spans="1:7" ht="16.5" thickBot="1">
      <c r="A15" s="44">
        <v>13</v>
      </c>
      <c r="B15" s="217"/>
      <c r="C15" s="77"/>
      <c r="D15" s="92"/>
      <c r="E15" s="83"/>
      <c r="F15" s="83"/>
      <c r="G15" s="83"/>
    </row>
    <row r="16" spans="1:7" ht="15.75">
      <c r="A16" s="44">
        <v>14</v>
      </c>
      <c r="B16" s="217"/>
      <c r="C16" s="77"/>
      <c r="D16" s="92"/>
      <c r="E16" s="83"/>
      <c r="F16" s="83"/>
      <c r="G16" s="83"/>
    </row>
    <row r="17" spans="1:7" ht="15.75">
      <c r="A17" s="44">
        <v>15</v>
      </c>
      <c r="B17" s="217"/>
      <c r="C17" s="77"/>
      <c r="D17" s="92"/>
      <c r="F17" s="83"/>
      <c r="G17" s="83"/>
    </row>
    <row r="18" spans="1:7" ht="16.5" thickBot="1">
      <c r="A18" s="125">
        <v>16</v>
      </c>
      <c r="B18" s="217"/>
      <c r="C18" s="77"/>
      <c r="D18" s="92"/>
      <c r="E18" s="83"/>
      <c r="F18" s="83"/>
      <c r="G18" s="83"/>
    </row>
    <row r="19" spans="1:7" ht="16.5" thickBot="1">
      <c r="A19" s="78">
        <v>17</v>
      </c>
      <c r="B19" s="218"/>
      <c r="C19" s="77"/>
      <c r="D19" s="92"/>
      <c r="E19" s="83"/>
      <c r="F19" s="83"/>
      <c r="G19" s="83"/>
    </row>
    <row r="20" spans="1:7" ht="16.5" thickBot="1">
      <c r="A20" s="78">
        <v>18</v>
      </c>
      <c r="B20" s="217"/>
      <c r="C20" s="77"/>
      <c r="D20" s="92"/>
      <c r="E20" s="85"/>
      <c r="F20" s="122"/>
      <c r="G20" s="83"/>
    </row>
    <row r="21" spans="1:7" ht="16.5" thickBot="1">
      <c r="B21" s="328" t="s">
        <v>65</v>
      </c>
      <c r="C21" s="329"/>
      <c r="D21" s="329"/>
      <c r="E21" s="330"/>
      <c r="F21" s="176"/>
      <c r="G21" s="34">
        <f>SUM(G3:G19)</f>
        <v>42.733166666666669</v>
      </c>
    </row>
    <row r="22" spans="1:7" ht="16.5" thickBot="1">
      <c r="B22" s="133"/>
      <c r="C22" s="282" t="s">
        <v>66</v>
      </c>
      <c r="D22" s="283"/>
      <c r="E22" s="331"/>
      <c r="F22" s="201" t="s">
        <v>264</v>
      </c>
      <c r="G22" s="200">
        <f>G21/4</f>
        <v>10.683291666666667</v>
      </c>
    </row>
    <row r="23" spans="1:7">
      <c r="D23"/>
      <c r="G23"/>
    </row>
    <row r="24" spans="1:7">
      <c r="D24" s="35"/>
      <c r="E24" s="35"/>
      <c r="F24" s="35"/>
      <c r="G24" s="35"/>
    </row>
    <row r="25" spans="1:7">
      <c r="D25" s="35"/>
      <c r="E25" s="35"/>
      <c r="F25" s="35"/>
      <c r="G25" s="35"/>
    </row>
    <row r="26" spans="1:7">
      <c r="D26" s="35"/>
      <c r="E26" s="35"/>
      <c r="F26" s="35"/>
      <c r="G26" s="35"/>
    </row>
    <row r="27" spans="1:7">
      <c r="D27" s="35"/>
      <c r="E27" s="35"/>
      <c r="F27" s="35"/>
      <c r="G27" s="35"/>
    </row>
    <row r="28" spans="1:7">
      <c r="D28" s="35"/>
      <c r="E28" s="35"/>
      <c r="F28" s="35"/>
      <c r="G28" s="35"/>
    </row>
    <row r="29" spans="1:7">
      <c r="D29" s="35"/>
      <c r="E29" s="35"/>
      <c r="F29" s="35"/>
      <c r="G29" s="35"/>
    </row>
    <row r="30" spans="1:7">
      <c r="D30" s="35"/>
      <c r="E30" s="35"/>
      <c r="F30" s="35"/>
      <c r="G30" s="35"/>
    </row>
    <row r="31" spans="1:7">
      <c r="D31" s="35"/>
      <c r="E31" s="35"/>
      <c r="F31" s="35"/>
      <c r="G31" s="35"/>
    </row>
    <row r="32" spans="1:7">
      <c r="D32" s="35"/>
      <c r="E32" s="35"/>
      <c r="F32" s="35"/>
      <c r="G32" s="35"/>
    </row>
    <row r="33" spans="4:7">
      <c r="D33" s="35"/>
      <c r="E33" s="35"/>
      <c r="F33" s="35"/>
      <c r="G33" s="35"/>
    </row>
    <row r="34" spans="4:7">
      <c r="D34" s="35"/>
      <c r="E34" s="35"/>
      <c r="F34" s="35"/>
      <c r="G34" s="35"/>
    </row>
    <row r="35" spans="4:7">
      <c r="D35" s="35"/>
      <c r="E35" s="35"/>
      <c r="F35" s="35"/>
      <c r="G35" s="35"/>
    </row>
    <row r="36" spans="4:7">
      <c r="D36" s="35"/>
      <c r="E36" s="35"/>
      <c r="F36" s="35"/>
      <c r="G36" s="35"/>
    </row>
    <row r="37" spans="4:7">
      <c r="D37" s="35"/>
      <c r="E37" s="35"/>
      <c r="F37" s="35"/>
      <c r="G37" s="35"/>
    </row>
  </sheetData>
  <mergeCells count="3">
    <mergeCell ref="A1:G1"/>
    <mergeCell ref="B21:E21"/>
    <mergeCell ref="C22:E22"/>
  </mergeCells>
  <pageMargins left="0.511811024" right="0.511811024" top="0.78740157499999996" bottom="0.78740157499999996" header="0.31496062000000002" footer="0.31496062000000002"/>
  <pageSetup paperSize="9" scale="61" orientation="portrait" horizontalDpi="0"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34FD2B-409F-4C9E-A917-1F93A2EE7494}">
  <dimension ref="A1:E127"/>
  <sheetViews>
    <sheetView topLeftCell="A65" zoomScale="130" zoomScaleNormal="130" workbookViewId="0">
      <selection activeCell="B62" sqref="B62:C62"/>
    </sheetView>
  </sheetViews>
  <sheetFormatPr defaultRowHeight="15"/>
  <cols>
    <col min="1" max="1" width="3.5703125" style="3" customWidth="1"/>
    <col min="2" max="2" width="48" style="2" customWidth="1"/>
    <col min="3" max="3" width="9.140625" style="2"/>
    <col min="4" max="4" width="16" style="3" customWidth="1"/>
  </cols>
  <sheetData>
    <row r="1" spans="1:4">
      <c r="A1" s="289" t="s">
        <v>67</v>
      </c>
      <c r="B1" s="289"/>
      <c r="C1" s="289"/>
      <c r="D1" s="289"/>
    </row>
    <row r="2" spans="1:4">
      <c r="A2" s="289" t="s">
        <v>68</v>
      </c>
      <c r="B2" s="289"/>
      <c r="C2" s="289"/>
      <c r="D2" s="289"/>
    </row>
    <row r="3" spans="1:4">
      <c r="A3" s="289" t="s">
        <v>69</v>
      </c>
      <c r="B3" s="289"/>
      <c r="C3" s="289"/>
      <c r="D3" s="289"/>
    </row>
    <row r="4" spans="1:4">
      <c r="A4" s="289" t="s">
        <v>70</v>
      </c>
      <c r="B4" s="289"/>
      <c r="C4" s="289"/>
      <c r="D4" s="289"/>
    </row>
    <row r="5" spans="1:4">
      <c r="A5" s="291"/>
      <c r="B5" s="291"/>
      <c r="C5" s="291"/>
      <c r="D5" s="291"/>
    </row>
    <row r="6" spans="1:4">
      <c r="A6" s="292" t="s">
        <v>71</v>
      </c>
      <c r="B6" s="293"/>
      <c r="C6" s="293"/>
      <c r="D6" s="294"/>
    </row>
    <row r="7" spans="1:4">
      <c r="A7" s="4" t="s">
        <v>72</v>
      </c>
      <c r="B7" s="295" t="s">
        <v>73</v>
      </c>
      <c r="C7" s="296"/>
      <c r="D7" s="5" t="s">
        <v>74</v>
      </c>
    </row>
    <row r="8" spans="1:4">
      <c r="A8" s="4" t="s">
        <v>75</v>
      </c>
      <c r="B8" s="297" t="s">
        <v>76</v>
      </c>
      <c r="C8" s="298"/>
      <c r="D8" s="5" t="s">
        <v>77</v>
      </c>
    </row>
    <row r="9" spans="1:4">
      <c r="A9" s="4" t="s">
        <v>78</v>
      </c>
      <c r="B9" s="297" t="s">
        <v>79</v>
      </c>
      <c r="C9" s="298"/>
      <c r="D9" s="5">
        <v>2024</v>
      </c>
    </row>
    <row r="10" spans="1:4">
      <c r="A10" s="4" t="s">
        <v>80</v>
      </c>
      <c r="B10" s="297" t="s">
        <v>81</v>
      </c>
      <c r="C10" s="298"/>
      <c r="D10" s="30" t="s">
        <v>189</v>
      </c>
    </row>
    <row r="11" spans="1:4">
      <c r="A11" s="299" t="s">
        <v>83</v>
      </c>
      <c r="B11" s="299"/>
      <c r="C11" s="299"/>
      <c r="D11" s="299"/>
    </row>
    <row r="12" spans="1:4" ht="33.75">
      <c r="A12" s="300" t="s">
        <v>84</v>
      </c>
      <c r="B12" s="300"/>
      <c r="C12" s="5" t="s">
        <v>85</v>
      </c>
      <c r="D12" s="5" t="s">
        <v>86</v>
      </c>
    </row>
    <row r="13" spans="1:4">
      <c r="A13" s="301" t="s">
        <v>265</v>
      </c>
      <c r="B13" s="301"/>
      <c r="C13" s="4">
        <v>40</v>
      </c>
      <c r="D13" s="4">
        <v>1</v>
      </c>
    </row>
    <row r="14" spans="1:4">
      <c r="A14" s="290" t="s">
        <v>88</v>
      </c>
      <c r="B14" s="290"/>
      <c r="C14" s="290"/>
      <c r="D14" s="290"/>
    </row>
    <row r="15" spans="1:4">
      <c r="A15" s="303" t="s">
        <v>89</v>
      </c>
      <c r="B15" s="303"/>
      <c r="C15" s="303"/>
      <c r="D15" s="303"/>
    </row>
    <row r="16" spans="1:4">
      <c r="A16" s="303" t="s">
        <v>90</v>
      </c>
      <c r="B16" s="303"/>
      <c r="C16" s="303"/>
      <c r="D16" s="303"/>
    </row>
    <row r="17" spans="1:5">
      <c r="A17" s="4">
        <v>1</v>
      </c>
      <c r="B17" s="304" t="s">
        <v>91</v>
      </c>
      <c r="C17" s="304"/>
      <c r="D17" s="6" t="str">
        <f>A14</f>
        <v>Mão de obra</v>
      </c>
    </row>
    <row r="18" spans="1:5">
      <c r="A18" s="4">
        <v>2</v>
      </c>
      <c r="B18" s="304" t="s">
        <v>92</v>
      </c>
      <c r="C18" s="304"/>
      <c r="D18" s="29" t="s">
        <v>266</v>
      </c>
    </row>
    <row r="19" spans="1:5">
      <c r="A19" s="4">
        <v>3</v>
      </c>
      <c r="B19" s="304" t="s">
        <v>192</v>
      </c>
      <c r="C19" s="304"/>
      <c r="D19" s="162">
        <v>3077.53</v>
      </c>
      <c r="E19" t="s">
        <v>267</v>
      </c>
    </row>
    <row r="20" spans="1:5">
      <c r="A20" s="4">
        <v>4</v>
      </c>
      <c r="B20" s="304" t="s">
        <v>95</v>
      </c>
      <c r="C20" s="304"/>
      <c r="D20" s="25"/>
    </row>
    <row r="21" spans="1:5">
      <c r="A21" s="4">
        <v>5</v>
      </c>
      <c r="B21" s="304" t="s">
        <v>96</v>
      </c>
      <c r="C21" s="304"/>
      <c r="D21" s="26">
        <v>45292</v>
      </c>
    </row>
    <row r="22" spans="1:5">
      <c r="A22" s="306"/>
      <c r="B22" s="306"/>
      <c r="C22" s="306"/>
      <c r="D22" s="306"/>
    </row>
    <row r="23" spans="1:5">
      <c r="A23" s="290" t="s">
        <v>97</v>
      </c>
      <c r="B23" s="290"/>
      <c r="C23" s="290"/>
      <c r="D23" s="290"/>
    </row>
    <row r="24" spans="1:5">
      <c r="A24" s="7">
        <v>1</v>
      </c>
      <c r="B24" s="307" t="s">
        <v>98</v>
      </c>
      <c r="C24" s="307"/>
      <c r="D24" s="7" t="s">
        <v>99</v>
      </c>
    </row>
    <row r="25" spans="1:5">
      <c r="A25" s="7" t="s">
        <v>72</v>
      </c>
      <c r="B25" s="302" t="s">
        <v>193</v>
      </c>
      <c r="C25" s="302"/>
      <c r="D25" s="27">
        <f>D19</f>
        <v>3077.53</v>
      </c>
    </row>
    <row r="26" spans="1:5">
      <c r="A26" s="7" t="s">
        <v>75</v>
      </c>
      <c r="B26" s="302" t="s">
        <v>101</v>
      </c>
      <c r="C26" s="302"/>
      <c r="D26" s="17">
        <v>0</v>
      </c>
    </row>
    <row r="27" spans="1:5">
      <c r="A27" s="7" t="s">
        <v>78</v>
      </c>
      <c r="B27" s="310" t="s">
        <v>102</v>
      </c>
      <c r="C27" s="311"/>
      <c r="D27" s="19">
        <v>0</v>
      </c>
    </row>
    <row r="28" spans="1:5">
      <c r="A28" s="7" t="s">
        <v>80</v>
      </c>
      <c r="B28" s="310" t="s">
        <v>103</v>
      </c>
      <c r="C28" s="311"/>
      <c r="D28" s="19">
        <v>0</v>
      </c>
    </row>
    <row r="29" spans="1:5">
      <c r="A29" s="7" t="s">
        <v>104</v>
      </c>
      <c r="B29" s="310" t="s">
        <v>105</v>
      </c>
      <c r="C29" s="311"/>
      <c r="D29" s="19">
        <f>D28/15*2.5</f>
        <v>0</v>
      </c>
    </row>
    <row r="30" spans="1:5">
      <c r="A30" s="7" t="s">
        <v>106</v>
      </c>
      <c r="B30" s="307" t="s">
        <v>107</v>
      </c>
      <c r="C30" s="307"/>
      <c r="D30" s="19">
        <v>0</v>
      </c>
    </row>
    <row r="31" spans="1:5">
      <c r="A31" s="5" t="s">
        <v>108</v>
      </c>
      <c r="B31" s="312" t="s">
        <v>109</v>
      </c>
      <c r="C31" s="313"/>
      <c r="D31" s="11">
        <v>0</v>
      </c>
    </row>
    <row r="32" spans="1:5">
      <c r="A32" s="308" t="s">
        <v>110</v>
      </c>
      <c r="B32" s="314"/>
      <c r="C32" s="309"/>
      <c r="D32" s="13">
        <f>SUM(D25:D31)</f>
        <v>3077.53</v>
      </c>
    </row>
    <row r="33" spans="1:4">
      <c r="A33" s="306"/>
      <c r="B33" s="306"/>
      <c r="C33" s="306"/>
      <c r="D33" s="306"/>
    </row>
    <row r="34" spans="1:4">
      <c r="A34" s="290" t="s">
        <v>111</v>
      </c>
      <c r="B34" s="290"/>
      <c r="C34" s="290"/>
      <c r="D34" s="290"/>
    </row>
    <row r="35" spans="1:4">
      <c r="A35" s="290" t="s">
        <v>112</v>
      </c>
      <c r="B35" s="290"/>
      <c r="C35" s="290"/>
      <c r="D35" s="290"/>
    </row>
    <row r="36" spans="1:4" ht="22.5">
      <c r="A36" s="5" t="s">
        <v>113</v>
      </c>
      <c r="B36" s="8" t="s">
        <v>114</v>
      </c>
      <c r="C36" s="5" t="s">
        <v>115</v>
      </c>
      <c r="D36" s="5" t="s">
        <v>99</v>
      </c>
    </row>
    <row r="37" spans="1:4">
      <c r="A37" s="5" t="s">
        <v>72</v>
      </c>
      <c r="B37" s="9" t="s">
        <v>116</v>
      </c>
      <c r="C37" s="10">
        <v>8.3299999999999999E-2</v>
      </c>
      <c r="D37" s="11">
        <f>ROUND($D$32*C37,2)</f>
        <v>256.36</v>
      </c>
    </row>
    <row r="38" spans="1:4">
      <c r="A38" s="5" t="s">
        <v>75</v>
      </c>
      <c r="B38" s="9" t="s">
        <v>117</v>
      </c>
      <c r="C38" s="10">
        <v>0.121</v>
      </c>
      <c r="D38" s="11">
        <f>ROUND($D$32*C38,2)</f>
        <v>372.38</v>
      </c>
    </row>
    <row r="39" spans="1:4">
      <c r="A39" s="308" t="s">
        <v>118</v>
      </c>
      <c r="B39" s="309"/>
      <c r="C39" s="12">
        <f>SUM(C37:C38)</f>
        <v>0.20429999999999998</v>
      </c>
      <c r="D39" s="13">
        <f>SUM(D37:D38)</f>
        <v>628.74</v>
      </c>
    </row>
    <row r="40" spans="1:4">
      <c r="A40" s="315" t="s">
        <v>119</v>
      </c>
      <c r="B40" s="315"/>
      <c r="C40" s="315"/>
      <c r="D40" s="315"/>
    </row>
    <row r="41" spans="1:4" ht="22.5">
      <c r="A41" s="5" t="s">
        <v>120</v>
      </c>
      <c r="B41" s="5" t="s">
        <v>121</v>
      </c>
      <c r="C41" s="5" t="s">
        <v>115</v>
      </c>
      <c r="D41" s="5" t="s">
        <v>99</v>
      </c>
    </row>
    <row r="42" spans="1:4">
      <c r="A42" s="5" t="s">
        <v>72</v>
      </c>
      <c r="B42" s="9" t="s">
        <v>122</v>
      </c>
      <c r="C42" s="10">
        <v>0.2</v>
      </c>
      <c r="D42" s="11">
        <f>ROUND(($D$32+$D$39)*C42,2)</f>
        <v>741.25</v>
      </c>
    </row>
    <row r="43" spans="1:4">
      <c r="A43" s="5" t="s">
        <v>75</v>
      </c>
      <c r="B43" s="9" t="s">
        <v>123</v>
      </c>
      <c r="C43" s="10">
        <v>2.5000000000000001E-2</v>
      </c>
      <c r="D43" s="11">
        <f>ROUND(($D$32+$D$39)*C43,2)</f>
        <v>92.66</v>
      </c>
    </row>
    <row r="44" spans="1:4">
      <c r="A44" s="5" t="s">
        <v>78</v>
      </c>
      <c r="B44" s="9" t="s">
        <v>124</v>
      </c>
      <c r="C44" s="10">
        <v>0.03</v>
      </c>
      <c r="D44" s="11">
        <f t="shared" ref="D44:D49" si="0">ROUND(($D$32+$D$39)*C44,2)</f>
        <v>111.19</v>
      </c>
    </row>
    <row r="45" spans="1:4">
      <c r="A45" s="5" t="s">
        <v>80</v>
      </c>
      <c r="B45" s="9" t="s">
        <v>125</v>
      </c>
      <c r="C45" s="10">
        <v>1.4999999999999999E-2</v>
      </c>
      <c r="D45" s="11">
        <f t="shared" si="0"/>
        <v>55.59</v>
      </c>
    </row>
    <row r="46" spans="1:4">
      <c r="A46" s="5" t="s">
        <v>104</v>
      </c>
      <c r="B46" s="9" t="s">
        <v>126</v>
      </c>
      <c r="C46" s="10">
        <v>0.01</v>
      </c>
      <c r="D46" s="11">
        <f t="shared" si="0"/>
        <v>37.06</v>
      </c>
    </row>
    <row r="47" spans="1:4">
      <c r="A47" s="5" t="s">
        <v>106</v>
      </c>
      <c r="B47" s="9" t="s">
        <v>127</v>
      </c>
      <c r="C47" s="10">
        <v>6.0000000000000001E-3</v>
      </c>
      <c r="D47" s="11">
        <f t="shared" si="0"/>
        <v>22.24</v>
      </c>
    </row>
    <row r="48" spans="1:4">
      <c r="A48" s="5" t="s">
        <v>108</v>
      </c>
      <c r="B48" s="9" t="s">
        <v>128</v>
      </c>
      <c r="C48" s="10">
        <v>2E-3</v>
      </c>
      <c r="D48" s="11">
        <f t="shared" si="0"/>
        <v>7.41</v>
      </c>
    </row>
    <row r="49" spans="1:4">
      <c r="A49" s="5" t="s">
        <v>129</v>
      </c>
      <c r="B49" s="9" t="s">
        <v>130</v>
      </c>
      <c r="C49" s="10">
        <v>0.08</v>
      </c>
      <c r="D49" s="11">
        <f t="shared" si="0"/>
        <v>296.5</v>
      </c>
    </row>
    <row r="50" spans="1:4">
      <c r="A50" s="308" t="s">
        <v>118</v>
      </c>
      <c r="B50" s="309"/>
      <c r="C50" s="12">
        <f>SUM(C42:C49)</f>
        <v>0.36800000000000005</v>
      </c>
      <c r="D50" s="13">
        <f>SUM(D42:D49)</f>
        <v>1363.9</v>
      </c>
    </row>
    <row r="51" spans="1:4">
      <c r="A51" s="290" t="s">
        <v>131</v>
      </c>
      <c r="B51" s="290"/>
      <c r="C51" s="290"/>
      <c r="D51" s="290"/>
    </row>
    <row r="52" spans="1:4" ht="22.5">
      <c r="A52" s="5" t="s">
        <v>132</v>
      </c>
      <c r="B52" s="9" t="s">
        <v>133</v>
      </c>
      <c r="C52" s="5" t="s">
        <v>134</v>
      </c>
      <c r="D52" s="5" t="s">
        <v>99</v>
      </c>
    </row>
    <row r="53" spans="1:4">
      <c r="A53" s="163" t="s">
        <v>72</v>
      </c>
      <c r="B53" s="9" t="s">
        <v>135</v>
      </c>
      <c r="C53" s="17">
        <v>5.5</v>
      </c>
      <c r="D53" s="17">
        <f>(C53*2*22)-D25*6%</f>
        <v>57.348199999999991</v>
      </c>
    </row>
    <row r="54" spans="1:4" ht="22.5">
      <c r="A54" s="5" t="s">
        <v>75</v>
      </c>
      <c r="B54" s="9" t="s">
        <v>136</v>
      </c>
      <c r="C54" s="27">
        <v>42.2</v>
      </c>
      <c r="D54" s="11">
        <f>C54*21</f>
        <v>886.2</v>
      </c>
    </row>
    <row r="55" spans="1:4">
      <c r="A55" s="5" t="s">
        <v>78</v>
      </c>
      <c r="B55" s="14" t="s">
        <v>137</v>
      </c>
      <c r="C55" s="17"/>
      <c r="D55" s="17">
        <f>C55</f>
        <v>0</v>
      </c>
    </row>
    <row r="56" spans="1:4">
      <c r="A56" s="5" t="s">
        <v>80</v>
      </c>
      <c r="B56" s="9" t="s">
        <v>138</v>
      </c>
      <c r="C56" s="9"/>
      <c r="D56" s="17">
        <v>12.81</v>
      </c>
    </row>
    <row r="57" spans="1:4">
      <c r="A57" s="5" t="s">
        <v>104</v>
      </c>
      <c r="B57" s="9" t="s">
        <v>139</v>
      </c>
      <c r="C57" s="9"/>
      <c r="D57" s="17">
        <v>3.3</v>
      </c>
    </row>
    <row r="58" spans="1:4">
      <c r="A58" s="5" t="s">
        <v>106</v>
      </c>
      <c r="B58" s="14" t="s">
        <v>140</v>
      </c>
      <c r="C58" s="17"/>
      <c r="D58" s="17">
        <v>187.18</v>
      </c>
    </row>
    <row r="59" spans="1:4">
      <c r="A59" s="4" t="s">
        <v>108</v>
      </c>
      <c r="B59" s="164" t="s">
        <v>109</v>
      </c>
      <c r="C59" s="164"/>
      <c r="D59" s="17">
        <v>0</v>
      </c>
    </row>
    <row r="60" spans="1:4">
      <c r="A60" s="300" t="s">
        <v>110</v>
      </c>
      <c r="B60" s="300"/>
      <c r="C60" s="300"/>
      <c r="D60" s="18">
        <f>SUM(D53:D59)</f>
        <v>1146.8381999999999</v>
      </c>
    </row>
    <row r="61" spans="1:4">
      <c r="A61" s="290" t="s">
        <v>141</v>
      </c>
      <c r="B61" s="290"/>
      <c r="C61" s="290"/>
      <c r="D61" s="290"/>
    </row>
    <row r="62" spans="1:4">
      <c r="A62" s="5">
        <v>2</v>
      </c>
      <c r="B62" s="302" t="s">
        <v>142</v>
      </c>
      <c r="C62" s="302"/>
      <c r="D62" s="5" t="s">
        <v>99</v>
      </c>
    </row>
    <row r="63" spans="1:4">
      <c r="A63" s="5" t="s">
        <v>113</v>
      </c>
      <c r="B63" s="302" t="s">
        <v>114</v>
      </c>
      <c r="C63" s="302"/>
      <c r="D63" s="11">
        <f>D39</f>
        <v>628.74</v>
      </c>
    </row>
    <row r="64" spans="1:4">
      <c r="A64" s="5" t="s">
        <v>120</v>
      </c>
      <c r="B64" s="302" t="s">
        <v>121</v>
      </c>
      <c r="C64" s="302"/>
      <c r="D64" s="11">
        <f>D50</f>
        <v>1363.9</v>
      </c>
    </row>
    <row r="65" spans="1:4">
      <c r="A65" s="5" t="s">
        <v>132</v>
      </c>
      <c r="B65" s="302" t="s">
        <v>133</v>
      </c>
      <c r="C65" s="302"/>
      <c r="D65" s="11">
        <f>D60</f>
        <v>1146.8381999999999</v>
      </c>
    </row>
    <row r="66" spans="1:4">
      <c r="A66" s="300" t="s">
        <v>110</v>
      </c>
      <c r="B66" s="300"/>
      <c r="C66" s="300"/>
      <c r="D66" s="13">
        <f>SUM(D63:D65)</f>
        <v>3139.4782</v>
      </c>
    </row>
    <row r="67" spans="1:4">
      <c r="A67" s="306"/>
      <c r="B67" s="306"/>
      <c r="C67" s="306"/>
      <c r="D67" s="306"/>
    </row>
    <row r="68" spans="1:4">
      <c r="A68" s="290" t="s">
        <v>143</v>
      </c>
      <c r="B68" s="290"/>
      <c r="C68" s="290"/>
      <c r="D68" s="290"/>
    </row>
    <row r="69" spans="1:4" ht="22.5">
      <c r="A69" s="5">
        <v>3</v>
      </c>
      <c r="B69" s="8" t="s">
        <v>144</v>
      </c>
      <c r="C69" s="5" t="s">
        <v>115</v>
      </c>
      <c r="D69" s="5" t="s">
        <v>99</v>
      </c>
    </row>
    <row r="70" spans="1:4">
      <c r="A70" s="5" t="s">
        <v>72</v>
      </c>
      <c r="B70" s="8" t="s">
        <v>145</v>
      </c>
      <c r="C70" s="10">
        <v>4.1999999999999997E-3</v>
      </c>
      <c r="D70" s="11">
        <f>ROUND(D32*C70,2)</f>
        <v>12.93</v>
      </c>
    </row>
    <row r="71" spans="1:4">
      <c r="A71" s="5" t="s">
        <v>75</v>
      </c>
      <c r="B71" s="8" t="s">
        <v>146</v>
      </c>
      <c r="C71" s="10">
        <f>0.08*C$70</f>
        <v>3.3599999999999998E-4</v>
      </c>
      <c r="D71" s="11">
        <f>ROUND($D$32*$C$71,2)</f>
        <v>1.03</v>
      </c>
    </row>
    <row r="72" spans="1:4">
      <c r="A72" s="5" t="s">
        <v>78</v>
      </c>
      <c r="B72" s="8" t="s">
        <v>147</v>
      </c>
      <c r="C72" s="10">
        <v>0.04</v>
      </c>
      <c r="D72" s="11">
        <f>ROUND(D32*C72,2)</f>
        <v>123.1</v>
      </c>
    </row>
    <row r="73" spans="1:4">
      <c r="A73" s="5" t="s">
        <v>80</v>
      </c>
      <c r="B73" s="8" t="s">
        <v>148</v>
      </c>
      <c r="C73" s="10">
        <v>1.9400000000000001E-2</v>
      </c>
      <c r="D73" s="11">
        <f>ROUND(D32*C73,2)</f>
        <v>59.7</v>
      </c>
    </row>
    <row r="74" spans="1:4" ht="22.5">
      <c r="A74" s="5" t="s">
        <v>104</v>
      </c>
      <c r="B74" s="8" t="s">
        <v>149</v>
      </c>
      <c r="C74" s="10">
        <f>C50*C73</f>
        <v>7.1392000000000009E-3</v>
      </c>
      <c r="D74" s="11">
        <f>ROUND(D32*C74,2)</f>
        <v>21.97</v>
      </c>
    </row>
    <row r="75" spans="1:4">
      <c r="A75" s="5" t="s">
        <v>106</v>
      </c>
      <c r="B75" s="8" t="s">
        <v>150</v>
      </c>
      <c r="C75" s="10">
        <f>40%*8%*C73</f>
        <v>6.2080000000000002E-4</v>
      </c>
      <c r="D75" s="11">
        <f>ROUND($D$32*$C$75,2)</f>
        <v>1.91</v>
      </c>
    </row>
    <row r="76" spans="1:4">
      <c r="A76" s="308" t="s">
        <v>118</v>
      </c>
      <c r="B76" s="309"/>
      <c r="C76" s="12">
        <f>SUM(C70:C75)</f>
        <v>7.1695999999999996E-2</v>
      </c>
      <c r="D76" s="13">
        <f>SUM(D70:D75)</f>
        <v>220.64</v>
      </c>
    </row>
    <row r="77" spans="1:4">
      <c r="A77" s="316"/>
      <c r="B77" s="316"/>
      <c r="C77" s="316"/>
      <c r="D77" s="316"/>
    </row>
    <row r="78" spans="1:4">
      <c r="A78" s="290" t="s">
        <v>151</v>
      </c>
      <c r="B78" s="290"/>
      <c r="C78" s="290"/>
      <c r="D78" s="290"/>
    </row>
    <row r="79" spans="1:4">
      <c r="A79" s="317" t="s">
        <v>152</v>
      </c>
      <c r="B79" s="318"/>
      <c r="C79" s="318"/>
      <c r="D79" s="319"/>
    </row>
    <row r="80" spans="1:4" ht="22.5">
      <c r="A80" s="5" t="s">
        <v>153</v>
      </c>
      <c r="B80" s="9" t="s">
        <v>154</v>
      </c>
      <c r="C80" s="5" t="s">
        <v>115</v>
      </c>
      <c r="D80" s="5" t="s">
        <v>99</v>
      </c>
    </row>
    <row r="81" spans="1:4">
      <c r="A81" s="5" t="s">
        <v>72</v>
      </c>
      <c r="B81" s="9" t="s">
        <v>155</v>
      </c>
      <c r="C81" s="10">
        <v>1.6E-2</v>
      </c>
      <c r="D81" s="11">
        <f>ROUND($D$32*C81,2)</f>
        <v>49.24</v>
      </c>
    </row>
    <row r="82" spans="1:4">
      <c r="A82" s="5" t="s">
        <v>75</v>
      </c>
      <c r="B82" s="9" t="s">
        <v>156</v>
      </c>
      <c r="C82" s="10">
        <v>1.9400000000000001E-2</v>
      </c>
      <c r="D82" s="11">
        <f>ROUND($D$32*C82,2)</f>
        <v>59.7</v>
      </c>
    </row>
    <row r="83" spans="1:4">
      <c r="A83" s="5" t="s">
        <v>78</v>
      </c>
      <c r="B83" s="9" t="s">
        <v>157</v>
      </c>
      <c r="C83" s="10">
        <v>0.01</v>
      </c>
      <c r="D83" s="11">
        <f t="shared" ref="D83:D86" si="1">ROUND($D$32*C83,2)</f>
        <v>30.78</v>
      </c>
    </row>
    <row r="84" spans="1:4">
      <c r="A84" s="5" t="s">
        <v>80</v>
      </c>
      <c r="B84" s="9" t="s">
        <v>158</v>
      </c>
      <c r="C84" s="10">
        <v>0.01</v>
      </c>
      <c r="D84" s="11">
        <f t="shared" si="1"/>
        <v>30.78</v>
      </c>
    </row>
    <row r="85" spans="1:4">
      <c r="A85" s="5" t="s">
        <v>104</v>
      </c>
      <c r="B85" s="9" t="s">
        <v>159</v>
      </c>
      <c r="C85" s="10">
        <v>0.01</v>
      </c>
      <c r="D85" s="11">
        <f t="shared" si="1"/>
        <v>30.78</v>
      </c>
    </row>
    <row r="86" spans="1:4">
      <c r="A86" s="5" t="s">
        <v>106</v>
      </c>
      <c r="B86" s="9" t="s">
        <v>160</v>
      </c>
      <c r="C86" s="10">
        <v>0</v>
      </c>
      <c r="D86" s="11">
        <f t="shared" si="1"/>
        <v>0</v>
      </c>
    </row>
    <row r="87" spans="1:4">
      <c r="A87" s="308" t="s">
        <v>118</v>
      </c>
      <c r="B87" s="309"/>
      <c r="C87" s="12">
        <f>SUM(C81:C86)</f>
        <v>6.54E-2</v>
      </c>
      <c r="D87" s="13">
        <f>SUM(D81:D86)</f>
        <v>201.28</v>
      </c>
    </row>
    <row r="88" spans="1:4">
      <c r="A88" s="320" t="s">
        <v>161</v>
      </c>
      <c r="B88" s="321"/>
      <c r="C88" s="321"/>
      <c r="D88" s="321"/>
    </row>
    <row r="89" spans="1:4" ht="22.5">
      <c r="A89" s="5" t="s">
        <v>162</v>
      </c>
      <c r="B89" s="9" t="s">
        <v>163</v>
      </c>
      <c r="C89" s="5" t="s">
        <v>115</v>
      </c>
      <c r="D89" s="5" t="s">
        <v>99</v>
      </c>
    </row>
    <row r="90" spans="1:4">
      <c r="A90" s="5" t="s">
        <v>72</v>
      </c>
      <c r="B90" s="8" t="s">
        <v>164</v>
      </c>
      <c r="C90" s="28">
        <v>0</v>
      </c>
      <c r="D90" s="27"/>
    </row>
    <row r="91" spans="1:4">
      <c r="A91" s="308" t="s">
        <v>118</v>
      </c>
      <c r="B91" s="309"/>
      <c r="C91" s="12">
        <f>SUM(C90)</f>
        <v>0</v>
      </c>
      <c r="D91" s="13">
        <f>SUM(D90)</f>
        <v>0</v>
      </c>
    </row>
    <row r="92" spans="1:4">
      <c r="A92" s="290" t="s">
        <v>165</v>
      </c>
      <c r="B92" s="290"/>
      <c r="C92" s="290"/>
      <c r="D92" s="290"/>
    </row>
    <row r="93" spans="1:4">
      <c r="A93" s="5">
        <v>4</v>
      </c>
      <c r="B93" s="302" t="s">
        <v>166</v>
      </c>
      <c r="C93" s="302"/>
      <c r="D93" s="5" t="s">
        <v>99</v>
      </c>
    </row>
    <row r="94" spans="1:4">
      <c r="A94" s="5" t="s">
        <v>153</v>
      </c>
      <c r="B94" s="302" t="s">
        <v>167</v>
      </c>
      <c r="C94" s="302"/>
      <c r="D94" s="11">
        <f>D87</f>
        <v>201.28</v>
      </c>
    </row>
    <row r="95" spans="1:4">
      <c r="A95" s="5" t="s">
        <v>162</v>
      </c>
      <c r="B95" s="302" t="s">
        <v>163</v>
      </c>
      <c r="C95" s="302"/>
      <c r="D95" s="11">
        <f>D91</f>
        <v>0</v>
      </c>
    </row>
    <row r="96" spans="1:4">
      <c r="A96" s="300" t="s">
        <v>110</v>
      </c>
      <c r="B96" s="300"/>
      <c r="C96" s="300"/>
      <c r="D96" s="13">
        <f>SUM(D94:D95)</f>
        <v>201.28</v>
      </c>
    </row>
    <row r="97" spans="1:4">
      <c r="A97" s="316"/>
      <c r="B97" s="316"/>
      <c r="C97" s="316"/>
      <c r="D97" s="316"/>
    </row>
    <row r="98" spans="1:4">
      <c r="A98" s="317" t="s">
        <v>168</v>
      </c>
      <c r="B98" s="318"/>
      <c r="C98" s="318"/>
      <c r="D98" s="319"/>
    </row>
    <row r="99" spans="1:4">
      <c r="A99" s="5">
        <v>5</v>
      </c>
      <c r="B99" s="302" t="s">
        <v>169</v>
      </c>
      <c r="C99" s="302"/>
      <c r="D99" s="5" t="s">
        <v>99</v>
      </c>
    </row>
    <row r="100" spans="1:4">
      <c r="A100" s="5" t="s">
        <v>72</v>
      </c>
      <c r="B100" s="302" t="s">
        <v>170</v>
      </c>
      <c r="C100" s="302"/>
      <c r="D100" s="173">
        <f>'UNIFORME MANUTENÇÃO'!D13</f>
        <v>72.120833333333337</v>
      </c>
    </row>
    <row r="101" spans="1:4">
      <c r="A101" s="5" t="s">
        <v>75</v>
      </c>
      <c r="B101" s="302" t="s">
        <v>171</v>
      </c>
      <c r="C101" s="302"/>
      <c r="D101" s="27">
        <v>0</v>
      </c>
    </row>
    <row r="102" spans="1:4">
      <c r="A102" s="5" t="s">
        <v>78</v>
      </c>
      <c r="B102" s="302" t="s">
        <v>172</v>
      </c>
      <c r="C102" s="302"/>
      <c r="D102" s="27"/>
    </row>
    <row r="103" spans="1:4">
      <c r="A103" s="5" t="s">
        <v>80</v>
      </c>
      <c r="B103" s="302" t="s">
        <v>109</v>
      </c>
      <c r="C103" s="302"/>
      <c r="D103" s="27">
        <v>0</v>
      </c>
    </row>
    <row r="104" spans="1:4">
      <c r="A104" s="300" t="s">
        <v>118</v>
      </c>
      <c r="B104" s="300"/>
      <c r="C104" s="300"/>
      <c r="D104" s="165">
        <f>SUM(D100:D103)</f>
        <v>72.120833333333337</v>
      </c>
    </row>
    <row r="105" spans="1:4">
      <c r="A105" s="316"/>
      <c r="B105" s="316"/>
      <c r="C105" s="316"/>
      <c r="D105" s="316"/>
    </row>
    <row r="106" spans="1:4">
      <c r="A106" s="290" t="s">
        <v>185</v>
      </c>
      <c r="B106" s="290"/>
      <c r="C106" s="290"/>
      <c r="D106" s="290"/>
    </row>
    <row r="107" spans="1:4" ht="22.5">
      <c r="A107" s="5">
        <v>6</v>
      </c>
      <c r="B107" s="14" t="s">
        <v>174</v>
      </c>
      <c r="C107" s="5" t="s">
        <v>115</v>
      </c>
      <c r="D107" s="5" t="s">
        <v>99</v>
      </c>
    </row>
    <row r="108" spans="1:4">
      <c r="A108" s="5" t="s">
        <v>72</v>
      </c>
      <c r="B108" s="14" t="s">
        <v>175</v>
      </c>
      <c r="C108" s="166">
        <v>0.12</v>
      </c>
      <c r="D108" s="11">
        <f>ROUND(D124*C108,2)</f>
        <v>805.33</v>
      </c>
    </row>
    <row r="109" spans="1:4">
      <c r="A109" s="5" t="s">
        <v>75</v>
      </c>
      <c r="B109" s="14" t="s">
        <v>176</v>
      </c>
      <c r="C109" s="166">
        <v>0.15</v>
      </c>
      <c r="D109" s="11">
        <f>ROUND((D108+D124)*C109,2)</f>
        <v>1127.46</v>
      </c>
    </row>
    <row r="110" spans="1:4">
      <c r="A110" s="5" t="s">
        <v>78</v>
      </c>
      <c r="B110" s="8" t="s">
        <v>177</v>
      </c>
      <c r="C110" s="12">
        <f>SUM(C111:C114)</f>
        <v>0.14250000000000002</v>
      </c>
      <c r="D110" s="9"/>
    </row>
    <row r="111" spans="1:4">
      <c r="A111" s="5"/>
      <c r="B111" s="14" t="s">
        <v>178</v>
      </c>
      <c r="C111" s="15">
        <v>1.6500000000000001E-2</v>
      </c>
      <c r="D111" s="323">
        <f>ROUND(ROUND((D108+D109+D124)/(100%-C110),2)*C110,2)</f>
        <v>1436.44</v>
      </c>
    </row>
    <row r="112" spans="1:4">
      <c r="A112" s="5"/>
      <c r="B112" s="14" t="s">
        <v>179</v>
      </c>
      <c r="C112" s="15">
        <v>7.5999999999999998E-2</v>
      </c>
      <c r="D112" s="324"/>
    </row>
    <row r="113" spans="1:4">
      <c r="A113" s="5"/>
      <c r="B113" s="14" t="s">
        <v>180</v>
      </c>
      <c r="C113" s="15">
        <v>0</v>
      </c>
      <c r="D113" s="324"/>
    </row>
    <row r="114" spans="1:4">
      <c r="A114" s="5"/>
      <c r="B114" s="14" t="s">
        <v>181</v>
      </c>
      <c r="C114" s="15">
        <v>0.05</v>
      </c>
      <c r="D114" s="325"/>
    </row>
    <row r="115" spans="1:4">
      <c r="A115" s="300" t="s">
        <v>118</v>
      </c>
      <c r="B115" s="300"/>
      <c r="C115" s="16"/>
      <c r="D115" s="13">
        <f>SUM(D108,D109,D111,D112,D113,D114)</f>
        <v>3369.23</v>
      </c>
    </row>
    <row r="116" spans="1:4">
      <c r="A116" s="316"/>
      <c r="B116" s="316"/>
      <c r="C116" s="316"/>
      <c r="D116" s="316"/>
    </row>
    <row r="117" spans="1:4">
      <c r="A117" s="290" t="s">
        <v>182</v>
      </c>
      <c r="B117" s="290"/>
      <c r="C117" s="290"/>
      <c r="D117" s="290"/>
    </row>
    <row r="118" spans="1:4">
      <c r="A118" s="5"/>
      <c r="B118" s="302" t="s">
        <v>183</v>
      </c>
      <c r="C118" s="302"/>
      <c r="D118" s="5" t="s">
        <v>99</v>
      </c>
    </row>
    <row r="119" spans="1:4">
      <c r="A119" s="5" t="s">
        <v>72</v>
      </c>
      <c r="B119" s="302" t="s">
        <v>97</v>
      </c>
      <c r="C119" s="302"/>
      <c r="D119" s="11">
        <f>D32</f>
        <v>3077.53</v>
      </c>
    </row>
    <row r="120" spans="1:4">
      <c r="A120" s="5" t="s">
        <v>75</v>
      </c>
      <c r="B120" s="302" t="s">
        <v>111</v>
      </c>
      <c r="C120" s="302"/>
      <c r="D120" s="11">
        <f>D66</f>
        <v>3139.4782</v>
      </c>
    </row>
    <row r="121" spans="1:4">
      <c r="A121" s="5" t="s">
        <v>78</v>
      </c>
      <c r="B121" s="302" t="s">
        <v>111</v>
      </c>
      <c r="C121" s="302"/>
      <c r="D121" s="11">
        <f>D76</f>
        <v>220.64</v>
      </c>
    </row>
    <row r="122" spans="1:4">
      <c r="A122" s="5" t="s">
        <v>80</v>
      </c>
      <c r="B122" s="302" t="s">
        <v>151</v>
      </c>
      <c r="C122" s="302"/>
      <c r="D122" s="17">
        <f>D96</f>
        <v>201.28</v>
      </c>
    </row>
    <row r="123" spans="1:4">
      <c r="A123" s="5" t="s">
        <v>104</v>
      </c>
      <c r="B123" s="302" t="s">
        <v>168</v>
      </c>
      <c r="C123" s="302"/>
      <c r="D123" s="17">
        <f>D104</f>
        <v>72.120833333333337</v>
      </c>
    </row>
    <row r="124" spans="1:4">
      <c r="A124" s="300" t="s">
        <v>184</v>
      </c>
      <c r="B124" s="300"/>
      <c r="C124" s="300"/>
      <c r="D124" s="18">
        <f>SUM(D119:D123)</f>
        <v>6711.0490333333337</v>
      </c>
    </row>
    <row r="125" spans="1:4">
      <c r="A125" s="5" t="s">
        <v>106</v>
      </c>
      <c r="B125" s="302" t="s">
        <v>185</v>
      </c>
      <c r="C125" s="302"/>
      <c r="D125" s="17">
        <f>D115</f>
        <v>3369.23</v>
      </c>
    </row>
    <row r="126" spans="1:4">
      <c r="A126" s="300" t="s">
        <v>186</v>
      </c>
      <c r="B126" s="300"/>
      <c r="C126" s="300"/>
      <c r="D126" s="18">
        <f>ROUNDUP(D124+D125,2)</f>
        <v>10080.280000000001</v>
      </c>
    </row>
    <row r="127" spans="1:4">
      <c r="A127" s="316"/>
      <c r="B127" s="316"/>
      <c r="C127" s="316"/>
      <c r="D127" s="316"/>
    </row>
  </sheetData>
  <mergeCells count="88">
    <mergeCell ref="A124:C124"/>
    <mergeCell ref="B125:C125"/>
    <mergeCell ref="A126:C126"/>
    <mergeCell ref="A127:D127"/>
    <mergeCell ref="B118:C118"/>
    <mergeCell ref="B119:C119"/>
    <mergeCell ref="B120:C120"/>
    <mergeCell ref="B121:C121"/>
    <mergeCell ref="B122:C122"/>
    <mergeCell ref="B123:C123"/>
    <mergeCell ref="A117:D117"/>
    <mergeCell ref="B99:C99"/>
    <mergeCell ref="B100:C100"/>
    <mergeCell ref="B101:C101"/>
    <mergeCell ref="B102:C102"/>
    <mergeCell ref="B103:C103"/>
    <mergeCell ref="A104:C104"/>
    <mergeCell ref="A105:D105"/>
    <mergeCell ref="A106:D106"/>
    <mergeCell ref="D111:D114"/>
    <mergeCell ref="A115:B115"/>
    <mergeCell ref="A116:D116"/>
    <mergeCell ref="A98:D98"/>
    <mergeCell ref="A78:D78"/>
    <mergeCell ref="A79:D79"/>
    <mergeCell ref="A87:B87"/>
    <mergeCell ref="A88:D88"/>
    <mergeCell ref="A91:B91"/>
    <mergeCell ref="A92:D92"/>
    <mergeCell ref="B93:C93"/>
    <mergeCell ref="B94:C94"/>
    <mergeCell ref="B95:C95"/>
    <mergeCell ref="A96:C96"/>
    <mergeCell ref="A97:D97"/>
    <mergeCell ref="A77:D77"/>
    <mergeCell ref="A51:D51"/>
    <mergeCell ref="A60:C60"/>
    <mergeCell ref="A61:D61"/>
    <mergeCell ref="B62:C62"/>
    <mergeCell ref="B63:C63"/>
    <mergeCell ref="B64:C64"/>
    <mergeCell ref="B65:C65"/>
    <mergeCell ref="A66:C66"/>
    <mergeCell ref="A67:D67"/>
    <mergeCell ref="A68:D68"/>
    <mergeCell ref="A76:B76"/>
    <mergeCell ref="A50:B50"/>
    <mergeCell ref="B27:C27"/>
    <mergeCell ref="B28:C28"/>
    <mergeCell ref="B29:C29"/>
    <mergeCell ref="B30:C30"/>
    <mergeCell ref="B31:C31"/>
    <mergeCell ref="A32:C32"/>
    <mergeCell ref="A33:D33"/>
    <mergeCell ref="A34:D34"/>
    <mergeCell ref="A35:D35"/>
    <mergeCell ref="A39:B39"/>
    <mergeCell ref="A40:D40"/>
    <mergeCell ref="B26:C26"/>
    <mergeCell ref="A15:D15"/>
    <mergeCell ref="A16:D16"/>
    <mergeCell ref="B17:C17"/>
    <mergeCell ref="B18:C18"/>
    <mergeCell ref="B19:C19"/>
    <mergeCell ref="B20:C20"/>
    <mergeCell ref="B21:C21"/>
    <mergeCell ref="A22:D22"/>
    <mergeCell ref="A23:D23"/>
    <mergeCell ref="B24:C24"/>
    <mergeCell ref="B25:C25"/>
    <mergeCell ref="A14:D14"/>
    <mergeCell ref="A4:B4"/>
    <mergeCell ref="C4:D4"/>
    <mergeCell ref="A5:D5"/>
    <mergeCell ref="A6:D6"/>
    <mergeCell ref="B7:C7"/>
    <mergeCell ref="B8:C8"/>
    <mergeCell ref="B9:C9"/>
    <mergeCell ref="B10:C10"/>
    <mergeCell ref="A11:D11"/>
    <mergeCell ref="A12:B12"/>
    <mergeCell ref="A13:B13"/>
    <mergeCell ref="A1:B1"/>
    <mergeCell ref="C1:D1"/>
    <mergeCell ref="A2:B2"/>
    <mergeCell ref="C2:D2"/>
    <mergeCell ref="A3:B3"/>
    <mergeCell ref="C3:D3"/>
  </mergeCells>
  <pageMargins left="0.511811024" right="0.511811024" top="0.78740157499999996" bottom="0.78740157499999996" header="0.31496062000000002" footer="0.3149606200000000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662EA-98E0-4538-B8CB-230B2E403F1E}">
  <sheetPr>
    <tabColor rgb="FF92D050"/>
  </sheetPr>
  <dimension ref="A1:D127"/>
  <sheetViews>
    <sheetView topLeftCell="A33" zoomScale="130" zoomScaleNormal="130" workbookViewId="0">
      <selection activeCell="D53" sqref="D53"/>
    </sheetView>
  </sheetViews>
  <sheetFormatPr defaultRowHeight="15"/>
  <cols>
    <col min="1" max="1" width="3.5703125" style="3" customWidth="1"/>
    <col min="2" max="2" width="48" style="2" customWidth="1"/>
    <col min="3" max="3" width="9.140625" style="2"/>
    <col min="4" max="4" width="16" style="3" customWidth="1"/>
  </cols>
  <sheetData>
    <row r="1" spans="1:4">
      <c r="A1" s="289" t="s">
        <v>67</v>
      </c>
      <c r="B1" s="289"/>
      <c r="C1" s="289"/>
      <c r="D1" s="289"/>
    </row>
    <row r="2" spans="1:4">
      <c r="A2" s="289" t="s">
        <v>68</v>
      </c>
      <c r="B2" s="289"/>
      <c r="C2" s="289"/>
      <c r="D2" s="289"/>
    </row>
    <row r="3" spans="1:4">
      <c r="A3" s="289" t="s">
        <v>69</v>
      </c>
      <c r="B3" s="289"/>
      <c r="C3" s="289"/>
      <c r="D3" s="289"/>
    </row>
    <row r="4" spans="1:4">
      <c r="A4" s="289" t="s">
        <v>70</v>
      </c>
      <c r="B4" s="289"/>
      <c r="C4" s="289"/>
      <c r="D4" s="289"/>
    </row>
    <row r="5" spans="1:4">
      <c r="A5" s="291"/>
      <c r="B5" s="291"/>
      <c r="C5" s="291"/>
      <c r="D5" s="291"/>
    </row>
    <row r="6" spans="1:4">
      <c r="A6" s="292" t="s">
        <v>71</v>
      </c>
      <c r="B6" s="293"/>
      <c r="C6" s="293"/>
      <c r="D6" s="294"/>
    </row>
    <row r="7" spans="1:4">
      <c r="A7" s="4" t="s">
        <v>72</v>
      </c>
      <c r="B7" s="295" t="s">
        <v>73</v>
      </c>
      <c r="C7" s="296"/>
      <c r="D7" s="5" t="s">
        <v>74</v>
      </c>
    </row>
    <row r="8" spans="1:4">
      <c r="A8" s="4" t="s">
        <v>75</v>
      </c>
      <c r="B8" s="297" t="s">
        <v>76</v>
      </c>
      <c r="C8" s="298"/>
      <c r="D8" s="5" t="s">
        <v>77</v>
      </c>
    </row>
    <row r="9" spans="1:4">
      <c r="A9" s="4" t="s">
        <v>78</v>
      </c>
      <c r="B9" s="297" t="s">
        <v>79</v>
      </c>
      <c r="C9" s="298"/>
      <c r="D9" s="5">
        <v>2024</v>
      </c>
    </row>
    <row r="10" spans="1:4">
      <c r="A10" s="4" t="s">
        <v>80</v>
      </c>
      <c r="B10" s="297" t="s">
        <v>81</v>
      </c>
      <c r="C10" s="298"/>
      <c r="D10" s="30" t="s">
        <v>189</v>
      </c>
    </row>
    <row r="11" spans="1:4">
      <c r="A11" s="299" t="s">
        <v>83</v>
      </c>
      <c r="B11" s="299"/>
      <c r="C11" s="299"/>
      <c r="D11" s="299"/>
    </row>
    <row r="12" spans="1:4" ht="33.75">
      <c r="A12" s="300" t="s">
        <v>84</v>
      </c>
      <c r="B12" s="300"/>
      <c r="C12" s="5" t="s">
        <v>85</v>
      </c>
      <c r="D12" s="5" t="s">
        <v>86</v>
      </c>
    </row>
    <row r="13" spans="1:4">
      <c r="A13" s="301" t="s">
        <v>219</v>
      </c>
      <c r="B13" s="301"/>
      <c r="C13" s="4">
        <v>44</v>
      </c>
      <c r="D13" s="4">
        <v>1</v>
      </c>
    </row>
    <row r="14" spans="1:4">
      <c r="A14" s="290" t="s">
        <v>88</v>
      </c>
      <c r="B14" s="290"/>
      <c r="C14" s="290"/>
      <c r="D14" s="290"/>
    </row>
    <row r="15" spans="1:4">
      <c r="A15" s="303" t="s">
        <v>89</v>
      </c>
      <c r="B15" s="303"/>
      <c r="C15" s="303"/>
      <c r="D15" s="303"/>
    </row>
    <row r="16" spans="1:4">
      <c r="A16" s="303" t="s">
        <v>90</v>
      </c>
      <c r="B16" s="303"/>
      <c r="C16" s="303"/>
      <c r="D16" s="303"/>
    </row>
    <row r="17" spans="1:4">
      <c r="A17" s="4">
        <v>1</v>
      </c>
      <c r="B17" s="304" t="s">
        <v>91</v>
      </c>
      <c r="C17" s="304"/>
      <c r="D17" s="6" t="str">
        <f>A14</f>
        <v>Mão de obra</v>
      </c>
    </row>
    <row r="18" spans="1:4">
      <c r="A18" s="4">
        <v>2</v>
      </c>
      <c r="B18" s="304" t="s">
        <v>92</v>
      </c>
      <c r="C18" s="304"/>
      <c r="D18" s="29" t="s">
        <v>268</v>
      </c>
    </row>
    <row r="19" spans="1:4">
      <c r="A19" s="4">
        <v>3</v>
      </c>
      <c r="B19" s="304" t="s">
        <v>192</v>
      </c>
      <c r="C19" s="304"/>
      <c r="D19" s="162">
        <v>1629.62</v>
      </c>
    </row>
    <row r="20" spans="1:4">
      <c r="A20" s="4">
        <v>4</v>
      </c>
      <c r="B20" s="304" t="s">
        <v>95</v>
      </c>
      <c r="C20" s="304"/>
      <c r="D20" s="25"/>
    </row>
    <row r="21" spans="1:4">
      <c r="A21" s="4">
        <v>5</v>
      </c>
      <c r="B21" s="304" t="s">
        <v>96</v>
      </c>
      <c r="C21" s="304"/>
      <c r="D21" s="26">
        <v>45292</v>
      </c>
    </row>
    <row r="22" spans="1:4">
      <c r="A22" s="306"/>
      <c r="B22" s="306"/>
      <c r="C22" s="306"/>
      <c r="D22" s="306"/>
    </row>
    <row r="23" spans="1:4">
      <c r="A23" s="290" t="s">
        <v>97</v>
      </c>
      <c r="B23" s="290"/>
      <c r="C23" s="290"/>
      <c r="D23" s="290"/>
    </row>
    <row r="24" spans="1:4">
      <c r="A24" s="7">
        <v>1</v>
      </c>
      <c r="B24" s="307" t="s">
        <v>98</v>
      </c>
      <c r="C24" s="307"/>
      <c r="D24" s="7" t="s">
        <v>99</v>
      </c>
    </row>
    <row r="25" spans="1:4">
      <c r="A25" s="7" t="s">
        <v>72</v>
      </c>
      <c r="B25" s="302" t="s">
        <v>193</v>
      </c>
      <c r="C25" s="302"/>
      <c r="D25" s="27">
        <f>D19</f>
        <v>1629.62</v>
      </c>
    </row>
    <row r="26" spans="1:4">
      <c r="A26" s="7" t="s">
        <v>75</v>
      </c>
      <c r="B26" s="302" t="s">
        <v>101</v>
      </c>
      <c r="C26" s="302"/>
      <c r="D26" s="17">
        <v>0</v>
      </c>
    </row>
    <row r="27" spans="1:4">
      <c r="A27" s="7" t="s">
        <v>78</v>
      </c>
      <c r="B27" s="310" t="s">
        <v>102</v>
      </c>
      <c r="C27" s="311"/>
      <c r="D27" s="19">
        <v>0</v>
      </c>
    </row>
    <row r="28" spans="1:4">
      <c r="A28" s="7" t="s">
        <v>80</v>
      </c>
      <c r="B28" s="310" t="s">
        <v>103</v>
      </c>
      <c r="C28" s="311"/>
      <c r="D28" s="19">
        <v>0</v>
      </c>
    </row>
    <row r="29" spans="1:4">
      <c r="A29" s="7" t="s">
        <v>104</v>
      </c>
      <c r="B29" s="310" t="s">
        <v>105</v>
      </c>
      <c r="C29" s="311"/>
      <c r="D29" s="19">
        <f>D28/15*2.5</f>
        <v>0</v>
      </c>
    </row>
    <row r="30" spans="1:4">
      <c r="A30" s="7" t="s">
        <v>106</v>
      </c>
      <c r="B30" s="307" t="s">
        <v>107</v>
      </c>
      <c r="C30" s="307"/>
      <c r="D30" s="19">
        <v>0</v>
      </c>
    </row>
    <row r="31" spans="1:4">
      <c r="A31" s="5" t="s">
        <v>108</v>
      </c>
      <c r="B31" s="312" t="s">
        <v>109</v>
      </c>
      <c r="C31" s="313"/>
      <c r="D31" s="11">
        <v>0</v>
      </c>
    </row>
    <row r="32" spans="1:4">
      <c r="A32" s="308" t="s">
        <v>110</v>
      </c>
      <c r="B32" s="314"/>
      <c r="C32" s="309"/>
      <c r="D32" s="13">
        <f>SUM(D25:D31)</f>
        <v>1629.62</v>
      </c>
    </row>
    <row r="33" spans="1:4">
      <c r="A33" s="306"/>
      <c r="B33" s="306"/>
      <c r="C33" s="306"/>
      <c r="D33" s="306"/>
    </row>
    <row r="34" spans="1:4">
      <c r="A34" s="290" t="s">
        <v>111</v>
      </c>
      <c r="B34" s="290"/>
      <c r="C34" s="290"/>
      <c r="D34" s="290"/>
    </row>
    <row r="35" spans="1:4">
      <c r="A35" s="290" t="s">
        <v>112</v>
      </c>
      <c r="B35" s="290"/>
      <c r="C35" s="290"/>
      <c r="D35" s="290"/>
    </row>
    <row r="36" spans="1:4" ht="22.5">
      <c r="A36" s="5" t="s">
        <v>113</v>
      </c>
      <c r="B36" s="8" t="s">
        <v>114</v>
      </c>
      <c r="C36" s="5" t="s">
        <v>115</v>
      </c>
      <c r="D36" s="5" t="s">
        <v>99</v>
      </c>
    </row>
    <row r="37" spans="1:4">
      <c r="A37" s="5" t="s">
        <v>72</v>
      </c>
      <c r="B37" s="9" t="s">
        <v>116</v>
      </c>
      <c r="C37" s="10">
        <v>8.3299999999999999E-2</v>
      </c>
      <c r="D37" s="11">
        <f>ROUND($D$32*C37,2)</f>
        <v>135.75</v>
      </c>
    </row>
    <row r="38" spans="1:4">
      <c r="A38" s="5" t="s">
        <v>75</v>
      </c>
      <c r="B38" s="9" t="s">
        <v>117</v>
      </c>
      <c r="C38" s="10">
        <v>0.121</v>
      </c>
      <c r="D38" s="11">
        <f>ROUND($D$32*C38,2)</f>
        <v>197.18</v>
      </c>
    </row>
    <row r="39" spans="1:4">
      <c r="A39" s="308" t="s">
        <v>118</v>
      </c>
      <c r="B39" s="309"/>
      <c r="C39" s="12">
        <f>SUM(C37:C38)</f>
        <v>0.20429999999999998</v>
      </c>
      <c r="D39" s="13">
        <f>SUM(D37:D38)</f>
        <v>332.93</v>
      </c>
    </row>
    <row r="40" spans="1:4">
      <c r="A40" s="315" t="s">
        <v>119</v>
      </c>
      <c r="B40" s="315"/>
      <c r="C40" s="315"/>
      <c r="D40" s="315"/>
    </row>
    <row r="41" spans="1:4" ht="22.5">
      <c r="A41" s="5" t="s">
        <v>120</v>
      </c>
      <c r="B41" s="5" t="s">
        <v>121</v>
      </c>
      <c r="C41" s="5" t="s">
        <v>115</v>
      </c>
      <c r="D41" s="5" t="s">
        <v>99</v>
      </c>
    </row>
    <row r="42" spans="1:4">
      <c r="A42" s="5" t="s">
        <v>72</v>
      </c>
      <c r="B42" s="9" t="s">
        <v>122</v>
      </c>
      <c r="C42" s="10">
        <v>0.2</v>
      </c>
      <c r="D42" s="11">
        <f>ROUND(($D$32+$D$39)*C42,2)</f>
        <v>392.51</v>
      </c>
    </row>
    <row r="43" spans="1:4">
      <c r="A43" s="5" t="s">
        <v>75</v>
      </c>
      <c r="B43" s="9" t="s">
        <v>123</v>
      </c>
      <c r="C43" s="10">
        <v>2.5000000000000001E-2</v>
      </c>
      <c r="D43" s="11">
        <f>ROUND(($D$32+$D$39)*C43,2)</f>
        <v>49.06</v>
      </c>
    </row>
    <row r="44" spans="1:4">
      <c r="A44" s="5" t="s">
        <v>78</v>
      </c>
      <c r="B44" s="9" t="s">
        <v>124</v>
      </c>
      <c r="C44" s="10">
        <v>0.03</v>
      </c>
      <c r="D44" s="11">
        <f t="shared" ref="D44:D49" si="0">ROUND(($D$32+$D$39)*C44,2)</f>
        <v>58.88</v>
      </c>
    </row>
    <row r="45" spans="1:4">
      <c r="A45" s="5" t="s">
        <v>80</v>
      </c>
      <c r="B45" s="9" t="s">
        <v>125</v>
      </c>
      <c r="C45" s="10">
        <v>1.4999999999999999E-2</v>
      </c>
      <c r="D45" s="11">
        <f t="shared" si="0"/>
        <v>29.44</v>
      </c>
    </row>
    <row r="46" spans="1:4">
      <c r="A46" s="5" t="s">
        <v>104</v>
      </c>
      <c r="B46" s="9" t="s">
        <v>126</v>
      </c>
      <c r="C46" s="10">
        <v>0.01</v>
      </c>
      <c r="D46" s="11">
        <f t="shared" si="0"/>
        <v>19.63</v>
      </c>
    </row>
    <row r="47" spans="1:4">
      <c r="A47" s="5" t="s">
        <v>106</v>
      </c>
      <c r="B47" s="9" t="s">
        <v>127</v>
      </c>
      <c r="C47" s="10">
        <v>6.0000000000000001E-3</v>
      </c>
      <c r="D47" s="11">
        <f t="shared" si="0"/>
        <v>11.78</v>
      </c>
    </row>
    <row r="48" spans="1:4">
      <c r="A48" s="5" t="s">
        <v>108</v>
      </c>
      <c r="B48" s="9" t="s">
        <v>128</v>
      </c>
      <c r="C48" s="10">
        <v>2E-3</v>
      </c>
      <c r="D48" s="11">
        <f t="shared" si="0"/>
        <v>3.93</v>
      </c>
    </row>
    <row r="49" spans="1:4">
      <c r="A49" s="5" t="s">
        <v>129</v>
      </c>
      <c r="B49" s="9" t="s">
        <v>130</v>
      </c>
      <c r="C49" s="10">
        <v>0.08</v>
      </c>
      <c r="D49" s="11">
        <f t="shared" si="0"/>
        <v>157</v>
      </c>
    </row>
    <row r="50" spans="1:4">
      <c r="A50" s="308" t="s">
        <v>118</v>
      </c>
      <c r="B50" s="309"/>
      <c r="C50" s="12">
        <f>SUM(C42:C49)</f>
        <v>0.36800000000000005</v>
      </c>
      <c r="D50" s="13">
        <f>SUM(D42:D49)</f>
        <v>722.2299999999999</v>
      </c>
    </row>
    <row r="51" spans="1:4">
      <c r="A51" s="290" t="s">
        <v>131</v>
      </c>
      <c r="B51" s="290"/>
      <c r="C51" s="290"/>
      <c r="D51" s="290"/>
    </row>
    <row r="52" spans="1:4" ht="22.5">
      <c r="A52" s="5" t="s">
        <v>132</v>
      </c>
      <c r="B52" s="9" t="s">
        <v>133</v>
      </c>
      <c r="C52" s="5" t="s">
        <v>134</v>
      </c>
      <c r="D52" s="5" t="s">
        <v>99</v>
      </c>
    </row>
    <row r="53" spans="1:4">
      <c r="A53" s="163" t="s">
        <v>72</v>
      </c>
      <c r="B53" s="9" t="s">
        <v>135</v>
      </c>
      <c r="C53" s="17">
        <v>5.5</v>
      </c>
      <c r="D53" s="17">
        <f>(C53*2*26)-D25*6%</f>
        <v>188.22280000000001</v>
      </c>
    </row>
    <row r="54" spans="1:4" ht="22.5">
      <c r="A54" s="5" t="s">
        <v>75</v>
      </c>
      <c r="B54" s="9" t="s">
        <v>136</v>
      </c>
      <c r="C54" s="27">
        <v>42.2</v>
      </c>
      <c r="D54" s="11">
        <f>C54*21</f>
        <v>886.2</v>
      </c>
    </row>
    <row r="55" spans="1:4">
      <c r="A55" s="5" t="s">
        <v>78</v>
      </c>
      <c r="B55" s="14" t="s">
        <v>137</v>
      </c>
      <c r="C55" s="17"/>
      <c r="D55" s="17">
        <f>C55</f>
        <v>0</v>
      </c>
    </row>
    <row r="56" spans="1:4">
      <c r="A56" s="5" t="s">
        <v>80</v>
      </c>
      <c r="B56" s="9" t="s">
        <v>138</v>
      </c>
      <c r="C56" s="9"/>
      <c r="D56" s="17">
        <v>12.81</v>
      </c>
    </row>
    <row r="57" spans="1:4">
      <c r="A57" s="5" t="s">
        <v>104</v>
      </c>
      <c r="B57" s="9" t="s">
        <v>139</v>
      </c>
      <c r="C57" s="9"/>
      <c r="D57" s="17">
        <v>3.3</v>
      </c>
    </row>
    <row r="58" spans="1:4">
      <c r="A58" s="5" t="s">
        <v>106</v>
      </c>
      <c r="B58" s="14" t="s">
        <v>140</v>
      </c>
      <c r="C58" s="17"/>
      <c r="D58" s="17">
        <v>187.18</v>
      </c>
    </row>
    <row r="59" spans="1:4">
      <c r="A59" s="4" t="s">
        <v>108</v>
      </c>
      <c r="B59" s="164" t="s">
        <v>109</v>
      </c>
      <c r="C59" s="164"/>
      <c r="D59" s="17">
        <v>0</v>
      </c>
    </row>
    <row r="60" spans="1:4">
      <c r="A60" s="300" t="s">
        <v>110</v>
      </c>
      <c r="B60" s="300"/>
      <c r="C60" s="300"/>
      <c r="D60" s="18">
        <f>SUM(D53:D59)</f>
        <v>1277.7128</v>
      </c>
    </row>
    <row r="61" spans="1:4">
      <c r="A61" s="290" t="s">
        <v>141</v>
      </c>
      <c r="B61" s="290"/>
      <c r="C61" s="290"/>
      <c r="D61" s="290"/>
    </row>
    <row r="62" spans="1:4">
      <c r="A62" s="5">
        <v>2</v>
      </c>
      <c r="B62" s="302" t="s">
        <v>142</v>
      </c>
      <c r="C62" s="302"/>
      <c r="D62" s="5" t="s">
        <v>99</v>
      </c>
    </row>
    <row r="63" spans="1:4">
      <c r="A63" s="5" t="s">
        <v>113</v>
      </c>
      <c r="B63" s="302" t="s">
        <v>114</v>
      </c>
      <c r="C63" s="302"/>
      <c r="D63" s="11">
        <f>D39</f>
        <v>332.93</v>
      </c>
    </row>
    <row r="64" spans="1:4">
      <c r="A64" s="5" t="s">
        <v>120</v>
      </c>
      <c r="B64" s="302" t="s">
        <v>121</v>
      </c>
      <c r="C64" s="302"/>
      <c r="D64" s="11">
        <f>D50</f>
        <v>722.2299999999999</v>
      </c>
    </row>
    <row r="65" spans="1:4">
      <c r="A65" s="5" t="s">
        <v>132</v>
      </c>
      <c r="B65" s="302" t="s">
        <v>133</v>
      </c>
      <c r="C65" s="302"/>
      <c r="D65" s="11">
        <f>D60</f>
        <v>1277.7128</v>
      </c>
    </row>
    <row r="66" spans="1:4">
      <c r="A66" s="300" t="s">
        <v>110</v>
      </c>
      <c r="B66" s="300"/>
      <c r="C66" s="300"/>
      <c r="D66" s="13">
        <f>SUM(D63:D65)</f>
        <v>2332.8728000000001</v>
      </c>
    </row>
    <row r="67" spans="1:4">
      <c r="A67" s="306"/>
      <c r="B67" s="306"/>
      <c r="C67" s="306"/>
      <c r="D67" s="306"/>
    </row>
    <row r="68" spans="1:4">
      <c r="A68" s="290" t="s">
        <v>143</v>
      </c>
      <c r="B68" s="290"/>
      <c r="C68" s="290"/>
      <c r="D68" s="290"/>
    </row>
    <row r="69" spans="1:4" ht="22.5">
      <c r="A69" s="5">
        <v>3</v>
      </c>
      <c r="B69" s="8" t="s">
        <v>144</v>
      </c>
      <c r="C69" s="5" t="s">
        <v>115</v>
      </c>
      <c r="D69" s="5" t="s">
        <v>99</v>
      </c>
    </row>
    <row r="70" spans="1:4">
      <c r="A70" s="5" t="s">
        <v>72</v>
      </c>
      <c r="B70" s="8" t="s">
        <v>145</v>
      </c>
      <c r="C70" s="10">
        <v>4.1999999999999997E-3</v>
      </c>
      <c r="D70" s="11">
        <f>ROUND(D32*C70,2)</f>
        <v>6.84</v>
      </c>
    </row>
    <row r="71" spans="1:4">
      <c r="A71" s="5" t="s">
        <v>75</v>
      </c>
      <c r="B71" s="8" t="s">
        <v>146</v>
      </c>
      <c r="C71" s="10">
        <f>0.08*C$70</f>
        <v>3.3599999999999998E-4</v>
      </c>
      <c r="D71" s="11">
        <f>ROUND($D$32*$C$71,2)</f>
        <v>0.55000000000000004</v>
      </c>
    </row>
    <row r="72" spans="1:4">
      <c r="A72" s="5" t="s">
        <v>78</v>
      </c>
      <c r="B72" s="8" t="s">
        <v>147</v>
      </c>
      <c r="C72" s="10">
        <v>0.04</v>
      </c>
      <c r="D72" s="11">
        <f>ROUND(D32*C72,2)</f>
        <v>65.180000000000007</v>
      </c>
    </row>
    <row r="73" spans="1:4">
      <c r="A73" s="5" t="s">
        <v>80</v>
      </c>
      <c r="B73" s="8" t="s">
        <v>148</v>
      </c>
      <c r="C73" s="10">
        <v>1.9400000000000001E-2</v>
      </c>
      <c r="D73" s="11">
        <f>ROUND(D32*C73,2)</f>
        <v>31.61</v>
      </c>
    </row>
    <row r="74" spans="1:4" ht="22.5">
      <c r="A74" s="5" t="s">
        <v>104</v>
      </c>
      <c r="B74" s="8" t="s">
        <v>149</v>
      </c>
      <c r="C74" s="10">
        <f>C50*C73</f>
        <v>7.1392000000000009E-3</v>
      </c>
      <c r="D74" s="11">
        <f>ROUND(D32*C74,2)</f>
        <v>11.63</v>
      </c>
    </row>
    <row r="75" spans="1:4">
      <c r="A75" s="5" t="s">
        <v>106</v>
      </c>
      <c r="B75" s="8" t="s">
        <v>150</v>
      </c>
      <c r="C75" s="10">
        <f>40%*8%*C73</f>
        <v>6.2080000000000002E-4</v>
      </c>
      <c r="D75" s="11">
        <f>ROUND($D$32*$C$75,2)</f>
        <v>1.01</v>
      </c>
    </row>
    <row r="76" spans="1:4">
      <c r="A76" s="308" t="s">
        <v>118</v>
      </c>
      <c r="B76" s="309"/>
      <c r="C76" s="12">
        <f>SUM(C70:C75)</f>
        <v>7.1695999999999996E-2</v>
      </c>
      <c r="D76" s="13">
        <f>SUM(D70:D75)</f>
        <v>116.82000000000001</v>
      </c>
    </row>
    <row r="77" spans="1:4">
      <c r="A77" s="316"/>
      <c r="B77" s="316"/>
      <c r="C77" s="316"/>
      <c r="D77" s="316"/>
    </row>
    <row r="78" spans="1:4">
      <c r="A78" s="290" t="s">
        <v>151</v>
      </c>
      <c r="B78" s="290"/>
      <c r="C78" s="290"/>
      <c r="D78" s="290"/>
    </row>
    <row r="79" spans="1:4">
      <c r="A79" s="317" t="s">
        <v>152</v>
      </c>
      <c r="B79" s="318"/>
      <c r="C79" s="318"/>
      <c r="D79" s="319"/>
    </row>
    <row r="80" spans="1:4" ht="22.5">
      <c r="A80" s="5" t="s">
        <v>153</v>
      </c>
      <c r="B80" s="9" t="s">
        <v>154</v>
      </c>
      <c r="C80" s="5" t="s">
        <v>115</v>
      </c>
      <c r="D80" s="5" t="s">
        <v>99</v>
      </c>
    </row>
    <row r="81" spans="1:4">
      <c r="A81" s="5" t="s">
        <v>72</v>
      </c>
      <c r="B81" s="9" t="s">
        <v>155</v>
      </c>
      <c r="C81" s="10">
        <v>1.6E-2</v>
      </c>
      <c r="D81" s="11">
        <f>ROUND($D$32*C81,2)</f>
        <v>26.07</v>
      </c>
    </row>
    <row r="82" spans="1:4">
      <c r="A82" s="5" t="s">
        <v>75</v>
      </c>
      <c r="B82" s="9" t="s">
        <v>156</v>
      </c>
      <c r="C82" s="10">
        <v>1.9400000000000001E-2</v>
      </c>
      <c r="D82" s="11">
        <f>ROUND($D$32*C82,2)</f>
        <v>31.61</v>
      </c>
    </row>
    <row r="83" spans="1:4">
      <c r="A83" s="5" t="s">
        <v>78</v>
      </c>
      <c r="B83" s="9" t="s">
        <v>157</v>
      </c>
      <c r="C83" s="10">
        <v>0.01</v>
      </c>
      <c r="D83" s="11">
        <f t="shared" ref="D83:D86" si="1">ROUND($D$32*C83,2)</f>
        <v>16.3</v>
      </c>
    </row>
    <row r="84" spans="1:4">
      <c r="A84" s="5" t="s">
        <v>80</v>
      </c>
      <c r="B84" s="9" t="s">
        <v>158</v>
      </c>
      <c r="C84" s="10">
        <v>0.01</v>
      </c>
      <c r="D84" s="11">
        <f t="shared" si="1"/>
        <v>16.3</v>
      </c>
    </row>
    <row r="85" spans="1:4">
      <c r="A85" s="5" t="s">
        <v>104</v>
      </c>
      <c r="B85" s="9" t="s">
        <v>159</v>
      </c>
      <c r="C85" s="10">
        <v>0.01</v>
      </c>
      <c r="D85" s="11">
        <f t="shared" si="1"/>
        <v>16.3</v>
      </c>
    </row>
    <row r="86" spans="1:4">
      <c r="A86" s="5" t="s">
        <v>106</v>
      </c>
      <c r="B86" s="9" t="s">
        <v>160</v>
      </c>
      <c r="C86" s="10">
        <v>0</v>
      </c>
      <c r="D86" s="11">
        <f t="shared" si="1"/>
        <v>0</v>
      </c>
    </row>
    <row r="87" spans="1:4">
      <c r="A87" s="308" t="s">
        <v>118</v>
      </c>
      <c r="B87" s="309"/>
      <c r="C87" s="12">
        <f>SUM(C81:C86)</f>
        <v>6.54E-2</v>
      </c>
      <c r="D87" s="13">
        <f>SUM(D81:D86)</f>
        <v>106.58</v>
      </c>
    </row>
    <row r="88" spans="1:4">
      <c r="A88" s="320" t="s">
        <v>161</v>
      </c>
      <c r="B88" s="321"/>
      <c r="C88" s="321"/>
      <c r="D88" s="321"/>
    </row>
    <row r="89" spans="1:4" ht="22.5">
      <c r="A89" s="5" t="s">
        <v>162</v>
      </c>
      <c r="B89" s="9" t="s">
        <v>163</v>
      </c>
      <c r="C89" s="5" t="s">
        <v>115</v>
      </c>
      <c r="D89" s="5" t="s">
        <v>99</v>
      </c>
    </row>
    <row r="90" spans="1:4">
      <c r="A90" s="5" t="s">
        <v>72</v>
      </c>
      <c r="B90" s="8" t="s">
        <v>164</v>
      </c>
      <c r="C90" s="28">
        <v>0</v>
      </c>
      <c r="D90" s="27"/>
    </row>
    <row r="91" spans="1:4">
      <c r="A91" s="308" t="s">
        <v>118</v>
      </c>
      <c r="B91" s="309"/>
      <c r="C91" s="12">
        <f>SUM(C90)</f>
        <v>0</v>
      </c>
      <c r="D91" s="13">
        <f>SUM(D90)</f>
        <v>0</v>
      </c>
    </row>
    <row r="92" spans="1:4">
      <c r="A92" s="290" t="s">
        <v>165</v>
      </c>
      <c r="B92" s="290"/>
      <c r="C92" s="290"/>
      <c r="D92" s="290"/>
    </row>
    <row r="93" spans="1:4">
      <c r="A93" s="5">
        <v>4</v>
      </c>
      <c r="B93" s="302" t="s">
        <v>166</v>
      </c>
      <c r="C93" s="302"/>
      <c r="D93" s="5" t="s">
        <v>99</v>
      </c>
    </row>
    <row r="94" spans="1:4">
      <c r="A94" s="5" t="s">
        <v>153</v>
      </c>
      <c r="B94" s="302" t="s">
        <v>167</v>
      </c>
      <c r="C94" s="302"/>
      <c r="D94" s="11">
        <f>D87</f>
        <v>106.58</v>
      </c>
    </row>
    <row r="95" spans="1:4">
      <c r="A95" s="5" t="s">
        <v>162</v>
      </c>
      <c r="B95" s="302" t="s">
        <v>163</v>
      </c>
      <c r="C95" s="302"/>
      <c r="D95" s="11">
        <f>D91</f>
        <v>0</v>
      </c>
    </row>
    <row r="96" spans="1:4">
      <c r="A96" s="300" t="s">
        <v>110</v>
      </c>
      <c r="B96" s="300"/>
      <c r="C96" s="300"/>
      <c r="D96" s="13">
        <f>SUM(D94:D95)</f>
        <v>106.58</v>
      </c>
    </row>
    <row r="97" spans="1:4">
      <c r="A97" s="316"/>
      <c r="B97" s="316"/>
      <c r="C97" s="316"/>
      <c r="D97" s="316"/>
    </row>
    <row r="98" spans="1:4">
      <c r="A98" s="317" t="s">
        <v>168</v>
      </c>
      <c r="B98" s="318"/>
      <c r="C98" s="318"/>
      <c r="D98" s="319"/>
    </row>
    <row r="99" spans="1:4">
      <c r="A99" s="5">
        <v>5</v>
      </c>
      <c r="B99" s="302" t="s">
        <v>169</v>
      </c>
      <c r="C99" s="302"/>
      <c r="D99" s="5" t="s">
        <v>99</v>
      </c>
    </row>
    <row r="100" spans="1:4">
      <c r="A100" s="5" t="s">
        <v>72</v>
      </c>
      <c r="B100" s="302" t="s">
        <v>170</v>
      </c>
      <c r="C100" s="302"/>
      <c r="D100" s="173">
        <f>'UNIFORME MANUTENÇÃO'!D13</f>
        <v>72.120833333333337</v>
      </c>
    </row>
    <row r="101" spans="1:4">
      <c r="A101" s="5" t="s">
        <v>75</v>
      </c>
      <c r="B101" s="302" t="s">
        <v>171</v>
      </c>
      <c r="C101" s="302"/>
      <c r="D101" s="27">
        <v>0</v>
      </c>
    </row>
    <row r="102" spans="1:4">
      <c r="A102" s="5" t="s">
        <v>78</v>
      </c>
      <c r="B102" s="302" t="s">
        <v>172</v>
      </c>
      <c r="C102" s="302"/>
      <c r="D102" s="27">
        <f>'Equipamentos Aux S. Gerais'!G17</f>
        <v>57.127166666666668</v>
      </c>
    </row>
    <row r="103" spans="1:4">
      <c r="A103" s="5" t="s">
        <v>80</v>
      </c>
      <c r="B103" s="302" t="s">
        <v>109</v>
      </c>
      <c r="C103" s="302"/>
      <c r="D103" s="27">
        <v>0</v>
      </c>
    </row>
    <row r="104" spans="1:4">
      <c r="A104" s="300" t="s">
        <v>118</v>
      </c>
      <c r="B104" s="300"/>
      <c r="C104" s="300"/>
      <c r="D104" s="165">
        <f>SUM(D100:D103)</f>
        <v>129.24799999999999</v>
      </c>
    </row>
    <row r="105" spans="1:4">
      <c r="A105" s="316"/>
      <c r="B105" s="316"/>
      <c r="C105" s="316"/>
      <c r="D105" s="316"/>
    </row>
    <row r="106" spans="1:4">
      <c r="A106" s="290" t="s">
        <v>185</v>
      </c>
      <c r="B106" s="290"/>
      <c r="C106" s="290"/>
      <c r="D106" s="290"/>
    </row>
    <row r="107" spans="1:4" ht="22.5">
      <c r="A107" s="5">
        <v>6</v>
      </c>
      <c r="B107" s="14" t="s">
        <v>174</v>
      </c>
      <c r="C107" s="5" t="s">
        <v>115</v>
      </c>
      <c r="D107" s="5" t="s">
        <v>99</v>
      </c>
    </row>
    <row r="108" spans="1:4">
      <c r="A108" s="5" t="s">
        <v>72</v>
      </c>
      <c r="B108" s="14" t="s">
        <v>175</v>
      </c>
      <c r="C108" s="166">
        <v>0.12</v>
      </c>
      <c r="D108" s="11">
        <f>ROUND(D124*C108,2)</f>
        <v>517.82000000000005</v>
      </c>
    </row>
    <row r="109" spans="1:4">
      <c r="A109" s="5" t="s">
        <v>75</v>
      </c>
      <c r="B109" s="14" t="s">
        <v>176</v>
      </c>
      <c r="C109" s="166">
        <v>0.15</v>
      </c>
      <c r="D109" s="11">
        <f>ROUND((D108+D124)*C109,2)</f>
        <v>724.94</v>
      </c>
    </row>
    <row r="110" spans="1:4">
      <c r="A110" s="5" t="s">
        <v>78</v>
      </c>
      <c r="B110" s="8" t="s">
        <v>177</v>
      </c>
      <c r="C110" s="12">
        <f>SUM(C111:C114)</f>
        <v>0.14250000000000002</v>
      </c>
      <c r="D110" s="9"/>
    </row>
    <row r="111" spans="1:4">
      <c r="A111" s="5"/>
      <c r="B111" s="14" t="s">
        <v>178</v>
      </c>
      <c r="C111" s="15">
        <v>1.6500000000000001E-2</v>
      </c>
      <c r="D111" s="323">
        <f>ROUND(ROUND((D108+D109+D124)/(100%-C110),2)*C110,2)</f>
        <v>923.62</v>
      </c>
    </row>
    <row r="112" spans="1:4">
      <c r="A112" s="5"/>
      <c r="B112" s="14" t="s">
        <v>179</v>
      </c>
      <c r="C112" s="15">
        <v>7.5999999999999998E-2</v>
      </c>
      <c r="D112" s="324"/>
    </row>
    <row r="113" spans="1:4">
      <c r="A113" s="5"/>
      <c r="B113" s="14" t="s">
        <v>180</v>
      </c>
      <c r="C113" s="15">
        <v>0</v>
      </c>
      <c r="D113" s="324"/>
    </row>
    <row r="114" spans="1:4">
      <c r="A114" s="5"/>
      <c r="B114" s="14" t="s">
        <v>181</v>
      </c>
      <c r="C114" s="15">
        <v>0.05</v>
      </c>
      <c r="D114" s="325"/>
    </row>
    <row r="115" spans="1:4">
      <c r="A115" s="300" t="s">
        <v>118</v>
      </c>
      <c r="B115" s="300"/>
      <c r="C115" s="16"/>
      <c r="D115" s="13">
        <f>SUM(D108,D109,D111,D112,D113,D114)</f>
        <v>2166.38</v>
      </c>
    </row>
    <row r="116" spans="1:4">
      <c r="A116" s="316"/>
      <c r="B116" s="316"/>
      <c r="C116" s="316"/>
      <c r="D116" s="316"/>
    </row>
    <row r="117" spans="1:4">
      <c r="A117" s="290" t="s">
        <v>182</v>
      </c>
      <c r="B117" s="290"/>
      <c r="C117" s="290"/>
      <c r="D117" s="290"/>
    </row>
    <row r="118" spans="1:4">
      <c r="A118" s="5"/>
      <c r="B118" s="302" t="s">
        <v>183</v>
      </c>
      <c r="C118" s="302"/>
      <c r="D118" s="5" t="s">
        <v>99</v>
      </c>
    </row>
    <row r="119" spans="1:4">
      <c r="A119" s="5" t="s">
        <v>72</v>
      </c>
      <c r="B119" s="302" t="s">
        <v>97</v>
      </c>
      <c r="C119" s="302"/>
      <c r="D119" s="11">
        <f>D32</f>
        <v>1629.62</v>
      </c>
    </row>
    <row r="120" spans="1:4">
      <c r="A120" s="5" t="s">
        <v>75</v>
      </c>
      <c r="B120" s="302" t="s">
        <v>111</v>
      </c>
      <c r="C120" s="302"/>
      <c r="D120" s="11">
        <f>D66</f>
        <v>2332.8728000000001</v>
      </c>
    </row>
    <row r="121" spans="1:4">
      <c r="A121" s="5" t="s">
        <v>78</v>
      </c>
      <c r="B121" s="302" t="s">
        <v>111</v>
      </c>
      <c r="C121" s="302"/>
      <c r="D121" s="11">
        <f>D76</f>
        <v>116.82000000000001</v>
      </c>
    </row>
    <row r="122" spans="1:4">
      <c r="A122" s="5" t="s">
        <v>80</v>
      </c>
      <c r="B122" s="302" t="s">
        <v>151</v>
      </c>
      <c r="C122" s="302"/>
      <c r="D122" s="17">
        <f>D96</f>
        <v>106.58</v>
      </c>
    </row>
    <row r="123" spans="1:4">
      <c r="A123" s="5" t="s">
        <v>104</v>
      </c>
      <c r="B123" s="302" t="s">
        <v>168</v>
      </c>
      <c r="C123" s="302"/>
      <c r="D123" s="17">
        <f>D104</f>
        <v>129.24799999999999</v>
      </c>
    </row>
    <row r="124" spans="1:4">
      <c r="A124" s="300" t="s">
        <v>184</v>
      </c>
      <c r="B124" s="300"/>
      <c r="C124" s="300"/>
      <c r="D124" s="18">
        <f>SUM(D119:D123)</f>
        <v>4315.1408000000001</v>
      </c>
    </row>
    <row r="125" spans="1:4">
      <c r="A125" s="5" t="s">
        <v>106</v>
      </c>
      <c r="B125" s="302" t="s">
        <v>185</v>
      </c>
      <c r="C125" s="302"/>
      <c r="D125" s="17">
        <f>D115</f>
        <v>2166.38</v>
      </c>
    </row>
    <row r="126" spans="1:4">
      <c r="A126" s="300" t="s">
        <v>186</v>
      </c>
      <c r="B126" s="300"/>
      <c r="C126" s="300"/>
      <c r="D126" s="18">
        <f>ROUNDUP(D124+D125,2)</f>
        <v>6481.5300000000007</v>
      </c>
    </row>
    <row r="127" spans="1:4">
      <c r="A127" s="316"/>
      <c r="B127" s="316"/>
      <c r="C127" s="316"/>
      <c r="D127" s="316"/>
    </row>
  </sheetData>
  <mergeCells count="88">
    <mergeCell ref="A124:C124"/>
    <mergeCell ref="B125:C125"/>
    <mergeCell ref="A126:C126"/>
    <mergeCell ref="A127:D127"/>
    <mergeCell ref="B118:C118"/>
    <mergeCell ref="B119:C119"/>
    <mergeCell ref="B120:C120"/>
    <mergeCell ref="B121:C121"/>
    <mergeCell ref="B122:C122"/>
    <mergeCell ref="B123:C123"/>
    <mergeCell ref="A117:D117"/>
    <mergeCell ref="B99:C99"/>
    <mergeCell ref="B100:C100"/>
    <mergeCell ref="B101:C101"/>
    <mergeCell ref="B102:C102"/>
    <mergeCell ref="B103:C103"/>
    <mergeCell ref="A104:C104"/>
    <mergeCell ref="A105:D105"/>
    <mergeCell ref="A106:D106"/>
    <mergeCell ref="D111:D114"/>
    <mergeCell ref="A115:B115"/>
    <mergeCell ref="A116:D116"/>
    <mergeCell ref="A98:D98"/>
    <mergeCell ref="A78:D78"/>
    <mergeCell ref="A79:D79"/>
    <mergeCell ref="A87:B87"/>
    <mergeCell ref="A88:D88"/>
    <mergeCell ref="A91:B91"/>
    <mergeCell ref="A92:D92"/>
    <mergeCell ref="B93:C93"/>
    <mergeCell ref="B94:C94"/>
    <mergeCell ref="B95:C95"/>
    <mergeCell ref="A96:C96"/>
    <mergeCell ref="A97:D97"/>
    <mergeCell ref="A77:D77"/>
    <mergeCell ref="A51:D51"/>
    <mergeCell ref="A60:C60"/>
    <mergeCell ref="A61:D61"/>
    <mergeCell ref="B62:C62"/>
    <mergeCell ref="B63:C63"/>
    <mergeCell ref="B64:C64"/>
    <mergeCell ref="B65:C65"/>
    <mergeCell ref="A66:C66"/>
    <mergeCell ref="A67:D67"/>
    <mergeCell ref="A68:D68"/>
    <mergeCell ref="A76:B76"/>
    <mergeCell ref="A50:B50"/>
    <mergeCell ref="B27:C27"/>
    <mergeCell ref="B28:C28"/>
    <mergeCell ref="B29:C29"/>
    <mergeCell ref="B30:C30"/>
    <mergeCell ref="B31:C31"/>
    <mergeCell ref="A32:C32"/>
    <mergeCell ref="A33:D33"/>
    <mergeCell ref="A34:D34"/>
    <mergeCell ref="A35:D35"/>
    <mergeCell ref="A39:B39"/>
    <mergeCell ref="A40:D40"/>
    <mergeCell ref="B26:C26"/>
    <mergeCell ref="A15:D15"/>
    <mergeCell ref="A16:D16"/>
    <mergeCell ref="B17:C17"/>
    <mergeCell ref="B18:C18"/>
    <mergeCell ref="B19:C19"/>
    <mergeCell ref="B20:C20"/>
    <mergeCell ref="B21:C21"/>
    <mergeCell ref="A22:D22"/>
    <mergeCell ref="A23:D23"/>
    <mergeCell ref="B24:C24"/>
    <mergeCell ref="B25:C25"/>
    <mergeCell ref="A14:D14"/>
    <mergeCell ref="A4:B4"/>
    <mergeCell ref="C4:D4"/>
    <mergeCell ref="A5:D5"/>
    <mergeCell ref="A6:D6"/>
    <mergeCell ref="B7:C7"/>
    <mergeCell ref="B8:C8"/>
    <mergeCell ref="B9:C9"/>
    <mergeCell ref="B10:C10"/>
    <mergeCell ref="A11:D11"/>
    <mergeCell ref="A12:B12"/>
    <mergeCell ref="A13:B13"/>
    <mergeCell ref="A1:B1"/>
    <mergeCell ref="C1:D1"/>
    <mergeCell ref="A2:B2"/>
    <mergeCell ref="C2:D2"/>
    <mergeCell ref="A3:B3"/>
    <mergeCell ref="C3:D3"/>
  </mergeCells>
  <pageMargins left="0.511811024" right="0.511811024" top="0.78740157499999996" bottom="0.78740157499999996" header="0.31496062000000002" footer="0.3149606200000000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030397-12CE-474B-9286-A850C34DF448}">
  <sheetPr>
    <tabColor theme="4" tint="0.39997558519241921"/>
    <pageSetUpPr fitToPage="1"/>
  </sheetPr>
  <dimension ref="A1:G33"/>
  <sheetViews>
    <sheetView workbookViewId="0">
      <selection activeCell="C18" sqref="C18:E18"/>
    </sheetView>
  </sheetViews>
  <sheetFormatPr defaultRowHeight="15"/>
  <cols>
    <col min="2" max="2" width="50.7109375" customWidth="1"/>
    <col min="4" max="4" width="12.7109375" style="32" customWidth="1"/>
    <col min="5" max="5" width="10.28515625" bestFit="1" customWidth="1"/>
    <col min="6" max="6" width="14.85546875" customWidth="1"/>
    <col min="7" max="7" width="21.5703125" style="33" customWidth="1"/>
  </cols>
  <sheetData>
    <row r="1" spans="1:7" ht="19.5" thickBot="1">
      <c r="A1" s="326" t="s">
        <v>269</v>
      </c>
      <c r="B1" s="327"/>
      <c r="C1" s="327"/>
      <c r="D1" s="327"/>
      <c r="E1" s="327"/>
      <c r="F1" s="327"/>
      <c r="G1" s="327"/>
    </row>
    <row r="2" spans="1:7" ht="48" thickBot="1">
      <c r="A2" s="42" t="s">
        <v>200</v>
      </c>
      <c r="B2" s="43" t="s">
        <v>201</v>
      </c>
      <c r="C2" s="43" t="s">
        <v>202</v>
      </c>
      <c r="D2" s="86" t="s">
        <v>203</v>
      </c>
      <c r="E2" s="84" t="s">
        <v>57</v>
      </c>
      <c r="F2" s="151" t="s">
        <v>226</v>
      </c>
      <c r="G2" s="79" t="s">
        <v>205</v>
      </c>
    </row>
    <row r="3" spans="1:7" ht="16.5" thickBot="1">
      <c r="A3" s="44">
        <v>1</v>
      </c>
      <c r="B3" s="45" t="s">
        <v>270</v>
      </c>
      <c r="C3" s="46">
        <v>1</v>
      </c>
      <c r="D3" s="87" t="s">
        <v>203</v>
      </c>
      <c r="E3" s="83">
        <v>16.64</v>
      </c>
      <c r="F3" s="83"/>
      <c r="G3" s="83">
        <f>(E3*C3)/12</f>
        <v>1.3866666666666667</v>
      </c>
    </row>
    <row r="4" spans="1:7" ht="16.5" thickBot="1">
      <c r="A4" s="44">
        <v>2</v>
      </c>
      <c r="B4" s="45" t="s">
        <v>271</v>
      </c>
      <c r="C4" s="46">
        <v>1</v>
      </c>
      <c r="D4" s="88" t="s">
        <v>203</v>
      </c>
      <c r="E4" s="83">
        <v>20</v>
      </c>
      <c r="F4" s="83"/>
      <c r="G4" s="83">
        <f>(E4*C4)/12</f>
        <v>1.6666666666666667</v>
      </c>
    </row>
    <row r="5" spans="1:7" ht="16.5" thickBot="1">
      <c r="A5" s="44">
        <v>3</v>
      </c>
      <c r="B5" s="45" t="s">
        <v>272</v>
      </c>
      <c r="C5" s="46">
        <v>1</v>
      </c>
      <c r="D5" s="89" t="s">
        <v>203</v>
      </c>
      <c r="E5" s="83">
        <v>52.37</v>
      </c>
      <c r="F5" s="83"/>
      <c r="G5" s="83">
        <f>(E5*C5)/12</f>
        <v>4.3641666666666667</v>
      </c>
    </row>
    <row r="6" spans="1:7" ht="16.5" thickBot="1">
      <c r="A6" s="44">
        <v>4</v>
      </c>
      <c r="B6" s="45" t="s">
        <v>273</v>
      </c>
      <c r="C6" s="46">
        <v>1</v>
      </c>
      <c r="D6" s="90" t="s">
        <v>203</v>
      </c>
      <c r="E6" s="83">
        <v>10.82</v>
      </c>
      <c r="F6" s="83"/>
      <c r="G6" s="83">
        <f>(E6*C6)/12</f>
        <v>0.90166666666666673</v>
      </c>
    </row>
    <row r="7" spans="1:7" ht="16.5" thickBot="1">
      <c r="A7" s="44">
        <v>5</v>
      </c>
      <c r="B7" s="45" t="s">
        <v>274</v>
      </c>
      <c r="C7" s="46">
        <v>1</v>
      </c>
      <c r="D7" s="90" t="s">
        <v>203</v>
      </c>
      <c r="E7" s="83">
        <v>52.6</v>
      </c>
      <c r="F7" s="83"/>
      <c r="G7" s="83">
        <f>(E7*C7)/12</f>
        <v>4.3833333333333337</v>
      </c>
    </row>
    <row r="8" spans="1:7" ht="16.5" thickBot="1">
      <c r="A8" s="44">
        <v>6</v>
      </c>
      <c r="B8" s="45" t="s">
        <v>275</v>
      </c>
      <c r="C8" s="46">
        <v>1</v>
      </c>
      <c r="D8" s="91" t="s">
        <v>203</v>
      </c>
      <c r="E8" s="83">
        <v>593.97</v>
      </c>
      <c r="F8" s="83">
        <f>E8*20%</f>
        <v>118.79400000000001</v>
      </c>
      <c r="G8" s="83">
        <f>(F8*C8)/12</f>
        <v>9.8995000000000015</v>
      </c>
    </row>
    <row r="9" spans="1:7" ht="16.5" thickBot="1">
      <c r="A9" s="44">
        <v>7</v>
      </c>
      <c r="B9" s="50" t="s">
        <v>276</v>
      </c>
      <c r="C9" s="46">
        <v>1</v>
      </c>
      <c r="D9" s="91" t="s">
        <v>203</v>
      </c>
      <c r="E9" s="83">
        <v>46.11</v>
      </c>
      <c r="F9" s="83"/>
      <c r="G9" s="83">
        <f>(E9*C9)/12</f>
        <v>3.8424999999999998</v>
      </c>
    </row>
    <row r="10" spans="1:7" ht="16.5" thickBot="1">
      <c r="A10" s="75">
        <v>8</v>
      </c>
      <c r="B10" s="76" t="s">
        <v>277</v>
      </c>
      <c r="C10" s="46">
        <v>1</v>
      </c>
      <c r="D10" s="92" t="s">
        <v>203</v>
      </c>
      <c r="E10" s="83">
        <v>207.28</v>
      </c>
      <c r="F10" s="83"/>
      <c r="G10" s="83">
        <f>(E10*C10)/12</f>
        <v>17.273333333333333</v>
      </c>
    </row>
    <row r="11" spans="1:7" ht="16.5" thickBot="1">
      <c r="A11" s="44">
        <v>9</v>
      </c>
      <c r="B11" s="45" t="s">
        <v>278</v>
      </c>
      <c r="C11" s="46">
        <v>1</v>
      </c>
      <c r="D11" s="92" t="s">
        <v>203</v>
      </c>
      <c r="E11" s="83">
        <v>9.49</v>
      </c>
      <c r="F11" s="83"/>
      <c r="G11" s="83">
        <f>(E11*C11)/12</f>
        <v>0.79083333333333339</v>
      </c>
    </row>
    <row r="12" spans="1:7" ht="16.5" thickBot="1">
      <c r="A12" s="44">
        <v>10</v>
      </c>
      <c r="B12" s="45" t="s">
        <v>279</v>
      </c>
      <c r="C12" s="46">
        <v>1</v>
      </c>
      <c r="D12" s="92" t="s">
        <v>203</v>
      </c>
      <c r="E12" s="83">
        <v>757.11</v>
      </c>
      <c r="F12" s="83">
        <f>E12*20%</f>
        <v>151.422</v>
      </c>
      <c r="G12" s="83">
        <f>(F12*C12)/12</f>
        <v>12.618499999999999</v>
      </c>
    </row>
    <row r="13" spans="1:7" ht="16.5" thickBot="1">
      <c r="A13" s="44">
        <v>11</v>
      </c>
      <c r="B13" s="50"/>
      <c r="C13" s="51"/>
      <c r="D13" s="92"/>
      <c r="E13" s="83"/>
      <c r="F13" s="83"/>
      <c r="G13" s="83"/>
    </row>
    <row r="14" spans="1:7" ht="16.5" thickBot="1">
      <c r="A14" s="75">
        <v>12</v>
      </c>
      <c r="B14" s="76"/>
      <c r="C14" s="77"/>
      <c r="D14" s="92"/>
      <c r="E14" s="83"/>
      <c r="F14" s="83"/>
      <c r="G14" s="83"/>
    </row>
    <row r="15" spans="1:7" ht="16.5" thickBot="1">
      <c r="A15" s="44">
        <v>13</v>
      </c>
      <c r="B15" s="45"/>
      <c r="C15" s="46"/>
      <c r="D15" s="92"/>
      <c r="E15" s="83"/>
      <c r="F15" s="83"/>
      <c r="G15" s="83"/>
    </row>
    <row r="16" spans="1:7" ht="16.5" thickBot="1">
      <c r="A16" s="44">
        <v>14</v>
      </c>
      <c r="B16" s="45"/>
      <c r="C16" s="46"/>
      <c r="D16" s="92"/>
      <c r="E16" s="99"/>
      <c r="F16" s="122"/>
      <c r="G16" s="83"/>
    </row>
    <row r="17" spans="2:7" ht="16.5" thickBot="1">
      <c r="B17" s="328" t="s">
        <v>65</v>
      </c>
      <c r="C17" s="329"/>
      <c r="D17" s="329"/>
      <c r="E17" s="330"/>
      <c r="F17" s="176"/>
      <c r="G17" s="34">
        <f>SUM(G3:G16)</f>
        <v>57.127166666666668</v>
      </c>
    </row>
    <row r="18" spans="2:7" ht="16.5" thickBot="1">
      <c r="B18" s="133"/>
      <c r="C18" s="282" t="s">
        <v>66</v>
      </c>
      <c r="D18" s="283"/>
      <c r="E18" s="331"/>
      <c r="F18" s="148"/>
      <c r="G18" s="36"/>
    </row>
    <row r="19" spans="2:7">
      <c r="D19"/>
      <c r="G19"/>
    </row>
    <row r="20" spans="2:7">
      <c r="D20" s="35"/>
      <c r="E20" s="35"/>
      <c r="F20" s="35"/>
      <c r="G20" s="35"/>
    </row>
    <row r="21" spans="2:7">
      <c r="D21" s="35"/>
      <c r="E21" s="35"/>
      <c r="F21" s="35"/>
      <c r="G21" s="35"/>
    </row>
    <row r="22" spans="2:7">
      <c r="D22" s="35"/>
      <c r="E22" s="35"/>
      <c r="F22" s="35"/>
      <c r="G22" s="35"/>
    </row>
    <row r="23" spans="2:7">
      <c r="D23" s="35"/>
      <c r="E23" s="35"/>
      <c r="F23" s="35"/>
      <c r="G23" s="35"/>
    </row>
    <row r="24" spans="2:7">
      <c r="D24" s="35"/>
      <c r="E24" s="35"/>
      <c r="F24" s="35"/>
      <c r="G24" s="35"/>
    </row>
    <row r="25" spans="2:7">
      <c r="D25" s="35"/>
      <c r="E25" s="35"/>
      <c r="F25" s="35"/>
      <c r="G25" s="35"/>
    </row>
    <row r="26" spans="2:7">
      <c r="D26" s="35"/>
      <c r="E26" s="35"/>
      <c r="F26" s="35"/>
      <c r="G26" s="35"/>
    </row>
    <row r="27" spans="2:7">
      <c r="D27" s="35"/>
      <c r="E27" s="35"/>
      <c r="F27" s="35"/>
      <c r="G27" s="35"/>
    </row>
    <row r="28" spans="2:7">
      <c r="D28" s="35"/>
      <c r="E28" s="35"/>
      <c r="F28" s="35"/>
      <c r="G28" s="35"/>
    </row>
    <row r="29" spans="2:7">
      <c r="D29" s="35"/>
      <c r="E29" s="35"/>
      <c r="F29" s="35"/>
      <c r="G29" s="35"/>
    </row>
    <row r="30" spans="2:7">
      <c r="D30" s="35"/>
      <c r="E30" s="35"/>
      <c r="F30" s="35"/>
      <c r="G30" s="35"/>
    </row>
    <row r="31" spans="2:7">
      <c r="D31" s="35"/>
      <c r="E31" s="35"/>
      <c r="F31" s="35"/>
      <c r="G31" s="35"/>
    </row>
    <row r="32" spans="2:7">
      <c r="D32" s="35"/>
      <c r="E32" s="35"/>
      <c r="F32" s="35"/>
      <c r="G32" s="35"/>
    </row>
    <row r="33" spans="4:7">
      <c r="D33" s="35"/>
      <c r="E33" s="35"/>
      <c r="F33" s="35"/>
      <c r="G33" s="35"/>
    </row>
  </sheetData>
  <mergeCells count="3">
    <mergeCell ref="A1:G1"/>
    <mergeCell ref="B17:E17"/>
    <mergeCell ref="C18:E18"/>
  </mergeCells>
  <pageMargins left="0.511811024" right="0.511811024" top="0.78740157499999996" bottom="0.78740157499999996" header="0.31496062000000002" footer="0.31496062000000002"/>
  <pageSetup paperSize="9" scale="71" orientation="portrait" horizontalDpi="0"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F7C7C6-74BE-4B41-813C-3F7234CAF3C7}">
  <sheetPr>
    <tabColor rgb="FF92D050"/>
  </sheetPr>
  <dimension ref="A1:D127"/>
  <sheetViews>
    <sheetView topLeftCell="A37" zoomScale="175" zoomScaleNormal="175" workbookViewId="0">
      <selection activeCell="D53" sqref="D53"/>
    </sheetView>
  </sheetViews>
  <sheetFormatPr defaultRowHeight="15"/>
  <cols>
    <col min="1" max="1" width="3.5703125" style="3" customWidth="1"/>
    <col min="2" max="2" width="48" style="2" customWidth="1"/>
    <col min="3" max="3" width="9.140625" style="2"/>
    <col min="4" max="4" width="16" style="3" customWidth="1"/>
  </cols>
  <sheetData>
    <row r="1" spans="1:4">
      <c r="A1" s="289" t="s">
        <v>67</v>
      </c>
      <c r="B1" s="289"/>
      <c r="C1" s="289"/>
      <c r="D1" s="289"/>
    </row>
    <row r="2" spans="1:4">
      <c r="A2" s="289" t="s">
        <v>68</v>
      </c>
      <c r="B2" s="289"/>
      <c r="C2" s="289"/>
      <c r="D2" s="289"/>
    </row>
    <row r="3" spans="1:4">
      <c r="A3" s="289" t="s">
        <v>69</v>
      </c>
      <c r="B3" s="289"/>
      <c r="C3" s="289"/>
      <c r="D3" s="289"/>
    </row>
    <row r="4" spans="1:4">
      <c r="A4" s="289" t="s">
        <v>70</v>
      </c>
      <c r="B4" s="289"/>
      <c r="C4" s="289"/>
      <c r="D4" s="289"/>
    </row>
    <row r="5" spans="1:4">
      <c r="A5" s="291"/>
      <c r="B5" s="291"/>
      <c r="C5" s="291"/>
      <c r="D5" s="291"/>
    </row>
    <row r="6" spans="1:4">
      <c r="A6" s="292" t="s">
        <v>71</v>
      </c>
      <c r="B6" s="293"/>
      <c r="C6" s="293"/>
      <c r="D6" s="294"/>
    </row>
    <row r="7" spans="1:4">
      <c r="A7" s="4" t="s">
        <v>72</v>
      </c>
      <c r="B7" s="295" t="s">
        <v>73</v>
      </c>
      <c r="C7" s="296"/>
      <c r="D7" s="5" t="s">
        <v>74</v>
      </c>
    </row>
    <row r="8" spans="1:4">
      <c r="A8" s="4" t="s">
        <v>75</v>
      </c>
      <c r="B8" s="297" t="s">
        <v>76</v>
      </c>
      <c r="C8" s="298"/>
      <c r="D8" s="5" t="s">
        <v>77</v>
      </c>
    </row>
    <row r="9" spans="1:4">
      <c r="A9" s="4" t="s">
        <v>78</v>
      </c>
      <c r="B9" s="297" t="s">
        <v>79</v>
      </c>
      <c r="C9" s="298"/>
      <c r="D9" s="5">
        <v>2024</v>
      </c>
    </row>
    <row r="10" spans="1:4">
      <c r="A10" s="4" t="s">
        <v>80</v>
      </c>
      <c r="B10" s="297" t="s">
        <v>81</v>
      </c>
      <c r="C10" s="298"/>
      <c r="D10" s="30" t="s">
        <v>189</v>
      </c>
    </row>
    <row r="11" spans="1:4">
      <c r="A11" s="299" t="s">
        <v>83</v>
      </c>
      <c r="B11" s="299"/>
      <c r="C11" s="299"/>
      <c r="D11" s="299"/>
    </row>
    <row r="12" spans="1:4" ht="33.75">
      <c r="A12" s="300" t="s">
        <v>84</v>
      </c>
      <c r="B12" s="300"/>
      <c r="C12" s="5" t="s">
        <v>85</v>
      </c>
      <c r="D12" s="5" t="s">
        <v>86</v>
      </c>
    </row>
    <row r="13" spans="1:4">
      <c r="A13" s="301" t="s">
        <v>280</v>
      </c>
      <c r="B13" s="301"/>
      <c r="C13" s="4">
        <v>44</v>
      </c>
      <c r="D13" s="4">
        <v>1</v>
      </c>
    </row>
    <row r="14" spans="1:4">
      <c r="A14" s="290" t="s">
        <v>88</v>
      </c>
      <c r="B14" s="290"/>
      <c r="C14" s="290"/>
      <c r="D14" s="290"/>
    </row>
    <row r="15" spans="1:4">
      <c r="A15" s="303" t="s">
        <v>89</v>
      </c>
      <c r="B15" s="303"/>
      <c r="C15" s="303"/>
      <c r="D15" s="303"/>
    </row>
    <row r="16" spans="1:4">
      <c r="A16" s="303" t="s">
        <v>90</v>
      </c>
      <c r="B16" s="303"/>
      <c r="C16" s="303"/>
      <c r="D16" s="303"/>
    </row>
    <row r="17" spans="1:4">
      <c r="A17" s="4">
        <v>1</v>
      </c>
      <c r="B17" s="304" t="s">
        <v>91</v>
      </c>
      <c r="C17" s="304"/>
      <c r="D17" s="6" t="str">
        <f>A14</f>
        <v>Mão de obra</v>
      </c>
    </row>
    <row r="18" spans="1:4">
      <c r="A18" s="4">
        <v>2</v>
      </c>
      <c r="B18" s="304" t="s">
        <v>92</v>
      </c>
      <c r="C18" s="304"/>
      <c r="D18" s="29" t="s">
        <v>281</v>
      </c>
    </row>
    <row r="19" spans="1:4">
      <c r="A19" s="4">
        <v>3</v>
      </c>
      <c r="B19" s="304" t="s">
        <v>192</v>
      </c>
      <c r="C19" s="304"/>
      <c r="D19" s="162">
        <v>2405.96</v>
      </c>
    </row>
    <row r="20" spans="1:4">
      <c r="A20" s="4">
        <v>4</v>
      </c>
      <c r="B20" s="304" t="s">
        <v>95</v>
      </c>
      <c r="C20" s="304"/>
      <c r="D20" s="25"/>
    </row>
    <row r="21" spans="1:4">
      <c r="A21" s="4">
        <v>5</v>
      </c>
      <c r="B21" s="304" t="s">
        <v>96</v>
      </c>
      <c r="C21" s="304"/>
      <c r="D21" s="26">
        <v>45292</v>
      </c>
    </row>
    <row r="22" spans="1:4">
      <c r="A22" s="306"/>
      <c r="B22" s="306"/>
      <c r="C22" s="306"/>
      <c r="D22" s="306"/>
    </row>
    <row r="23" spans="1:4">
      <c r="A23" s="290" t="s">
        <v>97</v>
      </c>
      <c r="B23" s="290"/>
      <c r="C23" s="290"/>
      <c r="D23" s="290"/>
    </row>
    <row r="24" spans="1:4">
      <c r="A24" s="7">
        <v>1</v>
      </c>
      <c r="B24" s="307" t="s">
        <v>98</v>
      </c>
      <c r="C24" s="307"/>
      <c r="D24" s="7" t="s">
        <v>99</v>
      </c>
    </row>
    <row r="25" spans="1:4">
      <c r="A25" s="7" t="s">
        <v>72</v>
      </c>
      <c r="B25" s="302" t="s">
        <v>193</v>
      </c>
      <c r="C25" s="302"/>
      <c r="D25" s="27">
        <f>D19</f>
        <v>2405.96</v>
      </c>
    </row>
    <row r="26" spans="1:4">
      <c r="A26" s="7" t="s">
        <v>75</v>
      </c>
      <c r="B26" s="302" t="s">
        <v>101</v>
      </c>
      <c r="C26" s="302"/>
      <c r="D26" s="17">
        <v>0</v>
      </c>
    </row>
    <row r="27" spans="1:4">
      <c r="A27" s="7" t="s">
        <v>78</v>
      </c>
      <c r="B27" s="310" t="s">
        <v>102</v>
      </c>
      <c r="C27" s="311"/>
      <c r="D27" s="19">
        <v>0</v>
      </c>
    </row>
    <row r="28" spans="1:4">
      <c r="A28" s="7" t="s">
        <v>80</v>
      </c>
      <c r="B28" s="310" t="s">
        <v>103</v>
      </c>
      <c r="C28" s="311"/>
      <c r="D28" s="19">
        <v>0</v>
      </c>
    </row>
    <row r="29" spans="1:4">
      <c r="A29" s="7" t="s">
        <v>104</v>
      </c>
      <c r="B29" s="310" t="s">
        <v>105</v>
      </c>
      <c r="C29" s="311"/>
      <c r="D29" s="19">
        <f>D28/15*2.5</f>
        <v>0</v>
      </c>
    </row>
    <row r="30" spans="1:4">
      <c r="A30" s="7" t="s">
        <v>106</v>
      </c>
      <c r="B30" s="307" t="s">
        <v>107</v>
      </c>
      <c r="C30" s="307"/>
      <c r="D30" s="19">
        <v>0</v>
      </c>
    </row>
    <row r="31" spans="1:4">
      <c r="A31" s="5" t="s">
        <v>108</v>
      </c>
      <c r="B31" s="312" t="s">
        <v>109</v>
      </c>
      <c r="C31" s="313"/>
      <c r="D31" s="11">
        <v>0</v>
      </c>
    </row>
    <row r="32" spans="1:4">
      <c r="A32" s="308" t="s">
        <v>110</v>
      </c>
      <c r="B32" s="314"/>
      <c r="C32" s="309"/>
      <c r="D32" s="13">
        <f>SUM(D25:D31)</f>
        <v>2405.96</v>
      </c>
    </row>
    <row r="33" spans="1:4">
      <c r="A33" s="306"/>
      <c r="B33" s="306"/>
      <c r="C33" s="306"/>
      <c r="D33" s="306"/>
    </row>
    <row r="34" spans="1:4">
      <c r="A34" s="290" t="s">
        <v>111</v>
      </c>
      <c r="B34" s="290"/>
      <c r="C34" s="290"/>
      <c r="D34" s="290"/>
    </row>
    <row r="35" spans="1:4">
      <c r="A35" s="290" t="s">
        <v>112</v>
      </c>
      <c r="B35" s="290"/>
      <c r="C35" s="290"/>
      <c r="D35" s="290"/>
    </row>
    <row r="36" spans="1:4" ht="22.5">
      <c r="A36" s="5" t="s">
        <v>113</v>
      </c>
      <c r="B36" s="8" t="s">
        <v>114</v>
      </c>
      <c r="C36" s="5" t="s">
        <v>115</v>
      </c>
      <c r="D36" s="5" t="s">
        <v>99</v>
      </c>
    </row>
    <row r="37" spans="1:4">
      <c r="A37" s="5" t="s">
        <v>72</v>
      </c>
      <c r="B37" s="9" t="s">
        <v>116</v>
      </c>
      <c r="C37" s="10">
        <v>8.3299999999999999E-2</v>
      </c>
      <c r="D37" s="11">
        <f>ROUND($D$32*C37,2)</f>
        <v>200.42</v>
      </c>
    </row>
    <row r="38" spans="1:4">
      <c r="A38" s="5" t="s">
        <v>75</v>
      </c>
      <c r="B38" s="9" t="s">
        <v>117</v>
      </c>
      <c r="C38" s="10">
        <v>0.121</v>
      </c>
      <c r="D38" s="11">
        <f>ROUND($D$32*C38,2)</f>
        <v>291.12</v>
      </c>
    </row>
    <row r="39" spans="1:4">
      <c r="A39" s="308" t="s">
        <v>118</v>
      </c>
      <c r="B39" s="309"/>
      <c r="C39" s="12">
        <f>SUM(C37:C38)</f>
        <v>0.20429999999999998</v>
      </c>
      <c r="D39" s="13">
        <f>SUM(D37:D38)</f>
        <v>491.53999999999996</v>
      </c>
    </row>
    <row r="40" spans="1:4">
      <c r="A40" s="315" t="s">
        <v>119</v>
      </c>
      <c r="B40" s="315"/>
      <c r="C40" s="315"/>
      <c r="D40" s="315"/>
    </row>
    <row r="41" spans="1:4" ht="22.5">
      <c r="A41" s="5" t="s">
        <v>120</v>
      </c>
      <c r="B41" s="5" t="s">
        <v>121</v>
      </c>
      <c r="C41" s="5" t="s">
        <v>115</v>
      </c>
      <c r="D41" s="5" t="s">
        <v>99</v>
      </c>
    </row>
    <row r="42" spans="1:4">
      <c r="A42" s="5" t="s">
        <v>72</v>
      </c>
      <c r="B42" s="9" t="s">
        <v>122</v>
      </c>
      <c r="C42" s="10">
        <v>0.2</v>
      </c>
      <c r="D42" s="11">
        <f>ROUND(($D$32+$D$39)*C42,2)</f>
        <v>579.5</v>
      </c>
    </row>
    <row r="43" spans="1:4">
      <c r="A43" s="5" t="s">
        <v>75</v>
      </c>
      <c r="B43" s="9" t="s">
        <v>123</v>
      </c>
      <c r="C43" s="10">
        <v>2.5000000000000001E-2</v>
      </c>
      <c r="D43" s="11">
        <f>ROUND(($D$32+$D$39)*C43,2)</f>
        <v>72.44</v>
      </c>
    </row>
    <row r="44" spans="1:4">
      <c r="A44" s="5" t="s">
        <v>78</v>
      </c>
      <c r="B44" s="9" t="s">
        <v>124</v>
      </c>
      <c r="C44" s="10">
        <v>0.03</v>
      </c>
      <c r="D44" s="11">
        <f t="shared" ref="D44:D49" si="0">ROUND(($D$32+$D$39)*C44,2)</f>
        <v>86.93</v>
      </c>
    </row>
    <row r="45" spans="1:4">
      <c r="A45" s="5" t="s">
        <v>80</v>
      </c>
      <c r="B45" s="9" t="s">
        <v>125</v>
      </c>
      <c r="C45" s="10">
        <v>1.4999999999999999E-2</v>
      </c>
      <c r="D45" s="11">
        <f t="shared" si="0"/>
        <v>43.46</v>
      </c>
    </row>
    <row r="46" spans="1:4">
      <c r="A46" s="5" t="s">
        <v>104</v>
      </c>
      <c r="B46" s="9" t="s">
        <v>126</v>
      </c>
      <c r="C46" s="10">
        <v>0.01</v>
      </c>
      <c r="D46" s="11">
        <f t="shared" si="0"/>
        <v>28.98</v>
      </c>
    </row>
    <row r="47" spans="1:4">
      <c r="A47" s="5" t="s">
        <v>106</v>
      </c>
      <c r="B47" s="9" t="s">
        <v>127</v>
      </c>
      <c r="C47" s="10">
        <v>6.0000000000000001E-3</v>
      </c>
      <c r="D47" s="11">
        <f t="shared" si="0"/>
        <v>17.39</v>
      </c>
    </row>
    <row r="48" spans="1:4">
      <c r="A48" s="5" t="s">
        <v>108</v>
      </c>
      <c r="B48" s="9" t="s">
        <v>128</v>
      </c>
      <c r="C48" s="10">
        <v>2E-3</v>
      </c>
      <c r="D48" s="11">
        <f t="shared" si="0"/>
        <v>5.8</v>
      </c>
    </row>
    <row r="49" spans="1:4">
      <c r="A49" s="5" t="s">
        <v>129</v>
      </c>
      <c r="B49" s="9" t="s">
        <v>130</v>
      </c>
      <c r="C49" s="10">
        <v>0.08</v>
      </c>
      <c r="D49" s="11">
        <f t="shared" si="0"/>
        <v>231.8</v>
      </c>
    </row>
    <row r="50" spans="1:4">
      <c r="A50" s="308" t="s">
        <v>118</v>
      </c>
      <c r="B50" s="309"/>
      <c r="C50" s="12">
        <f>SUM(C42:C49)</f>
        <v>0.36800000000000005</v>
      </c>
      <c r="D50" s="13">
        <f>SUM(D42:D49)</f>
        <v>1066.3000000000002</v>
      </c>
    </row>
    <row r="51" spans="1:4">
      <c r="A51" s="290" t="s">
        <v>131</v>
      </c>
      <c r="B51" s="290"/>
      <c r="C51" s="290"/>
      <c r="D51" s="290"/>
    </row>
    <row r="52" spans="1:4" ht="22.5">
      <c r="A52" s="5" t="s">
        <v>132</v>
      </c>
      <c r="B52" s="9" t="s">
        <v>133</v>
      </c>
      <c r="C52" s="5" t="s">
        <v>134</v>
      </c>
      <c r="D52" s="5" t="s">
        <v>99</v>
      </c>
    </row>
    <row r="53" spans="1:4">
      <c r="A53" s="163" t="s">
        <v>72</v>
      </c>
      <c r="B53" s="9" t="s">
        <v>135</v>
      </c>
      <c r="C53" s="17">
        <v>5.5</v>
      </c>
      <c r="D53" s="17">
        <f>(C53*2*26)-D25*6%</f>
        <v>141.64240000000001</v>
      </c>
    </row>
    <row r="54" spans="1:4" ht="22.5">
      <c r="A54" s="5" t="s">
        <v>75</v>
      </c>
      <c r="B54" s="9" t="s">
        <v>136</v>
      </c>
      <c r="C54" s="27">
        <v>42.2</v>
      </c>
      <c r="D54" s="11">
        <f>C54*21</f>
        <v>886.2</v>
      </c>
    </row>
    <row r="55" spans="1:4">
      <c r="A55" s="5" t="s">
        <v>78</v>
      </c>
      <c r="B55" s="14" t="s">
        <v>137</v>
      </c>
      <c r="C55" s="17"/>
      <c r="D55" s="17">
        <f>C55</f>
        <v>0</v>
      </c>
    </row>
    <row r="56" spans="1:4">
      <c r="A56" s="5" t="s">
        <v>80</v>
      </c>
      <c r="B56" s="9" t="s">
        <v>138</v>
      </c>
      <c r="C56" s="9"/>
      <c r="D56" s="17">
        <v>12.81</v>
      </c>
    </row>
    <row r="57" spans="1:4">
      <c r="A57" s="5" t="s">
        <v>104</v>
      </c>
      <c r="B57" s="9" t="s">
        <v>139</v>
      </c>
      <c r="C57" s="9"/>
      <c r="D57" s="17">
        <v>3.3</v>
      </c>
    </row>
    <row r="58" spans="1:4">
      <c r="A58" s="5" t="s">
        <v>106</v>
      </c>
      <c r="B58" s="14" t="s">
        <v>140</v>
      </c>
      <c r="C58" s="17"/>
      <c r="D58" s="17">
        <v>187.18</v>
      </c>
    </row>
    <row r="59" spans="1:4">
      <c r="A59" s="4" t="s">
        <v>108</v>
      </c>
      <c r="B59" s="164" t="s">
        <v>109</v>
      </c>
      <c r="C59" s="164"/>
      <c r="D59" s="17">
        <v>0</v>
      </c>
    </row>
    <row r="60" spans="1:4">
      <c r="A60" s="300" t="s">
        <v>110</v>
      </c>
      <c r="B60" s="300"/>
      <c r="C60" s="300"/>
      <c r="D60" s="18">
        <f>SUM(D53:D59)</f>
        <v>1231.1324</v>
      </c>
    </row>
    <row r="61" spans="1:4">
      <c r="A61" s="290" t="s">
        <v>141</v>
      </c>
      <c r="B61" s="290"/>
      <c r="C61" s="290"/>
      <c r="D61" s="290"/>
    </row>
    <row r="62" spans="1:4">
      <c r="A62" s="5">
        <v>2</v>
      </c>
      <c r="B62" s="302" t="s">
        <v>142</v>
      </c>
      <c r="C62" s="302"/>
      <c r="D62" s="5" t="s">
        <v>99</v>
      </c>
    </row>
    <row r="63" spans="1:4">
      <c r="A63" s="5" t="s">
        <v>113</v>
      </c>
      <c r="B63" s="302" t="s">
        <v>114</v>
      </c>
      <c r="C63" s="302"/>
      <c r="D63" s="11">
        <f>D39</f>
        <v>491.53999999999996</v>
      </c>
    </row>
    <row r="64" spans="1:4">
      <c r="A64" s="5" t="s">
        <v>120</v>
      </c>
      <c r="B64" s="302" t="s">
        <v>121</v>
      </c>
      <c r="C64" s="302"/>
      <c r="D64" s="11">
        <f>D50</f>
        <v>1066.3000000000002</v>
      </c>
    </row>
    <row r="65" spans="1:4">
      <c r="A65" s="5" t="s">
        <v>132</v>
      </c>
      <c r="B65" s="302" t="s">
        <v>133</v>
      </c>
      <c r="C65" s="302"/>
      <c r="D65" s="11">
        <f>D60</f>
        <v>1231.1324</v>
      </c>
    </row>
    <row r="66" spans="1:4">
      <c r="A66" s="300" t="s">
        <v>110</v>
      </c>
      <c r="B66" s="300"/>
      <c r="C66" s="300"/>
      <c r="D66" s="13">
        <f>SUM(D63:D65)</f>
        <v>2788.9724000000001</v>
      </c>
    </row>
    <row r="67" spans="1:4">
      <c r="A67" s="306"/>
      <c r="B67" s="306"/>
      <c r="C67" s="306"/>
      <c r="D67" s="306"/>
    </row>
    <row r="68" spans="1:4">
      <c r="A68" s="290" t="s">
        <v>143</v>
      </c>
      <c r="B68" s="290"/>
      <c r="C68" s="290"/>
      <c r="D68" s="290"/>
    </row>
    <row r="69" spans="1:4" ht="22.5">
      <c r="A69" s="5">
        <v>3</v>
      </c>
      <c r="B69" s="8" t="s">
        <v>144</v>
      </c>
      <c r="C69" s="5" t="s">
        <v>115</v>
      </c>
      <c r="D69" s="5" t="s">
        <v>99</v>
      </c>
    </row>
    <row r="70" spans="1:4">
      <c r="A70" s="5" t="s">
        <v>72</v>
      </c>
      <c r="B70" s="8" t="s">
        <v>145</v>
      </c>
      <c r="C70" s="10">
        <v>4.1999999999999997E-3</v>
      </c>
      <c r="D70" s="11">
        <f>ROUND(D32*C70,2)</f>
        <v>10.11</v>
      </c>
    </row>
    <row r="71" spans="1:4">
      <c r="A71" s="5" t="s">
        <v>75</v>
      </c>
      <c r="B71" s="8" t="s">
        <v>146</v>
      </c>
      <c r="C71" s="10">
        <f>0.08*C$70</f>
        <v>3.3599999999999998E-4</v>
      </c>
      <c r="D71" s="11">
        <f>ROUND($D$32*$C$71,2)</f>
        <v>0.81</v>
      </c>
    </row>
    <row r="72" spans="1:4">
      <c r="A72" s="5" t="s">
        <v>78</v>
      </c>
      <c r="B72" s="8" t="s">
        <v>147</v>
      </c>
      <c r="C72" s="10">
        <v>0.04</v>
      </c>
      <c r="D72" s="11">
        <f>ROUND(D32*C72,2)</f>
        <v>96.24</v>
      </c>
    </row>
    <row r="73" spans="1:4">
      <c r="A73" s="5" t="s">
        <v>80</v>
      </c>
      <c r="B73" s="8" t="s">
        <v>148</v>
      </c>
      <c r="C73" s="10">
        <v>1.9400000000000001E-2</v>
      </c>
      <c r="D73" s="11">
        <f>ROUND(D32*C73,2)</f>
        <v>46.68</v>
      </c>
    </row>
    <row r="74" spans="1:4" ht="22.5">
      <c r="A74" s="5" t="s">
        <v>104</v>
      </c>
      <c r="B74" s="8" t="s">
        <v>149</v>
      </c>
      <c r="C74" s="10">
        <f>C50*C73</f>
        <v>7.1392000000000009E-3</v>
      </c>
      <c r="D74" s="11">
        <f>ROUND(D32*C74,2)</f>
        <v>17.18</v>
      </c>
    </row>
    <row r="75" spans="1:4">
      <c r="A75" s="5" t="s">
        <v>106</v>
      </c>
      <c r="B75" s="8" t="s">
        <v>150</v>
      </c>
      <c r="C75" s="10">
        <f>40%*8%*C73</f>
        <v>6.2080000000000002E-4</v>
      </c>
      <c r="D75" s="11">
        <f>ROUND($D$32*$C$75,2)</f>
        <v>1.49</v>
      </c>
    </row>
    <row r="76" spans="1:4">
      <c r="A76" s="308" t="s">
        <v>118</v>
      </c>
      <c r="B76" s="309"/>
      <c r="C76" s="12">
        <f>SUM(C70:C75)</f>
        <v>7.1695999999999996E-2</v>
      </c>
      <c r="D76" s="13">
        <f>SUM(D70:D75)</f>
        <v>172.51000000000002</v>
      </c>
    </row>
    <row r="77" spans="1:4">
      <c r="A77" s="316"/>
      <c r="B77" s="316"/>
      <c r="C77" s="316"/>
      <c r="D77" s="316"/>
    </row>
    <row r="78" spans="1:4">
      <c r="A78" s="290" t="s">
        <v>151</v>
      </c>
      <c r="B78" s="290"/>
      <c r="C78" s="290"/>
      <c r="D78" s="290"/>
    </row>
    <row r="79" spans="1:4">
      <c r="A79" s="317" t="s">
        <v>152</v>
      </c>
      <c r="B79" s="318"/>
      <c r="C79" s="318"/>
      <c r="D79" s="319"/>
    </row>
    <row r="80" spans="1:4" ht="22.5">
      <c r="A80" s="5" t="s">
        <v>153</v>
      </c>
      <c r="B80" s="9" t="s">
        <v>154</v>
      </c>
      <c r="C80" s="5" t="s">
        <v>115</v>
      </c>
      <c r="D80" s="5" t="s">
        <v>99</v>
      </c>
    </row>
    <row r="81" spans="1:4">
      <c r="A81" s="5" t="s">
        <v>72</v>
      </c>
      <c r="B81" s="9" t="s">
        <v>155</v>
      </c>
      <c r="C81" s="10">
        <v>1.6E-2</v>
      </c>
      <c r="D81" s="11">
        <f>ROUND($D$32*C81,2)</f>
        <v>38.5</v>
      </c>
    </row>
    <row r="82" spans="1:4">
      <c r="A82" s="5" t="s">
        <v>75</v>
      </c>
      <c r="B82" s="9" t="s">
        <v>156</v>
      </c>
      <c r="C82" s="10">
        <v>1.9400000000000001E-2</v>
      </c>
      <c r="D82" s="11">
        <f>ROUND($D$32*C82,2)</f>
        <v>46.68</v>
      </c>
    </row>
    <row r="83" spans="1:4">
      <c r="A83" s="5" t="s">
        <v>78</v>
      </c>
      <c r="B83" s="9" t="s">
        <v>157</v>
      </c>
      <c r="C83" s="10">
        <v>0.01</v>
      </c>
      <c r="D83" s="11">
        <f t="shared" ref="D83:D86" si="1">ROUND($D$32*C83,2)</f>
        <v>24.06</v>
      </c>
    </row>
    <row r="84" spans="1:4">
      <c r="A84" s="5" t="s">
        <v>80</v>
      </c>
      <c r="B84" s="9" t="s">
        <v>158</v>
      </c>
      <c r="C84" s="10">
        <v>0.01</v>
      </c>
      <c r="D84" s="11">
        <f t="shared" si="1"/>
        <v>24.06</v>
      </c>
    </row>
    <row r="85" spans="1:4">
      <c r="A85" s="5" t="s">
        <v>104</v>
      </c>
      <c r="B85" s="9" t="s">
        <v>159</v>
      </c>
      <c r="C85" s="10">
        <v>0.01</v>
      </c>
      <c r="D85" s="11">
        <f t="shared" si="1"/>
        <v>24.06</v>
      </c>
    </row>
    <row r="86" spans="1:4">
      <c r="A86" s="5" t="s">
        <v>106</v>
      </c>
      <c r="B86" s="9" t="s">
        <v>160</v>
      </c>
      <c r="C86" s="10">
        <v>0</v>
      </c>
      <c r="D86" s="11">
        <f t="shared" si="1"/>
        <v>0</v>
      </c>
    </row>
    <row r="87" spans="1:4">
      <c r="A87" s="308" t="s">
        <v>118</v>
      </c>
      <c r="B87" s="309"/>
      <c r="C87" s="12">
        <f>SUM(C81:C86)</f>
        <v>6.54E-2</v>
      </c>
      <c r="D87" s="13">
        <f>SUM(D81:D86)</f>
        <v>157.36000000000001</v>
      </c>
    </row>
    <row r="88" spans="1:4">
      <c r="A88" s="320" t="s">
        <v>161</v>
      </c>
      <c r="B88" s="321"/>
      <c r="C88" s="321"/>
      <c r="D88" s="321"/>
    </row>
    <row r="89" spans="1:4" ht="22.5">
      <c r="A89" s="5" t="s">
        <v>162</v>
      </c>
      <c r="B89" s="9" t="s">
        <v>163</v>
      </c>
      <c r="C89" s="5" t="s">
        <v>115</v>
      </c>
      <c r="D89" s="5" t="s">
        <v>99</v>
      </c>
    </row>
    <row r="90" spans="1:4">
      <c r="A90" s="5" t="s">
        <v>72</v>
      </c>
      <c r="B90" s="8" t="s">
        <v>164</v>
      </c>
      <c r="C90" s="28">
        <v>0</v>
      </c>
      <c r="D90" s="27"/>
    </row>
    <row r="91" spans="1:4">
      <c r="A91" s="308" t="s">
        <v>118</v>
      </c>
      <c r="B91" s="309"/>
      <c r="C91" s="12">
        <f>SUM(C90)</f>
        <v>0</v>
      </c>
      <c r="D91" s="13">
        <f>SUM(D90)</f>
        <v>0</v>
      </c>
    </row>
    <row r="92" spans="1:4">
      <c r="A92" s="290" t="s">
        <v>165</v>
      </c>
      <c r="B92" s="290"/>
      <c r="C92" s="290"/>
      <c r="D92" s="290"/>
    </row>
    <row r="93" spans="1:4">
      <c r="A93" s="5">
        <v>4</v>
      </c>
      <c r="B93" s="302" t="s">
        <v>166</v>
      </c>
      <c r="C93" s="302"/>
      <c r="D93" s="5" t="s">
        <v>99</v>
      </c>
    </row>
    <row r="94" spans="1:4">
      <c r="A94" s="5" t="s">
        <v>153</v>
      </c>
      <c r="B94" s="302" t="s">
        <v>167</v>
      </c>
      <c r="C94" s="302"/>
      <c r="D94" s="11">
        <f>D87</f>
        <v>157.36000000000001</v>
      </c>
    </row>
    <row r="95" spans="1:4">
      <c r="A95" s="5" t="s">
        <v>162</v>
      </c>
      <c r="B95" s="302" t="s">
        <v>163</v>
      </c>
      <c r="C95" s="302"/>
      <c r="D95" s="11">
        <f>D91</f>
        <v>0</v>
      </c>
    </row>
    <row r="96" spans="1:4">
      <c r="A96" s="300" t="s">
        <v>110</v>
      </c>
      <c r="B96" s="300"/>
      <c r="C96" s="300"/>
      <c r="D96" s="13">
        <f>SUM(D94:D95)</f>
        <v>157.36000000000001</v>
      </c>
    </row>
    <row r="97" spans="1:4">
      <c r="A97" s="316"/>
      <c r="B97" s="316"/>
      <c r="C97" s="316"/>
      <c r="D97" s="316"/>
    </row>
    <row r="98" spans="1:4">
      <c r="A98" s="317" t="s">
        <v>168</v>
      </c>
      <c r="B98" s="318"/>
      <c r="C98" s="318"/>
      <c r="D98" s="319"/>
    </row>
    <row r="99" spans="1:4">
      <c r="A99" s="5">
        <v>5</v>
      </c>
      <c r="B99" s="302" t="s">
        <v>169</v>
      </c>
      <c r="C99" s="302"/>
      <c r="D99" s="5" t="s">
        <v>99</v>
      </c>
    </row>
    <row r="100" spans="1:4">
      <c r="A100" s="5" t="s">
        <v>72</v>
      </c>
      <c r="B100" s="302" t="s">
        <v>170</v>
      </c>
      <c r="C100" s="302"/>
      <c r="D100" s="173">
        <f>'UNIFORME MANUTENÇÃO'!D13</f>
        <v>72.120833333333337</v>
      </c>
    </row>
    <row r="101" spans="1:4">
      <c r="A101" s="5" t="s">
        <v>75</v>
      </c>
      <c r="B101" s="302" t="s">
        <v>171</v>
      </c>
      <c r="C101" s="302"/>
      <c r="D101" s="27">
        <v>0</v>
      </c>
    </row>
    <row r="102" spans="1:4">
      <c r="A102" s="5" t="s">
        <v>78</v>
      </c>
      <c r="B102" s="302" t="s">
        <v>172</v>
      </c>
      <c r="C102" s="302"/>
      <c r="D102" s="27">
        <f>'Equipamentos Pedreiro'!G21</f>
        <v>65.831500000000005</v>
      </c>
    </row>
    <row r="103" spans="1:4">
      <c r="A103" s="5" t="s">
        <v>80</v>
      </c>
      <c r="B103" s="302" t="s">
        <v>109</v>
      </c>
      <c r="C103" s="302"/>
      <c r="D103" s="27">
        <v>0</v>
      </c>
    </row>
    <row r="104" spans="1:4">
      <c r="A104" s="300" t="s">
        <v>118</v>
      </c>
      <c r="B104" s="300"/>
      <c r="C104" s="300"/>
      <c r="D104" s="165">
        <f>SUM(D100:D103)</f>
        <v>137.95233333333334</v>
      </c>
    </row>
    <row r="105" spans="1:4">
      <c r="A105" s="316"/>
      <c r="B105" s="316"/>
      <c r="C105" s="316"/>
      <c r="D105" s="316"/>
    </row>
    <row r="106" spans="1:4">
      <c r="A106" s="290" t="s">
        <v>185</v>
      </c>
      <c r="B106" s="290"/>
      <c r="C106" s="290"/>
      <c r="D106" s="290"/>
    </row>
    <row r="107" spans="1:4" ht="22.5">
      <c r="A107" s="5">
        <v>6</v>
      </c>
      <c r="B107" s="14" t="s">
        <v>174</v>
      </c>
      <c r="C107" s="5" t="s">
        <v>115</v>
      </c>
      <c r="D107" s="5" t="s">
        <v>99</v>
      </c>
    </row>
    <row r="108" spans="1:4">
      <c r="A108" s="5" t="s">
        <v>72</v>
      </c>
      <c r="B108" s="14" t="s">
        <v>175</v>
      </c>
      <c r="C108" s="166">
        <v>0.12</v>
      </c>
      <c r="D108" s="11">
        <f>ROUND(D124*C108,2)</f>
        <v>679.53</v>
      </c>
    </row>
    <row r="109" spans="1:4">
      <c r="A109" s="5" t="s">
        <v>75</v>
      </c>
      <c r="B109" s="14" t="s">
        <v>176</v>
      </c>
      <c r="C109" s="166">
        <v>0.15</v>
      </c>
      <c r="D109" s="11">
        <f>ROUND((D108+D124)*C109,2)</f>
        <v>951.34</v>
      </c>
    </row>
    <row r="110" spans="1:4">
      <c r="A110" s="5" t="s">
        <v>78</v>
      </c>
      <c r="B110" s="8" t="s">
        <v>177</v>
      </c>
      <c r="C110" s="12">
        <f>SUM(C111:C114)</f>
        <v>0.14250000000000002</v>
      </c>
      <c r="D110" s="9"/>
    </row>
    <row r="111" spans="1:4">
      <c r="A111" s="5"/>
      <c r="B111" s="14" t="s">
        <v>178</v>
      </c>
      <c r="C111" s="15">
        <v>1.6500000000000001E-2</v>
      </c>
      <c r="D111" s="323">
        <f>ROUND(ROUND((D108+D109+D124)/(100%-C110),2)*C110,2)</f>
        <v>1212.06</v>
      </c>
    </row>
    <row r="112" spans="1:4">
      <c r="A112" s="5"/>
      <c r="B112" s="14" t="s">
        <v>179</v>
      </c>
      <c r="C112" s="15">
        <v>7.5999999999999998E-2</v>
      </c>
      <c r="D112" s="324"/>
    </row>
    <row r="113" spans="1:4">
      <c r="A113" s="5"/>
      <c r="B113" s="14" t="s">
        <v>180</v>
      </c>
      <c r="C113" s="15">
        <v>0</v>
      </c>
      <c r="D113" s="324"/>
    </row>
    <row r="114" spans="1:4">
      <c r="A114" s="5"/>
      <c r="B114" s="14" t="s">
        <v>181</v>
      </c>
      <c r="C114" s="15">
        <v>0.05</v>
      </c>
      <c r="D114" s="325"/>
    </row>
    <row r="115" spans="1:4">
      <c r="A115" s="300" t="s">
        <v>118</v>
      </c>
      <c r="B115" s="300"/>
      <c r="C115" s="16"/>
      <c r="D115" s="13">
        <f>SUM(D108,D109,D111,D112,D113,D114)</f>
        <v>2842.93</v>
      </c>
    </row>
    <row r="116" spans="1:4">
      <c r="A116" s="316"/>
      <c r="B116" s="316"/>
      <c r="C116" s="316"/>
      <c r="D116" s="316"/>
    </row>
    <row r="117" spans="1:4">
      <c r="A117" s="290" t="s">
        <v>182</v>
      </c>
      <c r="B117" s="290"/>
      <c r="C117" s="290"/>
      <c r="D117" s="290"/>
    </row>
    <row r="118" spans="1:4">
      <c r="A118" s="5"/>
      <c r="B118" s="302" t="s">
        <v>183</v>
      </c>
      <c r="C118" s="302"/>
      <c r="D118" s="5" t="s">
        <v>99</v>
      </c>
    </row>
    <row r="119" spans="1:4">
      <c r="A119" s="5" t="s">
        <v>72</v>
      </c>
      <c r="B119" s="302" t="s">
        <v>97</v>
      </c>
      <c r="C119" s="302"/>
      <c r="D119" s="11">
        <f>D32</f>
        <v>2405.96</v>
      </c>
    </row>
    <row r="120" spans="1:4">
      <c r="A120" s="5" t="s">
        <v>75</v>
      </c>
      <c r="B120" s="302" t="s">
        <v>111</v>
      </c>
      <c r="C120" s="302"/>
      <c r="D120" s="11">
        <f>D66</f>
        <v>2788.9724000000001</v>
      </c>
    </row>
    <row r="121" spans="1:4">
      <c r="A121" s="5" t="s">
        <v>78</v>
      </c>
      <c r="B121" s="302" t="s">
        <v>111</v>
      </c>
      <c r="C121" s="302"/>
      <c r="D121" s="11">
        <f>D76</f>
        <v>172.51000000000002</v>
      </c>
    </row>
    <row r="122" spans="1:4">
      <c r="A122" s="5" t="s">
        <v>80</v>
      </c>
      <c r="B122" s="302" t="s">
        <v>151</v>
      </c>
      <c r="C122" s="302"/>
      <c r="D122" s="17">
        <f>D96</f>
        <v>157.36000000000001</v>
      </c>
    </row>
    <row r="123" spans="1:4">
      <c r="A123" s="5" t="s">
        <v>104</v>
      </c>
      <c r="B123" s="302" t="s">
        <v>168</v>
      </c>
      <c r="C123" s="302"/>
      <c r="D123" s="17">
        <f>D104</f>
        <v>137.95233333333334</v>
      </c>
    </row>
    <row r="124" spans="1:4">
      <c r="A124" s="300" t="s">
        <v>184</v>
      </c>
      <c r="B124" s="300"/>
      <c r="C124" s="300"/>
      <c r="D124" s="18">
        <f>SUM(D119:D123)</f>
        <v>5662.7547333333332</v>
      </c>
    </row>
    <row r="125" spans="1:4">
      <c r="A125" s="5" t="s">
        <v>106</v>
      </c>
      <c r="B125" s="302" t="s">
        <v>185</v>
      </c>
      <c r="C125" s="302"/>
      <c r="D125" s="17">
        <f>D115</f>
        <v>2842.93</v>
      </c>
    </row>
    <row r="126" spans="1:4">
      <c r="A126" s="300" t="s">
        <v>186</v>
      </c>
      <c r="B126" s="300"/>
      <c r="C126" s="300"/>
      <c r="D126" s="18">
        <f>ROUNDUP(D124+D125,2)</f>
        <v>8505.69</v>
      </c>
    </row>
    <row r="127" spans="1:4">
      <c r="A127" s="316"/>
      <c r="B127" s="316"/>
      <c r="C127" s="316"/>
      <c r="D127" s="316"/>
    </row>
  </sheetData>
  <mergeCells count="88">
    <mergeCell ref="A124:C124"/>
    <mergeCell ref="B125:C125"/>
    <mergeCell ref="A126:C126"/>
    <mergeCell ref="A127:D127"/>
    <mergeCell ref="B118:C118"/>
    <mergeCell ref="B119:C119"/>
    <mergeCell ref="B120:C120"/>
    <mergeCell ref="B121:C121"/>
    <mergeCell ref="B122:C122"/>
    <mergeCell ref="B123:C123"/>
    <mergeCell ref="A117:D117"/>
    <mergeCell ref="B99:C99"/>
    <mergeCell ref="B100:C100"/>
    <mergeCell ref="B101:C101"/>
    <mergeCell ref="B102:C102"/>
    <mergeCell ref="B103:C103"/>
    <mergeCell ref="A104:C104"/>
    <mergeCell ref="A105:D105"/>
    <mergeCell ref="A106:D106"/>
    <mergeCell ref="D111:D114"/>
    <mergeCell ref="A115:B115"/>
    <mergeCell ref="A116:D116"/>
    <mergeCell ref="A98:D98"/>
    <mergeCell ref="A78:D78"/>
    <mergeCell ref="A79:D79"/>
    <mergeCell ref="A87:B87"/>
    <mergeCell ref="A88:D88"/>
    <mergeCell ref="A91:B91"/>
    <mergeCell ref="A92:D92"/>
    <mergeCell ref="B93:C93"/>
    <mergeCell ref="B94:C94"/>
    <mergeCell ref="B95:C95"/>
    <mergeCell ref="A96:C96"/>
    <mergeCell ref="A97:D97"/>
    <mergeCell ref="A77:D77"/>
    <mergeCell ref="A51:D51"/>
    <mergeCell ref="A60:C60"/>
    <mergeCell ref="A61:D61"/>
    <mergeCell ref="B62:C62"/>
    <mergeCell ref="B63:C63"/>
    <mergeCell ref="B64:C64"/>
    <mergeCell ref="B65:C65"/>
    <mergeCell ref="A66:C66"/>
    <mergeCell ref="A67:D67"/>
    <mergeCell ref="A68:D68"/>
    <mergeCell ref="A76:B76"/>
    <mergeCell ref="A50:B50"/>
    <mergeCell ref="B27:C27"/>
    <mergeCell ref="B28:C28"/>
    <mergeCell ref="B29:C29"/>
    <mergeCell ref="B30:C30"/>
    <mergeCell ref="B31:C31"/>
    <mergeCell ref="A32:C32"/>
    <mergeCell ref="A33:D33"/>
    <mergeCell ref="A34:D34"/>
    <mergeCell ref="A35:D35"/>
    <mergeCell ref="A39:B39"/>
    <mergeCell ref="A40:D40"/>
    <mergeCell ref="B26:C26"/>
    <mergeCell ref="A15:D15"/>
    <mergeCell ref="A16:D16"/>
    <mergeCell ref="B17:C17"/>
    <mergeCell ref="B18:C18"/>
    <mergeCell ref="B19:C19"/>
    <mergeCell ref="B20:C20"/>
    <mergeCell ref="B21:C21"/>
    <mergeCell ref="A22:D22"/>
    <mergeCell ref="A23:D23"/>
    <mergeCell ref="B24:C24"/>
    <mergeCell ref="B25:C25"/>
    <mergeCell ref="A14:D14"/>
    <mergeCell ref="A4:B4"/>
    <mergeCell ref="C4:D4"/>
    <mergeCell ref="A5:D5"/>
    <mergeCell ref="A6:D6"/>
    <mergeCell ref="B7:C7"/>
    <mergeCell ref="B8:C8"/>
    <mergeCell ref="B9:C9"/>
    <mergeCell ref="B10:C10"/>
    <mergeCell ref="A11:D11"/>
    <mergeCell ref="A12:B12"/>
    <mergeCell ref="A13:B13"/>
    <mergeCell ref="A1:B1"/>
    <mergeCell ref="C1:D1"/>
    <mergeCell ref="A2:B2"/>
    <mergeCell ref="C2:D2"/>
    <mergeCell ref="A3:B3"/>
    <mergeCell ref="C3:D3"/>
  </mergeCells>
  <pageMargins left="0.511811024" right="0.511811024" top="0.78740157499999996" bottom="0.78740157499999996" header="0.31496062000000002" footer="0.3149606200000000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7D5E6-11BE-4091-BF9B-97F38AF1F5A2}">
  <sheetPr>
    <tabColor theme="4" tint="0.39997558519241921"/>
    <pageSetUpPr fitToPage="1"/>
  </sheetPr>
  <dimension ref="A1:G37"/>
  <sheetViews>
    <sheetView workbookViewId="0">
      <selection activeCell="B9" sqref="B9"/>
    </sheetView>
  </sheetViews>
  <sheetFormatPr defaultRowHeight="13.5" customHeight="1"/>
  <cols>
    <col min="2" max="2" width="73.5703125" customWidth="1"/>
    <col min="4" max="4" width="12.7109375" style="32" customWidth="1"/>
    <col min="5" max="5" width="10.28515625" bestFit="1" customWidth="1"/>
    <col min="6" max="6" width="12.85546875" customWidth="1"/>
    <col min="7" max="7" width="21.5703125" style="33" customWidth="1"/>
  </cols>
  <sheetData>
    <row r="1" spans="1:7" ht="18.75">
      <c r="A1" s="326" t="s">
        <v>282</v>
      </c>
      <c r="B1" s="327"/>
      <c r="C1" s="327"/>
      <c r="D1" s="327"/>
      <c r="E1" s="327"/>
      <c r="F1" s="327"/>
      <c r="G1" s="327"/>
    </row>
    <row r="2" spans="1:7" ht="47.25">
      <c r="A2" s="42" t="s">
        <v>200</v>
      </c>
      <c r="B2" s="43" t="s">
        <v>201</v>
      </c>
      <c r="C2" s="43" t="s">
        <v>202</v>
      </c>
      <c r="D2" s="86" t="s">
        <v>203</v>
      </c>
      <c r="E2" s="84" t="s">
        <v>57</v>
      </c>
      <c r="F2" s="151" t="s">
        <v>283</v>
      </c>
      <c r="G2" s="79" t="s">
        <v>205</v>
      </c>
    </row>
    <row r="3" spans="1:7" ht="16.5" thickBot="1">
      <c r="A3" s="44">
        <v>1</v>
      </c>
      <c r="B3" s="45" t="s">
        <v>284</v>
      </c>
      <c r="C3" s="46">
        <v>1</v>
      </c>
      <c r="D3" s="87" t="s">
        <v>203</v>
      </c>
      <c r="E3" s="83">
        <v>8.56</v>
      </c>
      <c r="F3" s="83"/>
      <c r="G3" s="83">
        <f>(E3*C3)/12</f>
        <v>0.71333333333333337</v>
      </c>
    </row>
    <row r="4" spans="1:7" ht="16.5" thickBot="1">
      <c r="A4" s="44">
        <v>2</v>
      </c>
      <c r="B4" s="45" t="s">
        <v>285</v>
      </c>
      <c r="C4" s="46">
        <v>1</v>
      </c>
      <c r="D4" s="88" t="s">
        <v>203</v>
      </c>
      <c r="E4" s="83">
        <v>12.22</v>
      </c>
      <c r="F4" s="83"/>
      <c r="G4" s="83">
        <f t="shared" ref="G4:G20" si="0">(E4*C4)/12</f>
        <v>1.0183333333333333</v>
      </c>
    </row>
    <row r="5" spans="1:7" ht="15.75">
      <c r="A5" s="44">
        <v>3</v>
      </c>
      <c r="B5" s="45" t="s">
        <v>286</v>
      </c>
      <c r="C5" s="46">
        <v>1</v>
      </c>
      <c r="D5" s="89" t="s">
        <v>203</v>
      </c>
      <c r="E5" s="83">
        <v>12.5</v>
      </c>
      <c r="F5" s="83"/>
      <c r="G5" s="83">
        <f t="shared" si="0"/>
        <v>1.0416666666666667</v>
      </c>
    </row>
    <row r="6" spans="1:7" ht="15.75">
      <c r="A6" s="44">
        <v>4</v>
      </c>
      <c r="B6" s="45" t="s">
        <v>287</v>
      </c>
      <c r="C6" s="46">
        <v>1</v>
      </c>
      <c r="D6" s="90" t="s">
        <v>203</v>
      </c>
      <c r="E6" s="83">
        <v>13.58</v>
      </c>
      <c r="F6" s="83"/>
      <c r="G6" s="83">
        <f t="shared" si="0"/>
        <v>1.1316666666666666</v>
      </c>
    </row>
    <row r="7" spans="1:7" ht="15.75">
      <c r="A7" s="44">
        <v>5</v>
      </c>
      <c r="B7" s="45" t="s">
        <v>288</v>
      </c>
      <c r="C7" s="46">
        <v>1</v>
      </c>
      <c r="D7" s="90" t="s">
        <v>203</v>
      </c>
      <c r="E7" s="83">
        <v>22.58</v>
      </c>
      <c r="F7" s="83"/>
      <c r="G7" s="83">
        <f t="shared" si="0"/>
        <v>1.8816666666666666</v>
      </c>
    </row>
    <row r="8" spans="1:7" ht="15.75">
      <c r="A8" s="44">
        <v>6</v>
      </c>
      <c r="B8" s="50" t="s">
        <v>289</v>
      </c>
      <c r="C8" s="46">
        <v>1</v>
      </c>
      <c r="D8" s="91" t="s">
        <v>203</v>
      </c>
      <c r="E8" s="83">
        <v>26.46</v>
      </c>
      <c r="F8" s="83"/>
      <c r="G8" s="83">
        <f t="shared" si="0"/>
        <v>2.2050000000000001</v>
      </c>
    </row>
    <row r="9" spans="1:7" ht="15.75">
      <c r="A9" s="75">
        <v>7</v>
      </c>
      <c r="B9" s="126" t="s">
        <v>290</v>
      </c>
      <c r="C9" s="46">
        <v>1</v>
      </c>
      <c r="D9" s="91" t="s">
        <v>203</v>
      </c>
      <c r="E9" s="83">
        <v>224.12</v>
      </c>
      <c r="F9" s="83"/>
      <c r="G9" s="83">
        <f t="shared" si="0"/>
        <v>18.676666666666666</v>
      </c>
    </row>
    <row r="10" spans="1:7" ht="15.75">
      <c r="A10" s="75">
        <v>8</v>
      </c>
      <c r="B10" s="76" t="s">
        <v>291</v>
      </c>
      <c r="C10" s="46">
        <v>1</v>
      </c>
      <c r="D10" s="92" t="s">
        <v>203</v>
      </c>
      <c r="E10" s="83">
        <v>22.71</v>
      </c>
      <c r="F10" s="83"/>
      <c r="G10" s="83">
        <f t="shared" si="0"/>
        <v>1.8925000000000001</v>
      </c>
    </row>
    <row r="11" spans="1:7" ht="15.75">
      <c r="A11" s="44">
        <v>9</v>
      </c>
      <c r="B11" s="45" t="s">
        <v>292</v>
      </c>
      <c r="C11" s="46">
        <v>1</v>
      </c>
      <c r="D11" s="92" t="s">
        <v>203</v>
      </c>
      <c r="E11" s="83">
        <v>35.65</v>
      </c>
      <c r="F11" s="83"/>
      <c r="G11" s="83">
        <f t="shared" si="0"/>
        <v>2.9708333333333332</v>
      </c>
    </row>
    <row r="12" spans="1:7" ht="15.75">
      <c r="A12" s="44">
        <v>10</v>
      </c>
      <c r="B12" s="45" t="s">
        <v>293</v>
      </c>
      <c r="C12" s="46">
        <v>1</v>
      </c>
      <c r="D12" s="92" t="s">
        <v>203</v>
      </c>
      <c r="E12" s="83">
        <v>17.239999999999998</v>
      </c>
      <c r="F12" s="83"/>
      <c r="G12" s="83">
        <f t="shared" si="0"/>
        <v>1.4366666666666665</v>
      </c>
    </row>
    <row r="13" spans="1:7" ht="15.75">
      <c r="A13" s="44">
        <v>11</v>
      </c>
      <c r="B13" s="50" t="s">
        <v>294</v>
      </c>
      <c r="C13" s="51">
        <v>1</v>
      </c>
      <c r="D13" s="92" t="s">
        <v>203</v>
      </c>
      <c r="E13" s="83">
        <v>54.83</v>
      </c>
      <c r="F13" s="83"/>
      <c r="G13" s="83">
        <f t="shared" si="0"/>
        <v>4.5691666666666668</v>
      </c>
    </row>
    <row r="14" spans="1:7" ht="15.75">
      <c r="A14" s="75">
        <v>12</v>
      </c>
      <c r="B14" s="76" t="s">
        <v>295</v>
      </c>
      <c r="C14" s="77">
        <v>1</v>
      </c>
      <c r="D14" s="92" t="s">
        <v>203</v>
      </c>
      <c r="E14" s="83">
        <v>29.17</v>
      </c>
      <c r="F14" s="83"/>
      <c r="G14" s="83">
        <f t="shared" si="0"/>
        <v>2.4308333333333336</v>
      </c>
    </row>
    <row r="15" spans="1:7" ht="15.75">
      <c r="A15" s="44">
        <v>13</v>
      </c>
      <c r="B15" s="45" t="s">
        <v>296</v>
      </c>
      <c r="C15" s="46">
        <v>1</v>
      </c>
      <c r="D15" s="92" t="s">
        <v>203</v>
      </c>
      <c r="E15" s="83">
        <v>323.83</v>
      </c>
      <c r="F15" s="83">
        <f>E15*20%</f>
        <v>64.766000000000005</v>
      </c>
      <c r="G15" s="83">
        <f>(F15*C15)/12</f>
        <v>5.3971666666666671</v>
      </c>
    </row>
    <row r="16" spans="1:7" ht="15.75">
      <c r="A16" s="49">
        <v>14</v>
      </c>
      <c r="B16" s="50" t="s">
        <v>297</v>
      </c>
      <c r="C16" s="51">
        <v>1</v>
      </c>
      <c r="D16" s="121" t="s">
        <v>203</v>
      </c>
      <c r="E16" s="122">
        <v>435.22</v>
      </c>
      <c r="F16" s="83">
        <f t="shared" ref="F16:F17" si="1">E16*20%</f>
        <v>87.044000000000011</v>
      </c>
      <c r="G16" s="83">
        <f t="shared" ref="G16:G17" si="2">(F16*C16)/12</f>
        <v>7.2536666666666676</v>
      </c>
    </row>
    <row r="17" spans="1:7" ht="15.75">
      <c r="A17" s="78">
        <v>15</v>
      </c>
      <c r="B17" s="123" t="s">
        <v>298</v>
      </c>
      <c r="C17" s="77">
        <v>1</v>
      </c>
      <c r="D17" s="101" t="s">
        <v>203</v>
      </c>
      <c r="E17" s="99">
        <v>263.33999999999997</v>
      </c>
      <c r="F17" s="83">
        <f t="shared" si="1"/>
        <v>52.667999999999999</v>
      </c>
      <c r="G17" s="83">
        <f t="shared" si="2"/>
        <v>4.3890000000000002</v>
      </c>
    </row>
    <row r="18" spans="1:7" ht="15.75">
      <c r="A18" s="78">
        <v>16</v>
      </c>
      <c r="B18" s="124" t="s">
        <v>299</v>
      </c>
      <c r="C18" s="77">
        <v>1</v>
      </c>
      <c r="D18" s="101" t="s">
        <v>203</v>
      </c>
      <c r="E18" s="99">
        <v>28.25</v>
      </c>
      <c r="F18" s="99"/>
      <c r="G18" s="99">
        <f t="shared" si="0"/>
        <v>2.3541666666666665</v>
      </c>
    </row>
    <row r="19" spans="1:7" ht="15.75">
      <c r="A19" s="78">
        <v>17</v>
      </c>
      <c r="B19" s="124" t="s">
        <v>300</v>
      </c>
      <c r="C19" s="77">
        <v>1</v>
      </c>
      <c r="D19" s="101" t="s">
        <v>203</v>
      </c>
      <c r="E19" s="99">
        <v>60.21</v>
      </c>
      <c r="F19" s="99"/>
      <c r="G19" s="99">
        <f t="shared" si="0"/>
        <v>5.0175000000000001</v>
      </c>
    </row>
    <row r="20" spans="1:7" ht="15.75">
      <c r="A20" s="78">
        <v>18</v>
      </c>
      <c r="B20" s="124" t="s">
        <v>301</v>
      </c>
      <c r="C20" s="77">
        <v>1</v>
      </c>
      <c r="D20" s="101" t="s">
        <v>203</v>
      </c>
      <c r="E20" s="99">
        <v>17.420000000000002</v>
      </c>
      <c r="F20" s="99"/>
      <c r="G20" s="99">
        <f t="shared" si="0"/>
        <v>1.4516666666666669</v>
      </c>
    </row>
    <row r="21" spans="1:7" ht="15.75">
      <c r="B21" s="328" t="s">
        <v>65</v>
      </c>
      <c r="C21" s="329"/>
      <c r="D21" s="329"/>
      <c r="E21" s="330"/>
      <c r="F21" s="174"/>
      <c r="G21" s="96">
        <f>SUM(G3:G20)</f>
        <v>65.831500000000005</v>
      </c>
    </row>
    <row r="22" spans="1:7" ht="15.75">
      <c r="B22" s="133"/>
      <c r="C22" s="282" t="s">
        <v>66</v>
      </c>
      <c r="D22" s="283"/>
      <c r="E22" s="331"/>
      <c r="F22" s="148"/>
      <c r="G22" s="36"/>
    </row>
    <row r="23" spans="1:7" ht="15">
      <c r="D23"/>
      <c r="G23"/>
    </row>
    <row r="24" spans="1:7" ht="15">
      <c r="D24" s="35"/>
      <c r="E24" s="35"/>
      <c r="F24" s="35"/>
      <c r="G24" s="35"/>
    </row>
    <row r="25" spans="1:7" ht="15">
      <c r="D25" s="35"/>
      <c r="E25" s="35"/>
      <c r="F25" s="35"/>
      <c r="G25" s="35"/>
    </row>
    <row r="26" spans="1:7" ht="15">
      <c r="D26" s="35"/>
      <c r="E26" s="35"/>
      <c r="F26" s="35"/>
      <c r="G26" s="35"/>
    </row>
    <row r="27" spans="1:7" ht="15">
      <c r="D27" s="35"/>
      <c r="E27" s="35"/>
      <c r="F27" s="35"/>
      <c r="G27" s="35"/>
    </row>
    <row r="28" spans="1:7" ht="15">
      <c r="D28" s="35"/>
      <c r="E28" s="35"/>
      <c r="F28" s="35"/>
      <c r="G28" s="35"/>
    </row>
    <row r="29" spans="1:7" ht="15">
      <c r="D29" s="35"/>
      <c r="E29" s="35"/>
      <c r="F29" s="35"/>
      <c r="G29" s="35"/>
    </row>
    <row r="30" spans="1:7" ht="15">
      <c r="D30" s="35"/>
      <c r="E30" s="35"/>
      <c r="F30" s="35"/>
      <c r="G30" s="35"/>
    </row>
    <row r="31" spans="1:7" ht="15">
      <c r="D31" s="35"/>
      <c r="E31" s="35"/>
      <c r="F31" s="35"/>
      <c r="G31" s="35"/>
    </row>
    <row r="32" spans="1:7" ht="15">
      <c r="D32" s="35"/>
      <c r="E32" s="35"/>
      <c r="F32" s="35"/>
      <c r="G32" s="35"/>
    </row>
    <row r="33" spans="4:7" ht="15">
      <c r="D33" s="35"/>
      <c r="E33" s="35"/>
      <c r="F33" s="35"/>
      <c r="G33" s="35"/>
    </row>
    <row r="34" spans="4:7" ht="15">
      <c r="D34" s="35"/>
      <c r="E34" s="35"/>
      <c r="F34" s="35"/>
      <c r="G34" s="35"/>
    </row>
    <row r="35" spans="4:7" ht="15">
      <c r="D35" s="35"/>
      <c r="E35" s="35"/>
      <c r="F35" s="35"/>
      <c r="G35" s="35"/>
    </row>
    <row r="36" spans="4:7" ht="15">
      <c r="D36" s="35"/>
      <c r="E36" s="35"/>
      <c r="F36" s="35"/>
      <c r="G36" s="35"/>
    </row>
    <row r="37" spans="4:7" ht="15">
      <c r="D37" s="35"/>
      <c r="E37" s="35"/>
      <c r="F37" s="35"/>
      <c r="G37" s="35"/>
    </row>
  </sheetData>
  <mergeCells count="3">
    <mergeCell ref="A1:G1"/>
    <mergeCell ref="B21:E21"/>
    <mergeCell ref="C22:E22"/>
  </mergeCells>
  <pageMargins left="0.511811024" right="0.511811024" top="0.78740157499999996" bottom="0.78740157499999996" header="0.31496062000000002" footer="0.31496062000000002"/>
  <pageSetup paperSize="9" scale="67"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0B90C4-068E-4C60-B536-2568ECD24A22}">
  <sheetPr>
    <tabColor rgb="FFFFFF00"/>
  </sheetPr>
  <dimension ref="A4:D14"/>
  <sheetViews>
    <sheetView workbookViewId="0">
      <selection activeCell="A13" sqref="A13:C13"/>
    </sheetView>
  </sheetViews>
  <sheetFormatPr defaultRowHeight="15"/>
  <cols>
    <col min="1" max="1" width="44.140625" bestFit="1" customWidth="1"/>
    <col min="2" max="2" width="48.85546875" customWidth="1"/>
    <col min="3" max="3" width="23.42578125" customWidth="1"/>
    <col min="4" max="4" width="25.28515625" customWidth="1"/>
  </cols>
  <sheetData>
    <row r="4" spans="1:4" ht="15.75" thickBot="1"/>
    <row r="5" spans="1:4" ht="30.75" customHeight="1" thickBot="1">
      <c r="A5" s="284" t="s">
        <v>54</v>
      </c>
      <c r="B5" s="285"/>
      <c r="C5" s="285"/>
      <c r="D5" s="286"/>
    </row>
    <row r="6" spans="1:4" ht="34.5" customHeight="1">
      <c r="A6" s="54" t="s">
        <v>55</v>
      </c>
      <c r="B6" s="55" t="s">
        <v>56</v>
      </c>
      <c r="C6" s="56" t="s">
        <v>57</v>
      </c>
      <c r="D6" s="57" t="s">
        <v>58</v>
      </c>
    </row>
    <row r="7" spans="1:4" ht="36.75" customHeight="1">
      <c r="A7" s="58" t="s">
        <v>59</v>
      </c>
      <c r="B7" s="52">
        <v>2</v>
      </c>
      <c r="C7" s="135">
        <v>65.599999999999994</v>
      </c>
      <c r="D7" s="135">
        <f>(B7*C7)/12</f>
        <v>10.933333333333332</v>
      </c>
    </row>
    <row r="8" spans="1:4" ht="34.5" customHeight="1">
      <c r="A8" s="58" t="s">
        <v>60</v>
      </c>
      <c r="B8" s="52">
        <v>4</v>
      </c>
      <c r="C8" s="135">
        <v>33.85</v>
      </c>
      <c r="D8" s="135">
        <f t="shared" ref="D8:D12" si="0">(B8*C8)/12</f>
        <v>11.283333333333333</v>
      </c>
    </row>
    <row r="9" spans="1:4" ht="31.5" customHeight="1">
      <c r="A9" s="58" t="s">
        <v>61</v>
      </c>
      <c r="B9" s="52">
        <v>4</v>
      </c>
      <c r="C9" s="135">
        <v>86.44</v>
      </c>
      <c r="D9" s="135">
        <f t="shared" si="0"/>
        <v>28.813333333333333</v>
      </c>
    </row>
    <row r="10" spans="1:4" ht="32.25" customHeight="1">
      <c r="A10" s="58" t="s">
        <v>62</v>
      </c>
      <c r="B10" s="52">
        <v>2</v>
      </c>
      <c r="C10" s="135">
        <v>77.900000000000006</v>
      </c>
      <c r="D10" s="135">
        <f t="shared" si="0"/>
        <v>12.983333333333334</v>
      </c>
    </row>
    <row r="11" spans="1:4" ht="30" customHeight="1">
      <c r="A11" s="58" t="s">
        <v>63</v>
      </c>
      <c r="B11" s="52">
        <v>6</v>
      </c>
      <c r="C11" s="135">
        <v>8.5</v>
      </c>
      <c r="D11" s="135">
        <f t="shared" si="0"/>
        <v>4.25</v>
      </c>
    </row>
    <row r="12" spans="1:4" ht="35.25" customHeight="1" thickBot="1">
      <c r="A12" s="58" t="s">
        <v>64</v>
      </c>
      <c r="B12" s="52">
        <v>1</v>
      </c>
      <c r="C12" s="135">
        <v>46.29</v>
      </c>
      <c r="D12" s="135">
        <f t="shared" si="0"/>
        <v>3.8574999999999999</v>
      </c>
    </row>
    <row r="13" spans="1:4" ht="16.5" thickBot="1">
      <c r="A13" s="287" t="s">
        <v>65</v>
      </c>
      <c r="B13" s="288"/>
      <c r="C13" s="288"/>
      <c r="D13" s="161">
        <f>SUM(D7:D12)</f>
        <v>72.120833333333337</v>
      </c>
    </row>
    <row r="14" spans="1:4" ht="16.5" thickBot="1">
      <c r="A14" s="282" t="s">
        <v>66</v>
      </c>
      <c r="B14" s="283"/>
      <c r="C14" s="283"/>
      <c r="D14" s="136"/>
    </row>
  </sheetData>
  <mergeCells count="3">
    <mergeCell ref="A14:C14"/>
    <mergeCell ref="A5:D5"/>
    <mergeCell ref="A13:C13"/>
  </mergeCells>
  <pageMargins left="0.511811024" right="0.511811024" top="0.78740157499999996" bottom="0.78740157499999996" header="0.31496062000000002" footer="0.3149606200000000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6A5146-3695-447F-AD9D-E17492B0EC10}">
  <dimension ref="A1:D127"/>
  <sheetViews>
    <sheetView topLeftCell="A31" zoomScale="145" zoomScaleNormal="145" workbookViewId="0">
      <selection activeCell="D54" sqref="D54"/>
    </sheetView>
  </sheetViews>
  <sheetFormatPr defaultRowHeight="15"/>
  <cols>
    <col min="1" max="1" width="3.5703125" style="3" customWidth="1"/>
    <col min="2" max="2" width="48" style="2" customWidth="1"/>
    <col min="3" max="3" width="9.140625" style="2"/>
    <col min="4" max="4" width="16" style="3" customWidth="1"/>
  </cols>
  <sheetData>
    <row r="1" spans="1:4">
      <c r="A1" s="289" t="s">
        <v>67</v>
      </c>
      <c r="B1" s="289"/>
      <c r="C1" s="289"/>
      <c r="D1" s="289"/>
    </row>
    <row r="2" spans="1:4">
      <c r="A2" s="289" t="s">
        <v>68</v>
      </c>
      <c r="B2" s="289"/>
      <c r="C2" s="289"/>
      <c r="D2" s="289"/>
    </row>
    <row r="3" spans="1:4">
      <c r="A3" s="289" t="s">
        <v>69</v>
      </c>
      <c r="B3" s="289"/>
      <c r="C3" s="289"/>
      <c r="D3" s="289"/>
    </row>
    <row r="4" spans="1:4">
      <c r="A4" s="289" t="s">
        <v>70</v>
      </c>
      <c r="B4" s="289"/>
      <c r="C4" s="289"/>
      <c r="D4" s="289"/>
    </row>
    <row r="5" spans="1:4">
      <c r="A5" s="291"/>
      <c r="B5" s="291"/>
      <c r="C5" s="291"/>
      <c r="D5" s="291"/>
    </row>
    <row r="6" spans="1:4">
      <c r="A6" s="292" t="s">
        <v>71</v>
      </c>
      <c r="B6" s="293"/>
      <c r="C6" s="293"/>
      <c r="D6" s="294"/>
    </row>
    <row r="7" spans="1:4">
      <c r="A7" s="4" t="s">
        <v>72</v>
      </c>
      <c r="B7" s="295" t="s">
        <v>73</v>
      </c>
      <c r="C7" s="296"/>
      <c r="D7" s="5" t="s">
        <v>74</v>
      </c>
    </row>
    <row r="8" spans="1:4">
      <c r="A8" s="4" t="s">
        <v>75</v>
      </c>
      <c r="B8" s="297" t="s">
        <v>76</v>
      </c>
      <c r="C8" s="298"/>
      <c r="D8" s="5" t="s">
        <v>77</v>
      </c>
    </row>
    <row r="9" spans="1:4">
      <c r="A9" s="4" t="s">
        <v>78</v>
      </c>
      <c r="B9" s="297" t="s">
        <v>79</v>
      </c>
      <c r="C9" s="298"/>
      <c r="D9" s="5">
        <v>2024</v>
      </c>
    </row>
    <row r="10" spans="1:4">
      <c r="A10" s="4" t="s">
        <v>80</v>
      </c>
      <c r="B10" s="297" t="s">
        <v>81</v>
      </c>
      <c r="C10" s="298"/>
      <c r="D10" s="30" t="s">
        <v>189</v>
      </c>
    </row>
    <row r="11" spans="1:4">
      <c r="A11" s="299" t="s">
        <v>83</v>
      </c>
      <c r="B11" s="299"/>
      <c r="C11" s="299"/>
      <c r="D11" s="299"/>
    </row>
    <row r="12" spans="1:4" ht="33.75">
      <c r="A12" s="300" t="s">
        <v>84</v>
      </c>
      <c r="B12" s="300"/>
      <c r="C12" s="5" t="s">
        <v>85</v>
      </c>
      <c r="D12" s="5" t="s">
        <v>86</v>
      </c>
    </row>
    <row r="13" spans="1:4">
      <c r="A13" s="301" t="s">
        <v>302</v>
      </c>
      <c r="B13" s="301"/>
      <c r="C13" s="4">
        <v>44</v>
      </c>
      <c r="D13" s="4">
        <v>1</v>
      </c>
    </row>
    <row r="14" spans="1:4">
      <c r="A14" s="290" t="s">
        <v>88</v>
      </c>
      <c r="B14" s="290"/>
      <c r="C14" s="290"/>
      <c r="D14" s="290"/>
    </row>
    <row r="15" spans="1:4">
      <c r="A15" s="303" t="s">
        <v>89</v>
      </c>
      <c r="B15" s="303"/>
      <c r="C15" s="303"/>
      <c r="D15" s="303"/>
    </row>
    <row r="16" spans="1:4">
      <c r="A16" s="303" t="s">
        <v>90</v>
      </c>
      <c r="B16" s="303"/>
      <c r="C16" s="303"/>
      <c r="D16" s="303"/>
    </row>
    <row r="17" spans="1:4">
      <c r="A17" s="4">
        <v>1</v>
      </c>
      <c r="B17" s="304" t="s">
        <v>91</v>
      </c>
      <c r="C17" s="304"/>
      <c r="D17" s="6" t="str">
        <f>A14</f>
        <v>Mão de obra</v>
      </c>
    </row>
    <row r="18" spans="1:4">
      <c r="A18" s="4">
        <v>2</v>
      </c>
      <c r="B18" s="304" t="s">
        <v>92</v>
      </c>
      <c r="C18" s="304"/>
      <c r="D18" s="29" t="s">
        <v>303</v>
      </c>
    </row>
    <row r="19" spans="1:4">
      <c r="A19" s="4">
        <v>3</v>
      </c>
      <c r="B19" s="304" t="s">
        <v>192</v>
      </c>
      <c r="C19" s="304"/>
      <c r="D19" s="162">
        <v>1629.62</v>
      </c>
    </row>
    <row r="20" spans="1:4">
      <c r="A20" s="4">
        <v>4</v>
      </c>
      <c r="B20" s="304" t="s">
        <v>95</v>
      </c>
      <c r="C20" s="304"/>
      <c r="D20" s="25"/>
    </row>
    <row r="21" spans="1:4">
      <c r="A21" s="4">
        <v>5</v>
      </c>
      <c r="B21" s="304" t="s">
        <v>96</v>
      </c>
      <c r="C21" s="304"/>
      <c r="D21" s="26">
        <v>45292</v>
      </c>
    </row>
    <row r="22" spans="1:4">
      <c r="A22" s="306"/>
      <c r="B22" s="306"/>
      <c r="C22" s="306"/>
      <c r="D22" s="306"/>
    </row>
    <row r="23" spans="1:4">
      <c r="A23" s="290" t="s">
        <v>97</v>
      </c>
      <c r="B23" s="290"/>
      <c r="C23" s="290"/>
      <c r="D23" s="290"/>
    </row>
    <row r="24" spans="1:4">
      <c r="A24" s="7">
        <v>1</v>
      </c>
      <c r="B24" s="307" t="s">
        <v>98</v>
      </c>
      <c r="C24" s="307"/>
      <c r="D24" s="7" t="s">
        <v>99</v>
      </c>
    </row>
    <row r="25" spans="1:4">
      <c r="A25" s="7" t="s">
        <v>72</v>
      </c>
      <c r="B25" s="302" t="s">
        <v>193</v>
      </c>
      <c r="C25" s="302"/>
      <c r="D25" s="27">
        <f>D19</f>
        <v>1629.62</v>
      </c>
    </row>
    <row r="26" spans="1:4">
      <c r="A26" s="7" t="s">
        <v>75</v>
      </c>
      <c r="B26" s="302" t="s">
        <v>101</v>
      </c>
      <c r="C26" s="302"/>
      <c r="D26" s="17">
        <v>0</v>
      </c>
    </row>
    <row r="27" spans="1:4">
      <c r="A27" s="7" t="s">
        <v>78</v>
      </c>
      <c r="B27" s="310" t="s">
        <v>102</v>
      </c>
      <c r="C27" s="311"/>
      <c r="D27" s="19">
        <v>0</v>
      </c>
    </row>
    <row r="28" spans="1:4">
      <c r="A28" s="7" t="s">
        <v>80</v>
      </c>
      <c r="B28" s="310" t="s">
        <v>103</v>
      </c>
      <c r="C28" s="311"/>
      <c r="D28" s="19">
        <v>0</v>
      </c>
    </row>
    <row r="29" spans="1:4">
      <c r="A29" s="7" t="s">
        <v>104</v>
      </c>
      <c r="B29" s="310" t="s">
        <v>105</v>
      </c>
      <c r="C29" s="311"/>
      <c r="D29" s="19">
        <f>D28/15*2.5</f>
        <v>0</v>
      </c>
    </row>
    <row r="30" spans="1:4">
      <c r="A30" s="7" t="s">
        <v>106</v>
      </c>
      <c r="B30" s="307" t="s">
        <v>107</v>
      </c>
      <c r="C30" s="307"/>
      <c r="D30" s="19">
        <v>0</v>
      </c>
    </row>
    <row r="31" spans="1:4">
      <c r="A31" s="5" t="s">
        <v>108</v>
      </c>
      <c r="B31" s="312" t="s">
        <v>109</v>
      </c>
      <c r="C31" s="313"/>
      <c r="D31" s="11">
        <v>0</v>
      </c>
    </row>
    <row r="32" spans="1:4">
      <c r="A32" s="308" t="s">
        <v>110</v>
      </c>
      <c r="B32" s="314"/>
      <c r="C32" s="309"/>
      <c r="D32" s="13">
        <f>SUM(D25:D31)</f>
        <v>1629.62</v>
      </c>
    </row>
    <row r="33" spans="1:4">
      <c r="A33" s="306"/>
      <c r="B33" s="306"/>
      <c r="C33" s="306"/>
      <c r="D33" s="306"/>
    </row>
    <row r="34" spans="1:4">
      <c r="A34" s="290" t="s">
        <v>111</v>
      </c>
      <c r="B34" s="290"/>
      <c r="C34" s="290"/>
      <c r="D34" s="290"/>
    </row>
    <row r="35" spans="1:4">
      <c r="A35" s="290" t="s">
        <v>112</v>
      </c>
      <c r="B35" s="290"/>
      <c r="C35" s="290"/>
      <c r="D35" s="290"/>
    </row>
    <row r="36" spans="1:4" ht="22.5">
      <c r="A36" s="5" t="s">
        <v>113</v>
      </c>
      <c r="B36" s="8" t="s">
        <v>114</v>
      </c>
      <c r="C36" s="5" t="s">
        <v>115</v>
      </c>
      <c r="D36" s="5" t="s">
        <v>99</v>
      </c>
    </row>
    <row r="37" spans="1:4">
      <c r="A37" s="5" t="s">
        <v>72</v>
      </c>
      <c r="B37" s="9" t="s">
        <v>116</v>
      </c>
      <c r="C37" s="10">
        <v>8.3299999999999999E-2</v>
      </c>
      <c r="D37" s="11">
        <f>ROUND($D$32*C37,2)</f>
        <v>135.75</v>
      </c>
    </row>
    <row r="38" spans="1:4">
      <c r="A38" s="5" t="s">
        <v>75</v>
      </c>
      <c r="B38" s="9" t="s">
        <v>117</v>
      </c>
      <c r="C38" s="10">
        <v>0.121</v>
      </c>
      <c r="D38" s="11">
        <f>ROUND($D$32*C38,2)</f>
        <v>197.18</v>
      </c>
    </row>
    <row r="39" spans="1:4">
      <c r="A39" s="308" t="s">
        <v>118</v>
      </c>
      <c r="B39" s="309"/>
      <c r="C39" s="12">
        <f>SUM(C37:C38)</f>
        <v>0.20429999999999998</v>
      </c>
      <c r="D39" s="13">
        <f>SUM(D37:D38)</f>
        <v>332.93</v>
      </c>
    </row>
    <row r="40" spans="1:4">
      <c r="A40" s="315" t="s">
        <v>119</v>
      </c>
      <c r="B40" s="315"/>
      <c r="C40" s="315"/>
      <c r="D40" s="315"/>
    </row>
    <row r="41" spans="1:4" ht="22.5">
      <c r="A41" s="5" t="s">
        <v>120</v>
      </c>
      <c r="B41" s="5" t="s">
        <v>121</v>
      </c>
      <c r="C41" s="5" t="s">
        <v>115</v>
      </c>
      <c r="D41" s="5" t="s">
        <v>99</v>
      </c>
    </row>
    <row r="42" spans="1:4">
      <c r="A42" s="5" t="s">
        <v>72</v>
      </c>
      <c r="B42" s="9" t="s">
        <v>122</v>
      </c>
      <c r="C42" s="10">
        <v>0.2</v>
      </c>
      <c r="D42" s="11">
        <f>ROUND(($D$32+$D$39)*C42,2)</f>
        <v>392.51</v>
      </c>
    </row>
    <row r="43" spans="1:4">
      <c r="A43" s="5" t="s">
        <v>75</v>
      </c>
      <c r="B43" s="9" t="s">
        <v>123</v>
      </c>
      <c r="C43" s="10">
        <v>2.5000000000000001E-2</v>
      </c>
      <c r="D43" s="11">
        <f>ROUND(($D$32+$D$39)*C43,2)</f>
        <v>49.06</v>
      </c>
    </row>
    <row r="44" spans="1:4">
      <c r="A44" s="5" t="s">
        <v>78</v>
      </c>
      <c r="B44" s="9" t="s">
        <v>124</v>
      </c>
      <c r="C44" s="10">
        <v>0.03</v>
      </c>
      <c r="D44" s="11">
        <f t="shared" ref="D44:D49" si="0">ROUND(($D$32+$D$39)*C44,2)</f>
        <v>58.88</v>
      </c>
    </row>
    <row r="45" spans="1:4">
      <c r="A45" s="5" t="s">
        <v>80</v>
      </c>
      <c r="B45" s="9" t="s">
        <v>125</v>
      </c>
      <c r="C45" s="10">
        <v>1.4999999999999999E-2</v>
      </c>
      <c r="D45" s="11">
        <f t="shared" si="0"/>
        <v>29.44</v>
      </c>
    </row>
    <row r="46" spans="1:4">
      <c r="A46" s="5" t="s">
        <v>104</v>
      </c>
      <c r="B46" s="9" t="s">
        <v>126</v>
      </c>
      <c r="C46" s="10">
        <v>0.01</v>
      </c>
      <c r="D46" s="11">
        <f t="shared" si="0"/>
        <v>19.63</v>
      </c>
    </row>
    <row r="47" spans="1:4">
      <c r="A47" s="5" t="s">
        <v>106</v>
      </c>
      <c r="B47" s="9" t="s">
        <v>127</v>
      </c>
      <c r="C47" s="10">
        <v>6.0000000000000001E-3</v>
      </c>
      <c r="D47" s="11">
        <f t="shared" si="0"/>
        <v>11.78</v>
      </c>
    </row>
    <row r="48" spans="1:4">
      <c r="A48" s="5" t="s">
        <v>108</v>
      </c>
      <c r="B48" s="9" t="s">
        <v>128</v>
      </c>
      <c r="C48" s="10">
        <v>2E-3</v>
      </c>
      <c r="D48" s="11">
        <f t="shared" si="0"/>
        <v>3.93</v>
      </c>
    </row>
    <row r="49" spans="1:4">
      <c r="A49" s="5" t="s">
        <v>129</v>
      </c>
      <c r="B49" s="9" t="s">
        <v>130</v>
      </c>
      <c r="C49" s="10">
        <v>0.08</v>
      </c>
      <c r="D49" s="11">
        <f t="shared" si="0"/>
        <v>157</v>
      </c>
    </row>
    <row r="50" spans="1:4">
      <c r="A50" s="308" t="s">
        <v>118</v>
      </c>
      <c r="B50" s="309"/>
      <c r="C50" s="12">
        <f>SUM(C42:C49)</f>
        <v>0.36800000000000005</v>
      </c>
      <c r="D50" s="13">
        <f>SUM(D42:D49)</f>
        <v>722.2299999999999</v>
      </c>
    </row>
    <row r="51" spans="1:4">
      <c r="A51" s="290" t="s">
        <v>131</v>
      </c>
      <c r="B51" s="290"/>
      <c r="C51" s="290"/>
      <c r="D51" s="290"/>
    </row>
    <row r="52" spans="1:4" ht="22.5">
      <c r="A52" s="5" t="s">
        <v>132</v>
      </c>
      <c r="B52" s="9" t="s">
        <v>133</v>
      </c>
      <c r="C52" s="5" t="s">
        <v>134</v>
      </c>
      <c r="D52" s="5" t="s">
        <v>99</v>
      </c>
    </row>
    <row r="53" spans="1:4">
      <c r="A53" s="163" t="s">
        <v>72</v>
      </c>
      <c r="B53" s="9" t="s">
        <v>135</v>
      </c>
      <c r="C53" s="17">
        <v>5.5</v>
      </c>
      <c r="D53" s="17">
        <f>(C53*2*26)-D25*6%</f>
        <v>188.22280000000001</v>
      </c>
    </row>
    <row r="54" spans="1:4" ht="22.5">
      <c r="A54" s="5" t="s">
        <v>75</v>
      </c>
      <c r="B54" s="9" t="s">
        <v>136</v>
      </c>
      <c r="C54" s="27">
        <v>42.2</v>
      </c>
      <c r="D54" s="11">
        <f>C54*21</f>
        <v>886.2</v>
      </c>
    </row>
    <row r="55" spans="1:4">
      <c r="A55" s="5" t="s">
        <v>78</v>
      </c>
      <c r="B55" s="14" t="s">
        <v>137</v>
      </c>
      <c r="C55" s="17"/>
      <c r="D55" s="17">
        <f>C55</f>
        <v>0</v>
      </c>
    </row>
    <row r="56" spans="1:4">
      <c r="A56" s="5" t="s">
        <v>80</v>
      </c>
      <c r="B56" s="9" t="s">
        <v>138</v>
      </c>
      <c r="C56" s="9"/>
      <c r="D56" s="17">
        <v>12.81</v>
      </c>
    </row>
    <row r="57" spans="1:4">
      <c r="A57" s="5" t="s">
        <v>104</v>
      </c>
      <c r="B57" s="9" t="s">
        <v>139</v>
      </c>
      <c r="C57" s="9"/>
      <c r="D57" s="17">
        <v>3.3</v>
      </c>
    </row>
    <row r="58" spans="1:4">
      <c r="A58" s="5" t="s">
        <v>106</v>
      </c>
      <c r="B58" s="14" t="s">
        <v>140</v>
      </c>
      <c r="C58" s="17"/>
      <c r="D58" s="17">
        <v>187.18</v>
      </c>
    </row>
    <row r="59" spans="1:4">
      <c r="A59" s="4" t="s">
        <v>108</v>
      </c>
      <c r="B59" s="164" t="s">
        <v>109</v>
      </c>
      <c r="C59" s="164"/>
      <c r="D59" s="17">
        <v>0</v>
      </c>
    </row>
    <row r="60" spans="1:4">
      <c r="A60" s="300" t="s">
        <v>110</v>
      </c>
      <c r="B60" s="300"/>
      <c r="C60" s="300"/>
      <c r="D60" s="18">
        <f>SUM(D53:D59)</f>
        <v>1277.7128</v>
      </c>
    </row>
    <row r="61" spans="1:4">
      <c r="A61" s="290" t="s">
        <v>141</v>
      </c>
      <c r="B61" s="290"/>
      <c r="C61" s="290"/>
      <c r="D61" s="290"/>
    </row>
    <row r="62" spans="1:4">
      <c r="A62" s="5">
        <v>2</v>
      </c>
      <c r="B62" s="302" t="s">
        <v>142</v>
      </c>
      <c r="C62" s="302"/>
      <c r="D62" s="5" t="s">
        <v>99</v>
      </c>
    </row>
    <row r="63" spans="1:4">
      <c r="A63" s="5" t="s">
        <v>113</v>
      </c>
      <c r="B63" s="302" t="s">
        <v>114</v>
      </c>
      <c r="C63" s="302"/>
      <c r="D63" s="11">
        <f>D39</f>
        <v>332.93</v>
      </c>
    </row>
    <row r="64" spans="1:4">
      <c r="A64" s="5" t="s">
        <v>120</v>
      </c>
      <c r="B64" s="302" t="s">
        <v>121</v>
      </c>
      <c r="C64" s="302"/>
      <c r="D64" s="11">
        <f>D50</f>
        <v>722.2299999999999</v>
      </c>
    </row>
    <row r="65" spans="1:4">
      <c r="A65" s="5" t="s">
        <v>132</v>
      </c>
      <c r="B65" s="302" t="s">
        <v>133</v>
      </c>
      <c r="C65" s="302"/>
      <c r="D65" s="11">
        <f>D60</f>
        <v>1277.7128</v>
      </c>
    </row>
    <row r="66" spans="1:4">
      <c r="A66" s="300" t="s">
        <v>110</v>
      </c>
      <c r="B66" s="300"/>
      <c r="C66" s="300"/>
      <c r="D66" s="13">
        <f>SUM(D63:D65)</f>
        <v>2332.8728000000001</v>
      </c>
    </row>
    <row r="67" spans="1:4">
      <c r="A67" s="306"/>
      <c r="B67" s="306"/>
      <c r="C67" s="306"/>
      <c r="D67" s="306"/>
    </row>
    <row r="68" spans="1:4">
      <c r="A68" s="290" t="s">
        <v>143</v>
      </c>
      <c r="B68" s="290"/>
      <c r="C68" s="290"/>
      <c r="D68" s="290"/>
    </row>
    <row r="69" spans="1:4" ht="22.5">
      <c r="A69" s="5">
        <v>3</v>
      </c>
      <c r="B69" s="8" t="s">
        <v>144</v>
      </c>
      <c r="C69" s="5" t="s">
        <v>115</v>
      </c>
      <c r="D69" s="5" t="s">
        <v>99</v>
      </c>
    </row>
    <row r="70" spans="1:4">
      <c r="A70" s="5" t="s">
        <v>72</v>
      </c>
      <c r="B70" s="8" t="s">
        <v>145</v>
      </c>
      <c r="C70" s="10">
        <v>4.1999999999999997E-3</v>
      </c>
      <c r="D70" s="11">
        <f>ROUND(D32*C70,2)</f>
        <v>6.84</v>
      </c>
    </row>
    <row r="71" spans="1:4">
      <c r="A71" s="5" t="s">
        <v>75</v>
      </c>
      <c r="B71" s="8" t="s">
        <v>146</v>
      </c>
      <c r="C71" s="10">
        <f>0.08*C$70</f>
        <v>3.3599999999999998E-4</v>
      </c>
      <c r="D71" s="11">
        <f>ROUND($D$32*$C$71,2)</f>
        <v>0.55000000000000004</v>
      </c>
    </row>
    <row r="72" spans="1:4">
      <c r="A72" s="5" t="s">
        <v>78</v>
      </c>
      <c r="B72" s="8" t="s">
        <v>147</v>
      </c>
      <c r="C72" s="10">
        <v>0.04</v>
      </c>
      <c r="D72" s="11">
        <f>ROUND(D32*C72,2)</f>
        <v>65.180000000000007</v>
      </c>
    </row>
    <row r="73" spans="1:4">
      <c r="A73" s="5" t="s">
        <v>80</v>
      </c>
      <c r="B73" s="8" t="s">
        <v>148</v>
      </c>
      <c r="C73" s="10">
        <v>1.9400000000000001E-2</v>
      </c>
      <c r="D73" s="11">
        <f>ROUND(D32*C73,2)</f>
        <v>31.61</v>
      </c>
    </row>
    <row r="74" spans="1:4" ht="22.5">
      <c r="A74" s="5" t="s">
        <v>104</v>
      </c>
      <c r="B74" s="8" t="s">
        <v>149</v>
      </c>
      <c r="C74" s="10">
        <f>C50*C73</f>
        <v>7.1392000000000009E-3</v>
      </c>
      <c r="D74" s="11">
        <f>ROUND(D32*C74,2)</f>
        <v>11.63</v>
      </c>
    </row>
    <row r="75" spans="1:4">
      <c r="A75" s="5" t="s">
        <v>106</v>
      </c>
      <c r="B75" s="8" t="s">
        <v>150</v>
      </c>
      <c r="C75" s="10">
        <f>40%*8%*C73</f>
        <v>6.2080000000000002E-4</v>
      </c>
      <c r="D75" s="11">
        <f>ROUND($D$32*$C$75,2)</f>
        <v>1.01</v>
      </c>
    </row>
    <row r="76" spans="1:4">
      <c r="A76" s="308" t="s">
        <v>118</v>
      </c>
      <c r="B76" s="309"/>
      <c r="C76" s="12">
        <f>SUM(C70:C75)</f>
        <v>7.1695999999999996E-2</v>
      </c>
      <c r="D76" s="13">
        <f>SUM(D70:D75)</f>
        <v>116.82000000000001</v>
      </c>
    </row>
    <row r="77" spans="1:4">
      <c r="A77" s="316"/>
      <c r="B77" s="316"/>
      <c r="C77" s="316"/>
      <c r="D77" s="316"/>
    </row>
    <row r="78" spans="1:4">
      <c r="A78" s="290" t="s">
        <v>151</v>
      </c>
      <c r="B78" s="290"/>
      <c r="C78" s="290"/>
      <c r="D78" s="290"/>
    </row>
    <row r="79" spans="1:4">
      <c r="A79" s="317" t="s">
        <v>152</v>
      </c>
      <c r="B79" s="318"/>
      <c r="C79" s="318"/>
      <c r="D79" s="319"/>
    </row>
    <row r="80" spans="1:4" ht="22.5">
      <c r="A80" s="5" t="s">
        <v>153</v>
      </c>
      <c r="B80" s="9" t="s">
        <v>154</v>
      </c>
      <c r="C80" s="5" t="s">
        <v>115</v>
      </c>
      <c r="D80" s="5" t="s">
        <v>99</v>
      </c>
    </row>
    <row r="81" spans="1:4">
      <c r="A81" s="5" t="s">
        <v>72</v>
      </c>
      <c r="B81" s="9" t="s">
        <v>155</v>
      </c>
      <c r="C81" s="10">
        <v>1.6E-2</v>
      </c>
      <c r="D81" s="11">
        <f>ROUND($D$32*C81,2)</f>
        <v>26.07</v>
      </c>
    </row>
    <row r="82" spans="1:4">
      <c r="A82" s="5" t="s">
        <v>75</v>
      </c>
      <c r="B82" s="9" t="s">
        <v>156</v>
      </c>
      <c r="C82" s="10">
        <v>1.9400000000000001E-2</v>
      </c>
      <c r="D82" s="11">
        <f>ROUND($D$32*C82,2)</f>
        <v>31.61</v>
      </c>
    </row>
    <row r="83" spans="1:4">
      <c r="A83" s="5" t="s">
        <v>78</v>
      </c>
      <c r="B83" s="9" t="s">
        <v>157</v>
      </c>
      <c r="C83" s="10">
        <v>0.01</v>
      </c>
      <c r="D83" s="11">
        <f t="shared" ref="D83:D86" si="1">ROUND($D$32*C83,2)</f>
        <v>16.3</v>
      </c>
    </row>
    <row r="84" spans="1:4">
      <c r="A84" s="5" t="s">
        <v>80</v>
      </c>
      <c r="B84" s="9" t="s">
        <v>158</v>
      </c>
      <c r="C84" s="10">
        <v>0.01</v>
      </c>
      <c r="D84" s="11">
        <f t="shared" si="1"/>
        <v>16.3</v>
      </c>
    </row>
    <row r="85" spans="1:4">
      <c r="A85" s="5" t="s">
        <v>104</v>
      </c>
      <c r="B85" s="9" t="s">
        <v>159</v>
      </c>
      <c r="C85" s="10">
        <v>0.01</v>
      </c>
      <c r="D85" s="11">
        <f t="shared" si="1"/>
        <v>16.3</v>
      </c>
    </row>
    <row r="86" spans="1:4">
      <c r="A86" s="5" t="s">
        <v>106</v>
      </c>
      <c r="B86" s="9" t="s">
        <v>160</v>
      </c>
      <c r="C86" s="10">
        <v>0</v>
      </c>
      <c r="D86" s="11">
        <f t="shared" si="1"/>
        <v>0</v>
      </c>
    </row>
    <row r="87" spans="1:4">
      <c r="A87" s="308" t="s">
        <v>118</v>
      </c>
      <c r="B87" s="309"/>
      <c r="C87" s="12">
        <f>SUM(C81:C86)</f>
        <v>6.54E-2</v>
      </c>
      <c r="D87" s="13">
        <f>SUM(D81:D86)</f>
        <v>106.58</v>
      </c>
    </row>
    <row r="88" spans="1:4">
      <c r="A88" s="320" t="s">
        <v>161</v>
      </c>
      <c r="B88" s="321"/>
      <c r="C88" s="321"/>
      <c r="D88" s="321"/>
    </row>
    <row r="89" spans="1:4" ht="22.5">
      <c r="A89" s="5" t="s">
        <v>162</v>
      </c>
      <c r="B89" s="9" t="s">
        <v>163</v>
      </c>
      <c r="C89" s="5" t="s">
        <v>115</v>
      </c>
      <c r="D89" s="5" t="s">
        <v>99</v>
      </c>
    </row>
    <row r="90" spans="1:4">
      <c r="A90" s="5" t="s">
        <v>72</v>
      </c>
      <c r="B90" s="8" t="s">
        <v>164</v>
      </c>
      <c r="C90" s="28">
        <v>0</v>
      </c>
      <c r="D90" s="27"/>
    </row>
    <row r="91" spans="1:4">
      <c r="A91" s="308" t="s">
        <v>118</v>
      </c>
      <c r="B91" s="309"/>
      <c r="C91" s="12">
        <f>SUM(C90)</f>
        <v>0</v>
      </c>
      <c r="D91" s="13">
        <f>SUM(D90)</f>
        <v>0</v>
      </c>
    </row>
    <row r="92" spans="1:4">
      <c r="A92" s="290" t="s">
        <v>165</v>
      </c>
      <c r="B92" s="290"/>
      <c r="C92" s="290"/>
      <c r="D92" s="290"/>
    </row>
    <row r="93" spans="1:4">
      <c r="A93" s="5">
        <v>4</v>
      </c>
      <c r="B93" s="302" t="s">
        <v>166</v>
      </c>
      <c r="C93" s="302"/>
      <c r="D93" s="5" t="s">
        <v>99</v>
      </c>
    </row>
    <row r="94" spans="1:4">
      <c r="A94" s="5" t="s">
        <v>153</v>
      </c>
      <c r="B94" s="302" t="s">
        <v>167</v>
      </c>
      <c r="C94" s="302"/>
      <c r="D94" s="11">
        <f>D87</f>
        <v>106.58</v>
      </c>
    </row>
    <row r="95" spans="1:4">
      <c r="A95" s="5" t="s">
        <v>162</v>
      </c>
      <c r="B95" s="302" t="s">
        <v>163</v>
      </c>
      <c r="C95" s="302"/>
      <c r="D95" s="11">
        <f>D91</f>
        <v>0</v>
      </c>
    </row>
    <row r="96" spans="1:4">
      <c r="A96" s="300" t="s">
        <v>110</v>
      </c>
      <c r="B96" s="300"/>
      <c r="C96" s="300"/>
      <c r="D96" s="13">
        <f>SUM(D94:D95)</f>
        <v>106.58</v>
      </c>
    </row>
    <row r="97" spans="1:4">
      <c r="A97" s="316"/>
      <c r="B97" s="316"/>
      <c r="C97" s="316"/>
      <c r="D97" s="316"/>
    </row>
    <row r="98" spans="1:4">
      <c r="A98" s="317" t="s">
        <v>168</v>
      </c>
      <c r="B98" s="318"/>
      <c r="C98" s="318"/>
      <c r="D98" s="319"/>
    </row>
    <row r="99" spans="1:4">
      <c r="A99" s="5">
        <v>5</v>
      </c>
      <c r="B99" s="302" t="s">
        <v>169</v>
      </c>
      <c r="C99" s="302"/>
      <c r="D99" s="5" t="s">
        <v>99</v>
      </c>
    </row>
    <row r="100" spans="1:4">
      <c r="A100" s="5" t="s">
        <v>72</v>
      </c>
      <c r="B100" s="302" t="s">
        <v>170</v>
      </c>
      <c r="C100" s="302"/>
      <c r="D100" s="173">
        <f>'UNIFORME MANUTENÇÃO'!D13</f>
        <v>72.120833333333337</v>
      </c>
    </row>
    <row r="101" spans="1:4">
      <c r="A101" s="5" t="s">
        <v>75</v>
      </c>
      <c r="B101" s="302" t="s">
        <v>171</v>
      </c>
      <c r="C101" s="302"/>
      <c r="D101" s="27">
        <v>0</v>
      </c>
    </row>
    <row r="102" spans="1:4">
      <c r="A102" s="5" t="s">
        <v>78</v>
      </c>
      <c r="B102" s="302" t="s">
        <v>172</v>
      </c>
      <c r="C102" s="302"/>
      <c r="D102" s="27"/>
    </row>
    <row r="103" spans="1:4">
      <c r="A103" s="5" t="s">
        <v>80</v>
      </c>
      <c r="B103" s="302" t="s">
        <v>109</v>
      </c>
      <c r="C103" s="302"/>
      <c r="D103" s="27">
        <v>0</v>
      </c>
    </row>
    <row r="104" spans="1:4">
      <c r="A104" s="300" t="s">
        <v>118</v>
      </c>
      <c r="B104" s="300"/>
      <c r="C104" s="300"/>
      <c r="D104" s="165">
        <f>SUM(D100:D103)</f>
        <v>72.120833333333337</v>
      </c>
    </row>
    <row r="105" spans="1:4">
      <c r="A105" s="316"/>
      <c r="B105" s="316"/>
      <c r="C105" s="316"/>
      <c r="D105" s="316"/>
    </row>
    <row r="106" spans="1:4">
      <c r="A106" s="290" t="s">
        <v>185</v>
      </c>
      <c r="B106" s="290"/>
      <c r="C106" s="290"/>
      <c r="D106" s="290"/>
    </row>
    <row r="107" spans="1:4" ht="22.5">
      <c r="A107" s="5">
        <v>6</v>
      </c>
      <c r="B107" s="14" t="s">
        <v>174</v>
      </c>
      <c r="C107" s="5" t="s">
        <v>115</v>
      </c>
      <c r="D107" s="5" t="s">
        <v>99</v>
      </c>
    </row>
    <row r="108" spans="1:4">
      <c r="A108" s="5" t="s">
        <v>72</v>
      </c>
      <c r="B108" s="14" t="s">
        <v>175</v>
      </c>
      <c r="C108" s="166">
        <v>0.12</v>
      </c>
      <c r="D108" s="11">
        <f>ROUND(D124*C108,2)</f>
        <v>510.96</v>
      </c>
    </row>
    <row r="109" spans="1:4">
      <c r="A109" s="5" t="s">
        <v>75</v>
      </c>
      <c r="B109" s="14" t="s">
        <v>176</v>
      </c>
      <c r="C109" s="166">
        <v>0.15</v>
      </c>
      <c r="D109" s="11">
        <f>ROUND((D108+D124)*C109,2)</f>
        <v>715.35</v>
      </c>
    </row>
    <row r="110" spans="1:4">
      <c r="A110" s="5" t="s">
        <v>78</v>
      </c>
      <c r="B110" s="8" t="s">
        <v>177</v>
      </c>
      <c r="C110" s="12">
        <f>SUM(C111:C114)</f>
        <v>0.14250000000000002</v>
      </c>
      <c r="D110" s="9"/>
    </row>
    <row r="111" spans="1:4">
      <c r="A111" s="5"/>
      <c r="B111" s="14" t="s">
        <v>178</v>
      </c>
      <c r="C111" s="15">
        <v>1.6500000000000001E-2</v>
      </c>
      <c r="D111" s="323">
        <f>ROUND(ROUND((D108+D109+D124)/(100%-C110),2)*C110,2)</f>
        <v>911.39</v>
      </c>
    </row>
    <row r="112" spans="1:4">
      <c r="A112" s="5"/>
      <c r="B112" s="14" t="s">
        <v>179</v>
      </c>
      <c r="C112" s="15">
        <v>7.5999999999999998E-2</v>
      </c>
      <c r="D112" s="324"/>
    </row>
    <row r="113" spans="1:4">
      <c r="A113" s="5"/>
      <c r="B113" s="14" t="s">
        <v>180</v>
      </c>
      <c r="C113" s="15">
        <v>0</v>
      </c>
      <c r="D113" s="324"/>
    </row>
    <row r="114" spans="1:4">
      <c r="A114" s="5"/>
      <c r="B114" s="14" t="s">
        <v>181</v>
      </c>
      <c r="C114" s="15">
        <v>0.05</v>
      </c>
      <c r="D114" s="325"/>
    </row>
    <row r="115" spans="1:4">
      <c r="A115" s="300" t="s">
        <v>118</v>
      </c>
      <c r="B115" s="300"/>
      <c r="C115" s="16"/>
      <c r="D115" s="13">
        <f>SUM(D108,D109,D111,D112,D113,D114)</f>
        <v>2137.6999999999998</v>
      </c>
    </row>
    <row r="116" spans="1:4">
      <c r="A116" s="316"/>
      <c r="B116" s="316"/>
      <c r="C116" s="316"/>
      <c r="D116" s="316"/>
    </row>
    <row r="117" spans="1:4">
      <c r="A117" s="290" t="s">
        <v>182</v>
      </c>
      <c r="B117" s="290"/>
      <c r="C117" s="290"/>
      <c r="D117" s="290"/>
    </row>
    <row r="118" spans="1:4">
      <c r="A118" s="5"/>
      <c r="B118" s="302" t="s">
        <v>183</v>
      </c>
      <c r="C118" s="302"/>
      <c r="D118" s="5" t="s">
        <v>99</v>
      </c>
    </row>
    <row r="119" spans="1:4">
      <c r="A119" s="5" t="s">
        <v>72</v>
      </c>
      <c r="B119" s="302" t="s">
        <v>97</v>
      </c>
      <c r="C119" s="302"/>
      <c r="D119" s="11">
        <f>D32</f>
        <v>1629.62</v>
      </c>
    </row>
    <row r="120" spans="1:4">
      <c r="A120" s="5" t="s">
        <v>75</v>
      </c>
      <c r="B120" s="302" t="s">
        <v>111</v>
      </c>
      <c r="C120" s="302"/>
      <c r="D120" s="11">
        <f>D66</f>
        <v>2332.8728000000001</v>
      </c>
    </row>
    <row r="121" spans="1:4">
      <c r="A121" s="5" t="s">
        <v>78</v>
      </c>
      <c r="B121" s="302" t="s">
        <v>111</v>
      </c>
      <c r="C121" s="302"/>
      <c r="D121" s="11">
        <f>D76</f>
        <v>116.82000000000001</v>
      </c>
    </row>
    <row r="122" spans="1:4">
      <c r="A122" s="5" t="s">
        <v>80</v>
      </c>
      <c r="B122" s="302" t="s">
        <v>151</v>
      </c>
      <c r="C122" s="302"/>
      <c r="D122" s="17">
        <f>D96</f>
        <v>106.58</v>
      </c>
    </row>
    <row r="123" spans="1:4">
      <c r="A123" s="5" t="s">
        <v>104</v>
      </c>
      <c r="B123" s="302" t="s">
        <v>168</v>
      </c>
      <c r="C123" s="302"/>
      <c r="D123" s="17">
        <f>D104</f>
        <v>72.120833333333337</v>
      </c>
    </row>
    <row r="124" spans="1:4">
      <c r="A124" s="300" t="s">
        <v>184</v>
      </c>
      <c r="B124" s="300"/>
      <c r="C124" s="300"/>
      <c r="D124" s="18">
        <f>SUM(D119:D123)</f>
        <v>4258.0136333333339</v>
      </c>
    </row>
    <row r="125" spans="1:4">
      <c r="A125" s="5" t="s">
        <v>106</v>
      </c>
      <c r="B125" s="302" t="s">
        <v>185</v>
      </c>
      <c r="C125" s="302"/>
      <c r="D125" s="17">
        <f>D115</f>
        <v>2137.6999999999998</v>
      </c>
    </row>
    <row r="126" spans="1:4">
      <c r="A126" s="300" t="s">
        <v>186</v>
      </c>
      <c r="B126" s="300"/>
      <c r="C126" s="300"/>
      <c r="D126" s="18">
        <f>ROUNDUP(D124+D125,2)</f>
        <v>6395.72</v>
      </c>
    </row>
    <row r="127" spans="1:4">
      <c r="A127" s="316"/>
      <c r="B127" s="316"/>
      <c r="C127" s="316"/>
      <c r="D127" s="316"/>
    </row>
  </sheetData>
  <mergeCells count="88">
    <mergeCell ref="A124:C124"/>
    <mergeCell ref="B125:C125"/>
    <mergeCell ref="A126:C126"/>
    <mergeCell ref="A127:D127"/>
    <mergeCell ref="B118:C118"/>
    <mergeCell ref="B119:C119"/>
    <mergeCell ref="B120:C120"/>
    <mergeCell ref="B121:C121"/>
    <mergeCell ref="B122:C122"/>
    <mergeCell ref="B123:C123"/>
    <mergeCell ref="A117:D117"/>
    <mergeCell ref="B99:C99"/>
    <mergeCell ref="B100:C100"/>
    <mergeCell ref="B101:C101"/>
    <mergeCell ref="B102:C102"/>
    <mergeCell ref="B103:C103"/>
    <mergeCell ref="A104:C104"/>
    <mergeCell ref="A105:D105"/>
    <mergeCell ref="A106:D106"/>
    <mergeCell ref="D111:D114"/>
    <mergeCell ref="A115:B115"/>
    <mergeCell ref="A116:D116"/>
    <mergeCell ref="A98:D98"/>
    <mergeCell ref="A78:D78"/>
    <mergeCell ref="A79:D79"/>
    <mergeCell ref="A87:B87"/>
    <mergeCell ref="A88:D88"/>
    <mergeCell ref="A91:B91"/>
    <mergeCell ref="A92:D92"/>
    <mergeCell ref="B93:C93"/>
    <mergeCell ref="B94:C94"/>
    <mergeCell ref="B95:C95"/>
    <mergeCell ref="A96:C96"/>
    <mergeCell ref="A97:D97"/>
    <mergeCell ref="A77:D77"/>
    <mergeCell ref="A51:D51"/>
    <mergeCell ref="A60:C60"/>
    <mergeCell ref="A61:D61"/>
    <mergeCell ref="B62:C62"/>
    <mergeCell ref="B63:C63"/>
    <mergeCell ref="B64:C64"/>
    <mergeCell ref="B65:C65"/>
    <mergeCell ref="A66:C66"/>
    <mergeCell ref="A67:D67"/>
    <mergeCell ref="A68:D68"/>
    <mergeCell ref="A76:B76"/>
    <mergeCell ref="A50:B50"/>
    <mergeCell ref="B27:C27"/>
    <mergeCell ref="B28:C28"/>
    <mergeCell ref="B29:C29"/>
    <mergeCell ref="B30:C30"/>
    <mergeCell ref="B31:C31"/>
    <mergeCell ref="A32:C32"/>
    <mergeCell ref="A33:D33"/>
    <mergeCell ref="A34:D34"/>
    <mergeCell ref="A35:D35"/>
    <mergeCell ref="A39:B39"/>
    <mergeCell ref="A40:D40"/>
    <mergeCell ref="B26:C26"/>
    <mergeCell ref="A15:D15"/>
    <mergeCell ref="A16:D16"/>
    <mergeCell ref="B17:C17"/>
    <mergeCell ref="B18:C18"/>
    <mergeCell ref="B19:C19"/>
    <mergeCell ref="B20:C20"/>
    <mergeCell ref="B21:C21"/>
    <mergeCell ref="A22:D22"/>
    <mergeCell ref="A23:D23"/>
    <mergeCell ref="B24:C24"/>
    <mergeCell ref="B25:C25"/>
    <mergeCell ref="A14:D14"/>
    <mergeCell ref="A4:B4"/>
    <mergeCell ref="C4:D4"/>
    <mergeCell ref="A5:D5"/>
    <mergeCell ref="A6:D6"/>
    <mergeCell ref="B7:C7"/>
    <mergeCell ref="B8:C8"/>
    <mergeCell ref="B9:C9"/>
    <mergeCell ref="B10:C10"/>
    <mergeCell ref="A11:D11"/>
    <mergeCell ref="A12:B12"/>
    <mergeCell ref="A13:B13"/>
    <mergeCell ref="A1:B1"/>
    <mergeCell ref="C1:D1"/>
    <mergeCell ref="A2:B2"/>
    <mergeCell ref="C2:D2"/>
    <mergeCell ref="A3:B3"/>
    <mergeCell ref="C3:D3"/>
  </mergeCells>
  <pageMargins left="0.511811024" right="0.511811024" top="0.78740157499999996" bottom="0.78740157499999996" header="0.31496062000000002" footer="0.3149606200000000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B08DA6-2BE4-4240-B170-51A4F333CB69}">
  <sheetPr>
    <tabColor rgb="FF92D050"/>
  </sheetPr>
  <dimension ref="A1:D127"/>
  <sheetViews>
    <sheetView zoomScale="130" zoomScaleNormal="130" workbookViewId="0">
      <selection activeCell="D54" sqref="D54"/>
    </sheetView>
  </sheetViews>
  <sheetFormatPr defaultRowHeight="15"/>
  <cols>
    <col min="1" max="1" width="3.5703125" style="3" customWidth="1"/>
    <col min="2" max="2" width="48" style="2" customWidth="1"/>
    <col min="3" max="3" width="9.140625" style="2"/>
    <col min="4" max="4" width="16" style="3" customWidth="1"/>
  </cols>
  <sheetData>
    <row r="1" spans="1:4">
      <c r="A1" s="289" t="s">
        <v>67</v>
      </c>
      <c r="B1" s="289"/>
      <c r="C1" s="289"/>
      <c r="D1" s="289"/>
    </row>
    <row r="2" spans="1:4">
      <c r="A2" s="289" t="s">
        <v>68</v>
      </c>
      <c r="B2" s="289"/>
      <c r="C2" s="289"/>
      <c r="D2" s="289"/>
    </row>
    <row r="3" spans="1:4">
      <c r="A3" s="289" t="s">
        <v>69</v>
      </c>
      <c r="B3" s="289"/>
      <c r="C3" s="289"/>
      <c r="D3" s="289"/>
    </row>
    <row r="4" spans="1:4">
      <c r="A4" s="289" t="s">
        <v>70</v>
      </c>
      <c r="B4" s="289"/>
      <c r="C4" s="289"/>
      <c r="D4" s="289"/>
    </row>
    <row r="5" spans="1:4">
      <c r="A5" s="291"/>
      <c r="B5" s="291"/>
      <c r="C5" s="291"/>
      <c r="D5" s="291"/>
    </row>
    <row r="6" spans="1:4">
      <c r="A6" s="292" t="s">
        <v>71</v>
      </c>
      <c r="B6" s="293"/>
      <c r="C6" s="293"/>
      <c r="D6" s="294"/>
    </row>
    <row r="7" spans="1:4">
      <c r="A7" s="4" t="s">
        <v>72</v>
      </c>
      <c r="B7" s="295" t="s">
        <v>73</v>
      </c>
      <c r="C7" s="296"/>
      <c r="D7" s="5" t="s">
        <v>74</v>
      </c>
    </row>
    <row r="8" spans="1:4">
      <c r="A8" s="4" t="s">
        <v>75</v>
      </c>
      <c r="B8" s="297" t="s">
        <v>76</v>
      </c>
      <c r="C8" s="298"/>
      <c r="D8" s="5" t="s">
        <v>77</v>
      </c>
    </row>
    <row r="9" spans="1:4">
      <c r="A9" s="4" t="s">
        <v>78</v>
      </c>
      <c r="B9" s="297" t="s">
        <v>79</v>
      </c>
      <c r="C9" s="298"/>
      <c r="D9" s="5">
        <v>2024</v>
      </c>
    </row>
    <row r="10" spans="1:4">
      <c r="A10" s="4" t="s">
        <v>80</v>
      </c>
      <c r="B10" s="297" t="s">
        <v>81</v>
      </c>
      <c r="C10" s="298"/>
      <c r="D10" s="30" t="s">
        <v>189</v>
      </c>
    </row>
    <row r="11" spans="1:4">
      <c r="A11" s="299" t="s">
        <v>83</v>
      </c>
      <c r="B11" s="299"/>
      <c r="C11" s="299"/>
      <c r="D11" s="299"/>
    </row>
    <row r="12" spans="1:4" ht="33.75">
      <c r="A12" s="300" t="s">
        <v>84</v>
      </c>
      <c r="B12" s="300"/>
      <c r="C12" s="5" t="s">
        <v>85</v>
      </c>
      <c r="D12" s="5" t="s">
        <v>86</v>
      </c>
    </row>
    <row r="13" spans="1:4">
      <c r="A13" s="301" t="s">
        <v>304</v>
      </c>
      <c r="B13" s="301"/>
      <c r="C13" s="4">
        <v>44</v>
      </c>
      <c r="D13" s="4">
        <v>1</v>
      </c>
    </row>
    <row r="14" spans="1:4">
      <c r="A14" s="290" t="s">
        <v>88</v>
      </c>
      <c r="B14" s="290"/>
      <c r="C14" s="290"/>
      <c r="D14" s="290"/>
    </row>
    <row r="15" spans="1:4">
      <c r="A15" s="303" t="s">
        <v>89</v>
      </c>
      <c r="B15" s="303"/>
      <c r="C15" s="303"/>
      <c r="D15" s="303"/>
    </row>
    <row r="16" spans="1:4">
      <c r="A16" s="303" t="s">
        <v>90</v>
      </c>
      <c r="B16" s="303"/>
      <c r="C16" s="303"/>
      <c r="D16" s="303"/>
    </row>
    <row r="17" spans="1:4">
      <c r="A17" s="4">
        <v>1</v>
      </c>
      <c r="B17" s="304" t="s">
        <v>91</v>
      </c>
      <c r="C17" s="304"/>
      <c r="D17" s="6" t="str">
        <f>A14</f>
        <v>Mão de obra</v>
      </c>
    </row>
    <row r="18" spans="1:4">
      <c r="A18" s="4">
        <v>2</v>
      </c>
      <c r="B18" s="304" t="s">
        <v>92</v>
      </c>
      <c r="C18" s="304"/>
      <c r="D18" s="29" t="s">
        <v>305</v>
      </c>
    </row>
    <row r="19" spans="1:4">
      <c r="A19" s="4">
        <v>3</v>
      </c>
      <c r="B19" s="304" t="s">
        <v>192</v>
      </c>
      <c r="C19" s="304"/>
      <c r="D19" s="162">
        <v>2405.96</v>
      </c>
    </row>
    <row r="20" spans="1:4">
      <c r="A20" s="4">
        <v>4</v>
      </c>
      <c r="B20" s="304" t="s">
        <v>95</v>
      </c>
      <c r="C20" s="304"/>
      <c r="D20" s="25"/>
    </row>
    <row r="21" spans="1:4">
      <c r="A21" s="4">
        <v>5</v>
      </c>
      <c r="B21" s="304" t="s">
        <v>96</v>
      </c>
      <c r="C21" s="304"/>
      <c r="D21" s="26">
        <v>45292</v>
      </c>
    </row>
    <row r="22" spans="1:4">
      <c r="A22" s="306"/>
      <c r="B22" s="306"/>
      <c r="C22" s="306"/>
      <c r="D22" s="306"/>
    </row>
    <row r="23" spans="1:4">
      <c r="A23" s="290" t="s">
        <v>97</v>
      </c>
      <c r="B23" s="290"/>
      <c r="C23" s="290"/>
      <c r="D23" s="290"/>
    </row>
    <row r="24" spans="1:4">
      <c r="A24" s="7">
        <v>1</v>
      </c>
      <c r="B24" s="307" t="s">
        <v>98</v>
      </c>
      <c r="C24" s="307"/>
      <c r="D24" s="7" t="s">
        <v>99</v>
      </c>
    </row>
    <row r="25" spans="1:4">
      <c r="A25" s="7" t="s">
        <v>72</v>
      </c>
      <c r="B25" s="302" t="s">
        <v>193</v>
      </c>
      <c r="C25" s="302"/>
      <c r="D25" s="27">
        <f>D19</f>
        <v>2405.96</v>
      </c>
    </row>
    <row r="26" spans="1:4">
      <c r="A26" s="7" t="s">
        <v>75</v>
      </c>
      <c r="B26" s="302" t="s">
        <v>101</v>
      </c>
      <c r="C26" s="302"/>
      <c r="D26" s="17">
        <v>0</v>
      </c>
    </row>
    <row r="27" spans="1:4">
      <c r="A27" s="7" t="s">
        <v>78</v>
      </c>
      <c r="B27" s="310" t="s">
        <v>102</v>
      </c>
      <c r="C27" s="311"/>
      <c r="D27" s="19">
        <v>0</v>
      </c>
    </row>
    <row r="28" spans="1:4">
      <c r="A28" s="7" t="s">
        <v>80</v>
      </c>
      <c r="B28" s="310" t="s">
        <v>103</v>
      </c>
      <c r="C28" s="311"/>
      <c r="D28" s="19">
        <v>0</v>
      </c>
    </row>
    <row r="29" spans="1:4">
      <c r="A29" s="7" t="s">
        <v>104</v>
      </c>
      <c r="B29" s="310" t="s">
        <v>105</v>
      </c>
      <c r="C29" s="311"/>
      <c r="D29" s="19">
        <f>D28/15*2.5</f>
        <v>0</v>
      </c>
    </row>
    <row r="30" spans="1:4">
      <c r="A30" s="7" t="s">
        <v>106</v>
      </c>
      <c r="B30" s="307" t="s">
        <v>107</v>
      </c>
      <c r="C30" s="307"/>
      <c r="D30" s="19">
        <v>0</v>
      </c>
    </row>
    <row r="31" spans="1:4">
      <c r="A31" s="5" t="s">
        <v>108</v>
      </c>
      <c r="B31" s="312" t="s">
        <v>109</v>
      </c>
      <c r="C31" s="313"/>
      <c r="D31" s="11">
        <v>0</v>
      </c>
    </row>
    <row r="32" spans="1:4">
      <c r="A32" s="308" t="s">
        <v>110</v>
      </c>
      <c r="B32" s="314"/>
      <c r="C32" s="309"/>
      <c r="D32" s="13">
        <f>SUM(D25:D31)</f>
        <v>2405.96</v>
      </c>
    </row>
    <row r="33" spans="1:4">
      <c r="A33" s="306"/>
      <c r="B33" s="306"/>
      <c r="C33" s="306"/>
      <c r="D33" s="306"/>
    </row>
    <row r="34" spans="1:4">
      <c r="A34" s="290" t="s">
        <v>111</v>
      </c>
      <c r="B34" s="290"/>
      <c r="C34" s="290"/>
      <c r="D34" s="290"/>
    </row>
    <row r="35" spans="1:4">
      <c r="A35" s="290" t="s">
        <v>112</v>
      </c>
      <c r="B35" s="290"/>
      <c r="C35" s="290"/>
      <c r="D35" s="290"/>
    </row>
    <row r="36" spans="1:4" ht="22.5">
      <c r="A36" s="5" t="s">
        <v>113</v>
      </c>
      <c r="B36" s="8" t="s">
        <v>114</v>
      </c>
      <c r="C36" s="5" t="s">
        <v>115</v>
      </c>
      <c r="D36" s="5" t="s">
        <v>99</v>
      </c>
    </row>
    <row r="37" spans="1:4">
      <c r="A37" s="5" t="s">
        <v>72</v>
      </c>
      <c r="B37" s="9" t="s">
        <v>116</v>
      </c>
      <c r="C37" s="10">
        <v>8.3299999999999999E-2</v>
      </c>
      <c r="D37" s="11">
        <f>ROUND($D$32*C37,2)</f>
        <v>200.42</v>
      </c>
    </row>
    <row r="38" spans="1:4">
      <c r="A38" s="5" t="s">
        <v>75</v>
      </c>
      <c r="B38" s="9" t="s">
        <v>117</v>
      </c>
      <c r="C38" s="10">
        <v>0.121</v>
      </c>
      <c r="D38" s="11">
        <f>ROUND($D$32*C38,2)</f>
        <v>291.12</v>
      </c>
    </row>
    <row r="39" spans="1:4">
      <c r="A39" s="308" t="s">
        <v>118</v>
      </c>
      <c r="B39" s="309"/>
      <c r="C39" s="12">
        <f>SUM(C37:C38)</f>
        <v>0.20429999999999998</v>
      </c>
      <c r="D39" s="13">
        <f>SUM(D37:D38)</f>
        <v>491.53999999999996</v>
      </c>
    </row>
    <row r="40" spans="1:4">
      <c r="A40" s="315" t="s">
        <v>119</v>
      </c>
      <c r="B40" s="315"/>
      <c r="C40" s="315"/>
      <c r="D40" s="315"/>
    </row>
    <row r="41" spans="1:4" ht="22.5">
      <c r="A41" s="5" t="s">
        <v>120</v>
      </c>
      <c r="B41" s="5" t="s">
        <v>121</v>
      </c>
      <c r="C41" s="5" t="s">
        <v>115</v>
      </c>
      <c r="D41" s="5" t="s">
        <v>99</v>
      </c>
    </row>
    <row r="42" spans="1:4">
      <c r="A42" s="5" t="s">
        <v>72</v>
      </c>
      <c r="B42" s="9" t="s">
        <v>122</v>
      </c>
      <c r="C42" s="10">
        <v>0.2</v>
      </c>
      <c r="D42" s="11">
        <f>ROUND(($D$32+$D$39)*C42,2)</f>
        <v>579.5</v>
      </c>
    </row>
    <row r="43" spans="1:4">
      <c r="A43" s="5" t="s">
        <v>75</v>
      </c>
      <c r="B43" s="9" t="s">
        <v>123</v>
      </c>
      <c r="C43" s="10">
        <v>2.5000000000000001E-2</v>
      </c>
      <c r="D43" s="11">
        <f>ROUND(($D$32+$D$39)*C43,2)</f>
        <v>72.44</v>
      </c>
    </row>
    <row r="44" spans="1:4">
      <c r="A44" s="5" t="s">
        <v>78</v>
      </c>
      <c r="B44" s="9" t="s">
        <v>124</v>
      </c>
      <c r="C44" s="10">
        <v>0.03</v>
      </c>
      <c r="D44" s="11">
        <f t="shared" ref="D44:D49" si="0">ROUND(($D$32+$D$39)*C44,2)</f>
        <v>86.93</v>
      </c>
    </row>
    <row r="45" spans="1:4">
      <c r="A45" s="5" t="s">
        <v>80</v>
      </c>
      <c r="B45" s="9" t="s">
        <v>125</v>
      </c>
      <c r="C45" s="10">
        <v>1.4999999999999999E-2</v>
      </c>
      <c r="D45" s="11">
        <f t="shared" si="0"/>
        <v>43.46</v>
      </c>
    </row>
    <row r="46" spans="1:4">
      <c r="A46" s="5" t="s">
        <v>104</v>
      </c>
      <c r="B46" s="9" t="s">
        <v>126</v>
      </c>
      <c r="C46" s="10">
        <v>0.01</v>
      </c>
      <c r="D46" s="11">
        <f t="shared" si="0"/>
        <v>28.98</v>
      </c>
    </row>
    <row r="47" spans="1:4">
      <c r="A47" s="5" t="s">
        <v>106</v>
      </c>
      <c r="B47" s="9" t="s">
        <v>127</v>
      </c>
      <c r="C47" s="10">
        <v>6.0000000000000001E-3</v>
      </c>
      <c r="D47" s="11">
        <f t="shared" si="0"/>
        <v>17.39</v>
      </c>
    </row>
    <row r="48" spans="1:4">
      <c r="A48" s="5" t="s">
        <v>108</v>
      </c>
      <c r="B48" s="9" t="s">
        <v>128</v>
      </c>
      <c r="C48" s="10">
        <v>2E-3</v>
      </c>
      <c r="D48" s="11">
        <f t="shared" si="0"/>
        <v>5.8</v>
      </c>
    </row>
    <row r="49" spans="1:4">
      <c r="A49" s="5" t="s">
        <v>129</v>
      </c>
      <c r="B49" s="9" t="s">
        <v>130</v>
      </c>
      <c r="C49" s="10">
        <v>0.08</v>
      </c>
      <c r="D49" s="11">
        <f t="shared" si="0"/>
        <v>231.8</v>
      </c>
    </row>
    <row r="50" spans="1:4">
      <c r="A50" s="308" t="s">
        <v>118</v>
      </c>
      <c r="B50" s="309"/>
      <c r="C50" s="12">
        <f>SUM(C42:C49)</f>
        <v>0.36800000000000005</v>
      </c>
      <c r="D50" s="13">
        <f>SUM(D42:D49)</f>
        <v>1066.3000000000002</v>
      </c>
    </row>
    <row r="51" spans="1:4">
      <c r="A51" s="290" t="s">
        <v>131</v>
      </c>
      <c r="B51" s="290"/>
      <c r="C51" s="290"/>
      <c r="D51" s="290"/>
    </row>
    <row r="52" spans="1:4" ht="22.5">
      <c r="A52" s="5" t="s">
        <v>132</v>
      </c>
      <c r="B52" s="9" t="s">
        <v>133</v>
      </c>
      <c r="C52" s="5" t="s">
        <v>134</v>
      </c>
      <c r="D52" s="5" t="s">
        <v>99</v>
      </c>
    </row>
    <row r="53" spans="1:4">
      <c r="A53" s="163" t="s">
        <v>72</v>
      </c>
      <c r="B53" s="9" t="s">
        <v>135</v>
      </c>
      <c r="C53" s="17">
        <v>5.5</v>
      </c>
      <c r="D53" s="17">
        <f>(C53*2*26)-D25*6%</f>
        <v>141.64240000000001</v>
      </c>
    </row>
    <row r="54" spans="1:4" ht="22.5">
      <c r="A54" s="5" t="s">
        <v>75</v>
      </c>
      <c r="B54" s="9" t="s">
        <v>136</v>
      </c>
      <c r="C54" s="27">
        <v>42.2</v>
      </c>
      <c r="D54" s="11">
        <f>C54*21</f>
        <v>886.2</v>
      </c>
    </row>
    <row r="55" spans="1:4">
      <c r="A55" s="5" t="s">
        <v>78</v>
      </c>
      <c r="B55" s="14" t="s">
        <v>137</v>
      </c>
      <c r="C55" s="17"/>
      <c r="D55" s="17">
        <f>C55</f>
        <v>0</v>
      </c>
    </row>
    <row r="56" spans="1:4">
      <c r="A56" s="5" t="s">
        <v>80</v>
      </c>
      <c r="B56" s="9" t="s">
        <v>138</v>
      </c>
      <c r="C56" s="9"/>
      <c r="D56" s="17">
        <v>12.81</v>
      </c>
    </row>
    <row r="57" spans="1:4">
      <c r="A57" s="5" t="s">
        <v>104</v>
      </c>
      <c r="B57" s="9" t="s">
        <v>139</v>
      </c>
      <c r="C57" s="9"/>
      <c r="D57" s="17">
        <v>3.3</v>
      </c>
    </row>
    <row r="58" spans="1:4">
      <c r="A58" s="5" t="s">
        <v>106</v>
      </c>
      <c r="B58" s="14" t="s">
        <v>140</v>
      </c>
      <c r="C58" s="17"/>
      <c r="D58" s="17">
        <v>187.18</v>
      </c>
    </row>
    <row r="59" spans="1:4">
      <c r="A59" s="4" t="s">
        <v>108</v>
      </c>
      <c r="B59" s="164" t="s">
        <v>109</v>
      </c>
      <c r="C59" s="164"/>
      <c r="D59" s="17">
        <v>0</v>
      </c>
    </row>
    <row r="60" spans="1:4">
      <c r="A60" s="300" t="s">
        <v>110</v>
      </c>
      <c r="B60" s="300"/>
      <c r="C60" s="300"/>
      <c r="D60" s="18">
        <f>SUM(D53:D59)</f>
        <v>1231.1324</v>
      </c>
    </row>
    <row r="61" spans="1:4">
      <c r="A61" s="290" t="s">
        <v>141</v>
      </c>
      <c r="B61" s="290"/>
      <c r="C61" s="290"/>
      <c r="D61" s="290"/>
    </row>
    <row r="62" spans="1:4">
      <c r="A62" s="5">
        <v>2</v>
      </c>
      <c r="B62" s="302" t="s">
        <v>142</v>
      </c>
      <c r="C62" s="302"/>
      <c r="D62" s="5" t="s">
        <v>99</v>
      </c>
    </row>
    <row r="63" spans="1:4">
      <c r="A63" s="5" t="s">
        <v>113</v>
      </c>
      <c r="B63" s="302" t="s">
        <v>114</v>
      </c>
      <c r="C63" s="302"/>
      <c r="D63" s="11">
        <f>D39</f>
        <v>491.53999999999996</v>
      </c>
    </row>
    <row r="64" spans="1:4">
      <c r="A64" s="5" t="s">
        <v>120</v>
      </c>
      <c r="B64" s="302" t="s">
        <v>121</v>
      </c>
      <c r="C64" s="302"/>
      <c r="D64" s="11">
        <f>D50</f>
        <v>1066.3000000000002</v>
      </c>
    </row>
    <row r="65" spans="1:4">
      <c r="A65" s="5" t="s">
        <v>132</v>
      </c>
      <c r="B65" s="302" t="s">
        <v>133</v>
      </c>
      <c r="C65" s="302"/>
      <c r="D65" s="11">
        <f>D60</f>
        <v>1231.1324</v>
      </c>
    </row>
    <row r="66" spans="1:4">
      <c r="A66" s="300" t="s">
        <v>110</v>
      </c>
      <c r="B66" s="300"/>
      <c r="C66" s="300"/>
      <c r="D66" s="13">
        <f>SUM(D63:D65)</f>
        <v>2788.9724000000001</v>
      </c>
    </row>
    <row r="67" spans="1:4">
      <c r="A67" s="306"/>
      <c r="B67" s="306"/>
      <c r="C67" s="306"/>
      <c r="D67" s="306"/>
    </row>
    <row r="68" spans="1:4">
      <c r="A68" s="290" t="s">
        <v>143</v>
      </c>
      <c r="B68" s="290"/>
      <c r="C68" s="290"/>
      <c r="D68" s="290"/>
    </row>
    <row r="69" spans="1:4" ht="22.5">
      <c r="A69" s="5">
        <v>3</v>
      </c>
      <c r="B69" s="8" t="s">
        <v>144</v>
      </c>
      <c r="C69" s="5" t="s">
        <v>115</v>
      </c>
      <c r="D69" s="5" t="s">
        <v>99</v>
      </c>
    </row>
    <row r="70" spans="1:4">
      <c r="A70" s="5" t="s">
        <v>72</v>
      </c>
      <c r="B70" s="8" t="s">
        <v>145</v>
      </c>
      <c r="C70" s="10">
        <v>4.1999999999999997E-3</v>
      </c>
      <c r="D70" s="11">
        <f>ROUND(D32*C70,2)</f>
        <v>10.11</v>
      </c>
    </row>
    <row r="71" spans="1:4">
      <c r="A71" s="5" t="s">
        <v>75</v>
      </c>
      <c r="B71" s="8" t="s">
        <v>146</v>
      </c>
      <c r="C71" s="10">
        <f>0.08*C$70</f>
        <v>3.3599999999999998E-4</v>
      </c>
      <c r="D71" s="11">
        <f>ROUND($D$32*$C$71,2)</f>
        <v>0.81</v>
      </c>
    </row>
    <row r="72" spans="1:4">
      <c r="A72" s="5" t="s">
        <v>78</v>
      </c>
      <c r="B72" s="8" t="s">
        <v>147</v>
      </c>
      <c r="C72" s="10">
        <v>0.04</v>
      </c>
      <c r="D72" s="11">
        <f>ROUND(D32*C72,2)</f>
        <v>96.24</v>
      </c>
    </row>
    <row r="73" spans="1:4">
      <c r="A73" s="5" t="s">
        <v>80</v>
      </c>
      <c r="B73" s="8" t="s">
        <v>148</v>
      </c>
      <c r="C73" s="10">
        <v>1.9400000000000001E-2</v>
      </c>
      <c r="D73" s="11">
        <f>ROUND(D32*C73,2)</f>
        <v>46.68</v>
      </c>
    </row>
    <row r="74" spans="1:4" ht="22.5">
      <c r="A74" s="5" t="s">
        <v>104</v>
      </c>
      <c r="B74" s="8" t="s">
        <v>149</v>
      </c>
      <c r="C74" s="10">
        <f>C50*C73</f>
        <v>7.1392000000000009E-3</v>
      </c>
      <c r="D74" s="11">
        <f>ROUND(D32*C74,2)</f>
        <v>17.18</v>
      </c>
    </row>
    <row r="75" spans="1:4">
      <c r="A75" s="5" t="s">
        <v>106</v>
      </c>
      <c r="B75" s="8" t="s">
        <v>150</v>
      </c>
      <c r="C75" s="10">
        <f>40%*8%*C73</f>
        <v>6.2080000000000002E-4</v>
      </c>
      <c r="D75" s="11">
        <f>ROUND($D$32*$C$75,2)</f>
        <v>1.49</v>
      </c>
    </row>
    <row r="76" spans="1:4">
      <c r="A76" s="308" t="s">
        <v>118</v>
      </c>
      <c r="B76" s="309"/>
      <c r="C76" s="12">
        <f>SUM(C70:C75)</f>
        <v>7.1695999999999996E-2</v>
      </c>
      <c r="D76" s="13">
        <f>SUM(D70:D75)</f>
        <v>172.51000000000002</v>
      </c>
    </row>
    <row r="77" spans="1:4">
      <c r="A77" s="316"/>
      <c r="B77" s="316"/>
      <c r="C77" s="316"/>
      <c r="D77" s="316"/>
    </row>
    <row r="78" spans="1:4">
      <c r="A78" s="290" t="s">
        <v>151</v>
      </c>
      <c r="B78" s="290"/>
      <c r="C78" s="290"/>
      <c r="D78" s="290"/>
    </row>
    <row r="79" spans="1:4">
      <c r="A79" s="317" t="s">
        <v>152</v>
      </c>
      <c r="B79" s="318"/>
      <c r="C79" s="318"/>
      <c r="D79" s="319"/>
    </row>
    <row r="80" spans="1:4" ht="22.5">
      <c r="A80" s="5" t="s">
        <v>153</v>
      </c>
      <c r="B80" s="9" t="s">
        <v>154</v>
      </c>
      <c r="C80" s="5" t="s">
        <v>115</v>
      </c>
      <c r="D80" s="5" t="s">
        <v>99</v>
      </c>
    </row>
    <row r="81" spans="1:4">
      <c r="A81" s="5" t="s">
        <v>72</v>
      </c>
      <c r="B81" s="9" t="s">
        <v>155</v>
      </c>
      <c r="C81" s="10">
        <v>1.6E-2</v>
      </c>
      <c r="D81" s="11">
        <f>ROUND($D$32*C81,2)</f>
        <v>38.5</v>
      </c>
    </row>
    <row r="82" spans="1:4">
      <c r="A82" s="5" t="s">
        <v>75</v>
      </c>
      <c r="B82" s="9" t="s">
        <v>156</v>
      </c>
      <c r="C82" s="10">
        <v>1.9400000000000001E-2</v>
      </c>
      <c r="D82" s="11">
        <f>ROUND($D$32*C82,2)</f>
        <v>46.68</v>
      </c>
    </row>
    <row r="83" spans="1:4">
      <c r="A83" s="5" t="s">
        <v>78</v>
      </c>
      <c r="B83" s="9" t="s">
        <v>157</v>
      </c>
      <c r="C83" s="10">
        <v>0.01</v>
      </c>
      <c r="D83" s="11">
        <f t="shared" ref="D83:D86" si="1">ROUND($D$32*C83,2)</f>
        <v>24.06</v>
      </c>
    </row>
    <row r="84" spans="1:4">
      <c r="A84" s="5" t="s">
        <v>80</v>
      </c>
      <c r="B84" s="9" t="s">
        <v>158</v>
      </c>
      <c r="C84" s="10">
        <v>0.01</v>
      </c>
      <c r="D84" s="11">
        <f t="shared" si="1"/>
        <v>24.06</v>
      </c>
    </row>
    <row r="85" spans="1:4">
      <c r="A85" s="5" t="s">
        <v>104</v>
      </c>
      <c r="B85" s="9" t="s">
        <v>159</v>
      </c>
      <c r="C85" s="10">
        <v>0.01</v>
      </c>
      <c r="D85" s="11">
        <f t="shared" si="1"/>
        <v>24.06</v>
      </c>
    </row>
    <row r="86" spans="1:4">
      <c r="A86" s="5" t="s">
        <v>106</v>
      </c>
      <c r="B86" s="9" t="s">
        <v>160</v>
      </c>
      <c r="C86" s="10">
        <v>0</v>
      </c>
      <c r="D86" s="11">
        <f t="shared" si="1"/>
        <v>0</v>
      </c>
    </row>
    <row r="87" spans="1:4">
      <c r="A87" s="308" t="s">
        <v>118</v>
      </c>
      <c r="B87" s="309"/>
      <c r="C87" s="12">
        <f>SUM(C81:C86)</f>
        <v>6.54E-2</v>
      </c>
      <c r="D87" s="13">
        <f>SUM(D81:D86)</f>
        <v>157.36000000000001</v>
      </c>
    </row>
    <row r="88" spans="1:4">
      <c r="A88" s="320" t="s">
        <v>161</v>
      </c>
      <c r="B88" s="321"/>
      <c r="C88" s="321"/>
      <c r="D88" s="321"/>
    </row>
    <row r="89" spans="1:4" ht="22.5">
      <c r="A89" s="5" t="s">
        <v>162</v>
      </c>
      <c r="B89" s="9" t="s">
        <v>163</v>
      </c>
      <c r="C89" s="5" t="s">
        <v>115</v>
      </c>
      <c r="D89" s="5" t="s">
        <v>99</v>
      </c>
    </row>
    <row r="90" spans="1:4">
      <c r="A90" s="5" t="s">
        <v>72</v>
      </c>
      <c r="B90" s="8" t="s">
        <v>164</v>
      </c>
      <c r="C90" s="28">
        <v>0</v>
      </c>
      <c r="D90" s="27"/>
    </row>
    <row r="91" spans="1:4">
      <c r="A91" s="308" t="s">
        <v>118</v>
      </c>
      <c r="B91" s="309"/>
      <c r="C91" s="12">
        <f>SUM(C90)</f>
        <v>0</v>
      </c>
      <c r="D91" s="13">
        <f>SUM(D90)</f>
        <v>0</v>
      </c>
    </row>
    <row r="92" spans="1:4">
      <c r="A92" s="290" t="s">
        <v>165</v>
      </c>
      <c r="B92" s="290"/>
      <c r="C92" s="290"/>
      <c r="D92" s="290"/>
    </row>
    <row r="93" spans="1:4">
      <c r="A93" s="5">
        <v>4</v>
      </c>
      <c r="B93" s="302" t="s">
        <v>166</v>
      </c>
      <c r="C93" s="302"/>
      <c r="D93" s="5" t="s">
        <v>99</v>
      </c>
    </row>
    <row r="94" spans="1:4">
      <c r="A94" s="5" t="s">
        <v>153</v>
      </c>
      <c r="B94" s="302" t="s">
        <v>167</v>
      </c>
      <c r="C94" s="302"/>
      <c r="D94" s="11">
        <f>D87</f>
        <v>157.36000000000001</v>
      </c>
    </row>
    <row r="95" spans="1:4">
      <c r="A95" s="5" t="s">
        <v>162</v>
      </c>
      <c r="B95" s="302" t="s">
        <v>163</v>
      </c>
      <c r="C95" s="302"/>
      <c r="D95" s="11">
        <f>D91</f>
        <v>0</v>
      </c>
    </row>
    <row r="96" spans="1:4">
      <c r="A96" s="300" t="s">
        <v>110</v>
      </c>
      <c r="B96" s="300"/>
      <c r="C96" s="300"/>
      <c r="D96" s="13">
        <f>SUM(D94:D95)</f>
        <v>157.36000000000001</v>
      </c>
    </row>
    <row r="97" spans="1:4">
      <c r="A97" s="316"/>
      <c r="B97" s="316"/>
      <c r="C97" s="316"/>
      <c r="D97" s="316"/>
    </row>
    <row r="98" spans="1:4">
      <c r="A98" s="317" t="s">
        <v>168</v>
      </c>
      <c r="B98" s="318"/>
      <c r="C98" s="318"/>
      <c r="D98" s="319"/>
    </row>
    <row r="99" spans="1:4">
      <c r="A99" s="5">
        <v>5</v>
      </c>
      <c r="B99" s="302" t="s">
        <v>169</v>
      </c>
      <c r="C99" s="302"/>
      <c r="D99" s="5" t="s">
        <v>99</v>
      </c>
    </row>
    <row r="100" spans="1:4">
      <c r="A100" s="5" t="s">
        <v>72</v>
      </c>
      <c r="B100" s="302" t="s">
        <v>170</v>
      </c>
      <c r="C100" s="302"/>
      <c r="D100" s="173">
        <f>'UNIFORME MANUTENÇÃO'!D13</f>
        <v>72.120833333333337</v>
      </c>
    </row>
    <row r="101" spans="1:4">
      <c r="A101" s="5" t="s">
        <v>75</v>
      </c>
      <c r="B101" s="302" t="s">
        <v>171</v>
      </c>
      <c r="C101" s="302"/>
      <c r="D101" s="27">
        <f>'Equipamentos Pintor'!G21</f>
        <v>62.279166666666669</v>
      </c>
    </row>
    <row r="102" spans="1:4">
      <c r="A102" s="5" t="s">
        <v>78</v>
      </c>
      <c r="B102" s="302" t="s">
        <v>172</v>
      </c>
      <c r="C102" s="302"/>
      <c r="D102" s="27"/>
    </row>
    <row r="103" spans="1:4">
      <c r="A103" s="5" t="s">
        <v>80</v>
      </c>
      <c r="B103" s="302" t="s">
        <v>109</v>
      </c>
      <c r="C103" s="302"/>
      <c r="D103" s="27">
        <v>0</v>
      </c>
    </row>
    <row r="104" spans="1:4">
      <c r="A104" s="300" t="s">
        <v>118</v>
      </c>
      <c r="B104" s="300"/>
      <c r="C104" s="300"/>
      <c r="D104" s="165">
        <f>SUM(D100:D103)</f>
        <v>134.4</v>
      </c>
    </row>
    <row r="105" spans="1:4">
      <c r="A105" s="316"/>
      <c r="B105" s="316"/>
      <c r="C105" s="316"/>
      <c r="D105" s="316"/>
    </row>
    <row r="106" spans="1:4">
      <c r="A106" s="290" t="s">
        <v>185</v>
      </c>
      <c r="B106" s="290"/>
      <c r="C106" s="290"/>
      <c r="D106" s="290"/>
    </row>
    <row r="107" spans="1:4" ht="22.5">
      <c r="A107" s="5">
        <v>6</v>
      </c>
      <c r="B107" s="14" t="s">
        <v>174</v>
      </c>
      <c r="C107" s="5" t="s">
        <v>115</v>
      </c>
      <c r="D107" s="5" t="s">
        <v>99</v>
      </c>
    </row>
    <row r="108" spans="1:4">
      <c r="A108" s="5" t="s">
        <v>72</v>
      </c>
      <c r="B108" s="14" t="s">
        <v>175</v>
      </c>
      <c r="C108" s="166">
        <v>0.12</v>
      </c>
      <c r="D108" s="11">
        <f>ROUND(D124*C108,2)</f>
        <v>679.1</v>
      </c>
    </row>
    <row r="109" spans="1:4">
      <c r="A109" s="5" t="s">
        <v>75</v>
      </c>
      <c r="B109" s="14" t="s">
        <v>176</v>
      </c>
      <c r="C109" s="166">
        <v>0.15</v>
      </c>
      <c r="D109" s="11">
        <f>ROUND((D108+D124)*C109,2)</f>
        <v>950.75</v>
      </c>
    </row>
    <row r="110" spans="1:4">
      <c r="A110" s="5" t="s">
        <v>78</v>
      </c>
      <c r="B110" s="8" t="s">
        <v>177</v>
      </c>
      <c r="C110" s="12">
        <f>SUM(C111:C114)</f>
        <v>0.14250000000000002</v>
      </c>
      <c r="D110" s="9"/>
    </row>
    <row r="111" spans="1:4">
      <c r="A111" s="5"/>
      <c r="B111" s="14" t="s">
        <v>178</v>
      </c>
      <c r="C111" s="15">
        <v>1.6500000000000001E-2</v>
      </c>
      <c r="D111" s="323">
        <f>ROUND(ROUND((D108+D109+D124)/(100%-C110),2)*C110,2)</f>
        <v>1211.3</v>
      </c>
    </row>
    <row r="112" spans="1:4">
      <c r="A112" s="5"/>
      <c r="B112" s="14" t="s">
        <v>179</v>
      </c>
      <c r="C112" s="15">
        <v>7.5999999999999998E-2</v>
      </c>
      <c r="D112" s="324"/>
    </row>
    <row r="113" spans="1:4">
      <c r="A113" s="5"/>
      <c r="B113" s="14" t="s">
        <v>180</v>
      </c>
      <c r="C113" s="15">
        <v>0</v>
      </c>
      <c r="D113" s="324"/>
    </row>
    <row r="114" spans="1:4">
      <c r="A114" s="5"/>
      <c r="B114" s="14" t="s">
        <v>181</v>
      </c>
      <c r="C114" s="15">
        <v>0.05</v>
      </c>
      <c r="D114" s="325"/>
    </row>
    <row r="115" spans="1:4">
      <c r="A115" s="300" t="s">
        <v>118</v>
      </c>
      <c r="B115" s="300"/>
      <c r="C115" s="16"/>
      <c r="D115" s="13">
        <f>SUM(D108,D109,D111,D112,D113,D114)</f>
        <v>2841.1499999999996</v>
      </c>
    </row>
    <row r="116" spans="1:4">
      <c r="A116" s="316"/>
      <c r="B116" s="316"/>
      <c r="C116" s="316"/>
      <c r="D116" s="316"/>
    </row>
    <row r="117" spans="1:4">
      <c r="A117" s="290" t="s">
        <v>182</v>
      </c>
      <c r="B117" s="290"/>
      <c r="C117" s="290"/>
      <c r="D117" s="290"/>
    </row>
    <row r="118" spans="1:4">
      <c r="A118" s="5"/>
      <c r="B118" s="302" t="s">
        <v>183</v>
      </c>
      <c r="C118" s="302"/>
      <c r="D118" s="5" t="s">
        <v>99</v>
      </c>
    </row>
    <row r="119" spans="1:4">
      <c r="A119" s="5" t="s">
        <v>72</v>
      </c>
      <c r="B119" s="302" t="s">
        <v>97</v>
      </c>
      <c r="C119" s="302"/>
      <c r="D119" s="11">
        <f>D32</f>
        <v>2405.96</v>
      </c>
    </row>
    <row r="120" spans="1:4">
      <c r="A120" s="5" t="s">
        <v>75</v>
      </c>
      <c r="B120" s="302" t="s">
        <v>111</v>
      </c>
      <c r="C120" s="302"/>
      <c r="D120" s="11">
        <f>D66</f>
        <v>2788.9724000000001</v>
      </c>
    </row>
    <row r="121" spans="1:4">
      <c r="A121" s="5" t="s">
        <v>78</v>
      </c>
      <c r="B121" s="302" t="s">
        <v>111</v>
      </c>
      <c r="C121" s="302"/>
      <c r="D121" s="11">
        <f>D76</f>
        <v>172.51000000000002</v>
      </c>
    </row>
    <row r="122" spans="1:4">
      <c r="A122" s="5" t="s">
        <v>80</v>
      </c>
      <c r="B122" s="302" t="s">
        <v>151</v>
      </c>
      <c r="C122" s="302"/>
      <c r="D122" s="17">
        <f>D96</f>
        <v>157.36000000000001</v>
      </c>
    </row>
    <row r="123" spans="1:4">
      <c r="A123" s="5" t="s">
        <v>104</v>
      </c>
      <c r="B123" s="302" t="s">
        <v>168</v>
      </c>
      <c r="C123" s="302"/>
      <c r="D123" s="17">
        <f>D104</f>
        <v>134.4</v>
      </c>
    </row>
    <row r="124" spans="1:4">
      <c r="A124" s="300" t="s">
        <v>184</v>
      </c>
      <c r="B124" s="300"/>
      <c r="C124" s="300"/>
      <c r="D124" s="18">
        <f>SUM(D119:D123)</f>
        <v>5659.2023999999992</v>
      </c>
    </row>
    <row r="125" spans="1:4">
      <c r="A125" s="5" t="s">
        <v>106</v>
      </c>
      <c r="B125" s="302" t="s">
        <v>185</v>
      </c>
      <c r="C125" s="302"/>
      <c r="D125" s="17">
        <f>D115</f>
        <v>2841.1499999999996</v>
      </c>
    </row>
    <row r="126" spans="1:4">
      <c r="A126" s="300" t="s">
        <v>186</v>
      </c>
      <c r="B126" s="300"/>
      <c r="C126" s="300"/>
      <c r="D126" s="18">
        <f>ROUNDUP(D124+D125,2)</f>
        <v>8500.36</v>
      </c>
    </row>
    <row r="127" spans="1:4">
      <c r="A127" s="316"/>
      <c r="B127" s="316"/>
      <c r="C127" s="316"/>
      <c r="D127" s="316"/>
    </row>
  </sheetData>
  <mergeCells count="88">
    <mergeCell ref="A124:C124"/>
    <mergeCell ref="B125:C125"/>
    <mergeCell ref="A126:C126"/>
    <mergeCell ref="A127:D127"/>
    <mergeCell ref="B118:C118"/>
    <mergeCell ref="B119:C119"/>
    <mergeCell ref="B120:C120"/>
    <mergeCell ref="B121:C121"/>
    <mergeCell ref="B122:C122"/>
    <mergeCell ref="B123:C123"/>
    <mergeCell ref="A117:D117"/>
    <mergeCell ref="B99:C99"/>
    <mergeCell ref="B100:C100"/>
    <mergeCell ref="B101:C101"/>
    <mergeCell ref="B102:C102"/>
    <mergeCell ref="B103:C103"/>
    <mergeCell ref="A104:C104"/>
    <mergeCell ref="A105:D105"/>
    <mergeCell ref="A106:D106"/>
    <mergeCell ref="D111:D114"/>
    <mergeCell ref="A115:B115"/>
    <mergeCell ref="A116:D116"/>
    <mergeCell ref="A98:D98"/>
    <mergeCell ref="A78:D78"/>
    <mergeCell ref="A79:D79"/>
    <mergeCell ref="A87:B87"/>
    <mergeCell ref="A88:D88"/>
    <mergeCell ref="A91:B91"/>
    <mergeCell ref="A92:D92"/>
    <mergeCell ref="B93:C93"/>
    <mergeCell ref="B94:C94"/>
    <mergeCell ref="B95:C95"/>
    <mergeCell ref="A96:C96"/>
    <mergeCell ref="A97:D97"/>
    <mergeCell ref="A77:D77"/>
    <mergeCell ref="A51:D51"/>
    <mergeCell ref="A60:C60"/>
    <mergeCell ref="A61:D61"/>
    <mergeCell ref="B62:C62"/>
    <mergeCell ref="B63:C63"/>
    <mergeCell ref="B64:C64"/>
    <mergeCell ref="B65:C65"/>
    <mergeCell ref="A66:C66"/>
    <mergeCell ref="A67:D67"/>
    <mergeCell ref="A68:D68"/>
    <mergeCell ref="A76:B76"/>
    <mergeCell ref="A50:B50"/>
    <mergeCell ref="B27:C27"/>
    <mergeCell ref="B28:C28"/>
    <mergeCell ref="B29:C29"/>
    <mergeCell ref="B30:C30"/>
    <mergeCell ref="B31:C31"/>
    <mergeCell ref="A32:C32"/>
    <mergeCell ref="A33:D33"/>
    <mergeCell ref="A34:D34"/>
    <mergeCell ref="A35:D35"/>
    <mergeCell ref="A39:B39"/>
    <mergeCell ref="A40:D40"/>
    <mergeCell ref="B26:C26"/>
    <mergeCell ref="A15:D15"/>
    <mergeCell ref="A16:D16"/>
    <mergeCell ref="B17:C17"/>
    <mergeCell ref="B18:C18"/>
    <mergeCell ref="B19:C19"/>
    <mergeCell ref="B20:C20"/>
    <mergeCell ref="B21:C21"/>
    <mergeCell ref="A22:D22"/>
    <mergeCell ref="A23:D23"/>
    <mergeCell ref="B24:C24"/>
    <mergeCell ref="B25:C25"/>
    <mergeCell ref="A14:D14"/>
    <mergeCell ref="A4:B4"/>
    <mergeCell ref="C4:D4"/>
    <mergeCell ref="A5:D5"/>
    <mergeCell ref="A6:D6"/>
    <mergeCell ref="B7:C7"/>
    <mergeCell ref="B8:C8"/>
    <mergeCell ref="B9:C9"/>
    <mergeCell ref="B10:C10"/>
    <mergeCell ref="A11:D11"/>
    <mergeCell ref="A12:B12"/>
    <mergeCell ref="A13:B13"/>
    <mergeCell ref="A1:B1"/>
    <mergeCell ref="C1:D1"/>
    <mergeCell ref="A2:B2"/>
    <mergeCell ref="C2:D2"/>
    <mergeCell ref="A3:B3"/>
    <mergeCell ref="C3:D3"/>
  </mergeCells>
  <pageMargins left="0.511811024" right="0.511811024" top="0.78740157499999996" bottom="0.78740157499999996" header="0.31496062000000002" footer="0.3149606200000000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B659F2-240A-492E-88ED-DFBC3A90DC38}">
  <sheetPr>
    <tabColor theme="4" tint="0.39997558519241921"/>
    <pageSetUpPr fitToPage="1"/>
  </sheetPr>
  <dimension ref="A1:G37"/>
  <sheetViews>
    <sheetView topLeftCell="A12" workbookViewId="0">
      <selection activeCell="B11" sqref="B11"/>
    </sheetView>
  </sheetViews>
  <sheetFormatPr defaultRowHeight="15"/>
  <cols>
    <col min="2" max="2" width="73.5703125" customWidth="1"/>
    <col min="4" max="4" width="12.7109375" style="32" customWidth="1"/>
    <col min="5" max="5" width="10.28515625" bestFit="1" customWidth="1"/>
    <col min="6" max="6" width="13.7109375" customWidth="1"/>
    <col min="7" max="7" width="21.5703125" style="33" customWidth="1"/>
  </cols>
  <sheetData>
    <row r="1" spans="1:7" ht="19.5" thickBot="1">
      <c r="A1" s="326" t="s">
        <v>306</v>
      </c>
      <c r="B1" s="327"/>
      <c r="C1" s="327"/>
      <c r="D1" s="327"/>
      <c r="E1" s="327"/>
      <c r="F1" s="327"/>
      <c r="G1" s="327"/>
    </row>
    <row r="2" spans="1:7" ht="48" thickBot="1">
      <c r="A2" s="42" t="s">
        <v>200</v>
      </c>
      <c r="B2" s="43" t="s">
        <v>201</v>
      </c>
      <c r="C2" s="43" t="s">
        <v>202</v>
      </c>
      <c r="D2" s="86" t="s">
        <v>203</v>
      </c>
      <c r="E2" s="84" t="s">
        <v>57</v>
      </c>
      <c r="F2" s="151" t="s">
        <v>226</v>
      </c>
      <c r="G2" s="79" t="s">
        <v>205</v>
      </c>
    </row>
    <row r="3" spans="1:7" ht="16.5" thickBot="1">
      <c r="A3" s="44">
        <v>1</v>
      </c>
      <c r="B3" s="45" t="s">
        <v>307</v>
      </c>
      <c r="C3" s="46">
        <v>1</v>
      </c>
      <c r="D3" s="87" t="s">
        <v>203</v>
      </c>
      <c r="E3" s="83">
        <v>8.58</v>
      </c>
      <c r="F3" s="83"/>
      <c r="G3" s="83">
        <f t="shared" ref="G3:G7" si="0">(E3*C3)/12</f>
        <v>0.71499999999999997</v>
      </c>
    </row>
    <row r="4" spans="1:7" ht="16.5" thickBot="1">
      <c r="A4" s="44">
        <v>2</v>
      </c>
      <c r="B4" s="45" t="s">
        <v>308</v>
      </c>
      <c r="C4" s="46">
        <v>1</v>
      </c>
      <c r="D4" s="88" t="s">
        <v>203</v>
      </c>
      <c r="E4" s="83">
        <v>8.19</v>
      </c>
      <c r="F4" s="83"/>
      <c r="G4" s="83">
        <f t="shared" si="0"/>
        <v>0.6825</v>
      </c>
    </row>
    <row r="5" spans="1:7" ht="16.5" thickBot="1">
      <c r="A5" s="44">
        <v>3</v>
      </c>
      <c r="B5" s="50" t="s">
        <v>309</v>
      </c>
      <c r="C5" s="46">
        <v>1</v>
      </c>
      <c r="D5" s="89" t="s">
        <v>203</v>
      </c>
      <c r="E5" s="83">
        <v>17.89</v>
      </c>
      <c r="F5" s="83"/>
      <c r="G5" s="83">
        <f t="shared" si="0"/>
        <v>1.4908333333333335</v>
      </c>
    </row>
    <row r="6" spans="1:7" ht="16.5" thickBot="1">
      <c r="A6" s="75">
        <v>4</v>
      </c>
      <c r="B6" s="127" t="s">
        <v>310</v>
      </c>
      <c r="C6" s="46">
        <v>1</v>
      </c>
      <c r="D6" s="90" t="s">
        <v>203</v>
      </c>
      <c r="E6" s="83">
        <v>8.14</v>
      </c>
      <c r="F6" s="83"/>
      <c r="G6" s="83">
        <f t="shared" si="0"/>
        <v>0.67833333333333334</v>
      </c>
    </row>
    <row r="7" spans="1:7" ht="16.5" thickBot="1">
      <c r="A7" s="44">
        <v>5</v>
      </c>
      <c r="B7" s="45" t="s">
        <v>311</v>
      </c>
      <c r="C7" s="46">
        <v>1</v>
      </c>
      <c r="D7" s="90" t="s">
        <v>203</v>
      </c>
      <c r="E7" s="83">
        <v>34.42</v>
      </c>
      <c r="F7" s="83"/>
      <c r="G7" s="83">
        <f t="shared" si="0"/>
        <v>2.8683333333333336</v>
      </c>
    </row>
    <row r="8" spans="1:7" ht="16.5" thickBot="1">
      <c r="A8" s="44">
        <v>6</v>
      </c>
      <c r="B8" s="50" t="s">
        <v>312</v>
      </c>
      <c r="C8" s="46">
        <v>1</v>
      </c>
      <c r="D8" s="91" t="s">
        <v>203</v>
      </c>
      <c r="E8" s="83">
        <v>12.55</v>
      </c>
      <c r="F8" s="83"/>
      <c r="G8" s="83">
        <f t="shared" ref="G8:G12" si="1">(E8*C8)/12</f>
        <v>1.0458333333333334</v>
      </c>
    </row>
    <row r="9" spans="1:7" ht="16.5" thickBot="1">
      <c r="A9" s="44">
        <v>7</v>
      </c>
      <c r="B9" s="76" t="s">
        <v>313</v>
      </c>
      <c r="C9" s="46">
        <v>1</v>
      </c>
      <c r="D9" s="92" t="s">
        <v>314</v>
      </c>
      <c r="E9" s="83">
        <v>10.210000000000001</v>
      </c>
      <c r="F9" s="83"/>
      <c r="G9" s="83">
        <f t="shared" si="1"/>
        <v>0.85083333333333344</v>
      </c>
    </row>
    <row r="10" spans="1:7" ht="16.5" thickBot="1">
      <c r="A10" s="75">
        <v>8</v>
      </c>
      <c r="B10" s="124" t="s">
        <v>315</v>
      </c>
      <c r="C10" s="46">
        <v>1</v>
      </c>
      <c r="D10" s="92" t="s">
        <v>203</v>
      </c>
      <c r="E10" s="83">
        <v>12.69</v>
      </c>
      <c r="F10" s="83"/>
      <c r="G10" s="83">
        <f t="shared" si="1"/>
        <v>1.0574999999999999</v>
      </c>
    </row>
    <row r="11" spans="1:7" ht="16.5" thickBot="1">
      <c r="A11" s="44">
        <v>9</v>
      </c>
      <c r="B11" s="45" t="s">
        <v>316</v>
      </c>
      <c r="C11" s="46">
        <v>1</v>
      </c>
      <c r="D11" s="92" t="s">
        <v>317</v>
      </c>
      <c r="E11" s="83">
        <v>257.66000000000003</v>
      </c>
      <c r="F11" s="83"/>
      <c r="G11" s="83">
        <f t="shared" si="1"/>
        <v>21.471666666666668</v>
      </c>
    </row>
    <row r="12" spans="1:7" ht="16.5" thickBot="1">
      <c r="A12" s="44">
        <v>10</v>
      </c>
      <c r="B12" s="50" t="s">
        <v>318</v>
      </c>
      <c r="C12" s="51">
        <v>1</v>
      </c>
      <c r="D12" s="92" t="s">
        <v>203</v>
      </c>
      <c r="E12" s="83">
        <v>23.64</v>
      </c>
      <c r="F12" s="83"/>
      <c r="G12" s="83">
        <f t="shared" si="1"/>
        <v>1.97</v>
      </c>
    </row>
    <row r="13" spans="1:7" ht="16.5" thickBot="1">
      <c r="A13" s="44">
        <v>11</v>
      </c>
      <c r="B13" s="128" t="s">
        <v>319</v>
      </c>
      <c r="C13" s="77">
        <v>1</v>
      </c>
      <c r="D13" s="92" t="s">
        <v>203</v>
      </c>
      <c r="E13" s="83">
        <v>813.3</v>
      </c>
      <c r="F13" s="83">
        <f>E13*20%</f>
        <v>162.66</v>
      </c>
      <c r="G13" s="83">
        <f>(F13*C13)/12</f>
        <v>13.555</v>
      </c>
    </row>
    <row r="14" spans="1:7" ht="16.5" thickBot="1">
      <c r="A14" s="75">
        <v>12</v>
      </c>
      <c r="B14" s="124" t="s">
        <v>320</v>
      </c>
      <c r="C14" s="46">
        <v>1</v>
      </c>
      <c r="D14" s="92" t="s">
        <v>203</v>
      </c>
      <c r="E14" s="83">
        <v>953.6</v>
      </c>
      <c r="F14" s="83">
        <f>E14*20%</f>
        <v>190.72000000000003</v>
      </c>
      <c r="G14" s="83">
        <f>(F14*C14)/12</f>
        <v>15.893333333333336</v>
      </c>
    </row>
    <row r="15" spans="1:7" ht="16.5" thickBot="1">
      <c r="A15" s="44">
        <v>13</v>
      </c>
      <c r="B15" s="45"/>
      <c r="C15" s="46"/>
      <c r="D15" s="92"/>
      <c r="E15" s="83"/>
      <c r="F15" s="83"/>
      <c r="G15" s="83"/>
    </row>
    <row r="16" spans="1:7" ht="16.5" thickBot="1">
      <c r="A16" s="44">
        <v>14</v>
      </c>
      <c r="B16" s="45"/>
      <c r="C16" s="46"/>
      <c r="D16" s="92"/>
      <c r="E16" s="83"/>
      <c r="F16" s="83"/>
      <c r="G16" s="83"/>
    </row>
    <row r="17" spans="1:7" ht="16.5" thickBot="1">
      <c r="A17" s="44">
        <v>15</v>
      </c>
      <c r="B17" s="45"/>
      <c r="C17" s="46"/>
      <c r="D17" s="92"/>
      <c r="E17" s="83"/>
      <c r="F17" s="83"/>
      <c r="G17" s="83"/>
    </row>
    <row r="18" spans="1:7" ht="16.5" thickBot="1">
      <c r="A18" s="49">
        <v>16</v>
      </c>
      <c r="B18" s="50"/>
      <c r="C18" s="51"/>
      <c r="D18" s="92"/>
      <c r="E18" s="83"/>
      <c r="F18" s="83"/>
      <c r="G18" s="83"/>
    </row>
    <row r="19" spans="1:7" ht="16.5" thickBot="1">
      <c r="A19" s="78">
        <v>17</v>
      </c>
      <c r="B19" s="218"/>
      <c r="C19" s="77"/>
      <c r="D19" s="92"/>
      <c r="E19" s="83"/>
      <c r="F19" s="83"/>
      <c r="G19" s="83"/>
    </row>
    <row r="20" spans="1:7" ht="16.5" thickBot="1">
      <c r="A20" s="78">
        <v>18</v>
      </c>
      <c r="B20" s="217"/>
      <c r="C20" s="77"/>
      <c r="D20" s="92"/>
      <c r="E20" s="85"/>
      <c r="F20" s="122"/>
      <c r="G20" s="83"/>
    </row>
    <row r="21" spans="1:7" ht="16.5" thickBot="1">
      <c r="B21" s="328" t="s">
        <v>65</v>
      </c>
      <c r="C21" s="329"/>
      <c r="D21" s="329"/>
      <c r="E21" s="330"/>
      <c r="F21" s="176"/>
      <c r="G21" s="34">
        <f>SUM(G3:G20)</f>
        <v>62.279166666666669</v>
      </c>
    </row>
    <row r="22" spans="1:7" ht="16.5" thickBot="1">
      <c r="B22" s="133"/>
      <c r="C22" s="282" t="s">
        <v>66</v>
      </c>
      <c r="D22" s="283"/>
      <c r="E22" s="331"/>
      <c r="F22" s="148"/>
      <c r="G22" s="36"/>
    </row>
    <row r="23" spans="1:7">
      <c r="D23"/>
      <c r="G23"/>
    </row>
    <row r="24" spans="1:7">
      <c r="D24" s="35"/>
      <c r="E24" s="35"/>
      <c r="F24" s="35"/>
      <c r="G24" s="35"/>
    </row>
    <row r="25" spans="1:7">
      <c r="D25" s="35"/>
      <c r="E25" s="35"/>
      <c r="F25" s="35"/>
      <c r="G25" s="35"/>
    </row>
    <row r="26" spans="1:7">
      <c r="D26" s="35"/>
      <c r="E26" s="35"/>
      <c r="F26" s="35"/>
      <c r="G26" s="35"/>
    </row>
    <row r="27" spans="1:7">
      <c r="D27" s="35"/>
      <c r="E27" s="35"/>
      <c r="F27" s="35"/>
      <c r="G27" s="35"/>
    </row>
    <row r="28" spans="1:7">
      <c r="D28" s="35"/>
      <c r="E28" s="35"/>
      <c r="F28" s="35"/>
      <c r="G28" s="35"/>
    </row>
    <row r="29" spans="1:7">
      <c r="D29" s="35"/>
      <c r="E29" s="35"/>
      <c r="F29" s="35"/>
      <c r="G29" s="35"/>
    </row>
    <row r="30" spans="1:7">
      <c r="D30" s="35"/>
      <c r="E30" s="35"/>
      <c r="F30" s="35"/>
      <c r="G30" s="35"/>
    </row>
    <row r="31" spans="1:7">
      <c r="D31" s="35"/>
      <c r="E31" s="35"/>
      <c r="F31" s="35"/>
      <c r="G31" s="35"/>
    </row>
    <row r="32" spans="1:7">
      <c r="D32" s="35"/>
      <c r="E32" s="35"/>
      <c r="F32" s="35"/>
      <c r="G32" s="35"/>
    </row>
    <row r="33" spans="4:7">
      <c r="D33" s="35"/>
      <c r="E33" s="35"/>
      <c r="F33" s="35"/>
      <c r="G33" s="35"/>
    </row>
    <row r="34" spans="4:7">
      <c r="D34" s="35"/>
      <c r="E34" s="35"/>
      <c r="F34" s="35"/>
      <c r="G34" s="35"/>
    </row>
    <row r="35" spans="4:7">
      <c r="D35" s="35"/>
      <c r="E35" s="35"/>
      <c r="F35" s="35"/>
      <c r="G35" s="35"/>
    </row>
    <row r="36" spans="4:7">
      <c r="D36" s="35"/>
      <c r="E36" s="35"/>
      <c r="F36" s="35"/>
      <c r="G36" s="35"/>
    </row>
    <row r="37" spans="4:7">
      <c r="D37" s="35"/>
      <c r="E37" s="35"/>
      <c r="F37" s="35"/>
      <c r="G37" s="35"/>
    </row>
  </sheetData>
  <mergeCells count="3">
    <mergeCell ref="A1:G1"/>
    <mergeCell ref="B21:E21"/>
    <mergeCell ref="C22:E22"/>
  </mergeCells>
  <pageMargins left="0.511811024" right="0.511811024" top="0.78740157499999996" bottom="0.78740157499999996" header="0.31496062000000002" footer="0.31496062000000002"/>
  <pageSetup paperSize="9" scale="61" orientation="portrait" horizontalDpi="0" verticalDpi="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0EF28-724E-4DEA-AFB4-EECF36F53258}">
  <sheetPr>
    <tabColor theme="4" tint="-0.249977111117893"/>
  </sheetPr>
  <dimension ref="A1:E127"/>
  <sheetViews>
    <sheetView topLeftCell="A37" zoomScale="130" zoomScaleNormal="130" workbookViewId="0">
      <selection activeCell="D54" sqref="D54"/>
    </sheetView>
  </sheetViews>
  <sheetFormatPr defaultRowHeight="15"/>
  <cols>
    <col min="1" max="1" width="3.5703125" style="3" customWidth="1"/>
    <col min="2" max="2" width="48" style="2" customWidth="1"/>
    <col min="3" max="3" width="9.140625" style="2"/>
    <col min="4" max="4" width="16" style="3" customWidth="1"/>
  </cols>
  <sheetData>
    <row r="1" spans="1:4">
      <c r="A1" s="289" t="s">
        <v>67</v>
      </c>
      <c r="B1" s="289"/>
      <c r="C1" s="289"/>
      <c r="D1" s="289"/>
    </row>
    <row r="2" spans="1:4">
      <c r="A2" s="289" t="s">
        <v>68</v>
      </c>
      <c r="B2" s="289"/>
      <c r="C2" s="289"/>
      <c r="D2" s="289"/>
    </row>
    <row r="3" spans="1:4">
      <c r="A3" s="289" t="s">
        <v>69</v>
      </c>
      <c r="B3" s="289"/>
      <c r="C3" s="289"/>
      <c r="D3" s="289"/>
    </row>
    <row r="4" spans="1:4">
      <c r="A4" s="289" t="s">
        <v>70</v>
      </c>
      <c r="B4" s="289"/>
      <c r="C4" s="289"/>
      <c r="D4" s="289"/>
    </row>
    <row r="5" spans="1:4">
      <c r="A5" s="291"/>
      <c r="B5" s="291"/>
      <c r="C5" s="291"/>
      <c r="D5" s="291"/>
    </row>
    <row r="6" spans="1:4">
      <c r="A6" s="292" t="s">
        <v>71</v>
      </c>
      <c r="B6" s="293"/>
      <c r="C6" s="293"/>
      <c r="D6" s="294"/>
    </row>
    <row r="7" spans="1:4">
      <c r="A7" s="4" t="s">
        <v>72</v>
      </c>
      <c r="B7" s="295" t="s">
        <v>73</v>
      </c>
      <c r="C7" s="296"/>
      <c r="D7" s="5" t="s">
        <v>74</v>
      </c>
    </row>
    <row r="8" spans="1:4">
      <c r="A8" s="4" t="s">
        <v>75</v>
      </c>
      <c r="B8" s="297" t="s">
        <v>76</v>
      </c>
      <c r="C8" s="298"/>
      <c r="D8" s="5" t="s">
        <v>77</v>
      </c>
    </row>
    <row r="9" spans="1:4">
      <c r="A9" s="4" t="s">
        <v>78</v>
      </c>
      <c r="B9" s="297" t="s">
        <v>79</v>
      </c>
      <c r="C9" s="298"/>
      <c r="D9" s="5">
        <v>2024</v>
      </c>
    </row>
    <row r="10" spans="1:4">
      <c r="A10" s="4" t="s">
        <v>80</v>
      </c>
      <c r="B10" s="297" t="s">
        <v>81</v>
      </c>
      <c r="C10" s="298"/>
      <c r="D10" s="30" t="s">
        <v>321</v>
      </c>
    </row>
    <row r="11" spans="1:4">
      <c r="A11" s="299" t="s">
        <v>83</v>
      </c>
      <c r="B11" s="299"/>
      <c r="C11" s="299"/>
      <c r="D11" s="299"/>
    </row>
    <row r="12" spans="1:4" ht="33.75">
      <c r="A12" s="300" t="s">
        <v>84</v>
      </c>
      <c r="B12" s="300"/>
      <c r="C12" s="5" t="s">
        <v>85</v>
      </c>
      <c r="D12" s="5" t="s">
        <v>86</v>
      </c>
    </row>
    <row r="13" spans="1:4">
      <c r="A13" s="301" t="s">
        <v>322</v>
      </c>
      <c r="B13" s="301"/>
      <c r="C13" s="177" t="s">
        <v>220</v>
      </c>
      <c r="D13" s="4">
        <v>1</v>
      </c>
    </row>
    <row r="14" spans="1:4">
      <c r="A14" s="290" t="s">
        <v>88</v>
      </c>
      <c r="B14" s="290"/>
      <c r="C14" s="290"/>
      <c r="D14" s="290"/>
    </row>
    <row r="15" spans="1:4">
      <c r="A15" s="303" t="s">
        <v>89</v>
      </c>
      <c r="B15" s="303"/>
      <c r="C15" s="303"/>
      <c r="D15" s="303"/>
    </row>
    <row r="16" spans="1:4">
      <c r="A16" s="303" t="s">
        <v>90</v>
      </c>
      <c r="B16" s="303"/>
      <c r="C16" s="303"/>
      <c r="D16" s="303"/>
    </row>
    <row r="17" spans="1:4">
      <c r="A17" s="4">
        <v>1</v>
      </c>
      <c r="B17" s="304" t="s">
        <v>91</v>
      </c>
      <c r="C17" s="304"/>
      <c r="D17" s="6" t="str">
        <f>A14</f>
        <v>Mão de obra</v>
      </c>
    </row>
    <row r="18" spans="1:4">
      <c r="A18" s="4">
        <v>2</v>
      </c>
      <c r="B18" s="304" t="s">
        <v>92</v>
      </c>
      <c r="C18" s="304"/>
      <c r="D18" s="29">
        <v>5171</v>
      </c>
    </row>
    <row r="19" spans="1:4">
      <c r="A19" s="4">
        <v>3</v>
      </c>
      <c r="B19" s="304" t="s">
        <v>192</v>
      </c>
      <c r="C19" s="304"/>
      <c r="D19" s="162">
        <v>3669.27</v>
      </c>
    </row>
    <row r="20" spans="1:4">
      <c r="A20" s="4">
        <v>4</v>
      </c>
      <c r="B20" s="304" t="s">
        <v>95</v>
      </c>
      <c r="C20" s="304"/>
      <c r="D20" s="25"/>
    </row>
    <row r="21" spans="1:4">
      <c r="A21" s="4">
        <v>5</v>
      </c>
      <c r="B21" s="304" t="s">
        <v>96</v>
      </c>
      <c r="C21" s="304"/>
      <c r="D21" s="26">
        <v>45292</v>
      </c>
    </row>
    <row r="22" spans="1:4">
      <c r="A22" s="306"/>
      <c r="B22" s="306"/>
      <c r="C22" s="306"/>
      <c r="D22" s="306"/>
    </row>
    <row r="23" spans="1:4">
      <c r="A23" s="290" t="s">
        <v>97</v>
      </c>
      <c r="B23" s="290"/>
      <c r="C23" s="290"/>
      <c r="D23" s="290"/>
    </row>
    <row r="24" spans="1:4">
      <c r="A24" s="7">
        <v>1</v>
      </c>
      <c r="B24" s="307" t="s">
        <v>98</v>
      </c>
      <c r="C24" s="307"/>
      <c r="D24" s="7" t="s">
        <v>99</v>
      </c>
    </row>
    <row r="25" spans="1:4">
      <c r="A25" s="7" t="s">
        <v>72</v>
      </c>
      <c r="B25" s="302" t="s">
        <v>193</v>
      </c>
      <c r="C25" s="302"/>
      <c r="D25" s="27">
        <f>D19</f>
        <v>3669.27</v>
      </c>
    </row>
    <row r="26" spans="1:4">
      <c r="A26" s="7" t="s">
        <v>75</v>
      </c>
      <c r="B26" s="302" t="s">
        <v>101</v>
      </c>
      <c r="C26" s="302"/>
      <c r="D26" s="17">
        <f>D25*30%</f>
        <v>1100.7809999999999</v>
      </c>
    </row>
    <row r="27" spans="1:4">
      <c r="A27" s="7" t="s">
        <v>78</v>
      </c>
      <c r="B27" s="310" t="s">
        <v>102</v>
      </c>
      <c r="C27" s="311"/>
      <c r="D27" s="19">
        <v>0</v>
      </c>
    </row>
    <row r="28" spans="1:4">
      <c r="A28" s="7" t="s">
        <v>80</v>
      </c>
      <c r="B28" s="310" t="s">
        <v>103</v>
      </c>
      <c r="C28" s="311"/>
      <c r="D28" s="19">
        <v>0</v>
      </c>
    </row>
    <row r="29" spans="1:4">
      <c r="A29" s="7" t="s">
        <v>104</v>
      </c>
      <c r="B29" s="310" t="s">
        <v>105</v>
      </c>
      <c r="C29" s="311"/>
      <c r="D29" s="19">
        <f>D28/15*2.5</f>
        <v>0</v>
      </c>
    </row>
    <row r="30" spans="1:4">
      <c r="A30" s="7" t="s">
        <v>106</v>
      </c>
      <c r="B30" s="307" t="s">
        <v>107</v>
      </c>
      <c r="C30" s="307"/>
      <c r="D30" s="19">
        <v>0</v>
      </c>
    </row>
    <row r="31" spans="1:4">
      <c r="A31" s="5" t="s">
        <v>108</v>
      </c>
      <c r="B31" s="312" t="s">
        <v>109</v>
      </c>
      <c r="C31" s="313"/>
      <c r="D31" s="11">
        <v>0</v>
      </c>
    </row>
    <row r="32" spans="1:4">
      <c r="A32" s="308" t="s">
        <v>110</v>
      </c>
      <c r="B32" s="314"/>
      <c r="C32" s="309"/>
      <c r="D32" s="13">
        <f>SUM(D25:D31)</f>
        <v>4770.0509999999995</v>
      </c>
    </row>
    <row r="33" spans="1:4">
      <c r="A33" s="306"/>
      <c r="B33" s="306"/>
      <c r="C33" s="306"/>
      <c r="D33" s="306"/>
    </row>
    <row r="34" spans="1:4">
      <c r="A34" s="290" t="s">
        <v>111</v>
      </c>
      <c r="B34" s="290"/>
      <c r="C34" s="290"/>
      <c r="D34" s="290"/>
    </row>
    <row r="35" spans="1:4">
      <c r="A35" s="290" t="s">
        <v>112</v>
      </c>
      <c r="B35" s="290"/>
      <c r="C35" s="290"/>
      <c r="D35" s="290"/>
    </row>
    <row r="36" spans="1:4" ht="22.5">
      <c r="A36" s="5" t="s">
        <v>113</v>
      </c>
      <c r="B36" s="8" t="s">
        <v>114</v>
      </c>
      <c r="C36" s="5" t="s">
        <v>115</v>
      </c>
      <c r="D36" s="5" t="s">
        <v>99</v>
      </c>
    </row>
    <row r="37" spans="1:4">
      <c r="A37" s="5" t="s">
        <v>72</v>
      </c>
      <c r="B37" s="9" t="s">
        <v>116</v>
      </c>
      <c r="C37" s="10">
        <v>8.3299999999999999E-2</v>
      </c>
      <c r="D37" s="11">
        <f>ROUND($D$32*C37,2)</f>
        <v>397.35</v>
      </c>
    </row>
    <row r="38" spans="1:4">
      <c r="A38" s="5" t="s">
        <v>75</v>
      </c>
      <c r="B38" s="9" t="s">
        <v>117</v>
      </c>
      <c r="C38" s="10">
        <v>0.121</v>
      </c>
      <c r="D38" s="11">
        <f>ROUND($D$32*C38,2)</f>
        <v>577.17999999999995</v>
      </c>
    </row>
    <row r="39" spans="1:4">
      <c r="A39" s="308" t="s">
        <v>118</v>
      </c>
      <c r="B39" s="309"/>
      <c r="C39" s="12">
        <f>SUM(C37:C38)</f>
        <v>0.20429999999999998</v>
      </c>
      <c r="D39" s="13">
        <f>SUM(D37:D38)</f>
        <v>974.53</v>
      </c>
    </row>
    <row r="40" spans="1:4">
      <c r="A40" s="315" t="s">
        <v>119</v>
      </c>
      <c r="B40" s="315"/>
      <c r="C40" s="315"/>
      <c r="D40" s="315"/>
    </row>
    <row r="41" spans="1:4" ht="22.5">
      <c r="A41" s="5" t="s">
        <v>120</v>
      </c>
      <c r="B41" s="5" t="s">
        <v>121</v>
      </c>
      <c r="C41" s="5" t="s">
        <v>115</v>
      </c>
      <c r="D41" s="5" t="s">
        <v>99</v>
      </c>
    </row>
    <row r="42" spans="1:4">
      <c r="A42" s="5" t="s">
        <v>72</v>
      </c>
      <c r="B42" s="9" t="s">
        <v>122</v>
      </c>
      <c r="C42" s="10">
        <v>0.2</v>
      </c>
      <c r="D42" s="11">
        <f>ROUND(($D$32+$D$39)*C42,2)</f>
        <v>1148.92</v>
      </c>
    </row>
    <row r="43" spans="1:4">
      <c r="A43" s="5" t="s">
        <v>75</v>
      </c>
      <c r="B43" s="9" t="s">
        <v>123</v>
      </c>
      <c r="C43" s="10">
        <v>2.5000000000000001E-2</v>
      </c>
      <c r="D43" s="11">
        <f>ROUND(($D$32+$D$39)*C43,2)</f>
        <v>143.61000000000001</v>
      </c>
    </row>
    <row r="44" spans="1:4">
      <c r="A44" s="5" t="s">
        <v>78</v>
      </c>
      <c r="B44" s="9" t="s">
        <v>124</v>
      </c>
      <c r="C44" s="10">
        <v>0.03</v>
      </c>
      <c r="D44" s="11">
        <f t="shared" ref="D44:D49" si="0">ROUND(($D$32+$D$39)*C44,2)</f>
        <v>172.34</v>
      </c>
    </row>
    <row r="45" spans="1:4">
      <c r="A45" s="5" t="s">
        <v>80</v>
      </c>
      <c r="B45" s="9" t="s">
        <v>125</v>
      </c>
      <c r="C45" s="10">
        <v>1.4999999999999999E-2</v>
      </c>
      <c r="D45" s="11">
        <f t="shared" si="0"/>
        <v>86.17</v>
      </c>
    </row>
    <row r="46" spans="1:4">
      <c r="A46" s="5" t="s">
        <v>104</v>
      </c>
      <c r="B46" s="9" t="s">
        <v>126</v>
      </c>
      <c r="C46" s="10">
        <v>0.01</v>
      </c>
      <c r="D46" s="11">
        <f t="shared" si="0"/>
        <v>57.45</v>
      </c>
    </row>
    <row r="47" spans="1:4">
      <c r="A47" s="5" t="s">
        <v>106</v>
      </c>
      <c r="B47" s="9" t="s">
        <v>127</v>
      </c>
      <c r="C47" s="10">
        <v>6.0000000000000001E-3</v>
      </c>
      <c r="D47" s="11">
        <f t="shared" si="0"/>
        <v>34.47</v>
      </c>
    </row>
    <row r="48" spans="1:4">
      <c r="A48" s="5" t="s">
        <v>108</v>
      </c>
      <c r="B48" s="9" t="s">
        <v>128</v>
      </c>
      <c r="C48" s="10">
        <v>2E-3</v>
      </c>
      <c r="D48" s="11">
        <f t="shared" si="0"/>
        <v>11.49</v>
      </c>
    </row>
    <row r="49" spans="1:4">
      <c r="A49" s="5" t="s">
        <v>129</v>
      </c>
      <c r="B49" s="9" t="s">
        <v>130</v>
      </c>
      <c r="C49" s="10">
        <v>0.08</v>
      </c>
      <c r="D49" s="11">
        <f t="shared" si="0"/>
        <v>459.57</v>
      </c>
    </row>
    <row r="50" spans="1:4">
      <c r="A50" s="308" t="s">
        <v>118</v>
      </c>
      <c r="B50" s="309"/>
      <c r="C50" s="12">
        <f>SUM(C42:C49)</f>
        <v>0.36800000000000005</v>
      </c>
      <c r="D50" s="13">
        <f>SUM(D42:D49)</f>
        <v>2114.0200000000004</v>
      </c>
    </row>
    <row r="51" spans="1:4">
      <c r="A51" s="290" t="s">
        <v>131</v>
      </c>
      <c r="B51" s="290"/>
      <c r="C51" s="290"/>
      <c r="D51" s="290"/>
    </row>
    <row r="52" spans="1:4" ht="22.5">
      <c r="A52" s="5" t="s">
        <v>132</v>
      </c>
      <c r="B52" s="9" t="s">
        <v>133</v>
      </c>
      <c r="C52" s="5" t="s">
        <v>134</v>
      </c>
      <c r="D52" s="5" t="s">
        <v>99</v>
      </c>
    </row>
    <row r="53" spans="1:4">
      <c r="A53" s="163" t="s">
        <v>72</v>
      </c>
      <c r="B53" s="9" t="s">
        <v>135</v>
      </c>
      <c r="C53" s="17">
        <v>5.5</v>
      </c>
      <c r="D53" s="17">
        <v>0</v>
      </c>
    </row>
    <row r="54" spans="1:4" ht="22.5">
      <c r="A54" s="5" t="s">
        <v>75</v>
      </c>
      <c r="B54" s="9" t="s">
        <v>222</v>
      </c>
      <c r="C54" s="27">
        <v>45.23</v>
      </c>
      <c r="D54" s="11">
        <f>C54*15</f>
        <v>678.44999999999993</v>
      </c>
    </row>
    <row r="55" spans="1:4">
      <c r="A55" s="5" t="s">
        <v>78</v>
      </c>
      <c r="B55" s="14" t="s">
        <v>137</v>
      </c>
      <c r="C55" s="17"/>
      <c r="D55" s="17">
        <f>C55</f>
        <v>0</v>
      </c>
    </row>
    <row r="56" spans="1:4">
      <c r="A56" s="5" t="s">
        <v>80</v>
      </c>
      <c r="B56" s="9" t="s">
        <v>138</v>
      </c>
      <c r="C56" s="9"/>
      <c r="D56" s="17">
        <v>12.81</v>
      </c>
    </row>
    <row r="57" spans="1:4">
      <c r="A57" s="5" t="s">
        <v>104</v>
      </c>
      <c r="B57" s="9" t="s">
        <v>139</v>
      </c>
      <c r="C57" s="9"/>
      <c r="D57" s="17">
        <v>15.02</v>
      </c>
    </row>
    <row r="58" spans="1:4">
      <c r="A58" s="5" t="s">
        <v>106</v>
      </c>
      <c r="B58" s="14" t="s">
        <v>140</v>
      </c>
      <c r="C58" s="17"/>
      <c r="D58" s="17">
        <v>184.55</v>
      </c>
    </row>
    <row r="59" spans="1:4">
      <c r="A59" s="4" t="s">
        <v>108</v>
      </c>
      <c r="B59" s="164" t="s">
        <v>109</v>
      </c>
      <c r="C59" s="164"/>
      <c r="D59" s="17">
        <v>0</v>
      </c>
    </row>
    <row r="60" spans="1:4">
      <c r="A60" s="300" t="s">
        <v>110</v>
      </c>
      <c r="B60" s="300"/>
      <c r="C60" s="300"/>
      <c r="D60" s="18">
        <f>SUM(D53:D59)</f>
        <v>890.82999999999993</v>
      </c>
    </row>
    <row r="61" spans="1:4">
      <c r="A61" s="290" t="s">
        <v>141</v>
      </c>
      <c r="B61" s="290"/>
      <c r="C61" s="290"/>
      <c r="D61" s="290"/>
    </row>
    <row r="62" spans="1:4">
      <c r="A62" s="5">
        <v>2</v>
      </c>
      <c r="B62" s="302" t="s">
        <v>142</v>
      </c>
      <c r="C62" s="302"/>
      <c r="D62" s="5" t="s">
        <v>99</v>
      </c>
    </row>
    <row r="63" spans="1:4">
      <c r="A63" s="5" t="s">
        <v>113</v>
      </c>
      <c r="B63" s="302" t="s">
        <v>114</v>
      </c>
      <c r="C63" s="302"/>
      <c r="D63" s="11">
        <f>D39</f>
        <v>974.53</v>
      </c>
    </row>
    <row r="64" spans="1:4">
      <c r="A64" s="5" t="s">
        <v>120</v>
      </c>
      <c r="B64" s="302" t="s">
        <v>121</v>
      </c>
      <c r="C64" s="302"/>
      <c r="D64" s="11">
        <f>D50</f>
        <v>2114.0200000000004</v>
      </c>
    </row>
    <row r="65" spans="1:4">
      <c r="A65" s="5" t="s">
        <v>132</v>
      </c>
      <c r="B65" s="302" t="s">
        <v>133</v>
      </c>
      <c r="C65" s="302"/>
      <c r="D65" s="11">
        <f>D60</f>
        <v>890.82999999999993</v>
      </c>
    </row>
    <row r="66" spans="1:4">
      <c r="A66" s="300" t="s">
        <v>110</v>
      </c>
      <c r="B66" s="300"/>
      <c r="C66" s="300"/>
      <c r="D66" s="13">
        <f>SUM(D63:D65)</f>
        <v>3979.38</v>
      </c>
    </row>
    <row r="67" spans="1:4">
      <c r="A67" s="306"/>
      <c r="B67" s="306"/>
      <c r="C67" s="306"/>
      <c r="D67" s="306"/>
    </row>
    <row r="68" spans="1:4">
      <c r="A68" s="290" t="s">
        <v>143</v>
      </c>
      <c r="B68" s="290"/>
      <c r="C68" s="290"/>
      <c r="D68" s="290"/>
    </row>
    <row r="69" spans="1:4" ht="22.5">
      <c r="A69" s="5">
        <v>3</v>
      </c>
      <c r="B69" s="8" t="s">
        <v>144</v>
      </c>
      <c r="C69" s="5" t="s">
        <v>115</v>
      </c>
      <c r="D69" s="5" t="s">
        <v>99</v>
      </c>
    </row>
    <row r="70" spans="1:4">
      <c r="A70" s="5" t="s">
        <v>72</v>
      </c>
      <c r="B70" s="8" t="s">
        <v>145</v>
      </c>
      <c r="C70" s="10">
        <v>4.1999999999999997E-3</v>
      </c>
      <c r="D70" s="11">
        <f>ROUND(D32*C70,2)</f>
        <v>20.03</v>
      </c>
    </row>
    <row r="71" spans="1:4">
      <c r="A71" s="5" t="s">
        <v>75</v>
      </c>
      <c r="B71" s="8" t="s">
        <v>146</v>
      </c>
      <c r="C71" s="10">
        <f>0.08*C$70</f>
        <v>3.3599999999999998E-4</v>
      </c>
      <c r="D71" s="11">
        <f>ROUND($D$32*$C$71,2)</f>
        <v>1.6</v>
      </c>
    </row>
    <row r="72" spans="1:4">
      <c r="A72" s="5" t="s">
        <v>78</v>
      </c>
      <c r="B72" s="8" t="s">
        <v>147</v>
      </c>
      <c r="C72" s="10">
        <v>0.04</v>
      </c>
      <c r="D72" s="11">
        <f>ROUND(D32*C72,2)</f>
        <v>190.8</v>
      </c>
    </row>
    <row r="73" spans="1:4">
      <c r="A73" s="5" t="s">
        <v>80</v>
      </c>
      <c r="B73" s="8" t="s">
        <v>148</v>
      </c>
      <c r="C73" s="10">
        <v>1.9400000000000001E-2</v>
      </c>
      <c r="D73" s="11">
        <f>ROUND(D32*C73,2)</f>
        <v>92.54</v>
      </c>
    </row>
    <row r="74" spans="1:4" ht="22.5">
      <c r="A74" s="5" t="s">
        <v>104</v>
      </c>
      <c r="B74" s="8" t="s">
        <v>149</v>
      </c>
      <c r="C74" s="10">
        <f>C50*C73</f>
        <v>7.1392000000000009E-3</v>
      </c>
      <c r="D74" s="11">
        <f>ROUND(D32*C74,2)</f>
        <v>34.049999999999997</v>
      </c>
    </row>
    <row r="75" spans="1:4">
      <c r="A75" s="5" t="s">
        <v>106</v>
      </c>
      <c r="B75" s="8" t="s">
        <v>150</v>
      </c>
      <c r="C75" s="10">
        <f>40%*8%*C73</f>
        <v>6.2080000000000002E-4</v>
      </c>
      <c r="D75" s="11">
        <f>ROUND($D$32*$C$75,2)</f>
        <v>2.96</v>
      </c>
    </row>
    <row r="76" spans="1:4">
      <c r="A76" s="308" t="s">
        <v>118</v>
      </c>
      <c r="B76" s="309"/>
      <c r="C76" s="12">
        <f>SUM(C70:C75)</f>
        <v>7.1695999999999996E-2</v>
      </c>
      <c r="D76" s="13">
        <f>SUM(D70:D75)</f>
        <v>341.98</v>
      </c>
    </row>
    <row r="77" spans="1:4">
      <c r="A77" s="316"/>
      <c r="B77" s="316"/>
      <c r="C77" s="316"/>
      <c r="D77" s="316"/>
    </row>
    <row r="78" spans="1:4">
      <c r="A78" s="290" t="s">
        <v>151</v>
      </c>
      <c r="B78" s="290"/>
      <c r="C78" s="290"/>
      <c r="D78" s="290"/>
    </row>
    <row r="79" spans="1:4">
      <c r="A79" s="317" t="s">
        <v>152</v>
      </c>
      <c r="B79" s="318"/>
      <c r="C79" s="318"/>
      <c r="D79" s="319"/>
    </row>
    <row r="80" spans="1:4" ht="22.5">
      <c r="A80" s="5" t="s">
        <v>153</v>
      </c>
      <c r="B80" s="9" t="s">
        <v>154</v>
      </c>
      <c r="C80" s="5" t="s">
        <v>115</v>
      </c>
      <c r="D80" s="5" t="s">
        <v>99</v>
      </c>
    </row>
    <row r="81" spans="1:5">
      <c r="A81" s="5" t="s">
        <v>72</v>
      </c>
      <c r="B81" s="9" t="s">
        <v>155</v>
      </c>
      <c r="C81" s="10">
        <v>1.6E-2</v>
      </c>
      <c r="D81" s="11">
        <f>ROUND($D$32*C81,2)</f>
        <v>76.319999999999993</v>
      </c>
    </row>
    <row r="82" spans="1:5">
      <c r="A82" s="5" t="s">
        <v>75</v>
      </c>
      <c r="B82" s="9" t="s">
        <v>156</v>
      </c>
      <c r="C82" s="10">
        <v>1.9400000000000001E-2</v>
      </c>
      <c r="D82" s="11">
        <f>ROUND($D$32*C82,2)</f>
        <v>92.54</v>
      </c>
    </row>
    <row r="83" spans="1:5">
      <c r="A83" s="5" t="s">
        <v>78</v>
      </c>
      <c r="B83" s="9" t="s">
        <v>157</v>
      </c>
      <c r="C83" s="10">
        <v>0.01</v>
      </c>
      <c r="D83" s="11">
        <f t="shared" ref="D83:D86" si="1">ROUND($D$32*C83,2)</f>
        <v>47.7</v>
      </c>
    </row>
    <row r="84" spans="1:5">
      <c r="A84" s="5" t="s">
        <v>80</v>
      </c>
      <c r="B84" s="9" t="s">
        <v>158</v>
      </c>
      <c r="C84" s="10">
        <v>0.01</v>
      </c>
      <c r="D84" s="11">
        <f t="shared" si="1"/>
        <v>47.7</v>
      </c>
    </row>
    <row r="85" spans="1:5">
      <c r="A85" s="5" t="s">
        <v>104</v>
      </c>
      <c r="B85" s="9" t="s">
        <v>159</v>
      </c>
      <c r="C85" s="10">
        <v>0.01</v>
      </c>
      <c r="D85" s="11">
        <f t="shared" si="1"/>
        <v>47.7</v>
      </c>
    </row>
    <row r="86" spans="1:5">
      <c r="A86" s="5" t="s">
        <v>106</v>
      </c>
      <c r="B86" s="9" t="s">
        <v>160</v>
      </c>
      <c r="C86" s="10">
        <v>0</v>
      </c>
      <c r="D86" s="11">
        <f t="shared" si="1"/>
        <v>0</v>
      </c>
    </row>
    <row r="87" spans="1:5">
      <c r="A87" s="308" t="s">
        <v>118</v>
      </c>
      <c r="B87" s="309"/>
      <c r="C87" s="12">
        <f>SUM(C81:C86)</f>
        <v>6.54E-2</v>
      </c>
      <c r="D87" s="13">
        <f>SUM(D81:D86)</f>
        <v>311.95999999999998</v>
      </c>
    </row>
    <row r="88" spans="1:5">
      <c r="A88" s="320" t="s">
        <v>161</v>
      </c>
      <c r="B88" s="321"/>
      <c r="C88" s="321"/>
      <c r="D88" s="321"/>
    </row>
    <row r="89" spans="1:5" ht="22.5">
      <c r="A89" s="5" t="s">
        <v>162</v>
      </c>
      <c r="B89" s="9" t="s">
        <v>163</v>
      </c>
      <c r="C89" s="5" t="s">
        <v>115</v>
      </c>
      <c r="D89" s="5" t="s">
        <v>99</v>
      </c>
    </row>
    <row r="90" spans="1:5">
      <c r="A90" s="5" t="s">
        <v>72</v>
      </c>
      <c r="B90" s="8" t="s">
        <v>164</v>
      </c>
      <c r="C90" s="203">
        <v>0</v>
      </c>
      <c r="D90" s="204">
        <v>0</v>
      </c>
      <c r="E90" s="197" t="s">
        <v>224</v>
      </c>
    </row>
    <row r="91" spans="1:5">
      <c r="A91" s="308" t="s">
        <v>118</v>
      </c>
      <c r="B91" s="309"/>
      <c r="C91" s="12">
        <f>SUM(C90)</f>
        <v>0</v>
      </c>
      <c r="D91" s="13">
        <f>SUM(D90)</f>
        <v>0</v>
      </c>
    </row>
    <row r="92" spans="1:5">
      <c r="A92" s="290" t="s">
        <v>165</v>
      </c>
      <c r="B92" s="290"/>
      <c r="C92" s="290"/>
      <c r="D92" s="290"/>
    </row>
    <row r="93" spans="1:5">
      <c r="A93" s="5">
        <v>4</v>
      </c>
      <c r="B93" s="302" t="s">
        <v>166</v>
      </c>
      <c r="C93" s="302"/>
      <c r="D93" s="5" t="s">
        <v>99</v>
      </c>
    </row>
    <row r="94" spans="1:5">
      <c r="A94" s="5" t="s">
        <v>153</v>
      </c>
      <c r="B94" s="302" t="s">
        <v>167</v>
      </c>
      <c r="C94" s="302"/>
      <c r="D94" s="11">
        <f>D87</f>
        <v>311.95999999999998</v>
      </c>
    </row>
    <row r="95" spans="1:5">
      <c r="A95" s="5" t="s">
        <v>162</v>
      </c>
      <c r="B95" s="302" t="s">
        <v>163</v>
      </c>
      <c r="C95" s="302"/>
      <c r="D95" s="11">
        <f>D91</f>
        <v>0</v>
      </c>
    </row>
    <row r="96" spans="1:5">
      <c r="A96" s="300" t="s">
        <v>110</v>
      </c>
      <c r="B96" s="300"/>
      <c r="C96" s="300"/>
      <c r="D96" s="13">
        <f>SUM(D94:D95)</f>
        <v>311.95999999999998</v>
      </c>
    </row>
    <row r="97" spans="1:4">
      <c r="A97" s="316"/>
      <c r="B97" s="316"/>
      <c r="C97" s="316"/>
      <c r="D97" s="316"/>
    </row>
    <row r="98" spans="1:4">
      <c r="A98" s="317" t="s">
        <v>168</v>
      </c>
      <c r="B98" s="318"/>
      <c r="C98" s="318"/>
      <c r="D98" s="319"/>
    </row>
    <row r="99" spans="1:4">
      <c r="A99" s="5">
        <v>5</v>
      </c>
      <c r="B99" s="302" t="s">
        <v>169</v>
      </c>
      <c r="C99" s="302"/>
      <c r="D99" s="5" t="s">
        <v>99</v>
      </c>
    </row>
    <row r="100" spans="1:4">
      <c r="A100" s="5" t="s">
        <v>72</v>
      </c>
      <c r="B100" s="302" t="s">
        <v>170</v>
      </c>
      <c r="C100" s="302"/>
      <c r="D100" s="27">
        <f>'Uniforme brigada'!F9</f>
        <v>311.90000000000003</v>
      </c>
    </row>
    <row r="101" spans="1:4">
      <c r="A101" s="5" t="s">
        <v>75</v>
      </c>
      <c r="B101" s="302" t="s">
        <v>171</v>
      </c>
      <c r="C101" s="302"/>
      <c r="D101" s="27">
        <f>'materiais equipamentos brigada'!G77</f>
        <v>110.10395000000003</v>
      </c>
    </row>
    <row r="102" spans="1:4">
      <c r="A102" s="5" t="s">
        <v>78</v>
      </c>
      <c r="B102" s="302" t="s">
        <v>172</v>
      </c>
      <c r="C102" s="302"/>
      <c r="D102" s="27"/>
    </row>
    <row r="103" spans="1:4">
      <c r="A103" s="5" t="s">
        <v>80</v>
      </c>
      <c r="B103" s="302" t="s">
        <v>109</v>
      </c>
      <c r="C103" s="302"/>
      <c r="D103" s="27">
        <v>0</v>
      </c>
    </row>
    <row r="104" spans="1:4">
      <c r="A104" s="300" t="s">
        <v>118</v>
      </c>
      <c r="B104" s="300"/>
      <c r="C104" s="300"/>
      <c r="D104" s="165">
        <f>SUM(D100:D103)</f>
        <v>422.00395000000003</v>
      </c>
    </row>
    <row r="105" spans="1:4">
      <c r="A105" s="316"/>
      <c r="B105" s="316"/>
      <c r="C105" s="316"/>
      <c r="D105" s="316"/>
    </row>
    <row r="106" spans="1:4">
      <c r="A106" s="290" t="s">
        <v>185</v>
      </c>
      <c r="B106" s="290"/>
      <c r="C106" s="290"/>
      <c r="D106" s="290"/>
    </row>
    <row r="107" spans="1:4" ht="22.5">
      <c r="A107" s="5">
        <v>6</v>
      </c>
      <c r="B107" s="14" t="s">
        <v>174</v>
      </c>
      <c r="C107" s="5" t="s">
        <v>115</v>
      </c>
      <c r="D107" s="5" t="s">
        <v>99</v>
      </c>
    </row>
    <row r="108" spans="1:4">
      <c r="A108" s="5" t="s">
        <v>72</v>
      </c>
      <c r="B108" s="14" t="s">
        <v>175</v>
      </c>
      <c r="C108" s="166">
        <v>0.12</v>
      </c>
      <c r="D108" s="11">
        <f>ROUND(D124*C108,2)</f>
        <v>1179.04</v>
      </c>
    </row>
    <row r="109" spans="1:4">
      <c r="A109" s="5" t="s">
        <v>75</v>
      </c>
      <c r="B109" s="14" t="s">
        <v>176</v>
      </c>
      <c r="C109" s="166">
        <v>0.15</v>
      </c>
      <c r="D109" s="11">
        <f>ROUND((D108+D124)*C109,2)</f>
        <v>1650.66</v>
      </c>
    </row>
    <row r="110" spans="1:4">
      <c r="A110" s="5" t="s">
        <v>78</v>
      </c>
      <c r="B110" s="8" t="s">
        <v>177</v>
      </c>
      <c r="C110" s="12">
        <f>SUM(C111:C114)</f>
        <v>0.14250000000000002</v>
      </c>
      <c r="D110" s="9"/>
    </row>
    <row r="111" spans="1:4">
      <c r="A111" s="5"/>
      <c r="B111" s="14" t="s">
        <v>178</v>
      </c>
      <c r="C111" s="15">
        <v>1.6500000000000001E-2</v>
      </c>
      <c r="D111" s="323">
        <f>ROUND(ROUND((D108+D109+D124)/(100%-C110),2)*C110,2)</f>
        <v>2103.0300000000002</v>
      </c>
    </row>
    <row r="112" spans="1:4">
      <c r="A112" s="5"/>
      <c r="B112" s="14" t="s">
        <v>179</v>
      </c>
      <c r="C112" s="15">
        <v>7.5999999999999998E-2</v>
      </c>
      <c r="D112" s="324"/>
    </row>
    <row r="113" spans="1:4">
      <c r="A113" s="5"/>
      <c r="B113" s="14" t="s">
        <v>180</v>
      </c>
      <c r="C113" s="15">
        <v>0</v>
      </c>
      <c r="D113" s="324"/>
    </row>
    <row r="114" spans="1:4">
      <c r="A114" s="5"/>
      <c r="B114" s="14" t="s">
        <v>181</v>
      </c>
      <c r="C114" s="15">
        <v>0.05</v>
      </c>
      <c r="D114" s="325"/>
    </row>
    <row r="115" spans="1:4">
      <c r="A115" s="300" t="s">
        <v>118</v>
      </c>
      <c r="B115" s="300"/>
      <c r="C115" s="16"/>
      <c r="D115" s="13">
        <f>SUM(D108,D109,D111,D112,D113,D114)</f>
        <v>4932.7299999999996</v>
      </c>
    </row>
    <row r="116" spans="1:4">
      <c r="A116" s="316"/>
      <c r="B116" s="316"/>
      <c r="C116" s="316"/>
      <c r="D116" s="316"/>
    </row>
    <row r="117" spans="1:4">
      <c r="A117" s="290" t="s">
        <v>182</v>
      </c>
      <c r="B117" s="290"/>
      <c r="C117" s="290"/>
      <c r="D117" s="290"/>
    </row>
    <row r="118" spans="1:4">
      <c r="A118" s="5"/>
      <c r="B118" s="302" t="s">
        <v>183</v>
      </c>
      <c r="C118" s="302"/>
      <c r="D118" s="5" t="s">
        <v>99</v>
      </c>
    </row>
    <row r="119" spans="1:4">
      <c r="A119" s="5" t="s">
        <v>72</v>
      </c>
      <c r="B119" s="302" t="s">
        <v>97</v>
      </c>
      <c r="C119" s="302"/>
      <c r="D119" s="11">
        <f>D32</f>
        <v>4770.0509999999995</v>
      </c>
    </row>
    <row r="120" spans="1:4">
      <c r="A120" s="5" t="s">
        <v>75</v>
      </c>
      <c r="B120" s="302" t="s">
        <v>111</v>
      </c>
      <c r="C120" s="302"/>
      <c r="D120" s="11">
        <f>D66</f>
        <v>3979.38</v>
      </c>
    </row>
    <row r="121" spans="1:4">
      <c r="A121" s="5" t="s">
        <v>78</v>
      </c>
      <c r="B121" s="302" t="s">
        <v>111</v>
      </c>
      <c r="C121" s="302"/>
      <c r="D121" s="11">
        <f>D76</f>
        <v>341.98</v>
      </c>
    </row>
    <row r="122" spans="1:4">
      <c r="A122" s="5" t="s">
        <v>80</v>
      </c>
      <c r="B122" s="302" t="s">
        <v>151</v>
      </c>
      <c r="C122" s="302"/>
      <c r="D122" s="17">
        <f>D96</f>
        <v>311.95999999999998</v>
      </c>
    </row>
    <row r="123" spans="1:4">
      <c r="A123" s="5" t="s">
        <v>104</v>
      </c>
      <c r="B123" s="302" t="s">
        <v>168</v>
      </c>
      <c r="C123" s="302"/>
      <c r="D123" s="17">
        <f>D104</f>
        <v>422.00395000000003</v>
      </c>
    </row>
    <row r="124" spans="1:4">
      <c r="A124" s="300" t="s">
        <v>184</v>
      </c>
      <c r="B124" s="300"/>
      <c r="C124" s="300"/>
      <c r="D124" s="18">
        <f>SUM(D119:D123)</f>
        <v>9825.3749499999994</v>
      </c>
    </row>
    <row r="125" spans="1:4">
      <c r="A125" s="5" t="s">
        <v>106</v>
      </c>
      <c r="B125" s="302" t="s">
        <v>185</v>
      </c>
      <c r="C125" s="302"/>
      <c r="D125" s="17">
        <f>D115</f>
        <v>4932.7299999999996</v>
      </c>
    </row>
    <row r="126" spans="1:4">
      <c r="A126" s="300" t="s">
        <v>186</v>
      </c>
      <c r="B126" s="300"/>
      <c r="C126" s="300"/>
      <c r="D126" s="18">
        <f>ROUNDUP(D124+D125,2)</f>
        <v>14758.11</v>
      </c>
    </row>
    <row r="127" spans="1:4">
      <c r="A127" s="316"/>
      <c r="B127" s="316"/>
      <c r="C127" s="316"/>
      <c r="D127" s="316"/>
    </row>
  </sheetData>
  <mergeCells count="88">
    <mergeCell ref="A124:C124"/>
    <mergeCell ref="B125:C125"/>
    <mergeCell ref="A126:C126"/>
    <mergeCell ref="A127:D127"/>
    <mergeCell ref="B118:C118"/>
    <mergeCell ref="B119:C119"/>
    <mergeCell ref="B120:C120"/>
    <mergeCell ref="B121:C121"/>
    <mergeCell ref="B122:C122"/>
    <mergeCell ref="B123:C123"/>
    <mergeCell ref="A117:D117"/>
    <mergeCell ref="B99:C99"/>
    <mergeCell ref="B100:C100"/>
    <mergeCell ref="B101:C101"/>
    <mergeCell ref="B102:C102"/>
    <mergeCell ref="B103:C103"/>
    <mergeCell ref="A104:C104"/>
    <mergeCell ref="A105:D105"/>
    <mergeCell ref="A106:D106"/>
    <mergeCell ref="D111:D114"/>
    <mergeCell ref="A115:B115"/>
    <mergeCell ref="A116:D116"/>
    <mergeCell ref="A98:D98"/>
    <mergeCell ref="A78:D78"/>
    <mergeCell ref="A79:D79"/>
    <mergeCell ref="A87:B87"/>
    <mergeCell ref="A88:D88"/>
    <mergeCell ref="A91:B91"/>
    <mergeCell ref="A92:D92"/>
    <mergeCell ref="B93:C93"/>
    <mergeCell ref="B94:C94"/>
    <mergeCell ref="B95:C95"/>
    <mergeCell ref="A96:C96"/>
    <mergeCell ref="A97:D97"/>
    <mergeCell ref="A77:D77"/>
    <mergeCell ref="A51:D51"/>
    <mergeCell ref="A60:C60"/>
    <mergeCell ref="A61:D61"/>
    <mergeCell ref="B62:C62"/>
    <mergeCell ref="B63:C63"/>
    <mergeCell ref="B64:C64"/>
    <mergeCell ref="B65:C65"/>
    <mergeCell ref="A66:C66"/>
    <mergeCell ref="A67:D67"/>
    <mergeCell ref="A68:D68"/>
    <mergeCell ref="A76:B76"/>
    <mergeCell ref="A50:B50"/>
    <mergeCell ref="B27:C27"/>
    <mergeCell ref="B28:C28"/>
    <mergeCell ref="B29:C29"/>
    <mergeCell ref="B30:C30"/>
    <mergeCell ref="B31:C31"/>
    <mergeCell ref="A32:C32"/>
    <mergeCell ref="A33:D33"/>
    <mergeCell ref="A34:D34"/>
    <mergeCell ref="A35:D35"/>
    <mergeCell ref="A39:B39"/>
    <mergeCell ref="A40:D40"/>
    <mergeCell ref="B26:C26"/>
    <mergeCell ref="A15:D15"/>
    <mergeCell ref="A16:D16"/>
    <mergeCell ref="B17:C17"/>
    <mergeCell ref="B18:C18"/>
    <mergeCell ref="B19:C19"/>
    <mergeCell ref="B20:C20"/>
    <mergeCell ref="B21:C21"/>
    <mergeCell ref="A22:D22"/>
    <mergeCell ref="A23:D23"/>
    <mergeCell ref="B24:C24"/>
    <mergeCell ref="B25:C25"/>
    <mergeCell ref="A14:D14"/>
    <mergeCell ref="A4:B4"/>
    <mergeCell ref="C4:D4"/>
    <mergeCell ref="A5:D5"/>
    <mergeCell ref="A6:D6"/>
    <mergeCell ref="B7:C7"/>
    <mergeCell ref="B8:C8"/>
    <mergeCell ref="B9:C9"/>
    <mergeCell ref="B10:C10"/>
    <mergeCell ref="A11:D11"/>
    <mergeCell ref="A12:B12"/>
    <mergeCell ref="A13:B13"/>
    <mergeCell ref="A1:B1"/>
    <mergeCell ref="C1:D1"/>
    <mergeCell ref="A2:B2"/>
    <mergeCell ref="C2:D2"/>
    <mergeCell ref="A3:B3"/>
    <mergeCell ref="C3:D3"/>
  </mergeCells>
  <pageMargins left="0.511811024" right="0.511811024" top="0.78740157499999996" bottom="0.78740157499999996" header="0.31496062000000002" footer="0.3149606200000000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2F25F-B690-4DD5-A54D-9A73A6480F6C}">
  <sheetPr>
    <tabColor theme="4" tint="0.39997558519241921"/>
    <pageSetUpPr fitToPage="1"/>
  </sheetPr>
  <dimension ref="A1:G77"/>
  <sheetViews>
    <sheetView topLeftCell="A34" workbookViewId="0">
      <selection activeCell="B74" sqref="B74"/>
    </sheetView>
  </sheetViews>
  <sheetFormatPr defaultRowHeight="15"/>
  <cols>
    <col min="2" max="2" width="70.85546875" bestFit="1" customWidth="1"/>
    <col min="4" max="4" width="12.7109375" style="32" customWidth="1"/>
    <col min="5" max="5" width="12.7109375" customWidth="1"/>
    <col min="6" max="6" width="14.140625" customWidth="1"/>
    <col min="7" max="7" width="21.5703125" style="33" customWidth="1"/>
  </cols>
  <sheetData>
    <row r="1" spans="1:7" ht="19.5" thickBot="1">
      <c r="A1" s="332" t="s">
        <v>323</v>
      </c>
      <c r="B1" s="333"/>
      <c r="C1" s="334"/>
      <c r="D1" s="130"/>
      <c r="E1" s="130"/>
      <c r="F1" s="130"/>
      <c r="G1" s="130"/>
    </row>
    <row r="2" spans="1:7" ht="32.25" thickBot="1">
      <c r="A2" s="42" t="s">
        <v>200</v>
      </c>
      <c r="B2" s="43" t="s">
        <v>201</v>
      </c>
      <c r="C2" s="43" t="s">
        <v>202</v>
      </c>
      <c r="D2" s="86" t="s">
        <v>203</v>
      </c>
      <c r="E2" s="84" t="s">
        <v>57</v>
      </c>
      <c r="F2" s="151" t="s">
        <v>324</v>
      </c>
      <c r="G2" s="79" t="s">
        <v>205</v>
      </c>
    </row>
    <row r="3" spans="1:7" ht="16.5" thickBot="1">
      <c r="A3" s="44">
        <v>1</v>
      </c>
      <c r="B3" s="45" t="s">
        <v>325</v>
      </c>
      <c r="C3" s="46">
        <v>1</v>
      </c>
      <c r="D3" s="87" t="s">
        <v>203</v>
      </c>
      <c r="E3" s="83">
        <v>32.65</v>
      </c>
      <c r="F3" s="83"/>
      <c r="G3" s="83">
        <f t="shared" ref="G3:G6" si="0">(E3*C3)/12</f>
        <v>2.7208333333333332</v>
      </c>
    </row>
    <row r="4" spans="1:7" ht="16.5" thickBot="1">
      <c r="A4" s="44">
        <v>2</v>
      </c>
      <c r="B4" s="45" t="s">
        <v>326</v>
      </c>
      <c r="C4" s="46">
        <v>1</v>
      </c>
      <c r="D4" s="88" t="s">
        <v>203</v>
      </c>
      <c r="E4" s="83">
        <v>28.8</v>
      </c>
      <c r="F4" s="83"/>
      <c r="G4" s="83">
        <f t="shared" si="0"/>
        <v>2.4</v>
      </c>
    </row>
    <row r="5" spans="1:7" ht="16.5" thickBot="1">
      <c r="A5" s="44">
        <v>3</v>
      </c>
      <c r="B5" s="45" t="s">
        <v>327</v>
      </c>
      <c r="C5" s="46">
        <v>1</v>
      </c>
      <c r="D5" s="89" t="s">
        <v>203</v>
      </c>
      <c r="E5" s="83">
        <v>15.57</v>
      </c>
      <c r="F5" s="83"/>
      <c r="G5" s="83">
        <f t="shared" si="0"/>
        <v>1.2975000000000001</v>
      </c>
    </row>
    <row r="6" spans="1:7" ht="16.5" thickBot="1">
      <c r="A6" s="44">
        <v>4</v>
      </c>
      <c r="B6" s="45" t="s">
        <v>328</v>
      </c>
      <c r="C6" s="46">
        <v>4</v>
      </c>
      <c r="D6" s="90" t="s">
        <v>203</v>
      </c>
      <c r="E6" s="83">
        <v>12.14</v>
      </c>
      <c r="F6" s="83"/>
      <c r="G6" s="83">
        <f t="shared" si="0"/>
        <v>4.0466666666666669</v>
      </c>
    </row>
    <row r="7" spans="1:7" ht="16.5" thickBot="1">
      <c r="A7" s="44">
        <v>5</v>
      </c>
      <c r="B7" s="45" t="s">
        <v>329</v>
      </c>
      <c r="C7" s="46">
        <v>1</v>
      </c>
      <c r="D7" s="91" t="s">
        <v>203</v>
      </c>
      <c r="E7" s="83">
        <v>52.48</v>
      </c>
      <c r="F7" s="83"/>
      <c r="G7" s="83">
        <f t="shared" ref="G7:G10" si="1">(E7*C7)/12</f>
        <v>4.3733333333333331</v>
      </c>
    </row>
    <row r="8" spans="1:7" ht="16.5" thickBot="1">
      <c r="A8" s="44">
        <v>6</v>
      </c>
      <c r="B8" s="45" t="s">
        <v>330</v>
      </c>
      <c r="C8" s="46">
        <v>1</v>
      </c>
      <c r="D8" s="91" t="s">
        <v>203</v>
      </c>
      <c r="E8" s="83">
        <v>6.29</v>
      </c>
      <c r="F8" s="83"/>
      <c r="G8" s="83">
        <f t="shared" si="1"/>
        <v>0.52416666666666667</v>
      </c>
    </row>
    <row r="9" spans="1:7" ht="16.5" thickBot="1">
      <c r="A9" s="44">
        <v>7</v>
      </c>
      <c r="B9" s="45" t="s">
        <v>331</v>
      </c>
      <c r="C9" s="46">
        <v>1</v>
      </c>
      <c r="D9" s="92" t="s">
        <v>203</v>
      </c>
      <c r="E9" s="83">
        <v>26.35</v>
      </c>
      <c r="F9" s="83"/>
      <c r="G9" s="83">
        <f t="shared" si="1"/>
        <v>2.1958333333333333</v>
      </c>
    </row>
    <row r="10" spans="1:7" ht="16.5" thickBot="1">
      <c r="A10" s="44">
        <v>8</v>
      </c>
      <c r="B10" s="45" t="s">
        <v>332</v>
      </c>
      <c r="C10" s="46">
        <v>1</v>
      </c>
      <c r="D10" s="92" t="s">
        <v>203</v>
      </c>
      <c r="E10" s="83">
        <v>61.59</v>
      </c>
      <c r="F10" s="83"/>
      <c r="G10" s="83">
        <f t="shared" si="1"/>
        <v>5.1325000000000003</v>
      </c>
    </row>
    <row r="11" spans="1:7" ht="16.5" thickBot="1">
      <c r="A11" s="44">
        <v>9</v>
      </c>
      <c r="B11" s="45" t="s">
        <v>333</v>
      </c>
      <c r="C11" s="46">
        <v>1</v>
      </c>
      <c r="D11" s="92" t="s">
        <v>203</v>
      </c>
      <c r="E11" s="83">
        <v>119.75</v>
      </c>
      <c r="F11" s="83">
        <f>E11*20%</f>
        <v>23.950000000000003</v>
      </c>
      <c r="G11" s="83">
        <f>(F11*C11)/12</f>
        <v>1.9958333333333336</v>
      </c>
    </row>
    <row r="12" spans="1:7" ht="16.5" thickBot="1">
      <c r="A12" s="44">
        <v>10</v>
      </c>
      <c r="B12" s="45" t="s">
        <v>334</v>
      </c>
      <c r="C12" s="46">
        <v>1</v>
      </c>
      <c r="D12" s="92" t="s">
        <v>203</v>
      </c>
      <c r="E12" s="83">
        <v>22.25</v>
      </c>
      <c r="F12" s="83">
        <f>E12*20%</f>
        <v>4.45</v>
      </c>
      <c r="G12" s="83">
        <f t="shared" ref="G12:G15" si="2">(F12*C12)/12</f>
        <v>0.37083333333333335</v>
      </c>
    </row>
    <row r="13" spans="1:7" ht="16.5" thickBot="1">
      <c r="A13" s="44">
        <v>11</v>
      </c>
      <c r="B13" s="45" t="s">
        <v>335</v>
      </c>
      <c r="C13" s="46">
        <v>1</v>
      </c>
      <c r="D13" s="92" t="s">
        <v>203</v>
      </c>
      <c r="E13" s="83">
        <v>47.95</v>
      </c>
      <c r="F13" s="83">
        <f>E13*20%</f>
        <v>9.5900000000000016</v>
      </c>
      <c r="G13" s="83">
        <f t="shared" si="2"/>
        <v>0.7991666666666668</v>
      </c>
    </row>
    <row r="14" spans="1:7" ht="16.5" thickBot="1">
      <c r="A14" s="44">
        <v>12</v>
      </c>
      <c r="B14" s="45" t="s">
        <v>336</v>
      </c>
      <c r="C14" s="46">
        <v>1</v>
      </c>
      <c r="D14" s="92" t="s">
        <v>203</v>
      </c>
      <c r="E14" s="83">
        <v>48.03</v>
      </c>
      <c r="F14" s="83">
        <f>E14*20%</f>
        <v>9.6060000000000016</v>
      </c>
      <c r="G14" s="83">
        <f t="shared" si="2"/>
        <v>0.8005000000000001</v>
      </c>
    </row>
    <row r="15" spans="1:7" ht="16.5" thickBot="1">
      <c r="A15" s="44">
        <v>13</v>
      </c>
      <c r="B15" s="45" t="s">
        <v>337</v>
      </c>
      <c r="C15" s="46">
        <v>1</v>
      </c>
      <c r="D15" s="92" t="s">
        <v>203</v>
      </c>
      <c r="E15" s="83">
        <v>144.22999999999999</v>
      </c>
      <c r="F15" s="83">
        <f>E15*20%</f>
        <v>28.846</v>
      </c>
      <c r="G15" s="83">
        <f t="shared" si="2"/>
        <v>2.4038333333333335</v>
      </c>
    </row>
    <row r="16" spans="1:7" ht="16.5" thickBot="1">
      <c r="A16" s="44">
        <v>14</v>
      </c>
      <c r="B16" s="45"/>
      <c r="C16" s="46"/>
      <c r="D16" s="92"/>
      <c r="E16" s="83"/>
      <c r="F16" s="83"/>
      <c r="G16" s="83"/>
    </row>
    <row r="17" spans="1:7" ht="16.5" thickBot="1">
      <c r="A17" s="44"/>
      <c r="B17" s="45"/>
      <c r="C17" s="46"/>
      <c r="D17" s="92"/>
      <c r="E17" s="83"/>
      <c r="F17" s="83"/>
      <c r="G17" s="83">
        <f>(E17*C17)/12</f>
        <v>0</v>
      </c>
    </row>
    <row r="18" spans="1:7" ht="16.5" thickBot="1">
      <c r="A18" s="44"/>
      <c r="B18" s="45"/>
      <c r="C18" s="46"/>
      <c r="D18" s="92"/>
      <c r="E18" s="99"/>
      <c r="F18" s="122"/>
      <c r="G18" s="83">
        <f>(E18*C18)/12</f>
        <v>0</v>
      </c>
    </row>
    <row r="19" spans="1:7" ht="16.5" thickBot="1">
      <c r="D19" s="35"/>
      <c r="E19" s="35"/>
      <c r="F19" s="35"/>
      <c r="G19" s="34">
        <f>SUM(G3:G18)</f>
        <v>29.061000000000003</v>
      </c>
    </row>
    <row r="20" spans="1:7" ht="16.5" thickBot="1">
      <c r="D20" s="35"/>
      <c r="E20" s="35"/>
      <c r="F20" s="35"/>
      <c r="G20" s="36"/>
    </row>
    <row r="21" spans="1:7">
      <c r="D21"/>
      <c r="G21"/>
    </row>
    <row r="22" spans="1:7">
      <c r="D22" s="35"/>
      <c r="E22" s="35"/>
      <c r="F22" s="35"/>
      <c r="G22" s="35"/>
    </row>
    <row r="23" spans="1:7" ht="15.75" thickBot="1">
      <c r="D23" s="35"/>
      <c r="E23" s="35"/>
      <c r="F23" s="35"/>
      <c r="G23" s="35"/>
    </row>
    <row r="24" spans="1:7" ht="19.5" thickBot="1">
      <c r="A24" s="335" t="s">
        <v>338</v>
      </c>
      <c r="B24" s="335"/>
      <c r="C24" s="335"/>
      <c r="D24" s="335"/>
      <c r="E24" s="335"/>
      <c r="F24" s="335"/>
      <c r="G24" s="335"/>
    </row>
    <row r="25" spans="1:7" ht="32.25" thickBot="1">
      <c r="A25" s="97" t="s">
        <v>5</v>
      </c>
      <c r="B25" s="97" t="s">
        <v>201</v>
      </c>
      <c r="C25" s="97" t="s">
        <v>202</v>
      </c>
      <c r="D25" s="86" t="s">
        <v>203</v>
      </c>
      <c r="E25" s="86" t="s">
        <v>57</v>
      </c>
      <c r="F25" s="86" t="s">
        <v>324</v>
      </c>
      <c r="G25" s="86" t="s">
        <v>205</v>
      </c>
    </row>
    <row r="26" spans="1:7" ht="32.25" thickBot="1">
      <c r="A26" s="78">
        <v>1</v>
      </c>
      <c r="B26" s="124" t="s">
        <v>339</v>
      </c>
      <c r="C26" s="77">
        <v>1</v>
      </c>
      <c r="D26" s="98" t="s">
        <v>203</v>
      </c>
      <c r="E26" s="99">
        <v>115.43</v>
      </c>
      <c r="F26" s="99"/>
      <c r="G26" s="99">
        <f>(E26*C26)/12</f>
        <v>9.6191666666666666</v>
      </c>
    </row>
    <row r="27" spans="1:7" ht="95.25" thickBot="1">
      <c r="A27" s="78">
        <v>2</v>
      </c>
      <c r="B27" s="124" t="s">
        <v>340</v>
      </c>
      <c r="C27" s="77">
        <v>1</v>
      </c>
      <c r="D27" s="98" t="s">
        <v>203</v>
      </c>
      <c r="E27" s="99">
        <v>1060.8699999999999</v>
      </c>
      <c r="F27" s="99">
        <f>E27*20%</f>
        <v>212.17399999999998</v>
      </c>
      <c r="G27" s="99">
        <f>(F27*C27)/12</f>
        <v>17.681166666666666</v>
      </c>
    </row>
    <row r="28" spans="1:7" ht="63.75" thickBot="1">
      <c r="A28" s="78">
        <v>3</v>
      </c>
      <c r="B28" s="124" t="s">
        <v>341</v>
      </c>
      <c r="C28" s="77">
        <v>2</v>
      </c>
      <c r="D28" s="100" t="s">
        <v>203</v>
      </c>
      <c r="E28" s="99">
        <v>33.75</v>
      </c>
      <c r="F28" s="99"/>
      <c r="G28" s="99">
        <f>(E28*C28)/12</f>
        <v>5.625</v>
      </c>
    </row>
    <row r="29" spans="1:7" ht="126.75" thickBot="1">
      <c r="A29" s="78">
        <v>4</v>
      </c>
      <c r="B29" s="124" t="s">
        <v>342</v>
      </c>
      <c r="C29" s="77">
        <v>2</v>
      </c>
      <c r="D29" s="101" t="s">
        <v>203</v>
      </c>
      <c r="E29" s="99">
        <v>160.38</v>
      </c>
      <c r="F29" s="99">
        <f>E29*20%</f>
        <v>32.076000000000001</v>
      </c>
      <c r="G29" s="99">
        <f>(F29*C29)/12</f>
        <v>5.3460000000000001</v>
      </c>
    </row>
    <row r="30" spans="1:7" ht="48" thickBot="1">
      <c r="A30" s="78">
        <v>5</v>
      </c>
      <c r="B30" s="120" t="s">
        <v>343</v>
      </c>
      <c r="C30" s="77">
        <v>1</v>
      </c>
      <c r="D30" s="101" t="s">
        <v>203</v>
      </c>
      <c r="E30" s="99">
        <v>5547.77</v>
      </c>
      <c r="F30" s="99">
        <f>E30*20%</f>
        <v>1109.5540000000001</v>
      </c>
      <c r="G30" s="99">
        <f>(F30*C30)/12</f>
        <v>92.462833333333336</v>
      </c>
    </row>
    <row r="31" spans="1:7" ht="32.25" thickBot="1">
      <c r="A31" s="78">
        <v>6</v>
      </c>
      <c r="B31" s="124" t="s">
        <v>344</v>
      </c>
      <c r="C31" s="77">
        <v>1</v>
      </c>
      <c r="D31" s="102" t="s">
        <v>203</v>
      </c>
      <c r="E31" s="99">
        <v>27.79</v>
      </c>
      <c r="F31" s="99"/>
      <c r="G31" s="99">
        <f>(E31*C31)/12</f>
        <v>2.3158333333333334</v>
      </c>
    </row>
    <row r="32" spans="1:7" ht="16.5" thickBot="1">
      <c r="A32" s="78">
        <v>7</v>
      </c>
      <c r="B32" s="124" t="s">
        <v>345</v>
      </c>
      <c r="C32" s="77">
        <v>1</v>
      </c>
      <c r="D32" s="102" t="s">
        <v>203</v>
      </c>
      <c r="E32" s="99">
        <v>151.37</v>
      </c>
      <c r="F32" s="99">
        <f>E32*20%</f>
        <v>30.274000000000001</v>
      </c>
      <c r="G32" s="99">
        <f>(F32*C32)/12</f>
        <v>2.5228333333333333</v>
      </c>
    </row>
    <row r="33" spans="1:7" ht="16.5" thickBot="1">
      <c r="A33" s="78">
        <v>8</v>
      </c>
      <c r="B33" s="124" t="s">
        <v>346</v>
      </c>
      <c r="C33" s="77">
        <v>4</v>
      </c>
      <c r="D33" s="101" t="s">
        <v>203</v>
      </c>
      <c r="E33" s="99">
        <v>5.98</v>
      </c>
      <c r="F33" s="99"/>
      <c r="G33" s="99">
        <f>(E33*C33)/12</f>
        <v>1.9933333333333334</v>
      </c>
    </row>
    <row r="34" spans="1:7" ht="79.5" thickBot="1">
      <c r="A34" s="78">
        <v>9</v>
      </c>
      <c r="B34" s="120" t="s">
        <v>347</v>
      </c>
      <c r="C34" s="77">
        <v>1</v>
      </c>
      <c r="D34" s="101" t="s">
        <v>203</v>
      </c>
      <c r="E34" s="99">
        <v>805.76</v>
      </c>
      <c r="F34" s="99">
        <f>E34*20%</f>
        <v>161.15200000000002</v>
      </c>
      <c r="G34" s="99">
        <f>(F34*C34)/12</f>
        <v>13.429333333333334</v>
      </c>
    </row>
    <row r="35" spans="1:7" ht="16.5" thickBot="1">
      <c r="A35" s="78">
        <v>10</v>
      </c>
      <c r="B35" s="124" t="s">
        <v>348</v>
      </c>
      <c r="C35" s="77">
        <v>1</v>
      </c>
      <c r="D35" s="101" t="s">
        <v>203</v>
      </c>
      <c r="E35" s="99">
        <v>138.88</v>
      </c>
      <c r="F35" s="99"/>
      <c r="G35" s="99">
        <f t="shared" ref="G35:G43" si="3">(E35*C35)/12</f>
        <v>11.573333333333332</v>
      </c>
    </row>
    <row r="36" spans="1:7" ht="16.5" thickBot="1">
      <c r="A36" s="78">
        <v>11</v>
      </c>
      <c r="B36" s="124" t="s">
        <v>349</v>
      </c>
      <c r="C36" s="77">
        <v>1</v>
      </c>
      <c r="D36" s="101" t="s">
        <v>203</v>
      </c>
      <c r="E36" s="99">
        <v>140.13999999999999</v>
      </c>
      <c r="F36" s="99"/>
      <c r="G36" s="99">
        <f t="shared" si="3"/>
        <v>11.678333333333333</v>
      </c>
    </row>
    <row r="37" spans="1:7" ht="63.75" thickBot="1">
      <c r="A37" s="78">
        <v>12</v>
      </c>
      <c r="B37" s="124" t="s">
        <v>350</v>
      </c>
      <c r="C37" s="77">
        <v>3</v>
      </c>
      <c r="D37" s="101" t="s">
        <v>203</v>
      </c>
      <c r="E37" s="99">
        <v>12.21</v>
      </c>
      <c r="F37" s="99"/>
      <c r="G37" s="99">
        <f t="shared" si="3"/>
        <v>3.0525000000000002</v>
      </c>
    </row>
    <row r="38" spans="1:7" ht="16.5" thickBot="1">
      <c r="A38" s="78">
        <v>13</v>
      </c>
      <c r="B38" s="124" t="s">
        <v>351</v>
      </c>
      <c r="C38" s="77">
        <v>2</v>
      </c>
      <c r="D38" s="101" t="s">
        <v>203</v>
      </c>
      <c r="E38" s="99">
        <v>23.71</v>
      </c>
      <c r="F38" s="99"/>
      <c r="G38" s="99">
        <f t="shared" si="3"/>
        <v>3.9516666666666667</v>
      </c>
    </row>
    <row r="39" spans="1:7" ht="16.5" thickBot="1">
      <c r="A39" s="78">
        <v>14</v>
      </c>
      <c r="B39" s="124" t="s">
        <v>352</v>
      </c>
      <c r="C39" s="77">
        <v>2</v>
      </c>
      <c r="D39" s="101" t="s">
        <v>203</v>
      </c>
      <c r="E39" s="99">
        <v>45.95</v>
      </c>
      <c r="F39" s="99"/>
      <c r="G39" s="99">
        <f t="shared" si="3"/>
        <v>7.6583333333333341</v>
      </c>
    </row>
    <row r="40" spans="1:7" ht="16.5" thickBot="1">
      <c r="A40" s="78">
        <v>15</v>
      </c>
      <c r="B40" s="124" t="s">
        <v>353</v>
      </c>
      <c r="C40" s="77">
        <v>1</v>
      </c>
      <c r="D40" s="101" t="s">
        <v>203</v>
      </c>
      <c r="E40" s="99">
        <v>21.65</v>
      </c>
      <c r="F40" s="99"/>
      <c r="G40" s="99">
        <f t="shared" si="3"/>
        <v>1.8041666666666665</v>
      </c>
    </row>
    <row r="41" spans="1:7" ht="16.5" thickBot="1">
      <c r="A41" s="78">
        <v>16</v>
      </c>
      <c r="B41" s="124" t="s">
        <v>354</v>
      </c>
      <c r="C41" s="77">
        <v>6</v>
      </c>
      <c r="D41" s="101" t="s">
        <v>203</v>
      </c>
      <c r="E41" s="99">
        <v>6.19</v>
      </c>
      <c r="F41" s="99"/>
      <c r="G41" s="99">
        <f t="shared" si="3"/>
        <v>3.0950000000000002</v>
      </c>
    </row>
    <row r="42" spans="1:7" ht="16.5" thickBot="1">
      <c r="A42" s="78">
        <v>17</v>
      </c>
      <c r="B42" s="124" t="s">
        <v>355</v>
      </c>
      <c r="C42" s="77">
        <v>1</v>
      </c>
      <c r="D42" s="101" t="s">
        <v>203</v>
      </c>
      <c r="E42" s="99">
        <v>117.24</v>
      </c>
      <c r="F42" s="99"/>
      <c r="G42" s="99">
        <f t="shared" si="3"/>
        <v>9.77</v>
      </c>
    </row>
    <row r="43" spans="1:7" ht="32.25" thickBot="1">
      <c r="A43" s="78">
        <v>18</v>
      </c>
      <c r="B43" s="124" t="s">
        <v>356</v>
      </c>
      <c r="C43" s="77">
        <v>5</v>
      </c>
      <c r="D43" s="101" t="s">
        <v>203</v>
      </c>
      <c r="E43" s="99">
        <v>9.6199999999999992</v>
      </c>
      <c r="F43" s="99"/>
      <c r="G43" s="99">
        <f t="shared" si="3"/>
        <v>4.0083333333333329</v>
      </c>
    </row>
    <row r="44" spans="1:7" ht="16.5" thickBot="1">
      <c r="D44" s="35"/>
      <c r="E44" s="35"/>
      <c r="F44" s="35"/>
      <c r="G44" s="96">
        <f>SUM(G26:G43)</f>
        <v>207.58716666666669</v>
      </c>
    </row>
    <row r="45" spans="1:7" ht="16.5" thickBot="1">
      <c r="D45" s="35"/>
      <c r="E45" s="35"/>
      <c r="F45" s="35"/>
      <c r="G45" s="36"/>
    </row>
    <row r="48" spans="1:7" ht="19.5" thickBot="1">
      <c r="A48" s="336" t="s">
        <v>357</v>
      </c>
      <c r="B48" s="337"/>
      <c r="C48" s="337"/>
      <c r="D48" s="337"/>
      <c r="E48" s="337"/>
      <c r="F48" s="337"/>
      <c r="G48" s="337"/>
    </row>
    <row r="49" spans="1:7" ht="32.25" thickBot="1">
      <c r="A49" s="47" t="s">
        <v>5</v>
      </c>
      <c r="B49" s="48" t="s">
        <v>201</v>
      </c>
      <c r="C49" s="48" t="s">
        <v>202</v>
      </c>
      <c r="D49" s="86" t="s">
        <v>203</v>
      </c>
      <c r="E49" s="86" t="s">
        <v>57</v>
      </c>
      <c r="F49" s="86"/>
      <c r="G49" s="86" t="s">
        <v>205</v>
      </c>
    </row>
    <row r="50" spans="1:7" ht="16.5" thickBot="1">
      <c r="A50" s="44">
        <v>1</v>
      </c>
      <c r="B50" s="45" t="s">
        <v>358</v>
      </c>
      <c r="C50" s="46">
        <v>6</v>
      </c>
      <c r="D50" s="98" t="s">
        <v>203</v>
      </c>
      <c r="E50" s="99">
        <v>5.0199999999999996</v>
      </c>
      <c r="F50" s="99"/>
      <c r="G50" s="99">
        <f t="shared" ref="G50:G63" si="4">(E50*C50)/12</f>
        <v>2.5099999999999998</v>
      </c>
    </row>
    <row r="51" spans="1:7" ht="16.5" thickBot="1">
      <c r="A51" s="44">
        <v>2</v>
      </c>
      <c r="B51" s="45" t="s">
        <v>359</v>
      </c>
      <c r="C51" s="46">
        <v>12</v>
      </c>
      <c r="D51" s="98" t="s">
        <v>203</v>
      </c>
      <c r="E51" s="99">
        <v>5.7</v>
      </c>
      <c r="F51" s="99"/>
      <c r="G51" s="99">
        <f t="shared" si="4"/>
        <v>5.7</v>
      </c>
    </row>
    <row r="52" spans="1:7" ht="16.5" thickBot="1">
      <c r="A52" s="44">
        <v>3</v>
      </c>
      <c r="B52" s="45" t="s">
        <v>360</v>
      </c>
      <c r="C52" s="46">
        <v>5</v>
      </c>
      <c r="D52" s="100" t="s">
        <v>203</v>
      </c>
      <c r="E52" s="99">
        <v>9.11</v>
      </c>
      <c r="F52" s="99"/>
      <c r="G52" s="99">
        <f t="shared" si="4"/>
        <v>3.7958333333333329</v>
      </c>
    </row>
    <row r="53" spans="1:7" ht="16.5" thickBot="1">
      <c r="A53" s="44">
        <v>4</v>
      </c>
      <c r="B53" s="45" t="s">
        <v>361</v>
      </c>
      <c r="C53" s="46">
        <v>5</v>
      </c>
      <c r="D53" s="101" t="s">
        <v>203</v>
      </c>
      <c r="E53" s="99">
        <v>2.39</v>
      </c>
      <c r="F53" s="99"/>
      <c r="G53" s="99">
        <f t="shared" si="4"/>
        <v>0.99583333333333346</v>
      </c>
    </row>
    <row r="54" spans="1:7" ht="16.5" thickBot="1">
      <c r="A54" s="44">
        <v>5</v>
      </c>
      <c r="B54" s="45" t="s">
        <v>362</v>
      </c>
      <c r="C54" s="46">
        <v>12</v>
      </c>
      <c r="D54" s="101" t="s">
        <v>203</v>
      </c>
      <c r="E54" s="99">
        <v>1.31</v>
      </c>
      <c r="F54" s="99"/>
      <c r="G54" s="99">
        <f t="shared" si="4"/>
        <v>1.31</v>
      </c>
    </row>
    <row r="55" spans="1:7" ht="16.5" thickBot="1">
      <c r="A55" s="44">
        <v>6</v>
      </c>
      <c r="B55" s="45" t="s">
        <v>363</v>
      </c>
      <c r="C55" s="46">
        <v>1</v>
      </c>
      <c r="D55" s="102" t="s">
        <v>203</v>
      </c>
      <c r="E55" s="99">
        <v>20.8</v>
      </c>
      <c r="F55" s="99"/>
      <c r="G55" s="99">
        <f t="shared" si="4"/>
        <v>1.7333333333333334</v>
      </c>
    </row>
    <row r="56" spans="1:7" ht="16.5" thickBot="1">
      <c r="A56" s="44">
        <v>7</v>
      </c>
      <c r="B56" s="45" t="s">
        <v>364</v>
      </c>
      <c r="C56" s="46">
        <v>1</v>
      </c>
      <c r="D56" s="102" t="s">
        <v>203</v>
      </c>
      <c r="E56" s="99">
        <v>11.09</v>
      </c>
      <c r="F56" s="99"/>
      <c r="G56" s="99">
        <f t="shared" si="4"/>
        <v>0.92416666666666669</v>
      </c>
    </row>
    <row r="57" spans="1:7" ht="48" thickBot="1">
      <c r="A57" s="44">
        <v>8</v>
      </c>
      <c r="B57" s="45" t="s">
        <v>365</v>
      </c>
      <c r="C57" s="46">
        <v>20</v>
      </c>
      <c r="D57" s="101" t="s">
        <v>366</v>
      </c>
      <c r="E57" s="99">
        <v>0.55000000000000004</v>
      </c>
      <c r="F57" s="99"/>
      <c r="G57" s="99">
        <f t="shared" si="4"/>
        <v>0.91666666666666663</v>
      </c>
    </row>
    <row r="58" spans="1:7" ht="32.25" thickBot="1">
      <c r="A58" s="44">
        <v>9</v>
      </c>
      <c r="B58" s="45" t="s">
        <v>367</v>
      </c>
      <c r="C58" s="46">
        <v>20</v>
      </c>
      <c r="D58" s="101" t="s">
        <v>203</v>
      </c>
      <c r="E58" s="99">
        <v>8.75</v>
      </c>
      <c r="F58" s="99"/>
      <c r="G58" s="99">
        <f t="shared" si="4"/>
        <v>14.583333333333334</v>
      </c>
    </row>
    <row r="59" spans="1:7" ht="16.5" thickBot="1">
      <c r="A59" s="44">
        <v>10</v>
      </c>
      <c r="B59" s="45" t="s">
        <v>368</v>
      </c>
      <c r="C59" s="46">
        <v>10</v>
      </c>
      <c r="D59" s="101" t="s">
        <v>203</v>
      </c>
      <c r="E59" s="99">
        <v>5.49</v>
      </c>
      <c r="F59" s="99"/>
      <c r="G59" s="99">
        <f t="shared" si="4"/>
        <v>4.5750000000000002</v>
      </c>
    </row>
    <row r="60" spans="1:7" ht="32.25" thickBot="1">
      <c r="A60" s="44">
        <v>11</v>
      </c>
      <c r="B60" s="45" t="s">
        <v>369</v>
      </c>
      <c r="C60" s="46">
        <v>20</v>
      </c>
      <c r="D60" s="101" t="s">
        <v>370</v>
      </c>
      <c r="E60" s="99">
        <v>17.079999999999998</v>
      </c>
      <c r="F60" s="99"/>
      <c r="G60" s="99">
        <f t="shared" si="4"/>
        <v>28.466666666666665</v>
      </c>
    </row>
    <row r="61" spans="1:7" ht="32.25" thickBot="1">
      <c r="A61" s="44">
        <v>12</v>
      </c>
      <c r="B61" s="45" t="s">
        <v>371</v>
      </c>
      <c r="C61" s="46">
        <v>100</v>
      </c>
      <c r="D61" s="101" t="s">
        <v>203</v>
      </c>
      <c r="E61" s="99">
        <v>0.09</v>
      </c>
      <c r="F61" s="99"/>
      <c r="G61" s="99">
        <f t="shared" si="4"/>
        <v>0.75</v>
      </c>
    </row>
    <row r="62" spans="1:7" ht="48" thickBot="1">
      <c r="A62" s="44">
        <v>13</v>
      </c>
      <c r="B62" s="45" t="s">
        <v>372</v>
      </c>
      <c r="C62" s="46">
        <v>20</v>
      </c>
      <c r="D62" s="101" t="s">
        <v>203</v>
      </c>
      <c r="E62" s="99">
        <v>17.12</v>
      </c>
      <c r="F62" s="99"/>
      <c r="G62" s="99">
        <f t="shared" si="4"/>
        <v>28.533333333333335</v>
      </c>
    </row>
    <row r="63" spans="1:7" ht="16.5" thickBot="1">
      <c r="A63" s="44">
        <v>14</v>
      </c>
      <c r="B63" s="45" t="s">
        <v>373</v>
      </c>
      <c r="C63" s="46">
        <v>10</v>
      </c>
      <c r="D63" s="101" t="s">
        <v>203</v>
      </c>
      <c r="E63" s="99">
        <v>3.61</v>
      </c>
      <c r="F63" s="99"/>
      <c r="G63" s="99">
        <f t="shared" si="4"/>
        <v>3.0083333333333333</v>
      </c>
    </row>
    <row r="64" spans="1:7" ht="16.5" thickBot="1">
      <c r="D64" s="35"/>
      <c r="E64" s="35"/>
      <c r="F64" s="35"/>
      <c r="G64" s="96">
        <f>SUM(G50:G63)</f>
        <v>97.802500000000009</v>
      </c>
    </row>
    <row r="65" spans="1:7" ht="16.5" thickBot="1">
      <c r="D65" s="35"/>
      <c r="E65" s="35"/>
      <c r="F65" s="35"/>
      <c r="G65" s="36"/>
    </row>
    <row r="68" spans="1:7" ht="19.5" thickBot="1">
      <c r="A68" s="336" t="s">
        <v>374</v>
      </c>
      <c r="B68" s="337"/>
      <c r="C68" s="337"/>
      <c r="D68" s="337"/>
      <c r="E68" s="337"/>
      <c r="F68" s="337"/>
      <c r="G68" s="337"/>
    </row>
    <row r="69" spans="1:7" ht="32.25" thickBot="1">
      <c r="A69" s="131" t="s">
        <v>5</v>
      </c>
      <c r="B69" s="97" t="s">
        <v>201</v>
      </c>
      <c r="C69" s="97" t="s">
        <v>202</v>
      </c>
      <c r="D69" s="86" t="s">
        <v>203</v>
      </c>
      <c r="E69" s="86" t="s">
        <v>57</v>
      </c>
      <c r="F69" s="86" t="s">
        <v>226</v>
      </c>
      <c r="G69" s="86" t="s">
        <v>205</v>
      </c>
    </row>
    <row r="70" spans="1:7" ht="78.75">
      <c r="A70" s="132">
        <v>1</v>
      </c>
      <c r="B70" s="124" t="s">
        <v>375</v>
      </c>
      <c r="C70" s="77">
        <v>2</v>
      </c>
      <c r="D70" s="98" t="s">
        <v>203</v>
      </c>
      <c r="E70" s="99">
        <v>226</v>
      </c>
      <c r="F70" s="99">
        <f>E70*20%</f>
        <v>45.2</v>
      </c>
      <c r="G70" s="99">
        <f>(F70*C70)/12</f>
        <v>7.5333333333333341</v>
      </c>
    </row>
    <row r="71" spans="1:7" ht="15.75">
      <c r="A71" s="132">
        <v>2</v>
      </c>
      <c r="B71" s="124" t="s">
        <v>376</v>
      </c>
      <c r="C71" s="77">
        <v>6</v>
      </c>
      <c r="D71" s="98" t="s">
        <v>203</v>
      </c>
      <c r="E71" s="99">
        <v>182.25</v>
      </c>
      <c r="F71" s="99"/>
      <c r="G71" s="185">
        <f>(E71*C71)/12</f>
        <v>91.125</v>
      </c>
    </row>
    <row r="72" spans="1:7" ht="31.5">
      <c r="A72" s="181">
        <v>3</v>
      </c>
      <c r="B72" s="182" t="s">
        <v>377</v>
      </c>
      <c r="C72" s="183">
        <v>1</v>
      </c>
      <c r="D72" s="184" t="s">
        <v>203</v>
      </c>
      <c r="E72" s="185">
        <v>117.17</v>
      </c>
      <c r="F72" s="192">
        <f t="shared" ref="F72:G73" si="5">E72*20%</f>
        <v>23.434000000000001</v>
      </c>
      <c r="G72" s="190">
        <f t="shared" si="5"/>
        <v>4.6868000000000007</v>
      </c>
    </row>
    <row r="73" spans="1:7" ht="15.75">
      <c r="A73" s="180">
        <v>4</v>
      </c>
      <c r="B73" s="188" t="s">
        <v>243</v>
      </c>
      <c r="C73" s="187">
        <v>1</v>
      </c>
      <c r="D73" s="191" t="s">
        <v>203</v>
      </c>
      <c r="E73" s="193">
        <v>65.5</v>
      </c>
      <c r="F73" s="190">
        <f t="shared" si="5"/>
        <v>13.100000000000001</v>
      </c>
      <c r="G73" s="194">
        <f t="shared" si="5"/>
        <v>2.6200000000000006</v>
      </c>
    </row>
    <row r="74" spans="1:7" ht="15.75">
      <c r="D74" s="186"/>
      <c r="E74" s="189"/>
      <c r="F74" s="35"/>
      <c r="G74" s="195">
        <f>SUM(G70:G73)</f>
        <v>105.96513333333334</v>
      </c>
    </row>
    <row r="76" spans="1:7" ht="16.5" thickBot="1">
      <c r="B76" s="328" t="s">
        <v>65</v>
      </c>
      <c r="C76" s="329"/>
      <c r="D76" s="329"/>
      <c r="E76" s="330"/>
      <c r="F76" s="176"/>
      <c r="G76" s="178">
        <f>G19+G44+G64+G74</f>
        <v>440.4158000000001</v>
      </c>
    </row>
    <row r="77" spans="1:7" ht="16.5" thickBot="1">
      <c r="B77" s="133"/>
      <c r="C77" s="282" t="s">
        <v>66</v>
      </c>
      <c r="D77" s="283"/>
      <c r="E77" s="331"/>
      <c r="F77" s="196">
        <v>4</v>
      </c>
      <c r="G77" s="134">
        <f>G76/4</f>
        <v>110.10395000000003</v>
      </c>
    </row>
  </sheetData>
  <mergeCells count="6">
    <mergeCell ref="C77:E77"/>
    <mergeCell ref="A1:C1"/>
    <mergeCell ref="A24:G24"/>
    <mergeCell ref="A48:G48"/>
    <mergeCell ref="A68:G68"/>
    <mergeCell ref="B76:E76"/>
  </mergeCells>
  <pageMargins left="0.511811024" right="0.511811024" top="0.78740157499999996" bottom="0.78740157499999996" header="0.31496062000000002" footer="0.31496062000000002"/>
  <pageSetup paperSize="9" scale="61" fitToHeight="0" orientation="portrait" horizontalDpi="0" verticalDpi="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1B2EE9-95F8-4AAC-B08C-C0750D6780D0}">
  <sheetPr>
    <tabColor theme="4" tint="0.39997558519241921"/>
  </sheetPr>
  <dimension ref="A1:F10"/>
  <sheetViews>
    <sheetView workbookViewId="0">
      <selection activeCell="F4" sqref="F4"/>
    </sheetView>
  </sheetViews>
  <sheetFormatPr defaultRowHeight="15"/>
  <cols>
    <col min="1" max="1" width="30" customWidth="1"/>
    <col min="2" max="2" width="53.42578125" customWidth="1"/>
    <col min="3" max="3" width="19.42578125" bestFit="1" customWidth="1"/>
    <col min="4" max="4" width="34.7109375" customWidth="1"/>
    <col min="5" max="5" width="20.85546875" customWidth="1"/>
    <col min="6" max="6" width="27.42578125" customWidth="1"/>
  </cols>
  <sheetData>
    <row r="1" spans="1:6" ht="16.5" thickBot="1">
      <c r="A1" s="338" t="s">
        <v>378</v>
      </c>
      <c r="B1" s="339"/>
      <c r="C1" s="339"/>
      <c r="D1" s="339"/>
      <c r="E1" s="339"/>
      <c r="F1" s="339"/>
    </row>
    <row r="2" spans="1:6" ht="48" thickBot="1">
      <c r="A2" s="78" t="s">
        <v>379</v>
      </c>
      <c r="B2" s="78" t="s">
        <v>201</v>
      </c>
      <c r="C2" s="78" t="s">
        <v>380</v>
      </c>
      <c r="D2" s="78" t="s">
        <v>381</v>
      </c>
      <c r="E2" s="86" t="s">
        <v>57</v>
      </c>
      <c r="F2" s="86" t="s">
        <v>205</v>
      </c>
    </row>
    <row r="3" spans="1:6" ht="32.25" thickBot="1">
      <c r="A3" s="77" t="s">
        <v>382</v>
      </c>
      <c r="B3" s="124" t="s">
        <v>383</v>
      </c>
      <c r="C3" s="77">
        <v>8</v>
      </c>
      <c r="D3" s="77" t="s">
        <v>384</v>
      </c>
      <c r="E3" s="99">
        <v>220</v>
      </c>
      <c r="F3" s="99">
        <f t="shared" ref="F3:F8" si="0">(E3*C3)/12</f>
        <v>146.66666666666666</v>
      </c>
    </row>
    <row r="4" spans="1:6" ht="32.25" thickBot="1">
      <c r="A4" s="77" t="s">
        <v>385</v>
      </c>
      <c r="B4" s="124" t="s">
        <v>383</v>
      </c>
      <c r="C4" s="77">
        <v>8</v>
      </c>
      <c r="D4" s="77" t="s">
        <v>384</v>
      </c>
      <c r="E4" s="99">
        <v>185</v>
      </c>
      <c r="F4" s="99">
        <f t="shared" si="0"/>
        <v>123.33333333333333</v>
      </c>
    </row>
    <row r="5" spans="1:6" ht="32.25" thickBot="1">
      <c r="A5" s="77" t="s">
        <v>386</v>
      </c>
      <c r="B5" s="124" t="s">
        <v>387</v>
      </c>
      <c r="C5" s="77">
        <v>8</v>
      </c>
      <c r="D5" s="77" t="s">
        <v>384</v>
      </c>
      <c r="E5" s="99">
        <v>18</v>
      </c>
      <c r="F5" s="99">
        <f t="shared" si="0"/>
        <v>12</v>
      </c>
    </row>
    <row r="6" spans="1:6" ht="142.5" thickBot="1">
      <c r="A6" s="77" t="s">
        <v>388</v>
      </c>
      <c r="B6" s="124" t="s">
        <v>389</v>
      </c>
      <c r="C6" s="77">
        <v>2</v>
      </c>
      <c r="D6" s="77" t="s">
        <v>384</v>
      </c>
      <c r="E6" s="99">
        <v>119.84</v>
      </c>
      <c r="F6" s="99">
        <f t="shared" si="0"/>
        <v>19.973333333333333</v>
      </c>
    </row>
    <row r="7" spans="1:6" ht="16.5" thickBot="1">
      <c r="A7" s="77" t="s">
        <v>390</v>
      </c>
      <c r="B7" s="124" t="s">
        <v>391</v>
      </c>
      <c r="C7" s="77">
        <v>8</v>
      </c>
      <c r="D7" s="77" t="s">
        <v>384</v>
      </c>
      <c r="E7" s="99">
        <v>10.89</v>
      </c>
      <c r="F7" s="99">
        <f t="shared" si="0"/>
        <v>7.2600000000000007</v>
      </c>
    </row>
    <row r="8" spans="1:6" ht="16.5" thickBot="1">
      <c r="A8" s="77" t="s">
        <v>392</v>
      </c>
      <c r="B8" s="124" t="s">
        <v>393</v>
      </c>
      <c r="C8" s="77">
        <v>4</v>
      </c>
      <c r="D8" s="77" t="s">
        <v>384</v>
      </c>
      <c r="E8" s="99">
        <v>8</v>
      </c>
      <c r="F8" s="99">
        <f t="shared" si="0"/>
        <v>2.6666666666666665</v>
      </c>
    </row>
    <row r="9" spans="1:6" ht="16.5" thickBot="1">
      <c r="B9" s="328" t="s">
        <v>65</v>
      </c>
      <c r="C9" s="329"/>
      <c r="D9" s="329"/>
      <c r="E9" s="330"/>
      <c r="F9" s="179">
        <f>SUM(F3:F8)</f>
        <v>311.90000000000003</v>
      </c>
    </row>
    <row r="10" spans="1:6" ht="16.5" thickBot="1">
      <c r="B10" s="133"/>
      <c r="C10" s="282" t="s">
        <v>66</v>
      </c>
      <c r="D10" s="283"/>
      <c r="E10" s="331"/>
    </row>
  </sheetData>
  <mergeCells count="3">
    <mergeCell ref="B9:E9"/>
    <mergeCell ref="C10:E10"/>
    <mergeCell ref="A1:F1"/>
  </mergeCells>
  <pageMargins left="0.511811024" right="0.511811024" top="0.78740157499999996" bottom="0.78740157499999996" header="0.31496062000000002" footer="0.3149606200000000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96CD49-924C-4A6B-B582-C3D7FF719120}">
  <sheetPr>
    <tabColor rgb="FF92D050"/>
  </sheetPr>
  <dimension ref="A1:D127"/>
  <sheetViews>
    <sheetView topLeftCell="A27" zoomScale="130" zoomScaleNormal="130" workbookViewId="0">
      <selection activeCell="D54" sqref="D54"/>
    </sheetView>
  </sheetViews>
  <sheetFormatPr defaultRowHeight="15"/>
  <cols>
    <col min="1" max="1" width="3.5703125" style="3" customWidth="1"/>
    <col min="2" max="2" width="48" style="2" customWidth="1"/>
    <col min="3" max="3" width="8.5703125" style="2" customWidth="1"/>
    <col min="4" max="4" width="16" style="3" customWidth="1"/>
  </cols>
  <sheetData>
    <row r="1" spans="1:4">
      <c r="A1" s="289" t="s">
        <v>67</v>
      </c>
      <c r="B1" s="289"/>
      <c r="C1" s="289"/>
      <c r="D1" s="289"/>
    </row>
    <row r="2" spans="1:4">
      <c r="A2" s="289" t="s">
        <v>68</v>
      </c>
      <c r="B2" s="289"/>
      <c r="C2" s="289"/>
      <c r="D2" s="289"/>
    </row>
    <row r="3" spans="1:4">
      <c r="A3" s="289" t="s">
        <v>69</v>
      </c>
      <c r="B3" s="289"/>
      <c r="C3" s="289"/>
      <c r="D3" s="289"/>
    </row>
    <row r="4" spans="1:4">
      <c r="A4" s="289" t="s">
        <v>70</v>
      </c>
      <c r="B4" s="289"/>
      <c r="C4" s="289"/>
      <c r="D4" s="289"/>
    </row>
    <row r="5" spans="1:4">
      <c r="A5" s="291"/>
      <c r="B5" s="291"/>
      <c r="C5" s="291"/>
      <c r="D5" s="291"/>
    </row>
    <row r="6" spans="1:4">
      <c r="A6" s="292" t="s">
        <v>71</v>
      </c>
      <c r="B6" s="293"/>
      <c r="C6" s="293"/>
      <c r="D6" s="294"/>
    </row>
    <row r="7" spans="1:4">
      <c r="A7" s="4" t="s">
        <v>72</v>
      </c>
      <c r="B7" s="295" t="s">
        <v>73</v>
      </c>
      <c r="C7" s="296"/>
      <c r="D7" s="5" t="s">
        <v>74</v>
      </c>
    </row>
    <row r="8" spans="1:4">
      <c r="A8" s="4" t="s">
        <v>75</v>
      </c>
      <c r="B8" s="297" t="s">
        <v>76</v>
      </c>
      <c r="C8" s="298"/>
      <c r="D8" s="5" t="s">
        <v>77</v>
      </c>
    </row>
    <row r="9" spans="1:4">
      <c r="A9" s="4" t="s">
        <v>78</v>
      </c>
      <c r="B9" s="297" t="s">
        <v>79</v>
      </c>
      <c r="C9" s="298"/>
      <c r="D9" s="5">
        <v>2024</v>
      </c>
    </row>
    <row r="10" spans="1:4">
      <c r="A10" s="4" t="s">
        <v>80</v>
      </c>
      <c r="B10" s="297" t="s">
        <v>81</v>
      </c>
      <c r="C10" s="298"/>
      <c r="D10" s="30" t="s">
        <v>194</v>
      </c>
    </row>
    <row r="11" spans="1:4">
      <c r="A11" s="299" t="s">
        <v>83</v>
      </c>
      <c r="B11" s="299"/>
      <c r="C11" s="299"/>
      <c r="D11" s="299"/>
    </row>
    <row r="12" spans="1:4" ht="45">
      <c r="A12" s="300" t="s">
        <v>84</v>
      </c>
      <c r="B12" s="300"/>
      <c r="C12" s="5" t="s">
        <v>85</v>
      </c>
      <c r="D12" s="5" t="s">
        <v>86</v>
      </c>
    </row>
    <row r="13" spans="1:4">
      <c r="A13" s="301" t="s">
        <v>394</v>
      </c>
      <c r="B13" s="301"/>
      <c r="C13" s="4">
        <v>44</v>
      </c>
      <c r="D13" s="4">
        <v>1</v>
      </c>
    </row>
    <row r="14" spans="1:4">
      <c r="A14" s="290" t="s">
        <v>88</v>
      </c>
      <c r="B14" s="290"/>
      <c r="C14" s="290"/>
      <c r="D14" s="290"/>
    </row>
    <row r="15" spans="1:4">
      <c r="A15" s="303" t="s">
        <v>89</v>
      </c>
      <c r="B15" s="303"/>
      <c r="C15" s="303"/>
      <c r="D15" s="303"/>
    </row>
    <row r="16" spans="1:4">
      <c r="A16" s="303" t="s">
        <v>90</v>
      </c>
      <c r="B16" s="303"/>
      <c r="C16" s="303"/>
      <c r="D16" s="303"/>
    </row>
    <row r="17" spans="1:4">
      <c r="A17" s="4">
        <v>1</v>
      </c>
      <c r="B17" s="304" t="s">
        <v>91</v>
      </c>
      <c r="C17" s="304"/>
      <c r="D17" s="6" t="str">
        <f>A14</f>
        <v>Mão de obra</v>
      </c>
    </row>
    <row r="18" spans="1:4">
      <c r="A18" s="4">
        <v>2</v>
      </c>
      <c r="B18" s="304" t="s">
        <v>92</v>
      </c>
      <c r="C18" s="304"/>
      <c r="D18" s="31" t="s">
        <v>395</v>
      </c>
    </row>
    <row r="19" spans="1:4">
      <c r="A19" s="4">
        <v>3</v>
      </c>
      <c r="B19" s="304" t="s">
        <v>192</v>
      </c>
      <c r="C19" s="304"/>
      <c r="D19" s="162">
        <v>2848</v>
      </c>
    </row>
    <row r="20" spans="1:4">
      <c r="A20" s="4">
        <v>4</v>
      </c>
      <c r="B20" s="304" t="s">
        <v>95</v>
      </c>
      <c r="C20" s="304"/>
      <c r="D20" s="25"/>
    </row>
    <row r="21" spans="1:4">
      <c r="A21" s="4">
        <v>5</v>
      </c>
      <c r="B21" s="304" t="s">
        <v>96</v>
      </c>
      <c r="C21" s="304"/>
      <c r="D21" s="26">
        <v>45413</v>
      </c>
    </row>
    <row r="22" spans="1:4">
      <c r="A22" s="306"/>
      <c r="B22" s="306"/>
      <c r="C22" s="306"/>
      <c r="D22" s="306"/>
    </row>
    <row r="23" spans="1:4">
      <c r="A23" s="290" t="s">
        <v>97</v>
      </c>
      <c r="B23" s="290"/>
      <c r="C23" s="290"/>
      <c r="D23" s="290"/>
    </row>
    <row r="24" spans="1:4">
      <c r="A24" s="7">
        <v>1</v>
      </c>
      <c r="B24" s="307" t="s">
        <v>98</v>
      </c>
      <c r="C24" s="307"/>
      <c r="D24" s="7" t="s">
        <v>99</v>
      </c>
    </row>
    <row r="25" spans="1:4">
      <c r="A25" s="7" t="s">
        <v>72</v>
      </c>
      <c r="B25" s="302" t="s">
        <v>193</v>
      </c>
      <c r="C25" s="302"/>
      <c r="D25" s="175">
        <v>2848</v>
      </c>
    </row>
    <row r="26" spans="1:4">
      <c r="A26" s="7" t="s">
        <v>75</v>
      </c>
      <c r="B26" s="302" t="s">
        <v>101</v>
      </c>
      <c r="C26" s="302"/>
      <c r="D26" s="17">
        <v>0</v>
      </c>
    </row>
    <row r="27" spans="1:4">
      <c r="A27" s="7" t="s">
        <v>78</v>
      </c>
      <c r="B27" s="310" t="s">
        <v>102</v>
      </c>
      <c r="C27" s="311"/>
      <c r="D27" s="19">
        <v>0</v>
      </c>
    </row>
    <row r="28" spans="1:4">
      <c r="A28" s="7" t="s">
        <v>80</v>
      </c>
      <c r="B28" s="310" t="s">
        <v>103</v>
      </c>
      <c r="C28" s="311"/>
      <c r="D28" s="19">
        <v>0</v>
      </c>
    </row>
    <row r="29" spans="1:4">
      <c r="A29" s="7" t="s">
        <v>104</v>
      </c>
      <c r="B29" s="310" t="s">
        <v>105</v>
      </c>
      <c r="C29" s="311"/>
      <c r="D29" s="19">
        <f>D28/15*2.5</f>
        <v>0</v>
      </c>
    </row>
    <row r="30" spans="1:4">
      <c r="A30" s="7" t="s">
        <v>106</v>
      </c>
      <c r="B30" s="307" t="s">
        <v>107</v>
      </c>
      <c r="C30" s="307"/>
      <c r="D30" s="19">
        <v>0</v>
      </c>
    </row>
    <row r="31" spans="1:4">
      <c r="A31" s="5" t="s">
        <v>108</v>
      </c>
      <c r="B31" s="312" t="s">
        <v>109</v>
      </c>
      <c r="C31" s="313"/>
      <c r="D31" s="11">
        <v>0</v>
      </c>
    </row>
    <row r="32" spans="1:4">
      <c r="A32" s="308" t="s">
        <v>110</v>
      </c>
      <c r="B32" s="314"/>
      <c r="C32" s="309"/>
      <c r="D32" s="13">
        <f>SUM(D25:D31)</f>
        <v>2848</v>
      </c>
    </row>
    <row r="33" spans="1:4">
      <c r="A33" s="306"/>
      <c r="B33" s="306"/>
      <c r="C33" s="306"/>
      <c r="D33" s="306"/>
    </row>
    <row r="34" spans="1:4">
      <c r="A34" s="290" t="s">
        <v>111</v>
      </c>
      <c r="B34" s="290"/>
      <c r="C34" s="290"/>
      <c r="D34" s="290"/>
    </row>
    <row r="35" spans="1:4">
      <c r="A35" s="290" t="s">
        <v>112</v>
      </c>
      <c r="B35" s="290"/>
      <c r="C35" s="290"/>
      <c r="D35" s="290"/>
    </row>
    <row r="36" spans="1:4" ht="22.5">
      <c r="A36" s="5" t="s">
        <v>113</v>
      </c>
      <c r="B36" s="8" t="s">
        <v>114</v>
      </c>
      <c r="C36" s="5" t="s">
        <v>115</v>
      </c>
      <c r="D36" s="5" t="s">
        <v>99</v>
      </c>
    </row>
    <row r="37" spans="1:4">
      <c r="A37" s="5" t="s">
        <v>72</v>
      </c>
      <c r="B37" s="9" t="s">
        <v>116</v>
      </c>
      <c r="C37" s="10">
        <v>8.3299999999999999E-2</v>
      </c>
      <c r="D37" s="11">
        <f>ROUND($D$32*C37,2)</f>
        <v>237.24</v>
      </c>
    </row>
    <row r="38" spans="1:4">
      <c r="A38" s="5" t="s">
        <v>75</v>
      </c>
      <c r="B38" s="9" t="s">
        <v>117</v>
      </c>
      <c r="C38" s="10">
        <v>0.121</v>
      </c>
      <c r="D38" s="11">
        <f>ROUND($D$32*C38,2)</f>
        <v>344.61</v>
      </c>
    </row>
    <row r="39" spans="1:4">
      <c r="A39" s="308" t="s">
        <v>118</v>
      </c>
      <c r="B39" s="309"/>
      <c r="C39" s="12">
        <f>SUM(C37:C38)</f>
        <v>0.20429999999999998</v>
      </c>
      <c r="D39" s="13">
        <f>SUM(D37:D38)</f>
        <v>581.85</v>
      </c>
    </row>
    <row r="40" spans="1:4">
      <c r="A40" s="315" t="s">
        <v>119</v>
      </c>
      <c r="B40" s="315"/>
      <c r="C40" s="315"/>
      <c r="D40" s="315"/>
    </row>
    <row r="41" spans="1:4" ht="22.5">
      <c r="A41" s="5" t="s">
        <v>120</v>
      </c>
      <c r="B41" s="5" t="s">
        <v>121</v>
      </c>
      <c r="C41" s="5" t="s">
        <v>115</v>
      </c>
      <c r="D41" s="5" t="s">
        <v>99</v>
      </c>
    </row>
    <row r="42" spans="1:4">
      <c r="A42" s="5" t="s">
        <v>72</v>
      </c>
      <c r="B42" s="9" t="s">
        <v>122</v>
      </c>
      <c r="C42" s="10">
        <v>0.2</v>
      </c>
      <c r="D42" s="11">
        <f>ROUND(($D$32+$D$39)*C42,2)</f>
        <v>685.97</v>
      </c>
    </row>
    <row r="43" spans="1:4">
      <c r="A43" s="5" t="s">
        <v>75</v>
      </c>
      <c r="B43" s="9" t="s">
        <v>123</v>
      </c>
      <c r="C43" s="10">
        <v>2.5000000000000001E-2</v>
      </c>
      <c r="D43" s="11">
        <f>ROUND(($D$32+$D$39)*C43,2)</f>
        <v>85.75</v>
      </c>
    </row>
    <row r="44" spans="1:4">
      <c r="A44" s="5" t="s">
        <v>78</v>
      </c>
      <c r="B44" s="9" t="s">
        <v>124</v>
      </c>
      <c r="C44" s="10">
        <v>0.03</v>
      </c>
      <c r="D44" s="11">
        <f t="shared" ref="D44:D49" si="0">ROUND(($D$32+$D$39)*C44,2)</f>
        <v>102.9</v>
      </c>
    </row>
    <row r="45" spans="1:4">
      <c r="A45" s="5" t="s">
        <v>80</v>
      </c>
      <c r="B45" s="9" t="s">
        <v>125</v>
      </c>
      <c r="C45" s="10">
        <v>1.4999999999999999E-2</v>
      </c>
      <c r="D45" s="11">
        <f t="shared" si="0"/>
        <v>51.45</v>
      </c>
    </row>
    <row r="46" spans="1:4">
      <c r="A46" s="5" t="s">
        <v>104</v>
      </c>
      <c r="B46" s="9" t="s">
        <v>126</v>
      </c>
      <c r="C46" s="10">
        <v>0.01</v>
      </c>
      <c r="D46" s="11">
        <f t="shared" si="0"/>
        <v>34.299999999999997</v>
      </c>
    </row>
    <row r="47" spans="1:4">
      <c r="A47" s="5" t="s">
        <v>106</v>
      </c>
      <c r="B47" s="9" t="s">
        <v>127</v>
      </c>
      <c r="C47" s="10">
        <v>6.0000000000000001E-3</v>
      </c>
      <c r="D47" s="11">
        <f t="shared" si="0"/>
        <v>20.58</v>
      </c>
    </row>
    <row r="48" spans="1:4">
      <c r="A48" s="5" t="s">
        <v>108</v>
      </c>
      <c r="B48" s="9" t="s">
        <v>128</v>
      </c>
      <c r="C48" s="10">
        <v>2E-3</v>
      </c>
      <c r="D48" s="11">
        <f t="shared" si="0"/>
        <v>6.86</v>
      </c>
    </row>
    <row r="49" spans="1:4">
      <c r="A49" s="5" t="s">
        <v>129</v>
      </c>
      <c r="B49" s="9" t="s">
        <v>130</v>
      </c>
      <c r="C49" s="10">
        <v>0.08</v>
      </c>
      <c r="D49" s="11">
        <f t="shared" si="0"/>
        <v>274.39</v>
      </c>
    </row>
    <row r="50" spans="1:4">
      <c r="A50" s="308" t="s">
        <v>118</v>
      </c>
      <c r="B50" s="309"/>
      <c r="C50" s="12">
        <f>SUM(C42:C49)</f>
        <v>0.36800000000000005</v>
      </c>
      <c r="D50" s="13">
        <f>SUM(D42:D49)</f>
        <v>1262.2</v>
      </c>
    </row>
    <row r="51" spans="1:4">
      <c r="A51" s="290" t="s">
        <v>131</v>
      </c>
      <c r="B51" s="290"/>
      <c r="C51" s="290"/>
      <c r="D51" s="290"/>
    </row>
    <row r="52" spans="1:4" ht="22.5">
      <c r="A52" s="5" t="s">
        <v>132</v>
      </c>
      <c r="B52" s="9" t="s">
        <v>133</v>
      </c>
      <c r="C52" s="5" t="s">
        <v>134</v>
      </c>
      <c r="D52" s="5" t="s">
        <v>99</v>
      </c>
    </row>
    <row r="53" spans="1:4">
      <c r="A53" s="163" t="s">
        <v>72</v>
      </c>
      <c r="B53" s="9" t="s">
        <v>135</v>
      </c>
      <c r="C53" s="17">
        <v>5.5</v>
      </c>
      <c r="D53" s="17">
        <f>(C53*2*26)-D25*6%</f>
        <v>115.12</v>
      </c>
    </row>
    <row r="54" spans="1:4" ht="22.5">
      <c r="A54" s="5" t="s">
        <v>75</v>
      </c>
      <c r="B54" s="9" t="s">
        <v>136</v>
      </c>
      <c r="C54" s="27">
        <v>35</v>
      </c>
      <c r="D54" s="11">
        <f>C54*21</f>
        <v>735</v>
      </c>
    </row>
    <row r="55" spans="1:4">
      <c r="A55" s="5" t="s">
        <v>78</v>
      </c>
      <c r="B55" s="14" t="s">
        <v>137</v>
      </c>
      <c r="C55" s="17"/>
      <c r="D55" s="17">
        <f>C55</f>
        <v>0</v>
      </c>
    </row>
    <row r="56" spans="1:4">
      <c r="A56" s="5" t="s">
        <v>80</v>
      </c>
      <c r="B56" s="9" t="s">
        <v>138</v>
      </c>
      <c r="C56" s="9"/>
      <c r="D56" s="17">
        <v>0</v>
      </c>
    </row>
    <row r="57" spans="1:4">
      <c r="A57" s="5" t="s">
        <v>104</v>
      </c>
      <c r="B57" s="9" t="s">
        <v>139</v>
      </c>
      <c r="C57" s="9"/>
      <c r="D57" s="17">
        <v>0</v>
      </c>
    </row>
    <row r="58" spans="1:4">
      <c r="A58" s="5" t="s">
        <v>106</v>
      </c>
      <c r="B58" s="14" t="s">
        <v>140</v>
      </c>
      <c r="C58" s="17"/>
      <c r="D58" s="17">
        <v>0</v>
      </c>
    </row>
    <row r="59" spans="1:4">
      <c r="A59" s="4" t="s">
        <v>108</v>
      </c>
      <c r="B59" s="164" t="s">
        <v>109</v>
      </c>
      <c r="C59" s="164"/>
      <c r="D59" s="17">
        <v>0</v>
      </c>
    </row>
    <row r="60" spans="1:4">
      <c r="A60" s="300" t="s">
        <v>110</v>
      </c>
      <c r="B60" s="300"/>
      <c r="C60" s="300"/>
      <c r="D60" s="18">
        <f>SUM(D53:D59)</f>
        <v>850.12</v>
      </c>
    </row>
    <row r="61" spans="1:4">
      <c r="A61" s="290" t="s">
        <v>141</v>
      </c>
      <c r="B61" s="290"/>
      <c r="C61" s="290"/>
      <c r="D61" s="290"/>
    </row>
    <row r="62" spans="1:4">
      <c r="A62" s="5">
        <v>2</v>
      </c>
      <c r="B62" s="302" t="s">
        <v>142</v>
      </c>
      <c r="C62" s="302"/>
      <c r="D62" s="5" t="s">
        <v>99</v>
      </c>
    </row>
    <row r="63" spans="1:4">
      <c r="A63" s="5" t="s">
        <v>113</v>
      </c>
      <c r="B63" s="302" t="s">
        <v>114</v>
      </c>
      <c r="C63" s="302"/>
      <c r="D63" s="11">
        <f>D39</f>
        <v>581.85</v>
      </c>
    </row>
    <row r="64" spans="1:4">
      <c r="A64" s="5" t="s">
        <v>120</v>
      </c>
      <c r="B64" s="302" t="s">
        <v>121</v>
      </c>
      <c r="C64" s="302"/>
      <c r="D64" s="11">
        <f>D50</f>
        <v>1262.2</v>
      </c>
    </row>
    <row r="65" spans="1:4">
      <c r="A65" s="5" t="s">
        <v>132</v>
      </c>
      <c r="B65" s="302" t="s">
        <v>133</v>
      </c>
      <c r="C65" s="302"/>
      <c r="D65" s="11">
        <f>D60</f>
        <v>850.12</v>
      </c>
    </row>
    <row r="66" spans="1:4">
      <c r="A66" s="300" t="s">
        <v>110</v>
      </c>
      <c r="B66" s="300"/>
      <c r="C66" s="300"/>
      <c r="D66" s="13">
        <f>SUM(D63:D65)</f>
        <v>2694.17</v>
      </c>
    </row>
    <row r="67" spans="1:4">
      <c r="A67" s="306"/>
      <c r="B67" s="306"/>
      <c r="C67" s="306"/>
      <c r="D67" s="306"/>
    </row>
    <row r="68" spans="1:4">
      <c r="A68" s="290" t="s">
        <v>143</v>
      </c>
      <c r="B68" s="290"/>
      <c r="C68" s="290"/>
      <c r="D68" s="290"/>
    </row>
    <row r="69" spans="1:4" ht="22.5">
      <c r="A69" s="5">
        <v>3</v>
      </c>
      <c r="B69" s="8" t="s">
        <v>144</v>
      </c>
      <c r="C69" s="5" t="s">
        <v>115</v>
      </c>
      <c r="D69" s="5" t="s">
        <v>99</v>
      </c>
    </row>
    <row r="70" spans="1:4">
      <c r="A70" s="5" t="s">
        <v>72</v>
      </c>
      <c r="B70" s="8" t="s">
        <v>145</v>
      </c>
      <c r="C70" s="10">
        <v>4.1999999999999997E-3</v>
      </c>
      <c r="D70" s="11">
        <f>ROUND(D32*C70,2)</f>
        <v>11.96</v>
      </c>
    </row>
    <row r="71" spans="1:4">
      <c r="A71" s="5" t="s">
        <v>75</v>
      </c>
      <c r="B71" s="8" t="s">
        <v>146</v>
      </c>
      <c r="C71" s="10">
        <f>0.08*C$70</f>
        <v>3.3599999999999998E-4</v>
      </c>
      <c r="D71" s="11">
        <f>ROUND($D$32*$C$71,2)</f>
        <v>0.96</v>
      </c>
    </row>
    <row r="72" spans="1:4">
      <c r="A72" s="5" t="s">
        <v>78</v>
      </c>
      <c r="B72" s="8" t="s">
        <v>147</v>
      </c>
      <c r="C72" s="10">
        <v>0.04</v>
      </c>
      <c r="D72" s="11">
        <f>ROUND(D32*C72,2)</f>
        <v>113.92</v>
      </c>
    </row>
    <row r="73" spans="1:4">
      <c r="A73" s="5" t="s">
        <v>80</v>
      </c>
      <c r="B73" s="8" t="s">
        <v>148</v>
      </c>
      <c r="C73" s="10">
        <v>1.9400000000000001E-2</v>
      </c>
      <c r="D73" s="11">
        <f>ROUND(D32*C73,2)</f>
        <v>55.25</v>
      </c>
    </row>
    <row r="74" spans="1:4" ht="22.5">
      <c r="A74" s="5" t="s">
        <v>104</v>
      </c>
      <c r="B74" s="8" t="s">
        <v>149</v>
      </c>
      <c r="C74" s="10">
        <f>C50*C73</f>
        <v>7.1392000000000009E-3</v>
      </c>
      <c r="D74" s="11">
        <f>ROUND(D32*C74,2)</f>
        <v>20.329999999999998</v>
      </c>
    </row>
    <row r="75" spans="1:4">
      <c r="A75" s="5" t="s">
        <v>106</v>
      </c>
      <c r="B75" s="8" t="s">
        <v>150</v>
      </c>
      <c r="C75" s="10">
        <f>40%*8%*C73</f>
        <v>6.2080000000000002E-4</v>
      </c>
      <c r="D75" s="11">
        <f>ROUND($D$32*$C$75,2)</f>
        <v>1.77</v>
      </c>
    </row>
    <row r="76" spans="1:4">
      <c r="A76" s="308" t="s">
        <v>118</v>
      </c>
      <c r="B76" s="309"/>
      <c r="C76" s="12">
        <f>SUM(C70:C75)</f>
        <v>7.1695999999999996E-2</v>
      </c>
      <c r="D76" s="13">
        <f>SUM(D70:D75)</f>
        <v>204.19000000000003</v>
      </c>
    </row>
    <row r="77" spans="1:4">
      <c r="A77" s="316"/>
      <c r="B77" s="316"/>
      <c r="C77" s="316"/>
      <c r="D77" s="316"/>
    </row>
    <row r="78" spans="1:4">
      <c r="A78" s="290" t="s">
        <v>151</v>
      </c>
      <c r="B78" s="290"/>
      <c r="C78" s="290"/>
      <c r="D78" s="290"/>
    </row>
    <row r="79" spans="1:4">
      <c r="A79" s="317" t="s">
        <v>152</v>
      </c>
      <c r="B79" s="318"/>
      <c r="C79" s="318"/>
      <c r="D79" s="319"/>
    </row>
    <row r="80" spans="1:4" ht="22.5">
      <c r="A80" s="5" t="s">
        <v>153</v>
      </c>
      <c r="B80" s="9" t="s">
        <v>154</v>
      </c>
      <c r="C80" s="5" t="s">
        <v>115</v>
      </c>
      <c r="D80" s="5" t="s">
        <v>99</v>
      </c>
    </row>
    <row r="81" spans="1:4">
      <c r="A81" s="5" t="s">
        <v>72</v>
      </c>
      <c r="B81" s="9" t="s">
        <v>155</v>
      </c>
      <c r="C81" s="10">
        <v>1.6E-2</v>
      </c>
      <c r="D81" s="11">
        <f>ROUND($D$32*C81,2)</f>
        <v>45.57</v>
      </c>
    </row>
    <row r="82" spans="1:4">
      <c r="A82" s="5" t="s">
        <v>75</v>
      </c>
      <c r="B82" s="9" t="s">
        <v>156</v>
      </c>
      <c r="C82" s="10">
        <v>1.9400000000000001E-2</v>
      </c>
      <c r="D82" s="11">
        <f>ROUND($D$32*C82,2)</f>
        <v>55.25</v>
      </c>
    </row>
    <row r="83" spans="1:4">
      <c r="A83" s="5" t="s">
        <v>78</v>
      </c>
      <c r="B83" s="9" t="s">
        <v>157</v>
      </c>
      <c r="C83" s="10">
        <v>0.01</v>
      </c>
      <c r="D83" s="11">
        <f t="shared" ref="D83:D86" si="1">ROUND($D$32*C83,2)</f>
        <v>28.48</v>
      </c>
    </row>
    <row r="84" spans="1:4">
      <c r="A84" s="5" t="s">
        <v>80</v>
      </c>
      <c r="B84" s="9" t="s">
        <v>158</v>
      </c>
      <c r="C84" s="10">
        <v>0.01</v>
      </c>
      <c r="D84" s="11">
        <f t="shared" si="1"/>
        <v>28.48</v>
      </c>
    </row>
    <row r="85" spans="1:4">
      <c r="A85" s="5" t="s">
        <v>104</v>
      </c>
      <c r="B85" s="9" t="s">
        <v>159</v>
      </c>
      <c r="C85" s="10">
        <v>0.01</v>
      </c>
      <c r="D85" s="11">
        <f t="shared" si="1"/>
        <v>28.48</v>
      </c>
    </row>
    <row r="86" spans="1:4">
      <c r="A86" s="5" t="s">
        <v>106</v>
      </c>
      <c r="B86" s="9" t="s">
        <v>160</v>
      </c>
      <c r="C86" s="10">
        <v>0</v>
      </c>
      <c r="D86" s="11">
        <f t="shared" si="1"/>
        <v>0</v>
      </c>
    </row>
    <row r="87" spans="1:4">
      <c r="A87" s="308" t="s">
        <v>118</v>
      </c>
      <c r="B87" s="309"/>
      <c r="C87" s="12">
        <f>SUM(C81:C86)</f>
        <v>6.54E-2</v>
      </c>
      <c r="D87" s="13">
        <f>SUM(D81:D86)</f>
        <v>186.25999999999996</v>
      </c>
    </row>
    <row r="88" spans="1:4">
      <c r="A88" s="320" t="s">
        <v>161</v>
      </c>
      <c r="B88" s="321"/>
      <c r="C88" s="321"/>
      <c r="D88" s="321"/>
    </row>
    <row r="89" spans="1:4" ht="22.5">
      <c r="A89" s="5" t="s">
        <v>162</v>
      </c>
      <c r="B89" s="9" t="s">
        <v>163</v>
      </c>
      <c r="C89" s="5" t="s">
        <v>115</v>
      </c>
      <c r="D89" s="5" t="s">
        <v>99</v>
      </c>
    </row>
    <row r="90" spans="1:4">
      <c r="A90" s="5" t="s">
        <v>72</v>
      </c>
      <c r="B90" s="8" t="s">
        <v>164</v>
      </c>
      <c r="C90" s="28">
        <v>0</v>
      </c>
      <c r="D90" s="27">
        <v>0</v>
      </c>
    </row>
    <row r="91" spans="1:4">
      <c r="A91" s="308" t="s">
        <v>118</v>
      </c>
      <c r="B91" s="309"/>
      <c r="C91" s="12">
        <f>SUM(C90)</f>
        <v>0</v>
      </c>
      <c r="D91" s="13">
        <f>SUM(D90)</f>
        <v>0</v>
      </c>
    </row>
    <row r="92" spans="1:4">
      <c r="A92" s="290" t="s">
        <v>165</v>
      </c>
      <c r="B92" s="290"/>
      <c r="C92" s="290"/>
      <c r="D92" s="290"/>
    </row>
    <row r="93" spans="1:4">
      <c r="A93" s="5">
        <v>4</v>
      </c>
      <c r="B93" s="302" t="s">
        <v>166</v>
      </c>
      <c r="C93" s="302"/>
      <c r="D93" s="5" t="s">
        <v>99</v>
      </c>
    </row>
    <row r="94" spans="1:4">
      <c r="A94" s="5" t="s">
        <v>153</v>
      </c>
      <c r="B94" s="302" t="s">
        <v>167</v>
      </c>
      <c r="C94" s="302"/>
      <c r="D94" s="11">
        <f>D87</f>
        <v>186.25999999999996</v>
      </c>
    </row>
    <row r="95" spans="1:4">
      <c r="A95" s="5" t="s">
        <v>162</v>
      </c>
      <c r="B95" s="302" t="s">
        <v>163</v>
      </c>
      <c r="C95" s="302"/>
      <c r="D95" s="11">
        <f>D91</f>
        <v>0</v>
      </c>
    </row>
    <row r="96" spans="1:4">
      <c r="A96" s="300" t="s">
        <v>110</v>
      </c>
      <c r="B96" s="300"/>
      <c r="C96" s="300"/>
      <c r="D96" s="13">
        <f>SUM(D94:D95)</f>
        <v>186.25999999999996</v>
      </c>
    </row>
    <row r="97" spans="1:4">
      <c r="A97" s="316"/>
      <c r="B97" s="316"/>
      <c r="C97" s="316"/>
      <c r="D97" s="316"/>
    </row>
    <row r="98" spans="1:4">
      <c r="A98" s="317" t="s">
        <v>168</v>
      </c>
      <c r="B98" s="318"/>
      <c r="C98" s="318"/>
      <c r="D98" s="319"/>
    </row>
    <row r="99" spans="1:4">
      <c r="A99" s="5">
        <v>5</v>
      </c>
      <c r="B99" s="302" t="s">
        <v>169</v>
      </c>
      <c r="C99" s="302"/>
      <c r="D99" s="5" t="s">
        <v>99</v>
      </c>
    </row>
    <row r="100" spans="1:4">
      <c r="A100" s="5" t="s">
        <v>72</v>
      </c>
      <c r="B100" s="302" t="s">
        <v>170</v>
      </c>
      <c r="C100" s="302"/>
      <c r="D100" s="173">
        <f>'UNIFORME MANUTENÇÃO'!D13</f>
        <v>72.120833333333337</v>
      </c>
    </row>
    <row r="101" spans="1:4">
      <c r="A101" s="5" t="s">
        <v>75</v>
      </c>
      <c r="B101" s="302" t="s">
        <v>171</v>
      </c>
      <c r="C101" s="302"/>
      <c r="D101" s="27">
        <f>'Equipamentos Tec em Redes'!G21</f>
        <v>25.852333333333341</v>
      </c>
    </row>
    <row r="102" spans="1:4">
      <c r="A102" s="5" t="s">
        <v>78</v>
      </c>
      <c r="B102" s="302" t="s">
        <v>172</v>
      </c>
      <c r="C102" s="302"/>
      <c r="D102" s="27"/>
    </row>
    <row r="103" spans="1:4">
      <c r="A103" s="5" t="s">
        <v>80</v>
      </c>
      <c r="B103" s="302" t="s">
        <v>109</v>
      </c>
      <c r="C103" s="302"/>
      <c r="D103" s="27">
        <v>0</v>
      </c>
    </row>
    <row r="104" spans="1:4">
      <c r="A104" s="300" t="s">
        <v>118</v>
      </c>
      <c r="B104" s="300"/>
      <c r="C104" s="300"/>
      <c r="D104" s="165">
        <f>SUM(D100:D103)</f>
        <v>97.973166666666685</v>
      </c>
    </row>
    <row r="105" spans="1:4">
      <c r="A105" s="316"/>
      <c r="B105" s="316"/>
      <c r="C105" s="316"/>
      <c r="D105" s="316"/>
    </row>
    <row r="106" spans="1:4">
      <c r="A106" s="290" t="s">
        <v>185</v>
      </c>
      <c r="B106" s="290"/>
      <c r="C106" s="290"/>
      <c r="D106" s="290"/>
    </row>
    <row r="107" spans="1:4" ht="22.5">
      <c r="A107" s="5">
        <v>6</v>
      </c>
      <c r="B107" s="14" t="s">
        <v>174</v>
      </c>
      <c r="C107" s="5" t="s">
        <v>115</v>
      </c>
      <c r="D107" s="5" t="s">
        <v>99</v>
      </c>
    </row>
    <row r="108" spans="1:4">
      <c r="A108" s="5" t="s">
        <v>72</v>
      </c>
      <c r="B108" s="14" t="s">
        <v>175</v>
      </c>
      <c r="C108" s="166">
        <v>0.12</v>
      </c>
      <c r="D108" s="11">
        <f>ROUND(D124*C108,2)</f>
        <v>723.67</v>
      </c>
    </row>
    <row r="109" spans="1:4">
      <c r="A109" s="5" t="s">
        <v>75</v>
      </c>
      <c r="B109" s="14" t="s">
        <v>176</v>
      </c>
      <c r="C109" s="166">
        <v>0.15</v>
      </c>
      <c r="D109" s="11">
        <f>ROUND((D108+D124)*C109,2)</f>
        <v>1013.14</v>
      </c>
    </row>
    <row r="110" spans="1:4">
      <c r="A110" s="5" t="s">
        <v>78</v>
      </c>
      <c r="B110" s="8" t="s">
        <v>177</v>
      </c>
      <c r="C110" s="12">
        <f>SUM(C111:C114)</f>
        <v>0.14250000000000002</v>
      </c>
      <c r="D110" s="9"/>
    </row>
    <row r="111" spans="1:4">
      <c r="A111" s="5"/>
      <c r="B111" s="14" t="s">
        <v>178</v>
      </c>
      <c r="C111" s="15">
        <v>1.6500000000000001E-2</v>
      </c>
      <c r="D111" s="323">
        <f>ROUND(ROUND((D108+D109+D124)/(100%-C110),2)*C110,2)</f>
        <v>1290.79</v>
      </c>
    </row>
    <row r="112" spans="1:4">
      <c r="A112" s="5"/>
      <c r="B112" s="14" t="s">
        <v>179</v>
      </c>
      <c r="C112" s="15">
        <v>7.5999999999999998E-2</v>
      </c>
      <c r="D112" s="324"/>
    </row>
    <row r="113" spans="1:4">
      <c r="A113" s="5"/>
      <c r="B113" s="14" t="s">
        <v>180</v>
      </c>
      <c r="C113" s="15">
        <v>0</v>
      </c>
      <c r="D113" s="324"/>
    </row>
    <row r="114" spans="1:4">
      <c r="A114" s="5"/>
      <c r="B114" s="14" t="s">
        <v>181</v>
      </c>
      <c r="C114" s="15">
        <v>0.05</v>
      </c>
      <c r="D114" s="325"/>
    </row>
    <row r="115" spans="1:4">
      <c r="A115" s="300" t="s">
        <v>118</v>
      </c>
      <c r="B115" s="300"/>
      <c r="C115" s="16"/>
      <c r="D115" s="13">
        <f>SUM(D108,D109,D111,D112,D113,D114)</f>
        <v>3027.6</v>
      </c>
    </row>
    <row r="116" spans="1:4">
      <c r="A116" s="316"/>
      <c r="B116" s="316"/>
      <c r="C116" s="316"/>
      <c r="D116" s="316"/>
    </row>
    <row r="117" spans="1:4">
      <c r="A117" s="290" t="s">
        <v>182</v>
      </c>
      <c r="B117" s="290"/>
      <c r="C117" s="290"/>
      <c r="D117" s="290"/>
    </row>
    <row r="118" spans="1:4">
      <c r="A118" s="5"/>
      <c r="B118" s="302" t="s">
        <v>183</v>
      </c>
      <c r="C118" s="302"/>
      <c r="D118" s="5" t="s">
        <v>99</v>
      </c>
    </row>
    <row r="119" spans="1:4">
      <c r="A119" s="5" t="s">
        <v>72</v>
      </c>
      <c r="B119" s="302" t="s">
        <v>97</v>
      </c>
      <c r="C119" s="302"/>
      <c r="D119" s="11">
        <f>D32</f>
        <v>2848</v>
      </c>
    </row>
    <row r="120" spans="1:4">
      <c r="A120" s="5" t="s">
        <v>75</v>
      </c>
      <c r="B120" s="302" t="s">
        <v>111</v>
      </c>
      <c r="C120" s="302"/>
      <c r="D120" s="11">
        <f>D66</f>
        <v>2694.17</v>
      </c>
    </row>
    <row r="121" spans="1:4">
      <c r="A121" s="5" t="s">
        <v>78</v>
      </c>
      <c r="B121" s="302" t="s">
        <v>111</v>
      </c>
      <c r="C121" s="302"/>
      <c r="D121" s="11">
        <f>D76</f>
        <v>204.19000000000003</v>
      </c>
    </row>
    <row r="122" spans="1:4">
      <c r="A122" s="5" t="s">
        <v>80</v>
      </c>
      <c r="B122" s="302" t="s">
        <v>151</v>
      </c>
      <c r="C122" s="302"/>
      <c r="D122" s="17">
        <f>D96</f>
        <v>186.25999999999996</v>
      </c>
    </row>
    <row r="123" spans="1:4">
      <c r="A123" s="5" t="s">
        <v>104</v>
      </c>
      <c r="B123" s="302" t="s">
        <v>168</v>
      </c>
      <c r="C123" s="302"/>
      <c r="D123" s="17">
        <f>D104</f>
        <v>97.973166666666685</v>
      </c>
    </row>
    <row r="124" spans="1:4">
      <c r="A124" s="300" t="s">
        <v>184</v>
      </c>
      <c r="B124" s="300"/>
      <c r="C124" s="300"/>
      <c r="D124" s="18">
        <f>SUM(D119:D123)</f>
        <v>6030.5931666666665</v>
      </c>
    </row>
    <row r="125" spans="1:4">
      <c r="A125" s="5" t="s">
        <v>106</v>
      </c>
      <c r="B125" s="302" t="s">
        <v>185</v>
      </c>
      <c r="C125" s="302"/>
      <c r="D125" s="17">
        <f>D115</f>
        <v>3027.6</v>
      </c>
    </row>
    <row r="126" spans="1:4">
      <c r="A126" s="300" t="s">
        <v>186</v>
      </c>
      <c r="B126" s="300"/>
      <c r="C126" s="300"/>
      <c r="D126" s="18">
        <f>ROUNDUP(D124+D125,2)</f>
        <v>9058.2000000000007</v>
      </c>
    </row>
    <row r="127" spans="1:4">
      <c r="A127" s="316"/>
      <c r="B127" s="316"/>
      <c r="C127" s="316"/>
      <c r="D127" s="316"/>
    </row>
  </sheetData>
  <mergeCells count="88">
    <mergeCell ref="A124:C124"/>
    <mergeCell ref="B125:C125"/>
    <mergeCell ref="A126:C126"/>
    <mergeCell ref="A127:D127"/>
    <mergeCell ref="B118:C118"/>
    <mergeCell ref="B119:C119"/>
    <mergeCell ref="B120:C120"/>
    <mergeCell ref="B121:C121"/>
    <mergeCell ref="B122:C122"/>
    <mergeCell ref="B123:C123"/>
    <mergeCell ref="A117:D117"/>
    <mergeCell ref="B99:C99"/>
    <mergeCell ref="B100:C100"/>
    <mergeCell ref="B101:C101"/>
    <mergeCell ref="B102:C102"/>
    <mergeCell ref="B103:C103"/>
    <mergeCell ref="A104:C104"/>
    <mergeCell ref="A105:D105"/>
    <mergeCell ref="A106:D106"/>
    <mergeCell ref="D111:D114"/>
    <mergeCell ref="A115:B115"/>
    <mergeCell ref="A116:D116"/>
    <mergeCell ref="A98:D98"/>
    <mergeCell ref="A78:D78"/>
    <mergeCell ref="A79:D79"/>
    <mergeCell ref="A87:B87"/>
    <mergeCell ref="A88:D88"/>
    <mergeCell ref="A91:B91"/>
    <mergeCell ref="A92:D92"/>
    <mergeCell ref="B93:C93"/>
    <mergeCell ref="B94:C94"/>
    <mergeCell ref="B95:C95"/>
    <mergeCell ref="A96:C96"/>
    <mergeCell ref="A97:D97"/>
    <mergeCell ref="A77:D77"/>
    <mergeCell ref="A51:D51"/>
    <mergeCell ref="A60:C60"/>
    <mergeCell ref="A61:D61"/>
    <mergeCell ref="B62:C62"/>
    <mergeCell ref="B63:C63"/>
    <mergeCell ref="B64:C64"/>
    <mergeCell ref="B65:C65"/>
    <mergeCell ref="A66:C66"/>
    <mergeCell ref="A67:D67"/>
    <mergeCell ref="A68:D68"/>
    <mergeCell ref="A76:B76"/>
    <mergeCell ref="A50:B50"/>
    <mergeCell ref="B27:C27"/>
    <mergeCell ref="B28:C28"/>
    <mergeCell ref="B29:C29"/>
    <mergeCell ref="B30:C30"/>
    <mergeCell ref="B31:C31"/>
    <mergeCell ref="A32:C32"/>
    <mergeCell ref="A33:D33"/>
    <mergeCell ref="A34:D34"/>
    <mergeCell ref="A35:D35"/>
    <mergeCell ref="A39:B39"/>
    <mergeCell ref="A40:D40"/>
    <mergeCell ref="B26:C26"/>
    <mergeCell ref="A15:D15"/>
    <mergeCell ref="A16:D16"/>
    <mergeCell ref="B17:C17"/>
    <mergeCell ref="B18:C18"/>
    <mergeCell ref="B19:C19"/>
    <mergeCell ref="B20:C20"/>
    <mergeCell ref="B21:C21"/>
    <mergeCell ref="A22:D22"/>
    <mergeCell ref="A23:D23"/>
    <mergeCell ref="B24:C24"/>
    <mergeCell ref="B25:C25"/>
    <mergeCell ref="A14:D14"/>
    <mergeCell ref="A4:B4"/>
    <mergeCell ref="C4:D4"/>
    <mergeCell ref="A5:D5"/>
    <mergeCell ref="A6:D6"/>
    <mergeCell ref="B7:C7"/>
    <mergeCell ref="B8:C8"/>
    <mergeCell ref="B9:C9"/>
    <mergeCell ref="B10:C10"/>
    <mergeCell ref="A11:D11"/>
    <mergeCell ref="A12:B12"/>
    <mergeCell ref="A13:B13"/>
    <mergeCell ref="A1:B1"/>
    <mergeCell ref="C1:D1"/>
    <mergeCell ref="A2:B2"/>
    <mergeCell ref="C2:D2"/>
    <mergeCell ref="A3:B3"/>
    <mergeCell ref="C3:D3"/>
  </mergeCells>
  <pageMargins left="0.511811024" right="0.511811024" top="0.78740157499999996" bottom="0.78740157499999996" header="0.31496062000000002" footer="0.3149606200000000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B800C8-348C-4514-92AC-52E94FDAA627}">
  <sheetPr>
    <tabColor theme="4" tint="0.39997558519241921"/>
    <pageSetUpPr fitToPage="1"/>
  </sheetPr>
  <dimension ref="A1:G37"/>
  <sheetViews>
    <sheetView workbookViewId="0">
      <selection activeCell="G12" sqref="G12"/>
    </sheetView>
  </sheetViews>
  <sheetFormatPr defaultRowHeight="13.5" customHeight="1"/>
  <cols>
    <col min="2" max="2" width="73.5703125" customWidth="1"/>
    <col min="4" max="4" width="12.7109375" style="32" customWidth="1"/>
    <col min="5" max="5" width="10.28515625" bestFit="1" customWidth="1"/>
    <col min="6" max="6" width="11.5703125" customWidth="1"/>
    <col min="7" max="7" width="21.5703125" style="33" customWidth="1"/>
  </cols>
  <sheetData>
    <row r="1" spans="1:7" ht="18.75">
      <c r="A1" s="326" t="s">
        <v>396</v>
      </c>
      <c r="B1" s="327"/>
      <c r="C1" s="327"/>
      <c r="D1" s="327"/>
      <c r="E1" s="327"/>
      <c r="F1" s="327"/>
      <c r="G1" s="327"/>
    </row>
    <row r="2" spans="1:7" ht="47.25">
      <c r="A2" s="42" t="s">
        <v>200</v>
      </c>
      <c r="B2" s="43" t="s">
        <v>201</v>
      </c>
      <c r="C2" s="43" t="s">
        <v>202</v>
      </c>
      <c r="D2" s="86" t="s">
        <v>203</v>
      </c>
      <c r="E2" s="84" t="s">
        <v>57</v>
      </c>
      <c r="F2" s="151" t="s">
        <v>397</v>
      </c>
      <c r="G2" s="79" t="s">
        <v>205</v>
      </c>
    </row>
    <row r="3" spans="1:7" ht="16.5" thickBot="1">
      <c r="A3" s="44">
        <v>1</v>
      </c>
      <c r="B3" s="50" t="s">
        <v>398</v>
      </c>
      <c r="C3" s="46">
        <v>1</v>
      </c>
      <c r="D3" s="87" t="s">
        <v>203</v>
      </c>
      <c r="E3" s="83">
        <v>53.06</v>
      </c>
      <c r="F3" s="83"/>
      <c r="G3" s="83">
        <f>(E3*C3)/12</f>
        <v>4.4216666666666669</v>
      </c>
    </row>
    <row r="4" spans="1:7" ht="16.5" thickBot="1">
      <c r="A4" s="75">
        <v>2</v>
      </c>
      <c r="B4" s="127" t="s">
        <v>399</v>
      </c>
      <c r="C4" s="46">
        <v>1</v>
      </c>
      <c r="D4" s="88" t="s">
        <v>203</v>
      </c>
      <c r="E4" s="83">
        <v>60.04</v>
      </c>
      <c r="F4" s="83"/>
      <c r="G4" s="83">
        <f t="shared" ref="G4" si="0">(E4*C4)/12</f>
        <v>5.003333333333333</v>
      </c>
    </row>
    <row r="5" spans="1:7" ht="15.75">
      <c r="A5" s="44">
        <v>3</v>
      </c>
      <c r="B5" s="45" t="s">
        <v>400</v>
      </c>
      <c r="C5" s="46">
        <v>1</v>
      </c>
      <c r="D5" s="90" t="s">
        <v>203</v>
      </c>
      <c r="E5" s="83">
        <v>34.67</v>
      </c>
      <c r="F5" s="83"/>
      <c r="G5" s="83">
        <f t="shared" ref="G5:G12" si="1">(E5*C5)/12</f>
        <v>2.8891666666666667</v>
      </c>
    </row>
    <row r="6" spans="1:7" ht="15.75">
      <c r="A6" s="44">
        <v>4</v>
      </c>
      <c r="B6" s="45" t="s">
        <v>401</v>
      </c>
      <c r="C6" s="46">
        <v>1</v>
      </c>
      <c r="D6" s="90" t="s">
        <v>203</v>
      </c>
      <c r="E6" s="83">
        <v>18.3</v>
      </c>
      <c r="F6" s="83"/>
      <c r="G6" s="83">
        <f t="shared" si="1"/>
        <v>1.5250000000000001</v>
      </c>
    </row>
    <row r="7" spans="1:7" ht="15.75">
      <c r="A7" s="44">
        <v>5</v>
      </c>
      <c r="B7" s="45" t="s">
        <v>402</v>
      </c>
      <c r="C7" s="46">
        <v>1</v>
      </c>
      <c r="D7" s="91" t="s">
        <v>203</v>
      </c>
      <c r="E7" s="83">
        <v>100.88</v>
      </c>
      <c r="F7" s="83">
        <f>E7*20%</f>
        <v>20.176000000000002</v>
      </c>
      <c r="G7" s="83">
        <f>(F7*C7)/12</f>
        <v>1.6813333333333336</v>
      </c>
    </row>
    <row r="8" spans="1:7" ht="15.75">
      <c r="A8" s="44">
        <v>6</v>
      </c>
      <c r="B8" s="50" t="s">
        <v>403</v>
      </c>
      <c r="C8" s="46">
        <v>1</v>
      </c>
      <c r="D8" s="91" t="s">
        <v>203</v>
      </c>
      <c r="E8" s="83">
        <v>27.57</v>
      </c>
      <c r="F8" s="83"/>
      <c r="G8" s="83">
        <f t="shared" si="1"/>
        <v>2.2974999999999999</v>
      </c>
    </row>
    <row r="9" spans="1:7" ht="15.75">
      <c r="A9" s="44">
        <v>7</v>
      </c>
      <c r="B9" s="76" t="s">
        <v>404</v>
      </c>
      <c r="C9" s="46">
        <v>1</v>
      </c>
      <c r="D9" s="92" t="s">
        <v>203</v>
      </c>
      <c r="E9" s="83">
        <v>12.73</v>
      </c>
      <c r="F9" s="83"/>
      <c r="G9" s="83">
        <f t="shared" si="1"/>
        <v>1.0608333333333333</v>
      </c>
    </row>
    <row r="10" spans="1:7" ht="15.75">
      <c r="A10" s="75">
        <v>8</v>
      </c>
      <c r="B10" s="124" t="s">
        <v>405</v>
      </c>
      <c r="C10" s="46">
        <v>1</v>
      </c>
      <c r="D10" s="92" t="s">
        <v>203</v>
      </c>
      <c r="E10" s="83">
        <v>21.31</v>
      </c>
      <c r="F10" s="83"/>
      <c r="G10" s="83">
        <f t="shared" si="1"/>
        <v>1.7758333333333332</v>
      </c>
    </row>
    <row r="11" spans="1:7" ht="15.75">
      <c r="A11" s="44">
        <v>9</v>
      </c>
      <c r="B11" s="45" t="s">
        <v>406</v>
      </c>
      <c r="C11" s="46">
        <v>1</v>
      </c>
      <c r="D11" s="92" t="s">
        <v>203</v>
      </c>
      <c r="E11" s="83">
        <v>108.06</v>
      </c>
      <c r="F11" s="83">
        <f>E11*20%</f>
        <v>21.612000000000002</v>
      </c>
      <c r="G11" s="83">
        <f>(F11*C11)/12</f>
        <v>1.8010000000000002</v>
      </c>
    </row>
    <row r="12" spans="1:7" ht="15.75">
      <c r="A12" s="44">
        <v>10</v>
      </c>
      <c r="B12" s="50" t="s">
        <v>407</v>
      </c>
      <c r="C12" s="51">
        <v>1</v>
      </c>
      <c r="D12" s="92" t="s">
        <v>203</v>
      </c>
      <c r="E12" s="83">
        <v>40.76</v>
      </c>
      <c r="F12" s="83"/>
      <c r="G12" s="83">
        <f t="shared" si="1"/>
        <v>3.3966666666666665</v>
      </c>
    </row>
    <row r="13" spans="1:7" ht="15.75">
      <c r="A13" s="75">
        <v>11</v>
      </c>
      <c r="B13" s="76"/>
      <c r="C13" s="77"/>
      <c r="D13" s="92"/>
      <c r="E13" s="83"/>
      <c r="F13" s="83"/>
      <c r="G13" s="83"/>
    </row>
    <row r="14" spans="1:7" ht="15.75">
      <c r="A14" s="75">
        <v>12</v>
      </c>
      <c r="B14" s="76"/>
      <c r="C14" s="77"/>
      <c r="D14" s="92"/>
      <c r="E14" s="83"/>
      <c r="F14" s="83"/>
      <c r="G14" s="83"/>
    </row>
    <row r="15" spans="1:7" ht="15.75">
      <c r="A15" s="44">
        <v>13</v>
      </c>
      <c r="B15" s="45"/>
      <c r="C15" s="46"/>
      <c r="D15" s="92"/>
      <c r="E15" s="83"/>
      <c r="F15" s="83"/>
      <c r="G15" s="83"/>
    </row>
    <row r="16" spans="1:7" ht="15.75">
      <c r="A16" s="44">
        <v>14</v>
      </c>
      <c r="B16" s="45"/>
      <c r="C16" s="46"/>
      <c r="D16" s="92"/>
      <c r="E16" s="83"/>
      <c r="F16" s="83"/>
      <c r="G16" s="83"/>
    </row>
    <row r="17" spans="1:7" ht="15.75">
      <c r="A17" s="44">
        <v>15</v>
      </c>
      <c r="B17" s="45"/>
      <c r="C17" s="46"/>
      <c r="D17" s="92"/>
      <c r="E17" s="83"/>
      <c r="F17" s="83"/>
      <c r="G17" s="83"/>
    </row>
    <row r="18" spans="1:7" ht="15.75">
      <c r="A18" s="49">
        <v>16</v>
      </c>
      <c r="B18" s="50"/>
      <c r="C18" s="51"/>
      <c r="D18" s="92"/>
      <c r="E18" s="83"/>
      <c r="F18" s="83"/>
      <c r="G18" s="83"/>
    </row>
    <row r="19" spans="1:7" ht="15.75">
      <c r="A19" s="78">
        <v>17</v>
      </c>
      <c r="B19" s="218"/>
      <c r="C19" s="77"/>
      <c r="D19" s="92"/>
      <c r="E19" s="83"/>
      <c r="F19" s="83"/>
      <c r="G19" s="83"/>
    </row>
    <row r="20" spans="1:7" ht="15.75">
      <c r="A20" s="78">
        <v>18</v>
      </c>
      <c r="B20" s="217"/>
      <c r="C20" s="77"/>
      <c r="D20" s="92"/>
      <c r="E20" s="85"/>
      <c r="F20" s="122"/>
      <c r="G20" s="83"/>
    </row>
    <row r="21" spans="1:7" ht="15.75">
      <c r="B21" s="328" t="s">
        <v>65</v>
      </c>
      <c r="C21" s="329"/>
      <c r="D21" s="329"/>
      <c r="E21" s="330"/>
      <c r="F21" s="176"/>
      <c r="G21" s="34">
        <f>SUM(G3:G20)</f>
        <v>25.852333333333341</v>
      </c>
    </row>
    <row r="22" spans="1:7" ht="15.75">
      <c r="B22" s="133"/>
      <c r="C22" s="282" t="s">
        <v>66</v>
      </c>
      <c r="D22" s="283"/>
      <c r="E22" s="331"/>
      <c r="F22" s="148"/>
      <c r="G22" s="36"/>
    </row>
    <row r="23" spans="1:7" ht="15">
      <c r="D23"/>
      <c r="G23"/>
    </row>
    <row r="24" spans="1:7" ht="15">
      <c r="D24" s="35"/>
      <c r="E24" s="35"/>
      <c r="F24" s="35"/>
      <c r="G24" s="35"/>
    </row>
    <row r="25" spans="1:7" ht="15">
      <c r="D25" s="35"/>
      <c r="E25" s="35"/>
      <c r="F25" s="35"/>
      <c r="G25" s="35"/>
    </row>
    <row r="26" spans="1:7" ht="15">
      <c r="D26" s="35"/>
      <c r="E26" s="35"/>
      <c r="F26" s="35"/>
      <c r="G26" s="35"/>
    </row>
    <row r="27" spans="1:7" ht="15">
      <c r="D27" s="35"/>
      <c r="E27" s="35"/>
      <c r="F27" s="35"/>
      <c r="G27" s="35"/>
    </row>
    <row r="28" spans="1:7" ht="15">
      <c r="D28" s="35"/>
      <c r="E28" s="35"/>
      <c r="F28" s="35"/>
      <c r="G28" s="35"/>
    </row>
    <row r="29" spans="1:7" ht="15">
      <c r="D29" s="35"/>
      <c r="E29" s="35"/>
      <c r="F29" s="35"/>
      <c r="G29" s="35"/>
    </row>
    <row r="30" spans="1:7" ht="15">
      <c r="D30" s="35"/>
      <c r="E30" s="35"/>
      <c r="F30" s="35"/>
      <c r="G30" s="35"/>
    </row>
    <row r="31" spans="1:7" ht="15">
      <c r="D31" s="35"/>
      <c r="E31" s="35"/>
      <c r="F31" s="35"/>
      <c r="G31" s="35"/>
    </row>
    <row r="32" spans="1:7" ht="15">
      <c r="D32" s="35"/>
      <c r="E32" s="35"/>
      <c r="F32" s="35"/>
      <c r="G32" s="35"/>
    </row>
    <row r="33" spans="4:7" ht="15">
      <c r="D33" s="35"/>
      <c r="E33" s="35"/>
      <c r="F33" s="35"/>
      <c r="G33" s="35"/>
    </row>
    <row r="34" spans="4:7" ht="15">
      <c r="D34" s="35"/>
      <c r="E34" s="35"/>
      <c r="F34" s="35"/>
      <c r="G34" s="35"/>
    </row>
    <row r="35" spans="4:7" ht="15">
      <c r="D35" s="35"/>
      <c r="E35" s="35"/>
      <c r="F35" s="35"/>
      <c r="G35" s="35"/>
    </row>
    <row r="36" spans="4:7" ht="15">
      <c r="D36" s="35"/>
      <c r="E36" s="35"/>
      <c r="F36" s="35"/>
      <c r="G36" s="35"/>
    </row>
    <row r="37" spans="4:7" ht="15">
      <c r="D37" s="35"/>
      <c r="E37" s="35"/>
      <c r="F37" s="35"/>
      <c r="G37" s="35"/>
    </row>
  </sheetData>
  <mergeCells count="3">
    <mergeCell ref="A1:G1"/>
    <mergeCell ref="B21:E21"/>
    <mergeCell ref="C22:E22"/>
  </mergeCells>
  <pageMargins left="0.511811024" right="0.511811024" top="0.78740157499999996" bottom="0.78740157499999996" header="0.31496062000000002" footer="0.31496062000000002"/>
  <pageSetup paperSize="9" scale="67" orientation="portrait" horizontalDpi="0"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AFA0F8-E3BF-43C3-8A54-C7C3120F5CD6}">
  <dimension ref="A1:D127"/>
  <sheetViews>
    <sheetView topLeftCell="A41" zoomScale="130" zoomScaleNormal="130" workbookViewId="0">
      <selection activeCell="D54" sqref="D54"/>
    </sheetView>
  </sheetViews>
  <sheetFormatPr defaultRowHeight="15"/>
  <cols>
    <col min="1" max="1" width="3.5703125" style="3" customWidth="1"/>
    <col min="2" max="2" width="48" style="2" customWidth="1"/>
    <col min="3" max="3" width="9.140625" style="2"/>
    <col min="4" max="4" width="16" style="3" customWidth="1"/>
  </cols>
  <sheetData>
    <row r="1" spans="1:4">
      <c r="A1" s="289" t="s">
        <v>67</v>
      </c>
      <c r="B1" s="289"/>
      <c r="C1" s="289"/>
      <c r="D1" s="289"/>
    </row>
    <row r="2" spans="1:4">
      <c r="A2" s="289" t="s">
        <v>68</v>
      </c>
      <c r="B2" s="289"/>
      <c r="C2" s="289"/>
      <c r="D2" s="289"/>
    </row>
    <row r="3" spans="1:4">
      <c r="A3" s="289" t="s">
        <v>69</v>
      </c>
      <c r="B3" s="289"/>
      <c r="C3" s="289"/>
      <c r="D3" s="289"/>
    </row>
    <row r="4" spans="1:4">
      <c r="A4" s="289" t="s">
        <v>70</v>
      </c>
      <c r="B4" s="289"/>
      <c r="C4" s="289"/>
      <c r="D4" s="289"/>
    </row>
    <row r="5" spans="1:4">
      <c r="A5" s="291"/>
      <c r="B5" s="291"/>
      <c r="C5" s="291"/>
      <c r="D5" s="291"/>
    </row>
    <row r="6" spans="1:4">
      <c r="A6" s="292" t="s">
        <v>71</v>
      </c>
      <c r="B6" s="293"/>
      <c r="C6" s="293"/>
      <c r="D6" s="294"/>
    </row>
    <row r="7" spans="1:4">
      <c r="A7" s="4" t="s">
        <v>72</v>
      </c>
      <c r="B7" s="295" t="s">
        <v>73</v>
      </c>
      <c r="C7" s="296"/>
      <c r="D7" s="5" t="s">
        <v>74</v>
      </c>
    </row>
    <row r="8" spans="1:4">
      <c r="A8" s="4" t="s">
        <v>75</v>
      </c>
      <c r="B8" s="297" t="s">
        <v>76</v>
      </c>
      <c r="C8" s="298"/>
      <c r="D8" s="5" t="s">
        <v>77</v>
      </c>
    </row>
    <row r="9" spans="1:4">
      <c r="A9" s="4" t="s">
        <v>78</v>
      </c>
      <c r="B9" s="297" t="s">
        <v>79</v>
      </c>
      <c r="C9" s="298"/>
      <c r="D9" s="5">
        <v>2024</v>
      </c>
    </row>
    <row r="10" spans="1:4">
      <c r="A10" s="4" t="s">
        <v>80</v>
      </c>
      <c r="B10" s="297" t="s">
        <v>81</v>
      </c>
      <c r="C10" s="298"/>
      <c r="D10" s="30" t="s">
        <v>189</v>
      </c>
    </row>
    <row r="11" spans="1:4">
      <c r="A11" s="299" t="s">
        <v>83</v>
      </c>
      <c r="B11" s="299"/>
      <c r="C11" s="299"/>
      <c r="D11" s="299"/>
    </row>
    <row r="12" spans="1:4" ht="33.75">
      <c r="A12" s="300" t="s">
        <v>84</v>
      </c>
      <c r="B12" s="300"/>
      <c r="C12" s="5" t="s">
        <v>85</v>
      </c>
      <c r="D12" s="5" t="s">
        <v>86</v>
      </c>
    </row>
    <row r="13" spans="1:4">
      <c r="A13" s="301" t="s">
        <v>408</v>
      </c>
      <c r="B13" s="301"/>
      <c r="C13" s="4">
        <v>44</v>
      </c>
      <c r="D13" s="4">
        <v>1</v>
      </c>
    </row>
    <row r="14" spans="1:4">
      <c r="A14" s="290" t="s">
        <v>88</v>
      </c>
      <c r="B14" s="290"/>
      <c r="C14" s="290"/>
      <c r="D14" s="290"/>
    </row>
    <row r="15" spans="1:4">
      <c r="A15" s="303" t="s">
        <v>89</v>
      </c>
      <c r="B15" s="303"/>
      <c r="C15" s="303"/>
      <c r="D15" s="303"/>
    </row>
    <row r="16" spans="1:4">
      <c r="A16" s="303" t="s">
        <v>90</v>
      </c>
      <c r="B16" s="303"/>
      <c r="C16" s="303"/>
      <c r="D16" s="303"/>
    </row>
    <row r="17" spans="1:4">
      <c r="A17" s="4">
        <v>1</v>
      </c>
      <c r="B17" s="304" t="s">
        <v>91</v>
      </c>
      <c r="C17" s="304"/>
      <c r="D17" s="6" t="str">
        <f>A14</f>
        <v>Mão de obra</v>
      </c>
    </row>
    <row r="18" spans="1:4">
      <c r="A18" s="4">
        <v>2</v>
      </c>
      <c r="B18" s="304" t="s">
        <v>92</v>
      </c>
      <c r="C18" s="304"/>
      <c r="D18" s="29" t="s">
        <v>409</v>
      </c>
    </row>
    <row r="19" spans="1:4">
      <c r="A19" s="4">
        <v>3</v>
      </c>
      <c r="B19" s="304" t="s">
        <v>192</v>
      </c>
      <c r="C19" s="304"/>
      <c r="D19" s="162">
        <v>2405.96</v>
      </c>
    </row>
    <row r="20" spans="1:4">
      <c r="A20" s="4">
        <v>4</v>
      </c>
      <c r="B20" s="304" t="s">
        <v>95</v>
      </c>
      <c r="C20" s="304"/>
      <c r="D20" s="25"/>
    </row>
    <row r="21" spans="1:4">
      <c r="A21" s="4">
        <v>5</v>
      </c>
      <c r="B21" s="304" t="s">
        <v>96</v>
      </c>
      <c r="C21" s="304"/>
      <c r="D21" s="26">
        <v>45292</v>
      </c>
    </row>
    <row r="22" spans="1:4">
      <c r="A22" s="306"/>
      <c r="B22" s="306"/>
      <c r="C22" s="306"/>
      <c r="D22" s="306"/>
    </row>
    <row r="23" spans="1:4" ht="18.75" customHeight="1">
      <c r="A23" s="290" t="s">
        <v>97</v>
      </c>
      <c r="B23" s="290"/>
      <c r="C23" s="290"/>
      <c r="D23" s="290"/>
    </row>
    <row r="24" spans="1:4">
      <c r="A24" s="7">
        <v>1</v>
      </c>
      <c r="B24" s="307" t="s">
        <v>98</v>
      </c>
      <c r="C24" s="307"/>
      <c r="D24" s="7" t="s">
        <v>99</v>
      </c>
    </row>
    <row r="25" spans="1:4">
      <c r="A25" s="7" t="s">
        <v>72</v>
      </c>
      <c r="B25" s="302" t="s">
        <v>193</v>
      </c>
      <c r="C25" s="302"/>
      <c r="D25" s="27">
        <f>D19</f>
        <v>2405.96</v>
      </c>
    </row>
    <row r="26" spans="1:4">
      <c r="A26" s="7" t="s">
        <v>75</v>
      </c>
      <c r="B26" s="302" t="s">
        <v>101</v>
      </c>
      <c r="C26" s="302"/>
      <c r="D26" s="17">
        <v>0</v>
      </c>
    </row>
    <row r="27" spans="1:4">
      <c r="A27" s="7" t="s">
        <v>78</v>
      </c>
      <c r="B27" s="310" t="s">
        <v>102</v>
      </c>
      <c r="C27" s="311"/>
      <c r="D27" s="19">
        <v>0</v>
      </c>
    </row>
    <row r="28" spans="1:4">
      <c r="A28" s="7" t="s">
        <v>80</v>
      </c>
      <c r="B28" s="310" t="s">
        <v>103</v>
      </c>
      <c r="C28" s="311"/>
      <c r="D28" s="19">
        <v>0</v>
      </c>
    </row>
    <row r="29" spans="1:4">
      <c r="A29" s="7" t="s">
        <v>104</v>
      </c>
      <c r="B29" s="310" t="s">
        <v>105</v>
      </c>
      <c r="C29" s="311"/>
      <c r="D29" s="19">
        <f>D28/15*2.5</f>
        <v>0</v>
      </c>
    </row>
    <row r="30" spans="1:4">
      <c r="A30" s="7" t="s">
        <v>106</v>
      </c>
      <c r="B30" s="307" t="s">
        <v>107</v>
      </c>
      <c r="C30" s="307"/>
      <c r="D30" s="19">
        <v>0</v>
      </c>
    </row>
    <row r="31" spans="1:4">
      <c r="A31" s="5" t="s">
        <v>108</v>
      </c>
      <c r="B31" s="312" t="s">
        <v>109</v>
      </c>
      <c r="C31" s="313"/>
      <c r="D31" s="11">
        <v>0</v>
      </c>
    </row>
    <row r="32" spans="1:4">
      <c r="A32" s="308" t="s">
        <v>110</v>
      </c>
      <c r="B32" s="314"/>
      <c r="C32" s="309"/>
      <c r="D32" s="13">
        <f>SUM(D25:D31)</f>
        <v>2405.96</v>
      </c>
    </row>
    <row r="33" spans="1:4">
      <c r="A33" s="306"/>
      <c r="B33" s="306"/>
      <c r="C33" s="306"/>
      <c r="D33" s="306"/>
    </row>
    <row r="34" spans="1:4">
      <c r="A34" s="290" t="s">
        <v>111</v>
      </c>
      <c r="B34" s="290"/>
      <c r="C34" s="290"/>
      <c r="D34" s="290"/>
    </row>
    <row r="35" spans="1:4">
      <c r="A35" s="290" t="s">
        <v>112</v>
      </c>
      <c r="B35" s="290"/>
      <c r="C35" s="290"/>
      <c r="D35" s="290"/>
    </row>
    <row r="36" spans="1:4" ht="22.5">
      <c r="A36" s="5" t="s">
        <v>113</v>
      </c>
      <c r="B36" s="8" t="s">
        <v>114</v>
      </c>
      <c r="C36" s="5" t="s">
        <v>115</v>
      </c>
      <c r="D36" s="5" t="s">
        <v>99</v>
      </c>
    </row>
    <row r="37" spans="1:4">
      <c r="A37" s="5" t="s">
        <v>72</v>
      </c>
      <c r="B37" s="9" t="s">
        <v>116</v>
      </c>
      <c r="C37" s="10">
        <v>8.3299999999999999E-2</v>
      </c>
      <c r="D37" s="11">
        <f>ROUND($D$32*C37,2)</f>
        <v>200.42</v>
      </c>
    </row>
    <row r="38" spans="1:4">
      <c r="A38" s="5" t="s">
        <v>75</v>
      </c>
      <c r="B38" s="9" t="s">
        <v>117</v>
      </c>
      <c r="C38" s="10">
        <v>0.121</v>
      </c>
      <c r="D38" s="11">
        <f>ROUND($D$32*C38,2)</f>
        <v>291.12</v>
      </c>
    </row>
    <row r="39" spans="1:4">
      <c r="A39" s="308" t="s">
        <v>118</v>
      </c>
      <c r="B39" s="309"/>
      <c r="C39" s="12">
        <f>SUM(C37:C38)</f>
        <v>0.20429999999999998</v>
      </c>
      <c r="D39" s="13">
        <f>SUM(D37:D38)</f>
        <v>491.53999999999996</v>
      </c>
    </row>
    <row r="40" spans="1:4">
      <c r="A40" s="315" t="s">
        <v>119</v>
      </c>
      <c r="B40" s="315"/>
      <c r="C40" s="315"/>
      <c r="D40" s="315"/>
    </row>
    <row r="41" spans="1:4" ht="22.5">
      <c r="A41" s="5" t="s">
        <v>120</v>
      </c>
      <c r="B41" s="5" t="s">
        <v>121</v>
      </c>
      <c r="C41" s="5" t="s">
        <v>115</v>
      </c>
      <c r="D41" s="5" t="s">
        <v>99</v>
      </c>
    </row>
    <row r="42" spans="1:4">
      <c r="A42" s="5" t="s">
        <v>72</v>
      </c>
      <c r="B42" s="9" t="s">
        <v>122</v>
      </c>
      <c r="C42" s="10">
        <v>0.2</v>
      </c>
      <c r="D42" s="11">
        <f>ROUND(($D$32+$D$39)*C42,2)</f>
        <v>579.5</v>
      </c>
    </row>
    <row r="43" spans="1:4">
      <c r="A43" s="5" t="s">
        <v>75</v>
      </c>
      <c r="B43" s="9" t="s">
        <v>123</v>
      </c>
      <c r="C43" s="10">
        <v>2.5000000000000001E-2</v>
      </c>
      <c r="D43" s="11">
        <f>ROUND(($D$32+$D$39)*C43,2)</f>
        <v>72.44</v>
      </c>
    </row>
    <row r="44" spans="1:4">
      <c r="A44" s="5" t="s">
        <v>78</v>
      </c>
      <c r="B44" s="9" t="s">
        <v>124</v>
      </c>
      <c r="C44" s="10">
        <v>0.03</v>
      </c>
      <c r="D44" s="11">
        <f t="shared" ref="D44:D49" si="0">ROUND(($D$32+$D$39)*C44,2)</f>
        <v>86.93</v>
      </c>
    </row>
    <row r="45" spans="1:4">
      <c r="A45" s="5" t="s">
        <v>80</v>
      </c>
      <c r="B45" s="9" t="s">
        <v>125</v>
      </c>
      <c r="C45" s="10">
        <v>1.4999999999999999E-2</v>
      </c>
      <c r="D45" s="11">
        <f t="shared" si="0"/>
        <v>43.46</v>
      </c>
    </row>
    <row r="46" spans="1:4">
      <c r="A46" s="5" t="s">
        <v>104</v>
      </c>
      <c r="B46" s="9" t="s">
        <v>126</v>
      </c>
      <c r="C46" s="10">
        <v>0.01</v>
      </c>
      <c r="D46" s="11">
        <f t="shared" si="0"/>
        <v>28.98</v>
      </c>
    </row>
    <row r="47" spans="1:4">
      <c r="A47" s="5" t="s">
        <v>106</v>
      </c>
      <c r="B47" s="9" t="s">
        <v>127</v>
      </c>
      <c r="C47" s="10">
        <v>6.0000000000000001E-3</v>
      </c>
      <c r="D47" s="11">
        <f t="shared" si="0"/>
        <v>17.39</v>
      </c>
    </row>
    <row r="48" spans="1:4">
      <c r="A48" s="5" t="s">
        <v>108</v>
      </c>
      <c r="B48" s="9" t="s">
        <v>128</v>
      </c>
      <c r="C48" s="10">
        <v>2E-3</v>
      </c>
      <c r="D48" s="11">
        <f t="shared" si="0"/>
        <v>5.8</v>
      </c>
    </row>
    <row r="49" spans="1:4">
      <c r="A49" s="5" t="s">
        <v>129</v>
      </c>
      <c r="B49" s="9" t="s">
        <v>130</v>
      </c>
      <c r="C49" s="10">
        <v>0.08</v>
      </c>
      <c r="D49" s="11">
        <f t="shared" si="0"/>
        <v>231.8</v>
      </c>
    </row>
    <row r="50" spans="1:4">
      <c r="A50" s="308" t="s">
        <v>118</v>
      </c>
      <c r="B50" s="309"/>
      <c r="C50" s="12">
        <f>SUM(C42:C49)</f>
        <v>0.36800000000000005</v>
      </c>
      <c r="D50" s="13">
        <f>SUM(D42:D49)</f>
        <v>1066.3000000000002</v>
      </c>
    </row>
    <row r="51" spans="1:4">
      <c r="A51" s="290" t="s">
        <v>131</v>
      </c>
      <c r="B51" s="290"/>
      <c r="C51" s="290"/>
      <c r="D51" s="290"/>
    </row>
    <row r="52" spans="1:4" ht="22.5">
      <c r="A52" s="5" t="s">
        <v>132</v>
      </c>
      <c r="B52" s="9" t="s">
        <v>133</v>
      </c>
      <c r="C52" s="5" t="s">
        <v>134</v>
      </c>
      <c r="D52" s="5" t="s">
        <v>99</v>
      </c>
    </row>
    <row r="53" spans="1:4">
      <c r="A53" s="163" t="s">
        <v>72</v>
      </c>
      <c r="B53" s="9" t="s">
        <v>135</v>
      </c>
      <c r="C53" s="17">
        <v>5.5</v>
      </c>
      <c r="D53" s="17">
        <f>(C53*2*26)-D25*6%</f>
        <v>141.64240000000001</v>
      </c>
    </row>
    <row r="54" spans="1:4" ht="22.5">
      <c r="A54" s="5" t="s">
        <v>75</v>
      </c>
      <c r="B54" s="9" t="s">
        <v>136</v>
      </c>
      <c r="C54" s="27">
        <v>42.2</v>
      </c>
      <c r="D54" s="11">
        <f>C54*21</f>
        <v>886.2</v>
      </c>
    </row>
    <row r="55" spans="1:4">
      <c r="A55" s="5" t="s">
        <v>78</v>
      </c>
      <c r="B55" s="14" t="s">
        <v>137</v>
      </c>
      <c r="C55" s="17"/>
      <c r="D55" s="17">
        <f>C55</f>
        <v>0</v>
      </c>
    </row>
    <row r="56" spans="1:4">
      <c r="A56" s="5" t="s">
        <v>80</v>
      </c>
      <c r="B56" s="9" t="s">
        <v>138</v>
      </c>
      <c r="C56" s="9"/>
      <c r="D56" s="17">
        <v>12.81</v>
      </c>
    </row>
    <row r="57" spans="1:4">
      <c r="A57" s="5" t="s">
        <v>104</v>
      </c>
      <c r="B57" s="9" t="s">
        <v>139</v>
      </c>
      <c r="C57" s="9"/>
      <c r="D57" s="17">
        <v>3.3</v>
      </c>
    </row>
    <row r="58" spans="1:4">
      <c r="A58" s="5" t="s">
        <v>106</v>
      </c>
      <c r="B58" s="14" t="s">
        <v>140</v>
      </c>
      <c r="C58" s="17"/>
      <c r="D58" s="17">
        <v>187.18</v>
      </c>
    </row>
    <row r="59" spans="1:4">
      <c r="A59" s="4" t="s">
        <v>108</v>
      </c>
      <c r="B59" s="164" t="s">
        <v>109</v>
      </c>
      <c r="C59" s="164"/>
      <c r="D59" s="17">
        <v>0</v>
      </c>
    </row>
    <row r="60" spans="1:4">
      <c r="A60" s="300" t="s">
        <v>110</v>
      </c>
      <c r="B60" s="300"/>
      <c r="C60" s="300"/>
      <c r="D60" s="18">
        <f>SUM(D53:D59)</f>
        <v>1231.1324</v>
      </c>
    </row>
    <row r="61" spans="1:4">
      <c r="A61" s="290" t="s">
        <v>141</v>
      </c>
      <c r="B61" s="290"/>
      <c r="C61" s="290"/>
      <c r="D61" s="290"/>
    </row>
    <row r="62" spans="1:4">
      <c r="A62" s="5">
        <v>2</v>
      </c>
      <c r="B62" s="302" t="s">
        <v>142</v>
      </c>
      <c r="C62" s="302"/>
      <c r="D62" s="5" t="s">
        <v>99</v>
      </c>
    </row>
    <row r="63" spans="1:4">
      <c r="A63" s="5" t="s">
        <v>113</v>
      </c>
      <c r="B63" s="302" t="s">
        <v>114</v>
      </c>
      <c r="C63" s="302"/>
      <c r="D63" s="11">
        <f>D39</f>
        <v>491.53999999999996</v>
      </c>
    </row>
    <row r="64" spans="1:4">
      <c r="A64" s="5" t="s">
        <v>120</v>
      </c>
      <c r="B64" s="302" t="s">
        <v>121</v>
      </c>
      <c r="C64" s="302"/>
      <c r="D64" s="11">
        <f>D50</f>
        <v>1066.3000000000002</v>
      </c>
    </row>
    <row r="65" spans="1:4">
      <c r="A65" s="5" t="s">
        <v>132</v>
      </c>
      <c r="B65" s="302" t="s">
        <v>133</v>
      </c>
      <c r="C65" s="302"/>
      <c r="D65" s="11">
        <f>D60</f>
        <v>1231.1324</v>
      </c>
    </row>
    <row r="66" spans="1:4">
      <c r="A66" s="300" t="s">
        <v>110</v>
      </c>
      <c r="B66" s="300"/>
      <c r="C66" s="300"/>
      <c r="D66" s="13">
        <f>SUM(D63:D65)</f>
        <v>2788.9724000000001</v>
      </c>
    </row>
    <row r="67" spans="1:4">
      <c r="A67" s="306"/>
      <c r="B67" s="306"/>
      <c r="C67" s="306"/>
      <c r="D67" s="306"/>
    </row>
    <row r="68" spans="1:4">
      <c r="A68" s="290" t="s">
        <v>143</v>
      </c>
      <c r="B68" s="290"/>
      <c r="C68" s="290"/>
      <c r="D68" s="290"/>
    </row>
    <row r="69" spans="1:4" ht="22.5">
      <c r="A69" s="5">
        <v>3</v>
      </c>
      <c r="B69" s="8" t="s">
        <v>144</v>
      </c>
      <c r="C69" s="5" t="s">
        <v>115</v>
      </c>
      <c r="D69" s="5" t="s">
        <v>99</v>
      </c>
    </row>
    <row r="70" spans="1:4">
      <c r="A70" s="5" t="s">
        <v>72</v>
      </c>
      <c r="B70" s="8" t="s">
        <v>145</v>
      </c>
      <c r="C70" s="10">
        <v>4.1999999999999997E-3</v>
      </c>
      <c r="D70" s="11">
        <f>ROUND(D32*C70,2)</f>
        <v>10.11</v>
      </c>
    </row>
    <row r="71" spans="1:4">
      <c r="A71" s="5" t="s">
        <v>75</v>
      </c>
      <c r="B71" s="8" t="s">
        <v>146</v>
      </c>
      <c r="C71" s="10">
        <f>0.08*C$70</f>
        <v>3.3599999999999998E-4</v>
      </c>
      <c r="D71" s="11">
        <f>ROUND($D$32*$C$71,2)</f>
        <v>0.81</v>
      </c>
    </row>
    <row r="72" spans="1:4">
      <c r="A72" s="5" t="s">
        <v>78</v>
      </c>
      <c r="B72" s="8" t="s">
        <v>147</v>
      </c>
      <c r="C72" s="10">
        <v>0.04</v>
      </c>
      <c r="D72" s="11">
        <f>ROUND(D32*C72,2)</f>
        <v>96.24</v>
      </c>
    </row>
    <row r="73" spans="1:4">
      <c r="A73" s="5" t="s">
        <v>80</v>
      </c>
      <c r="B73" s="8" t="s">
        <v>148</v>
      </c>
      <c r="C73" s="10">
        <v>1.9400000000000001E-2</v>
      </c>
      <c r="D73" s="11">
        <f>ROUND(D32*C73,2)</f>
        <v>46.68</v>
      </c>
    </row>
    <row r="74" spans="1:4" ht="22.5">
      <c r="A74" s="5" t="s">
        <v>104</v>
      </c>
      <c r="B74" s="8" t="s">
        <v>149</v>
      </c>
      <c r="C74" s="10">
        <f>C50*C73</f>
        <v>7.1392000000000009E-3</v>
      </c>
      <c r="D74" s="11">
        <f>ROUND(D32*C74,2)</f>
        <v>17.18</v>
      </c>
    </row>
    <row r="75" spans="1:4">
      <c r="A75" s="5" t="s">
        <v>106</v>
      </c>
      <c r="B75" s="8" t="s">
        <v>150</v>
      </c>
      <c r="C75" s="10">
        <f>40%*8%*C73</f>
        <v>6.2080000000000002E-4</v>
      </c>
      <c r="D75" s="11">
        <f>ROUND($D$32*$C$75,2)</f>
        <v>1.49</v>
      </c>
    </row>
    <row r="76" spans="1:4">
      <c r="A76" s="308" t="s">
        <v>118</v>
      </c>
      <c r="B76" s="309"/>
      <c r="C76" s="12">
        <f>SUM(C70:C75)</f>
        <v>7.1695999999999996E-2</v>
      </c>
      <c r="D76" s="13">
        <f>SUM(D70:D75)</f>
        <v>172.51000000000002</v>
      </c>
    </row>
    <row r="77" spans="1:4">
      <c r="A77" s="316"/>
      <c r="B77" s="316"/>
      <c r="C77" s="316"/>
      <c r="D77" s="316"/>
    </row>
    <row r="78" spans="1:4">
      <c r="A78" s="290" t="s">
        <v>151</v>
      </c>
      <c r="B78" s="290"/>
      <c r="C78" s="290"/>
      <c r="D78" s="290"/>
    </row>
    <row r="79" spans="1:4">
      <c r="A79" s="317" t="s">
        <v>152</v>
      </c>
      <c r="B79" s="318"/>
      <c r="C79" s="318"/>
      <c r="D79" s="319"/>
    </row>
    <row r="80" spans="1:4" ht="22.5">
      <c r="A80" s="5" t="s">
        <v>153</v>
      </c>
      <c r="B80" s="9" t="s">
        <v>154</v>
      </c>
      <c r="C80" s="5" t="s">
        <v>115</v>
      </c>
      <c r="D80" s="5" t="s">
        <v>99</v>
      </c>
    </row>
    <row r="81" spans="1:4">
      <c r="A81" s="5" t="s">
        <v>72</v>
      </c>
      <c r="B81" s="9" t="s">
        <v>155</v>
      </c>
      <c r="C81" s="10">
        <v>1.6E-2</v>
      </c>
      <c r="D81" s="11">
        <f>ROUND($D$32*C81,2)</f>
        <v>38.5</v>
      </c>
    </row>
    <row r="82" spans="1:4">
      <c r="A82" s="5" t="s">
        <v>75</v>
      </c>
      <c r="B82" s="9" t="s">
        <v>156</v>
      </c>
      <c r="C82" s="10">
        <v>1.9400000000000001E-2</v>
      </c>
      <c r="D82" s="11">
        <f>ROUND($D$32*C82,2)</f>
        <v>46.68</v>
      </c>
    </row>
    <row r="83" spans="1:4">
      <c r="A83" s="5" t="s">
        <v>78</v>
      </c>
      <c r="B83" s="9" t="s">
        <v>157</v>
      </c>
      <c r="C83" s="10">
        <v>0.01</v>
      </c>
      <c r="D83" s="11">
        <f t="shared" ref="D83:D86" si="1">ROUND($D$32*C83,2)</f>
        <v>24.06</v>
      </c>
    </row>
    <row r="84" spans="1:4">
      <c r="A84" s="5" t="s">
        <v>80</v>
      </c>
      <c r="B84" s="9" t="s">
        <v>158</v>
      </c>
      <c r="C84" s="10">
        <v>0.01</v>
      </c>
      <c r="D84" s="11">
        <f t="shared" si="1"/>
        <v>24.06</v>
      </c>
    </row>
    <row r="85" spans="1:4">
      <c r="A85" s="5" t="s">
        <v>104</v>
      </c>
      <c r="B85" s="9" t="s">
        <v>159</v>
      </c>
      <c r="C85" s="10">
        <v>0.01</v>
      </c>
      <c r="D85" s="11">
        <f t="shared" si="1"/>
        <v>24.06</v>
      </c>
    </row>
    <row r="86" spans="1:4">
      <c r="A86" s="5" t="s">
        <v>106</v>
      </c>
      <c r="B86" s="9" t="s">
        <v>160</v>
      </c>
      <c r="C86" s="10">
        <v>0</v>
      </c>
      <c r="D86" s="11">
        <f t="shared" si="1"/>
        <v>0</v>
      </c>
    </row>
    <row r="87" spans="1:4">
      <c r="A87" s="308" t="s">
        <v>118</v>
      </c>
      <c r="B87" s="309"/>
      <c r="C87" s="12">
        <f>SUM(C81:C86)</f>
        <v>6.54E-2</v>
      </c>
      <c r="D87" s="13">
        <f>SUM(D81:D86)</f>
        <v>157.36000000000001</v>
      </c>
    </row>
    <row r="88" spans="1:4">
      <c r="A88" s="320" t="s">
        <v>161</v>
      </c>
      <c r="B88" s="321"/>
      <c r="C88" s="321"/>
      <c r="D88" s="321"/>
    </row>
    <row r="89" spans="1:4" ht="22.5">
      <c r="A89" s="5" t="s">
        <v>162</v>
      </c>
      <c r="B89" s="9" t="s">
        <v>163</v>
      </c>
      <c r="C89" s="5" t="s">
        <v>115</v>
      </c>
      <c r="D89" s="5" t="s">
        <v>99</v>
      </c>
    </row>
    <row r="90" spans="1:4">
      <c r="A90" s="5" t="s">
        <v>72</v>
      </c>
      <c r="B90" s="8" t="s">
        <v>164</v>
      </c>
      <c r="C90" s="28">
        <v>0</v>
      </c>
      <c r="D90" s="27"/>
    </row>
    <row r="91" spans="1:4">
      <c r="A91" s="308" t="s">
        <v>118</v>
      </c>
      <c r="B91" s="309"/>
      <c r="C91" s="12">
        <f>SUM(C90)</f>
        <v>0</v>
      </c>
      <c r="D91" s="13">
        <f>SUM(D90)</f>
        <v>0</v>
      </c>
    </row>
    <row r="92" spans="1:4">
      <c r="A92" s="290" t="s">
        <v>165</v>
      </c>
      <c r="B92" s="290"/>
      <c r="C92" s="290"/>
      <c r="D92" s="290"/>
    </row>
    <row r="93" spans="1:4">
      <c r="A93" s="5">
        <v>4</v>
      </c>
      <c r="B93" s="302" t="s">
        <v>166</v>
      </c>
      <c r="C93" s="302"/>
      <c r="D93" s="5" t="s">
        <v>99</v>
      </c>
    </row>
    <row r="94" spans="1:4">
      <c r="A94" s="5" t="s">
        <v>153</v>
      </c>
      <c r="B94" s="302" t="s">
        <v>167</v>
      </c>
      <c r="C94" s="302"/>
      <c r="D94" s="11">
        <f>D87</f>
        <v>157.36000000000001</v>
      </c>
    </row>
    <row r="95" spans="1:4">
      <c r="A95" s="5" t="s">
        <v>162</v>
      </c>
      <c r="B95" s="302" t="s">
        <v>163</v>
      </c>
      <c r="C95" s="302"/>
      <c r="D95" s="11">
        <f>D91</f>
        <v>0</v>
      </c>
    </row>
    <row r="96" spans="1:4">
      <c r="A96" s="300" t="s">
        <v>110</v>
      </c>
      <c r="B96" s="300"/>
      <c r="C96" s="300"/>
      <c r="D96" s="13">
        <f>SUM(D94:D95)</f>
        <v>157.36000000000001</v>
      </c>
    </row>
    <row r="97" spans="1:4">
      <c r="A97" s="316"/>
      <c r="B97" s="316"/>
      <c r="C97" s="316"/>
      <c r="D97" s="316"/>
    </row>
    <row r="98" spans="1:4">
      <c r="A98" s="317" t="s">
        <v>168</v>
      </c>
      <c r="B98" s="318"/>
      <c r="C98" s="318"/>
      <c r="D98" s="319"/>
    </row>
    <row r="99" spans="1:4">
      <c r="A99" s="5">
        <v>5</v>
      </c>
      <c r="B99" s="302" t="s">
        <v>169</v>
      </c>
      <c r="C99" s="302"/>
      <c r="D99" s="5" t="s">
        <v>99</v>
      </c>
    </row>
    <row r="100" spans="1:4">
      <c r="A100" s="5" t="s">
        <v>72</v>
      </c>
      <c r="B100" s="302" t="s">
        <v>170</v>
      </c>
      <c r="C100" s="302"/>
      <c r="D100" s="173">
        <f>'UNIFORME MANUTENÇÃO'!D13</f>
        <v>72.120833333333337</v>
      </c>
    </row>
    <row r="101" spans="1:4">
      <c r="A101" s="5" t="s">
        <v>75</v>
      </c>
      <c r="B101" s="302" t="s">
        <v>171</v>
      </c>
      <c r="C101" s="302"/>
      <c r="D101" s="27">
        <f>'Equipamentos Jardineiro'!G21</f>
        <v>39.4178</v>
      </c>
    </row>
    <row r="102" spans="1:4">
      <c r="A102" s="5" t="s">
        <v>78</v>
      </c>
      <c r="B102" s="302" t="s">
        <v>172</v>
      </c>
      <c r="C102" s="302"/>
      <c r="D102" s="27"/>
    </row>
    <row r="103" spans="1:4">
      <c r="A103" s="5" t="s">
        <v>80</v>
      </c>
      <c r="B103" s="302" t="s">
        <v>109</v>
      </c>
      <c r="C103" s="302"/>
      <c r="D103" s="27">
        <v>0</v>
      </c>
    </row>
    <row r="104" spans="1:4">
      <c r="A104" s="300" t="s">
        <v>118</v>
      </c>
      <c r="B104" s="300"/>
      <c r="C104" s="300"/>
      <c r="D104" s="165">
        <f>SUM(D100:D103)</f>
        <v>111.53863333333334</v>
      </c>
    </row>
    <row r="105" spans="1:4">
      <c r="A105" s="316"/>
      <c r="B105" s="316"/>
      <c r="C105" s="316"/>
      <c r="D105" s="316"/>
    </row>
    <row r="106" spans="1:4">
      <c r="A106" s="290" t="s">
        <v>185</v>
      </c>
      <c r="B106" s="290"/>
      <c r="C106" s="290"/>
      <c r="D106" s="290"/>
    </row>
    <row r="107" spans="1:4" ht="22.5">
      <c r="A107" s="5">
        <v>6</v>
      </c>
      <c r="B107" s="14" t="s">
        <v>174</v>
      </c>
      <c r="C107" s="5" t="s">
        <v>115</v>
      </c>
      <c r="D107" s="5" t="s">
        <v>99</v>
      </c>
    </row>
    <row r="108" spans="1:4">
      <c r="A108" s="5" t="s">
        <v>72</v>
      </c>
      <c r="B108" s="14" t="s">
        <v>175</v>
      </c>
      <c r="C108" s="166">
        <v>0.12</v>
      </c>
      <c r="D108" s="11">
        <f>ROUND(D124*C108,2)</f>
        <v>676.36</v>
      </c>
    </row>
    <row r="109" spans="1:4">
      <c r="A109" s="5" t="s">
        <v>75</v>
      </c>
      <c r="B109" s="14" t="s">
        <v>176</v>
      </c>
      <c r="C109" s="166">
        <v>0.15</v>
      </c>
      <c r="D109" s="11">
        <f>ROUND((D108+D124)*C109,2)</f>
        <v>946.91</v>
      </c>
    </row>
    <row r="110" spans="1:4">
      <c r="A110" s="5" t="s">
        <v>78</v>
      </c>
      <c r="B110" s="8" t="s">
        <v>177</v>
      </c>
      <c r="C110" s="12">
        <f>SUM(C111:C114)</f>
        <v>0.14250000000000002</v>
      </c>
      <c r="D110" s="9"/>
    </row>
    <row r="111" spans="1:4">
      <c r="A111" s="5"/>
      <c r="B111" s="14" t="s">
        <v>178</v>
      </c>
      <c r="C111" s="15">
        <v>1.6500000000000001E-2</v>
      </c>
      <c r="D111" s="323">
        <f>ROUND(ROUND((D108+D109+D124)/(100%-C110),2)*C110,2)</f>
        <v>1206.4100000000001</v>
      </c>
    </row>
    <row r="112" spans="1:4">
      <c r="A112" s="5"/>
      <c r="B112" s="14" t="s">
        <v>179</v>
      </c>
      <c r="C112" s="15">
        <v>7.5999999999999998E-2</v>
      </c>
      <c r="D112" s="324"/>
    </row>
    <row r="113" spans="1:4">
      <c r="A113" s="5"/>
      <c r="B113" s="14" t="s">
        <v>180</v>
      </c>
      <c r="C113" s="15">
        <v>0</v>
      </c>
      <c r="D113" s="324"/>
    </row>
    <row r="114" spans="1:4">
      <c r="A114" s="5"/>
      <c r="B114" s="14" t="s">
        <v>181</v>
      </c>
      <c r="C114" s="15">
        <v>0.05</v>
      </c>
      <c r="D114" s="325"/>
    </row>
    <row r="115" spans="1:4">
      <c r="A115" s="300" t="s">
        <v>118</v>
      </c>
      <c r="B115" s="300"/>
      <c r="C115" s="16"/>
      <c r="D115" s="13">
        <f>SUM(D108,D109,D111,D112,D113,D114)</f>
        <v>2829.6800000000003</v>
      </c>
    </row>
    <row r="116" spans="1:4">
      <c r="A116" s="316"/>
      <c r="B116" s="316"/>
      <c r="C116" s="316"/>
      <c r="D116" s="316"/>
    </row>
    <row r="117" spans="1:4">
      <c r="A117" s="290" t="s">
        <v>182</v>
      </c>
      <c r="B117" s="290"/>
      <c r="C117" s="290"/>
      <c r="D117" s="290"/>
    </row>
    <row r="118" spans="1:4">
      <c r="A118" s="5"/>
      <c r="B118" s="302" t="s">
        <v>183</v>
      </c>
      <c r="C118" s="302"/>
      <c r="D118" s="5" t="s">
        <v>99</v>
      </c>
    </row>
    <row r="119" spans="1:4">
      <c r="A119" s="5" t="s">
        <v>72</v>
      </c>
      <c r="B119" s="302" t="s">
        <v>97</v>
      </c>
      <c r="C119" s="302"/>
      <c r="D119" s="11">
        <f>D32</f>
        <v>2405.96</v>
      </c>
    </row>
    <row r="120" spans="1:4">
      <c r="A120" s="5" t="s">
        <v>75</v>
      </c>
      <c r="B120" s="302" t="s">
        <v>111</v>
      </c>
      <c r="C120" s="302"/>
      <c r="D120" s="11">
        <f>D66</f>
        <v>2788.9724000000001</v>
      </c>
    </row>
    <row r="121" spans="1:4">
      <c r="A121" s="5" t="s">
        <v>78</v>
      </c>
      <c r="B121" s="302" t="s">
        <v>111</v>
      </c>
      <c r="C121" s="302"/>
      <c r="D121" s="11">
        <f>D76</f>
        <v>172.51000000000002</v>
      </c>
    </row>
    <row r="122" spans="1:4">
      <c r="A122" s="5" t="s">
        <v>80</v>
      </c>
      <c r="B122" s="302" t="s">
        <v>151</v>
      </c>
      <c r="C122" s="302"/>
      <c r="D122" s="17">
        <f>D96</f>
        <v>157.36000000000001</v>
      </c>
    </row>
    <row r="123" spans="1:4">
      <c r="A123" s="5" t="s">
        <v>104</v>
      </c>
      <c r="B123" s="302" t="s">
        <v>168</v>
      </c>
      <c r="C123" s="302"/>
      <c r="D123" s="17">
        <f>D104</f>
        <v>111.53863333333334</v>
      </c>
    </row>
    <row r="124" spans="1:4">
      <c r="A124" s="300" t="s">
        <v>184</v>
      </c>
      <c r="B124" s="300"/>
      <c r="C124" s="300"/>
      <c r="D124" s="18">
        <f>SUM(D119:D123)</f>
        <v>5636.3410333333331</v>
      </c>
    </row>
    <row r="125" spans="1:4">
      <c r="A125" s="5" t="s">
        <v>106</v>
      </c>
      <c r="B125" s="302" t="s">
        <v>185</v>
      </c>
      <c r="C125" s="302"/>
      <c r="D125" s="17">
        <f>D115</f>
        <v>2829.6800000000003</v>
      </c>
    </row>
    <row r="126" spans="1:4">
      <c r="A126" s="300" t="s">
        <v>186</v>
      </c>
      <c r="B126" s="300"/>
      <c r="C126" s="300"/>
      <c r="D126" s="18">
        <f>ROUNDUP(D124+D125,2)</f>
        <v>8466.0300000000007</v>
      </c>
    </row>
    <row r="127" spans="1:4">
      <c r="A127" s="316"/>
      <c r="B127" s="316"/>
      <c r="C127" s="316"/>
      <c r="D127" s="316"/>
    </row>
  </sheetData>
  <mergeCells count="88">
    <mergeCell ref="A124:C124"/>
    <mergeCell ref="B125:C125"/>
    <mergeCell ref="A126:C126"/>
    <mergeCell ref="A127:D127"/>
    <mergeCell ref="B118:C118"/>
    <mergeCell ref="B119:C119"/>
    <mergeCell ref="B120:C120"/>
    <mergeCell ref="B121:C121"/>
    <mergeCell ref="B122:C122"/>
    <mergeCell ref="B123:C123"/>
    <mergeCell ref="A117:D117"/>
    <mergeCell ref="B99:C99"/>
    <mergeCell ref="B100:C100"/>
    <mergeCell ref="B101:C101"/>
    <mergeCell ref="B102:C102"/>
    <mergeCell ref="B103:C103"/>
    <mergeCell ref="A104:C104"/>
    <mergeCell ref="A105:D105"/>
    <mergeCell ref="A106:D106"/>
    <mergeCell ref="D111:D114"/>
    <mergeCell ref="A115:B115"/>
    <mergeCell ref="A116:D116"/>
    <mergeCell ref="A98:D98"/>
    <mergeCell ref="A78:D78"/>
    <mergeCell ref="A79:D79"/>
    <mergeCell ref="A87:B87"/>
    <mergeCell ref="A88:D88"/>
    <mergeCell ref="A91:B91"/>
    <mergeCell ref="A92:D92"/>
    <mergeCell ref="B93:C93"/>
    <mergeCell ref="B94:C94"/>
    <mergeCell ref="B95:C95"/>
    <mergeCell ref="A96:C96"/>
    <mergeCell ref="A97:D97"/>
    <mergeCell ref="A77:D77"/>
    <mergeCell ref="A51:D51"/>
    <mergeCell ref="A60:C60"/>
    <mergeCell ref="A61:D61"/>
    <mergeCell ref="B62:C62"/>
    <mergeCell ref="B63:C63"/>
    <mergeCell ref="B64:C64"/>
    <mergeCell ref="B65:C65"/>
    <mergeCell ref="A66:C66"/>
    <mergeCell ref="A67:D67"/>
    <mergeCell ref="A68:D68"/>
    <mergeCell ref="A76:B76"/>
    <mergeCell ref="A50:B50"/>
    <mergeCell ref="B27:C27"/>
    <mergeCell ref="B28:C28"/>
    <mergeCell ref="B29:C29"/>
    <mergeCell ref="B30:C30"/>
    <mergeCell ref="B31:C31"/>
    <mergeCell ref="A32:C32"/>
    <mergeCell ref="A33:D33"/>
    <mergeCell ref="A34:D34"/>
    <mergeCell ref="A35:D35"/>
    <mergeCell ref="A39:B39"/>
    <mergeCell ref="A40:D40"/>
    <mergeCell ref="B26:C26"/>
    <mergeCell ref="A15:D15"/>
    <mergeCell ref="A16:D16"/>
    <mergeCell ref="B17:C17"/>
    <mergeCell ref="B18:C18"/>
    <mergeCell ref="B19:C19"/>
    <mergeCell ref="B20:C20"/>
    <mergeCell ref="B21:C21"/>
    <mergeCell ref="A22:D22"/>
    <mergeCell ref="A23:D23"/>
    <mergeCell ref="B24:C24"/>
    <mergeCell ref="B25:C25"/>
    <mergeCell ref="A14:D14"/>
    <mergeCell ref="A4:B4"/>
    <mergeCell ref="C4:D4"/>
    <mergeCell ref="A5:D5"/>
    <mergeCell ref="A6:D6"/>
    <mergeCell ref="B7:C7"/>
    <mergeCell ref="B8:C8"/>
    <mergeCell ref="B9:C9"/>
    <mergeCell ref="B10:C10"/>
    <mergeCell ref="A11:D11"/>
    <mergeCell ref="A12:B12"/>
    <mergeCell ref="A13:B13"/>
    <mergeCell ref="A1:B1"/>
    <mergeCell ref="C1:D1"/>
    <mergeCell ref="A2:B2"/>
    <mergeCell ref="C2:D2"/>
    <mergeCell ref="A3:B3"/>
    <mergeCell ref="C3:D3"/>
  </mergeCells>
  <pageMargins left="0.511811024" right="0.511811024" top="0.78740157499999996" bottom="0.78740157499999996" header="0.31496062000000002" footer="0.3149606200000000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376DD7-0557-4D98-9BFF-A18D1CE2E4CF}">
  <sheetPr>
    <tabColor theme="4" tint="0.39997558519241921"/>
    <pageSetUpPr fitToPage="1"/>
  </sheetPr>
  <dimension ref="A1:H37"/>
  <sheetViews>
    <sheetView workbookViewId="0">
      <selection activeCell="B14" sqref="B14"/>
    </sheetView>
  </sheetViews>
  <sheetFormatPr defaultRowHeight="13.5" customHeight="1"/>
  <cols>
    <col min="2" max="2" width="73.5703125" customWidth="1"/>
    <col min="4" max="4" width="12.7109375" style="32" customWidth="1"/>
    <col min="5" max="5" width="10.28515625" bestFit="1" customWidth="1"/>
    <col min="6" max="6" width="12.140625" customWidth="1"/>
    <col min="7" max="7" width="21.5703125" style="33" customWidth="1"/>
  </cols>
  <sheetData>
    <row r="1" spans="1:8" ht="18.75">
      <c r="A1" s="326" t="s">
        <v>410</v>
      </c>
      <c r="B1" s="327"/>
      <c r="C1" s="327"/>
      <c r="D1" s="327"/>
      <c r="E1" s="327"/>
      <c r="F1" s="327"/>
      <c r="G1" s="327"/>
    </row>
    <row r="2" spans="1:8" ht="47.25">
      <c r="A2" s="42">
        <v>78.900000000000006</v>
      </c>
      <c r="B2" s="43" t="s">
        <v>201</v>
      </c>
      <c r="C2" s="43" t="s">
        <v>202</v>
      </c>
      <c r="D2" s="86" t="s">
        <v>203</v>
      </c>
      <c r="E2" s="84" t="s">
        <v>57</v>
      </c>
      <c r="F2" s="151" t="s">
        <v>397</v>
      </c>
      <c r="G2" s="79" t="s">
        <v>205</v>
      </c>
    </row>
    <row r="3" spans="1:8" ht="16.5" thickBot="1">
      <c r="A3" s="44">
        <v>1</v>
      </c>
      <c r="B3" s="45" t="s">
        <v>411</v>
      </c>
      <c r="C3" s="46">
        <v>1</v>
      </c>
      <c r="D3" s="87" t="s">
        <v>203</v>
      </c>
      <c r="E3" s="83">
        <v>30.3</v>
      </c>
      <c r="F3" s="83"/>
      <c r="G3" s="83">
        <f>(E3*C3)/12</f>
        <v>2.5249999999999999</v>
      </c>
    </row>
    <row r="4" spans="1:8" ht="16.5" thickBot="1">
      <c r="A4" s="44">
        <v>2</v>
      </c>
      <c r="B4" s="45" t="s">
        <v>412</v>
      </c>
      <c r="C4" s="46">
        <v>1</v>
      </c>
      <c r="D4" s="88" t="s">
        <v>203</v>
      </c>
      <c r="E4" s="83">
        <v>26.83</v>
      </c>
      <c r="F4" s="83"/>
      <c r="G4" s="83">
        <f t="shared" ref="G4:G8" si="0">(E4*C4)/12</f>
        <v>2.2358333333333333</v>
      </c>
    </row>
    <row r="5" spans="1:8" ht="15.75">
      <c r="A5" s="44">
        <v>3</v>
      </c>
      <c r="B5" s="45" t="s">
        <v>413</v>
      </c>
      <c r="C5" s="46">
        <v>1</v>
      </c>
      <c r="D5" s="89" t="s">
        <v>203</v>
      </c>
      <c r="E5" s="83">
        <v>27.95</v>
      </c>
      <c r="F5" s="83"/>
      <c r="G5" s="83">
        <f t="shared" si="0"/>
        <v>2.3291666666666666</v>
      </c>
    </row>
    <row r="6" spans="1:8" ht="15.75">
      <c r="A6" s="44">
        <v>4</v>
      </c>
      <c r="B6" s="45" t="s">
        <v>414</v>
      </c>
      <c r="C6" s="46">
        <v>1</v>
      </c>
      <c r="D6" s="90" t="s">
        <v>203</v>
      </c>
      <c r="E6" s="83">
        <v>78.900000000000006</v>
      </c>
      <c r="F6" s="83"/>
      <c r="G6" s="83">
        <f t="shared" si="0"/>
        <v>6.5750000000000002</v>
      </c>
    </row>
    <row r="7" spans="1:8" ht="15.75">
      <c r="A7" s="44">
        <v>5</v>
      </c>
      <c r="B7" s="45" t="s">
        <v>415</v>
      </c>
      <c r="C7" s="46">
        <v>1</v>
      </c>
      <c r="D7" s="90" t="s">
        <v>203</v>
      </c>
      <c r="E7" s="83">
        <v>24.13</v>
      </c>
      <c r="F7" s="83"/>
      <c r="G7" s="83">
        <f t="shared" si="0"/>
        <v>2.0108333333333333</v>
      </c>
    </row>
    <row r="8" spans="1:8" ht="15.75">
      <c r="A8" s="44">
        <v>6</v>
      </c>
      <c r="B8" s="45" t="s">
        <v>416</v>
      </c>
      <c r="C8" s="46">
        <v>1</v>
      </c>
      <c r="D8" s="91" t="s">
        <v>203</v>
      </c>
      <c r="E8" s="83">
        <v>63.11</v>
      </c>
      <c r="F8" s="83"/>
      <c r="G8" s="83">
        <f t="shared" si="0"/>
        <v>5.2591666666666663</v>
      </c>
    </row>
    <row r="9" spans="1:8" ht="15.75">
      <c r="A9" s="44">
        <v>7</v>
      </c>
      <c r="B9" s="76" t="s">
        <v>417</v>
      </c>
      <c r="C9" s="46">
        <v>1</v>
      </c>
      <c r="D9" s="92" t="s">
        <v>203</v>
      </c>
      <c r="E9" s="83">
        <v>281.7</v>
      </c>
      <c r="F9" s="83">
        <f>E9*20%</f>
        <v>56.34</v>
      </c>
      <c r="G9" s="83">
        <f>F9*20%</f>
        <v>11.268000000000001</v>
      </c>
      <c r="H9" s="83"/>
    </row>
    <row r="10" spans="1:8" ht="15.75">
      <c r="A10" s="75">
        <v>8</v>
      </c>
      <c r="B10" s="124" t="s">
        <v>418</v>
      </c>
      <c r="C10" s="46">
        <v>1</v>
      </c>
      <c r="D10" s="92" t="s">
        <v>203</v>
      </c>
      <c r="E10" s="83">
        <v>142.62</v>
      </c>
      <c r="F10" s="83">
        <f>E10*20%</f>
        <v>28.524000000000001</v>
      </c>
      <c r="G10" s="83">
        <f>F10*20%</f>
        <v>5.7048000000000005</v>
      </c>
    </row>
    <row r="11" spans="1:8" ht="15.75">
      <c r="A11" s="44">
        <v>9</v>
      </c>
      <c r="B11" s="45" t="s">
        <v>419</v>
      </c>
      <c r="C11" s="51">
        <v>1</v>
      </c>
      <c r="D11" s="92" t="s">
        <v>203</v>
      </c>
      <c r="E11" s="83">
        <v>18.12</v>
      </c>
      <c r="F11" s="83"/>
      <c r="G11" s="83">
        <f t="shared" ref="G11" si="1">(E11*C11)/12</f>
        <v>1.51</v>
      </c>
    </row>
    <row r="12" spans="1:8" ht="15.75">
      <c r="A12" s="44">
        <v>10</v>
      </c>
      <c r="B12" s="205"/>
      <c r="C12" s="187"/>
      <c r="D12" s="207"/>
      <c r="E12" s="83"/>
      <c r="F12" s="83"/>
      <c r="G12" s="83"/>
    </row>
    <row r="13" spans="1:8" ht="15.75">
      <c r="A13" s="75">
        <v>11</v>
      </c>
      <c r="B13" s="206"/>
      <c r="C13" s="187"/>
      <c r="D13" s="207"/>
      <c r="E13" s="83"/>
      <c r="F13" s="83"/>
      <c r="G13" s="83"/>
    </row>
    <row r="14" spans="1:8" ht="15.75">
      <c r="A14" s="75">
        <v>12</v>
      </c>
      <c r="B14" s="76"/>
      <c r="C14" s="208"/>
      <c r="D14" s="92"/>
      <c r="E14" s="83"/>
      <c r="F14" s="83"/>
      <c r="G14" s="83"/>
    </row>
    <row r="15" spans="1:8" ht="15.75">
      <c r="A15" s="44">
        <v>13</v>
      </c>
      <c r="B15" s="45"/>
      <c r="C15" s="46"/>
      <c r="D15" s="92"/>
      <c r="E15" s="83"/>
      <c r="F15" s="83"/>
      <c r="G15" s="83"/>
    </row>
    <row r="16" spans="1:8" ht="15.75">
      <c r="A16" s="44">
        <v>14</v>
      </c>
      <c r="B16" s="45"/>
      <c r="C16" s="46"/>
      <c r="D16" s="92"/>
      <c r="E16" s="83"/>
      <c r="F16" s="83"/>
      <c r="G16" s="83"/>
    </row>
    <row r="17" spans="1:7" ht="15.75">
      <c r="A17" s="44">
        <v>15</v>
      </c>
      <c r="B17" s="45"/>
      <c r="C17" s="46"/>
      <c r="D17" s="92"/>
      <c r="E17" s="83"/>
      <c r="F17" s="83"/>
      <c r="G17" s="83"/>
    </row>
    <row r="18" spans="1:7" ht="15.75">
      <c r="A18" s="49">
        <v>16</v>
      </c>
      <c r="B18" s="50"/>
      <c r="C18" s="51"/>
      <c r="D18" s="92"/>
      <c r="E18" s="83"/>
      <c r="F18" s="83"/>
      <c r="G18" s="83"/>
    </row>
    <row r="19" spans="1:7" ht="15.75">
      <c r="A19" s="78">
        <v>17</v>
      </c>
      <c r="B19" s="218"/>
      <c r="C19" s="77"/>
      <c r="D19" s="92"/>
      <c r="E19" s="83"/>
      <c r="F19" s="83"/>
      <c r="G19" s="83"/>
    </row>
    <row r="20" spans="1:7" ht="15.75">
      <c r="A20" s="78">
        <v>18</v>
      </c>
      <c r="B20" s="217"/>
      <c r="C20" s="77"/>
      <c r="D20" s="92"/>
      <c r="E20" s="85"/>
      <c r="F20" s="122"/>
      <c r="G20" s="83"/>
    </row>
    <row r="21" spans="1:7" ht="15.75">
      <c r="B21" s="328" t="s">
        <v>65</v>
      </c>
      <c r="C21" s="329"/>
      <c r="D21" s="329"/>
      <c r="E21" s="330"/>
      <c r="F21" s="176"/>
      <c r="G21" s="34">
        <f>SUM(G3:G20)</f>
        <v>39.4178</v>
      </c>
    </row>
    <row r="22" spans="1:7" ht="15.75">
      <c r="B22" s="133"/>
      <c r="C22" s="282" t="s">
        <v>66</v>
      </c>
      <c r="D22" s="283"/>
      <c r="E22" s="331"/>
      <c r="F22" s="148"/>
      <c r="G22" s="36"/>
    </row>
    <row r="23" spans="1:7" ht="15">
      <c r="D23"/>
      <c r="G23"/>
    </row>
    <row r="24" spans="1:7" ht="15">
      <c r="D24" s="35"/>
      <c r="E24" s="35"/>
      <c r="F24" s="35"/>
      <c r="G24" s="35"/>
    </row>
    <row r="25" spans="1:7" ht="15">
      <c r="D25" s="35"/>
      <c r="E25" s="35"/>
      <c r="F25" s="35"/>
      <c r="G25" s="35"/>
    </row>
    <row r="26" spans="1:7" ht="15">
      <c r="D26" s="35"/>
      <c r="E26" s="35"/>
      <c r="F26" s="35"/>
      <c r="G26" s="35"/>
    </row>
    <row r="27" spans="1:7" ht="15">
      <c r="D27" s="35"/>
      <c r="E27" s="35"/>
      <c r="F27" s="35"/>
      <c r="G27" s="35"/>
    </row>
    <row r="28" spans="1:7" ht="15">
      <c r="D28" s="35"/>
      <c r="E28" s="35"/>
      <c r="F28" s="35"/>
      <c r="G28" s="35"/>
    </row>
    <row r="29" spans="1:7" ht="15">
      <c r="D29" s="35"/>
      <c r="E29" s="35"/>
      <c r="F29" s="35"/>
      <c r="G29" s="35"/>
    </row>
    <row r="30" spans="1:7" ht="15">
      <c r="D30" s="35"/>
      <c r="E30" s="35"/>
      <c r="F30" s="35"/>
      <c r="G30" s="35"/>
    </row>
    <row r="31" spans="1:7" ht="15">
      <c r="D31" s="35"/>
      <c r="E31" s="35"/>
      <c r="F31" s="35"/>
      <c r="G31" s="35"/>
    </row>
    <row r="32" spans="1:7" ht="15">
      <c r="D32" s="35"/>
      <c r="E32" s="35"/>
      <c r="F32" s="35"/>
      <c r="G32" s="35"/>
    </row>
    <row r="33" spans="4:7" ht="15">
      <c r="D33" s="35"/>
      <c r="E33" s="35"/>
      <c r="F33" s="35"/>
      <c r="G33" s="35"/>
    </row>
    <row r="34" spans="4:7" ht="15">
      <c r="D34" s="35"/>
      <c r="E34" s="35"/>
      <c r="F34" s="35"/>
      <c r="G34" s="35"/>
    </row>
    <row r="35" spans="4:7" ht="15">
      <c r="D35" s="35"/>
      <c r="E35" s="35"/>
      <c r="F35" s="35"/>
      <c r="G35" s="35"/>
    </row>
    <row r="36" spans="4:7" ht="15">
      <c r="D36" s="35"/>
      <c r="E36" s="35"/>
      <c r="F36" s="35"/>
      <c r="G36" s="35"/>
    </row>
    <row r="37" spans="4:7" ht="15">
      <c r="D37" s="35"/>
      <c r="E37" s="35"/>
      <c r="F37" s="35"/>
      <c r="G37" s="35"/>
    </row>
  </sheetData>
  <mergeCells count="3">
    <mergeCell ref="A1:G1"/>
    <mergeCell ref="B21:E21"/>
    <mergeCell ref="C22:E22"/>
  </mergeCells>
  <pageMargins left="0.511811024" right="0.511811024" top="0.78740157499999996" bottom="0.78740157499999996" header="0.31496062000000002" footer="0.31496062000000002"/>
  <pageSetup paperSize="9" scale="67"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0936C-BFBA-47DE-B4AD-3CB40CCB9B2D}">
  <sheetPr>
    <tabColor rgb="FF92D050"/>
  </sheetPr>
  <dimension ref="A1:D129"/>
  <sheetViews>
    <sheetView topLeftCell="A18" zoomScale="205" zoomScaleNormal="205" workbookViewId="0">
      <selection activeCell="D90" sqref="D90"/>
    </sheetView>
  </sheetViews>
  <sheetFormatPr defaultRowHeight="15"/>
  <cols>
    <col min="1" max="1" width="3.5703125" style="3" customWidth="1"/>
    <col min="2" max="2" width="48" style="2" customWidth="1"/>
    <col min="3" max="3" width="8.5703125" style="2" customWidth="1"/>
    <col min="4" max="4" width="16" style="3" customWidth="1"/>
  </cols>
  <sheetData>
    <row r="1" spans="1:4">
      <c r="A1" s="289" t="s">
        <v>67</v>
      </c>
      <c r="B1" s="289"/>
      <c r="C1" s="289"/>
      <c r="D1" s="289"/>
    </row>
    <row r="2" spans="1:4">
      <c r="A2" s="289" t="s">
        <v>68</v>
      </c>
      <c r="B2" s="289"/>
      <c r="C2" s="289"/>
      <c r="D2" s="289"/>
    </row>
    <row r="3" spans="1:4">
      <c r="A3" s="289" t="s">
        <v>69</v>
      </c>
      <c r="B3" s="289"/>
      <c r="C3" s="289"/>
      <c r="D3" s="289"/>
    </row>
    <row r="4" spans="1:4">
      <c r="A4" s="289" t="s">
        <v>70</v>
      </c>
      <c r="B4" s="289"/>
      <c r="C4" s="289"/>
      <c r="D4" s="289"/>
    </row>
    <row r="5" spans="1:4">
      <c r="A5" s="291"/>
      <c r="B5" s="291"/>
      <c r="C5" s="291"/>
      <c r="D5" s="291"/>
    </row>
    <row r="6" spans="1:4">
      <c r="A6" s="292" t="s">
        <v>71</v>
      </c>
      <c r="B6" s="293"/>
      <c r="C6" s="293"/>
      <c r="D6" s="294"/>
    </row>
    <row r="7" spans="1:4">
      <c r="A7" s="4" t="s">
        <v>72</v>
      </c>
      <c r="B7" s="295" t="s">
        <v>73</v>
      </c>
      <c r="C7" s="296"/>
      <c r="D7" s="5" t="s">
        <v>74</v>
      </c>
    </row>
    <row r="8" spans="1:4">
      <c r="A8" s="4" t="s">
        <v>75</v>
      </c>
      <c r="B8" s="297" t="s">
        <v>76</v>
      </c>
      <c r="C8" s="298"/>
      <c r="D8" s="5" t="s">
        <v>77</v>
      </c>
    </row>
    <row r="9" spans="1:4">
      <c r="A9" s="4" t="s">
        <v>78</v>
      </c>
      <c r="B9" s="297" t="s">
        <v>79</v>
      </c>
      <c r="C9" s="298"/>
      <c r="D9" s="5">
        <v>2024</v>
      </c>
    </row>
    <row r="10" spans="1:4">
      <c r="A10" s="4" t="s">
        <v>80</v>
      </c>
      <c r="B10" s="297" t="s">
        <v>81</v>
      </c>
      <c r="C10" s="298"/>
      <c r="D10" s="30" t="s">
        <v>82</v>
      </c>
    </row>
    <row r="11" spans="1:4">
      <c r="A11" s="299" t="s">
        <v>83</v>
      </c>
      <c r="B11" s="299"/>
      <c r="C11" s="299"/>
      <c r="D11" s="299"/>
    </row>
    <row r="12" spans="1:4" ht="45">
      <c r="A12" s="300" t="s">
        <v>84</v>
      </c>
      <c r="B12" s="300"/>
      <c r="C12" s="5" t="s">
        <v>85</v>
      </c>
      <c r="D12" s="5" t="s">
        <v>86</v>
      </c>
    </row>
    <row r="13" spans="1:4">
      <c r="A13" s="301" t="s">
        <v>87</v>
      </c>
      <c r="B13" s="301"/>
      <c r="C13" s="4">
        <v>20</v>
      </c>
      <c r="D13" s="4">
        <v>1</v>
      </c>
    </row>
    <row r="14" spans="1:4">
      <c r="A14" s="290" t="s">
        <v>88</v>
      </c>
      <c r="B14" s="290"/>
      <c r="C14" s="290"/>
      <c r="D14" s="290"/>
    </row>
    <row r="15" spans="1:4">
      <c r="A15" s="303" t="s">
        <v>89</v>
      </c>
      <c r="B15" s="303"/>
      <c r="C15" s="303"/>
      <c r="D15" s="303"/>
    </row>
    <row r="16" spans="1:4">
      <c r="A16" s="303" t="s">
        <v>90</v>
      </c>
      <c r="B16" s="303"/>
      <c r="C16" s="303"/>
      <c r="D16" s="303"/>
    </row>
    <row r="17" spans="1:4">
      <c r="A17" s="4">
        <v>1</v>
      </c>
      <c r="B17" s="304" t="s">
        <v>91</v>
      </c>
      <c r="C17" s="304"/>
      <c r="D17" s="6" t="str">
        <f>A14</f>
        <v>Mão de obra</v>
      </c>
    </row>
    <row r="18" spans="1:4">
      <c r="A18" s="4">
        <v>2</v>
      </c>
      <c r="B18" s="304" t="s">
        <v>92</v>
      </c>
      <c r="C18" s="304"/>
      <c r="D18" s="31" t="s">
        <v>93</v>
      </c>
    </row>
    <row r="19" spans="1:4">
      <c r="A19" s="4">
        <v>3</v>
      </c>
      <c r="B19" s="305" t="s">
        <v>94</v>
      </c>
      <c r="C19" s="305"/>
      <c r="D19" s="162">
        <v>10302</v>
      </c>
    </row>
    <row r="20" spans="1:4">
      <c r="A20" s="4">
        <v>4</v>
      </c>
      <c r="B20" s="304" t="s">
        <v>95</v>
      </c>
      <c r="C20" s="304"/>
      <c r="D20" s="25"/>
    </row>
    <row r="21" spans="1:4">
      <c r="A21" s="4">
        <v>5</v>
      </c>
      <c r="B21" s="304" t="s">
        <v>96</v>
      </c>
      <c r="C21" s="304"/>
      <c r="D21" s="26">
        <v>45413</v>
      </c>
    </row>
    <row r="22" spans="1:4">
      <c r="A22" s="306"/>
      <c r="B22" s="306"/>
      <c r="C22" s="306"/>
      <c r="D22" s="306"/>
    </row>
    <row r="23" spans="1:4">
      <c r="A23" s="290" t="s">
        <v>97</v>
      </c>
      <c r="B23" s="290"/>
      <c r="C23" s="290"/>
      <c r="D23" s="290"/>
    </row>
    <row r="24" spans="1:4">
      <c r="A24" s="7">
        <v>1</v>
      </c>
      <c r="B24" s="307" t="s">
        <v>98</v>
      </c>
      <c r="C24" s="307"/>
      <c r="D24" s="7" t="s">
        <v>99</v>
      </c>
    </row>
    <row r="25" spans="1:4">
      <c r="A25" s="7" t="s">
        <v>72</v>
      </c>
      <c r="B25" s="302" t="s">
        <v>100</v>
      </c>
      <c r="C25" s="302"/>
      <c r="D25" s="219">
        <f>D19/220*100</f>
        <v>4682.727272727273</v>
      </c>
    </row>
    <row r="26" spans="1:4">
      <c r="A26" s="7" t="s">
        <v>75</v>
      </c>
      <c r="B26" s="302" t="s">
        <v>101</v>
      </c>
      <c r="C26" s="302"/>
      <c r="D26" s="17">
        <v>0</v>
      </c>
    </row>
    <row r="27" spans="1:4">
      <c r="A27" s="7" t="s">
        <v>78</v>
      </c>
      <c r="B27" s="310" t="s">
        <v>102</v>
      </c>
      <c r="C27" s="311"/>
      <c r="D27" s="19">
        <v>0</v>
      </c>
    </row>
    <row r="28" spans="1:4">
      <c r="A28" s="7" t="s">
        <v>80</v>
      </c>
      <c r="B28" s="310" t="s">
        <v>103</v>
      </c>
      <c r="C28" s="311"/>
      <c r="D28" s="19">
        <v>0</v>
      </c>
    </row>
    <row r="29" spans="1:4">
      <c r="A29" s="7" t="s">
        <v>104</v>
      </c>
      <c r="B29" s="310" t="s">
        <v>105</v>
      </c>
      <c r="C29" s="311"/>
      <c r="D29" s="19">
        <f>D28/15*2.5</f>
        <v>0</v>
      </c>
    </row>
    <row r="30" spans="1:4">
      <c r="A30" s="7" t="s">
        <v>106</v>
      </c>
      <c r="B30" s="307" t="s">
        <v>107</v>
      </c>
      <c r="C30" s="307"/>
      <c r="D30" s="19">
        <v>0</v>
      </c>
    </row>
    <row r="31" spans="1:4">
      <c r="A31" s="5" t="s">
        <v>108</v>
      </c>
      <c r="B31" s="312" t="s">
        <v>109</v>
      </c>
      <c r="C31" s="313"/>
      <c r="D31" s="11">
        <v>0</v>
      </c>
    </row>
    <row r="32" spans="1:4">
      <c r="A32" s="308" t="s">
        <v>110</v>
      </c>
      <c r="B32" s="314"/>
      <c r="C32" s="309"/>
      <c r="D32" s="13">
        <f>SUM(D25:D31)</f>
        <v>4682.727272727273</v>
      </c>
    </row>
    <row r="33" spans="1:4">
      <c r="A33" s="306"/>
      <c r="B33" s="306"/>
      <c r="C33" s="306"/>
      <c r="D33" s="306"/>
    </row>
    <row r="34" spans="1:4">
      <c r="A34" s="290" t="s">
        <v>111</v>
      </c>
      <c r="B34" s="290"/>
      <c r="C34" s="290"/>
      <c r="D34" s="290"/>
    </row>
    <row r="35" spans="1:4">
      <c r="A35" s="290" t="s">
        <v>112</v>
      </c>
      <c r="B35" s="290"/>
      <c r="C35" s="290"/>
      <c r="D35" s="290"/>
    </row>
    <row r="36" spans="1:4" ht="22.5">
      <c r="A36" s="5" t="s">
        <v>113</v>
      </c>
      <c r="B36" s="8" t="s">
        <v>114</v>
      </c>
      <c r="C36" s="5" t="s">
        <v>115</v>
      </c>
      <c r="D36" s="5" t="s">
        <v>99</v>
      </c>
    </row>
    <row r="37" spans="1:4">
      <c r="A37" s="5" t="s">
        <v>72</v>
      </c>
      <c r="B37" s="9" t="s">
        <v>116</v>
      </c>
      <c r="C37" s="10">
        <v>8.3299999999999999E-2</v>
      </c>
      <c r="D37" s="11">
        <f>ROUND($D$32*C37,2)</f>
        <v>390.07</v>
      </c>
    </row>
    <row r="38" spans="1:4">
      <c r="A38" s="5" t="s">
        <v>75</v>
      </c>
      <c r="B38" s="9" t="s">
        <v>117</v>
      </c>
      <c r="C38" s="10">
        <v>0.121</v>
      </c>
      <c r="D38" s="11">
        <f>ROUND($D$32*C38,2)</f>
        <v>566.61</v>
      </c>
    </row>
    <row r="39" spans="1:4">
      <c r="A39" s="308" t="s">
        <v>118</v>
      </c>
      <c r="B39" s="309"/>
      <c r="C39" s="12">
        <f>SUM(C37:C38)</f>
        <v>0.20429999999999998</v>
      </c>
      <c r="D39" s="13">
        <f>SUM(D37:D38)</f>
        <v>956.68000000000006</v>
      </c>
    </row>
    <row r="40" spans="1:4">
      <c r="A40" s="315" t="s">
        <v>119</v>
      </c>
      <c r="B40" s="315"/>
      <c r="C40" s="315"/>
      <c r="D40" s="315"/>
    </row>
    <row r="41" spans="1:4" ht="22.5">
      <c r="A41" s="5" t="s">
        <v>120</v>
      </c>
      <c r="B41" s="5" t="s">
        <v>121</v>
      </c>
      <c r="C41" s="5" t="s">
        <v>115</v>
      </c>
      <c r="D41" s="5" t="s">
        <v>99</v>
      </c>
    </row>
    <row r="42" spans="1:4">
      <c r="A42" s="5" t="s">
        <v>72</v>
      </c>
      <c r="B42" s="9" t="s">
        <v>122</v>
      </c>
      <c r="C42" s="10">
        <v>0.2</v>
      </c>
      <c r="D42" s="11">
        <f>ROUND(($D$32+$D$39)*C42,2)</f>
        <v>1127.8800000000001</v>
      </c>
    </row>
    <row r="43" spans="1:4">
      <c r="A43" s="5" t="s">
        <v>75</v>
      </c>
      <c r="B43" s="9" t="s">
        <v>123</v>
      </c>
      <c r="C43" s="10">
        <v>2.5000000000000001E-2</v>
      </c>
      <c r="D43" s="11">
        <f>ROUND(($D$32+$D$39)*C43,2)</f>
        <v>140.99</v>
      </c>
    </row>
    <row r="44" spans="1:4">
      <c r="A44" s="5" t="s">
        <v>78</v>
      </c>
      <c r="B44" s="9" t="s">
        <v>124</v>
      </c>
      <c r="C44" s="10">
        <v>0.03</v>
      </c>
      <c r="D44" s="11">
        <f t="shared" ref="D44:D49" si="0">ROUND(($D$32+$D$39)*C44,2)</f>
        <v>169.18</v>
      </c>
    </row>
    <row r="45" spans="1:4">
      <c r="A45" s="5" t="s">
        <v>80</v>
      </c>
      <c r="B45" s="9" t="s">
        <v>125</v>
      </c>
      <c r="C45" s="10">
        <v>1.4999999999999999E-2</v>
      </c>
      <c r="D45" s="11">
        <f t="shared" si="0"/>
        <v>84.59</v>
      </c>
    </row>
    <row r="46" spans="1:4">
      <c r="A46" s="5" t="s">
        <v>104</v>
      </c>
      <c r="B46" s="9" t="s">
        <v>126</v>
      </c>
      <c r="C46" s="10">
        <v>0.01</v>
      </c>
      <c r="D46" s="11">
        <f t="shared" si="0"/>
        <v>56.39</v>
      </c>
    </row>
    <row r="47" spans="1:4">
      <c r="A47" s="5" t="s">
        <v>106</v>
      </c>
      <c r="B47" s="9" t="s">
        <v>127</v>
      </c>
      <c r="C47" s="10">
        <v>6.0000000000000001E-3</v>
      </c>
      <c r="D47" s="11">
        <f t="shared" si="0"/>
        <v>33.840000000000003</v>
      </c>
    </row>
    <row r="48" spans="1:4">
      <c r="A48" s="5" t="s">
        <v>108</v>
      </c>
      <c r="B48" s="9" t="s">
        <v>128</v>
      </c>
      <c r="C48" s="10">
        <v>2E-3</v>
      </c>
      <c r="D48" s="11">
        <f t="shared" si="0"/>
        <v>11.28</v>
      </c>
    </row>
    <row r="49" spans="1:4">
      <c r="A49" s="5" t="s">
        <v>129</v>
      </c>
      <c r="B49" s="9" t="s">
        <v>130</v>
      </c>
      <c r="C49" s="10">
        <v>0.08</v>
      </c>
      <c r="D49" s="11">
        <f t="shared" si="0"/>
        <v>451.15</v>
      </c>
    </row>
    <row r="50" spans="1:4">
      <c r="A50" s="308" t="s">
        <v>118</v>
      </c>
      <c r="B50" s="309"/>
      <c r="C50" s="12">
        <f>SUM(C42:C49)</f>
        <v>0.36800000000000005</v>
      </c>
      <c r="D50" s="13">
        <f>SUM(D42:D49)</f>
        <v>2075.3000000000002</v>
      </c>
    </row>
    <row r="51" spans="1:4">
      <c r="A51" s="290" t="s">
        <v>131</v>
      </c>
      <c r="B51" s="290"/>
      <c r="C51" s="290"/>
      <c r="D51" s="290"/>
    </row>
    <row r="52" spans="1:4" ht="22.5">
      <c r="A52" s="5" t="s">
        <v>132</v>
      </c>
      <c r="B52" s="9" t="s">
        <v>133</v>
      </c>
      <c r="C52" s="5" t="s">
        <v>134</v>
      </c>
      <c r="D52" s="5" t="s">
        <v>99</v>
      </c>
    </row>
    <row r="53" spans="1:4">
      <c r="A53" s="163" t="s">
        <v>72</v>
      </c>
      <c r="B53" s="9" t="s">
        <v>135</v>
      </c>
      <c r="C53" s="17">
        <v>5.5</v>
      </c>
      <c r="D53" s="17">
        <v>0</v>
      </c>
    </row>
    <row r="54" spans="1:4" ht="22.5">
      <c r="A54" s="5" t="s">
        <v>75</v>
      </c>
      <c r="B54" s="9" t="s">
        <v>136</v>
      </c>
      <c r="C54" s="27">
        <v>30</v>
      </c>
      <c r="D54" s="11">
        <f>C54*21</f>
        <v>630</v>
      </c>
    </row>
    <row r="55" spans="1:4">
      <c r="A55" s="5" t="s">
        <v>78</v>
      </c>
      <c r="B55" s="14" t="s">
        <v>137</v>
      </c>
      <c r="C55" s="17"/>
      <c r="D55" s="17">
        <f>C55</f>
        <v>0</v>
      </c>
    </row>
    <row r="56" spans="1:4">
      <c r="A56" s="5" t="s">
        <v>80</v>
      </c>
      <c r="B56" s="9" t="s">
        <v>138</v>
      </c>
      <c r="C56" s="9"/>
      <c r="D56" s="17">
        <v>0</v>
      </c>
    </row>
    <row r="57" spans="1:4">
      <c r="A57" s="5" t="s">
        <v>104</v>
      </c>
      <c r="B57" s="9" t="s">
        <v>139</v>
      </c>
      <c r="C57" s="9"/>
      <c r="D57" s="17"/>
    </row>
    <row r="58" spans="1:4">
      <c r="A58" s="5" t="s">
        <v>106</v>
      </c>
      <c r="B58" s="14" t="s">
        <v>140</v>
      </c>
      <c r="C58" s="17"/>
      <c r="D58" s="17"/>
    </row>
    <row r="59" spans="1:4">
      <c r="A59" s="4" t="s">
        <v>108</v>
      </c>
      <c r="B59" s="164" t="s">
        <v>109</v>
      </c>
      <c r="C59" s="164"/>
      <c r="D59" s="17">
        <v>0</v>
      </c>
    </row>
    <row r="60" spans="1:4">
      <c r="A60" s="300" t="s">
        <v>110</v>
      </c>
      <c r="B60" s="300"/>
      <c r="C60" s="300"/>
      <c r="D60" s="18">
        <f>SUM(D53:D59)</f>
        <v>630</v>
      </c>
    </row>
    <row r="61" spans="1:4">
      <c r="A61" s="290" t="s">
        <v>141</v>
      </c>
      <c r="B61" s="290"/>
      <c r="C61" s="290"/>
      <c r="D61" s="290"/>
    </row>
    <row r="62" spans="1:4">
      <c r="A62" s="5">
        <v>2</v>
      </c>
      <c r="B62" s="302" t="s">
        <v>142</v>
      </c>
      <c r="C62" s="302"/>
      <c r="D62" s="5" t="s">
        <v>99</v>
      </c>
    </row>
    <row r="63" spans="1:4">
      <c r="A63" s="5" t="s">
        <v>113</v>
      </c>
      <c r="B63" s="302" t="s">
        <v>114</v>
      </c>
      <c r="C63" s="302"/>
      <c r="D63" s="11">
        <f>D39</f>
        <v>956.68000000000006</v>
      </c>
    </row>
    <row r="64" spans="1:4">
      <c r="A64" s="5" t="s">
        <v>120</v>
      </c>
      <c r="B64" s="302" t="s">
        <v>121</v>
      </c>
      <c r="C64" s="302"/>
      <c r="D64" s="11">
        <f>D50</f>
        <v>2075.3000000000002</v>
      </c>
    </row>
    <row r="65" spans="1:4">
      <c r="A65" s="5" t="s">
        <v>132</v>
      </c>
      <c r="B65" s="302" t="s">
        <v>133</v>
      </c>
      <c r="C65" s="302"/>
      <c r="D65" s="11">
        <f>D60</f>
        <v>630</v>
      </c>
    </row>
    <row r="66" spans="1:4">
      <c r="A66" s="300" t="s">
        <v>110</v>
      </c>
      <c r="B66" s="300"/>
      <c r="C66" s="300"/>
      <c r="D66" s="13">
        <f>SUM(D63:D65)</f>
        <v>3661.9800000000005</v>
      </c>
    </row>
    <row r="67" spans="1:4">
      <c r="A67" s="306"/>
      <c r="B67" s="306"/>
      <c r="C67" s="306"/>
      <c r="D67" s="306"/>
    </row>
    <row r="68" spans="1:4">
      <c r="A68" s="290" t="s">
        <v>143</v>
      </c>
      <c r="B68" s="290"/>
      <c r="C68" s="290"/>
      <c r="D68" s="290"/>
    </row>
    <row r="69" spans="1:4" ht="22.5">
      <c r="A69" s="5">
        <v>3</v>
      </c>
      <c r="B69" s="8" t="s">
        <v>144</v>
      </c>
      <c r="C69" s="5" t="s">
        <v>115</v>
      </c>
      <c r="D69" s="5" t="s">
        <v>99</v>
      </c>
    </row>
    <row r="70" spans="1:4">
      <c r="A70" s="5" t="s">
        <v>72</v>
      </c>
      <c r="B70" s="8" t="s">
        <v>145</v>
      </c>
      <c r="C70" s="10">
        <v>4.1999999999999997E-3</v>
      </c>
      <c r="D70" s="11">
        <f>ROUND(D32*C70,2)</f>
        <v>19.670000000000002</v>
      </c>
    </row>
    <row r="71" spans="1:4">
      <c r="A71" s="5" t="s">
        <v>75</v>
      </c>
      <c r="B71" s="8" t="s">
        <v>146</v>
      </c>
      <c r="C71" s="10">
        <f>0.08*C$70</f>
        <v>3.3599999999999998E-4</v>
      </c>
      <c r="D71" s="11">
        <f>ROUND($D$32*$C$71,2)</f>
        <v>1.57</v>
      </c>
    </row>
    <row r="72" spans="1:4">
      <c r="A72" s="5" t="s">
        <v>78</v>
      </c>
      <c r="B72" s="8" t="s">
        <v>147</v>
      </c>
      <c r="C72" s="10">
        <v>0.04</v>
      </c>
      <c r="D72" s="11">
        <f>ROUND(D32*C72,2)</f>
        <v>187.31</v>
      </c>
    </row>
    <row r="73" spans="1:4">
      <c r="A73" s="5" t="s">
        <v>80</v>
      </c>
      <c r="B73" s="8" t="s">
        <v>148</v>
      </c>
      <c r="C73" s="10">
        <v>1.9400000000000001E-2</v>
      </c>
      <c r="D73" s="11">
        <f>ROUND(D32*C73,2)</f>
        <v>90.84</v>
      </c>
    </row>
    <row r="74" spans="1:4" ht="22.5">
      <c r="A74" s="5" t="s">
        <v>104</v>
      </c>
      <c r="B74" s="8" t="s">
        <v>149</v>
      </c>
      <c r="C74" s="10">
        <f>C50*C73</f>
        <v>7.1392000000000009E-3</v>
      </c>
      <c r="D74" s="11">
        <f>ROUND(D32*C74,2)</f>
        <v>33.43</v>
      </c>
    </row>
    <row r="75" spans="1:4">
      <c r="A75" s="5" t="s">
        <v>106</v>
      </c>
      <c r="B75" s="8" t="s">
        <v>150</v>
      </c>
      <c r="C75" s="10">
        <f>40%*8%*C73</f>
        <v>6.2080000000000002E-4</v>
      </c>
      <c r="D75" s="11">
        <f>ROUND($D$32*$C$75,2)</f>
        <v>2.91</v>
      </c>
    </row>
    <row r="76" spans="1:4">
      <c r="A76" s="308" t="s">
        <v>118</v>
      </c>
      <c r="B76" s="309"/>
      <c r="C76" s="12">
        <f>SUM(C70:C75)</f>
        <v>7.1695999999999996E-2</v>
      </c>
      <c r="D76" s="13">
        <f>SUM(D70:D75)</f>
        <v>335.73</v>
      </c>
    </row>
    <row r="77" spans="1:4">
      <c r="A77" s="316"/>
      <c r="B77" s="316"/>
      <c r="C77" s="316"/>
      <c r="D77" s="316"/>
    </row>
    <row r="78" spans="1:4">
      <c r="A78" s="290" t="s">
        <v>151</v>
      </c>
      <c r="B78" s="290"/>
      <c r="C78" s="290"/>
      <c r="D78" s="290"/>
    </row>
    <row r="79" spans="1:4">
      <c r="A79" s="317" t="s">
        <v>152</v>
      </c>
      <c r="B79" s="318"/>
      <c r="C79" s="318"/>
      <c r="D79" s="319"/>
    </row>
    <row r="80" spans="1:4" ht="22.5">
      <c r="A80" s="5" t="s">
        <v>153</v>
      </c>
      <c r="B80" s="9" t="s">
        <v>154</v>
      </c>
      <c r="C80" s="5" t="s">
        <v>115</v>
      </c>
      <c r="D80" s="5" t="s">
        <v>99</v>
      </c>
    </row>
    <row r="81" spans="1:4">
      <c r="A81" s="5" t="s">
        <v>72</v>
      </c>
      <c r="B81" s="9" t="s">
        <v>155</v>
      </c>
      <c r="C81" s="10">
        <v>1.6E-2</v>
      </c>
      <c r="D81" s="11">
        <f>ROUND($D$32*C81,2)</f>
        <v>74.92</v>
      </c>
    </row>
    <row r="82" spans="1:4">
      <c r="A82" s="5" t="s">
        <v>75</v>
      </c>
      <c r="B82" s="9" t="s">
        <v>156</v>
      </c>
      <c r="C82" s="10">
        <v>1.9400000000000001E-2</v>
      </c>
      <c r="D82" s="11">
        <f>ROUND($D$32*C82,2)</f>
        <v>90.84</v>
      </c>
    </row>
    <row r="83" spans="1:4">
      <c r="A83" s="5" t="s">
        <v>78</v>
      </c>
      <c r="B83" s="9" t="s">
        <v>157</v>
      </c>
      <c r="C83" s="10">
        <v>0.01</v>
      </c>
      <c r="D83" s="11">
        <f t="shared" ref="D83:D86" si="1">ROUND($D$32*C83,2)</f>
        <v>46.83</v>
      </c>
    </row>
    <row r="84" spans="1:4">
      <c r="A84" s="5" t="s">
        <v>80</v>
      </c>
      <c r="B84" s="9" t="s">
        <v>158</v>
      </c>
      <c r="C84" s="10">
        <v>0.01</v>
      </c>
      <c r="D84" s="11">
        <f t="shared" si="1"/>
        <v>46.83</v>
      </c>
    </row>
    <row r="85" spans="1:4">
      <c r="A85" s="5" t="s">
        <v>104</v>
      </c>
      <c r="B85" s="9" t="s">
        <v>159</v>
      </c>
      <c r="C85" s="10">
        <v>0.01</v>
      </c>
      <c r="D85" s="11">
        <f t="shared" si="1"/>
        <v>46.83</v>
      </c>
    </row>
    <row r="86" spans="1:4">
      <c r="A86" s="5" t="s">
        <v>106</v>
      </c>
      <c r="B86" s="9" t="s">
        <v>160</v>
      </c>
      <c r="C86" s="10">
        <v>0</v>
      </c>
      <c r="D86" s="11">
        <f t="shared" si="1"/>
        <v>0</v>
      </c>
    </row>
    <row r="87" spans="1:4">
      <c r="A87" s="308" t="s">
        <v>118</v>
      </c>
      <c r="B87" s="309"/>
      <c r="C87" s="12">
        <f>SUM(C81:C86)</f>
        <v>6.54E-2</v>
      </c>
      <c r="D87" s="13">
        <f>SUM(D81:D86)</f>
        <v>306.24999999999994</v>
      </c>
    </row>
    <row r="88" spans="1:4">
      <c r="A88" s="320" t="s">
        <v>161</v>
      </c>
      <c r="B88" s="321"/>
      <c r="C88" s="321"/>
      <c r="D88" s="321"/>
    </row>
    <row r="89" spans="1:4" ht="22.5">
      <c r="A89" s="5" t="s">
        <v>162</v>
      </c>
      <c r="B89" s="9" t="s">
        <v>163</v>
      </c>
      <c r="C89" s="5" t="s">
        <v>115</v>
      </c>
      <c r="D89" s="5" t="s">
        <v>99</v>
      </c>
    </row>
    <row r="90" spans="1:4">
      <c r="A90" s="5" t="s">
        <v>72</v>
      </c>
      <c r="B90" s="8" t="s">
        <v>164</v>
      </c>
      <c r="C90" s="28">
        <v>0</v>
      </c>
      <c r="D90" s="27">
        <v>0</v>
      </c>
    </row>
    <row r="91" spans="1:4">
      <c r="A91" s="308" t="s">
        <v>118</v>
      </c>
      <c r="B91" s="309"/>
      <c r="C91" s="12">
        <f>SUM(C90)</f>
        <v>0</v>
      </c>
      <c r="D91" s="13">
        <f>SUM(D90)</f>
        <v>0</v>
      </c>
    </row>
    <row r="92" spans="1:4">
      <c r="A92" s="290" t="s">
        <v>165</v>
      </c>
      <c r="B92" s="290"/>
      <c r="C92" s="290"/>
      <c r="D92" s="290"/>
    </row>
    <row r="93" spans="1:4">
      <c r="A93" s="5">
        <v>4</v>
      </c>
      <c r="B93" s="302" t="s">
        <v>166</v>
      </c>
      <c r="C93" s="302"/>
      <c r="D93" s="5" t="s">
        <v>99</v>
      </c>
    </row>
    <row r="94" spans="1:4">
      <c r="A94" s="5" t="s">
        <v>153</v>
      </c>
      <c r="B94" s="302" t="s">
        <v>167</v>
      </c>
      <c r="C94" s="302"/>
      <c r="D94" s="11">
        <f>D87</f>
        <v>306.24999999999994</v>
      </c>
    </row>
    <row r="95" spans="1:4">
      <c r="A95" s="5" t="s">
        <v>162</v>
      </c>
      <c r="B95" s="302" t="s">
        <v>163</v>
      </c>
      <c r="C95" s="302"/>
      <c r="D95" s="11">
        <f>D91</f>
        <v>0</v>
      </c>
    </row>
    <row r="96" spans="1:4">
      <c r="A96" s="300" t="s">
        <v>110</v>
      </c>
      <c r="B96" s="300"/>
      <c r="C96" s="300"/>
      <c r="D96" s="13">
        <f>SUM(D94:D95)</f>
        <v>306.24999999999994</v>
      </c>
    </row>
    <row r="97" spans="1:4">
      <c r="A97" s="316"/>
      <c r="B97" s="316"/>
      <c r="C97" s="316"/>
      <c r="D97" s="316"/>
    </row>
    <row r="98" spans="1:4">
      <c r="A98" s="317" t="s">
        <v>168</v>
      </c>
      <c r="B98" s="318"/>
      <c r="C98" s="318"/>
      <c r="D98" s="319"/>
    </row>
    <row r="99" spans="1:4">
      <c r="A99" s="5">
        <v>5</v>
      </c>
      <c r="B99" s="302" t="s">
        <v>169</v>
      </c>
      <c r="C99" s="302"/>
      <c r="D99" s="5" t="s">
        <v>99</v>
      </c>
    </row>
    <row r="100" spans="1:4">
      <c r="A100" s="5" t="s">
        <v>72</v>
      </c>
      <c r="B100" s="302" t="s">
        <v>170</v>
      </c>
      <c r="C100" s="302"/>
      <c r="D100" s="27"/>
    </row>
    <row r="101" spans="1:4">
      <c r="A101" s="5" t="s">
        <v>75</v>
      </c>
      <c r="B101" s="302" t="s">
        <v>171</v>
      </c>
      <c r="C101" s="302"/>
      <c r="D101" s="27">
        <v>0</v>
      </c>
    </row>
    <row r="102" spans="1:4">
      <c r="A102" s="5" t="s">
        <v>78</v>
      </c>
      <c r="B102" s="302" t="s">
        <v>172</v>
      </c>
      <c r="C102" s="302"/>
      <c r="D102" s="27"/>
    </row>
    <row r="103" spans="1:4">
      <c r="A103" s="5" t="s">
        <v>80</v>
      </c>
      <c r="B103" s="302" t="s">
        <v>109</v>
      </c>
      <c r="C103" s="302"/>
      <c r="D103" s="27">
        <v>0</v>
      </c>
    </row>
    <row r="104" spans="1:4">
      <c r="A104" s="300" t="s">
        <v>118</v>
      </c>
      <c r="B104" s="300"/>
      <c r="C104" s="300"/>
      <c r="D104" s="165">
        <f>SUM(D100:D103)</f>
        <v>0</v>
      </c>
    </row>
    <row r="105" spans="1:4">
      <c r="A105" s="316"/>
      <c r="B105" s="316"/>
      <c r="C105" s="316"/>
      <c r="D105" s="316"/>
    </row>
    <row r="106" spans="1:4">
      <c r="A106" s="322" t="s">
        <v>173</v>
      </c>
      <c r="B106" s="322"/>
      <c r="C106" s="322"/>
      <c r="D106" s="322"/>
    </row>
    <row r="107" spans="1:4" ht="22.5">
      <c r="A107" s="5">
        <v>6</v>
      </c>
      <c r="B107" s="14" t="s">
        <v>174</v>
      </c>
      <c r="C107" s="5" t="s">
        <v>115</v>
      </c>
      <c r="D107" s="5" t="s">
        <v>99</v>
      </c>
    </row>
    <row r="108" spans="1:4">
      <c r="A108" s="5" t="s">
        <v>72</v>
      </c>
      <c r="B108" s="14" t="s">
        <v>175</v>
      </c>
      <c r="C108" s="166">
        <v>0.12</v>
      </c>
      <c r="D108" s="11">
        <f>ROUND(D124*C108,2)</f>
        <v>1078.4000000000001</v>
      </c>
    </row>
    <row r="109" spans="1:4">
      <c r="A109" s="5" t="s">
        <v>75</v>
      </c>
      <c r="B109" s="14" t="s">
        <v>176</v>
      </c>
      <c r="C109" s="166">
        <v>0.15</v>
      </c>
      <c r="D109" s="11">
        <f>ROUND((D108+D124)*C109,2)</f>
        <v>1509.76</v>
      </c>
    </row>
    <row r="110" spans="1:4">
      <c r="A110" s="5" t="s">
        <v>78</v>
      </c>
      <c r="B110" s="8" t="s">
        <v>177</v>
      </c>
      <c r="C110" s="12">
        <f>SUM(C111:C114)</f>
        <v>0.14250000000000002</v>
      </c>
      <c r="D110" s="9"/>
    </row>
    <row r="111" spans="1:4">
      <c r="A111" s="5"/>
      <c r="B111" s="14" t="s">
        <v>178</v>
      </c>
      <c r="C111" s="15">
        <v>1.6500000000000001E-2</v>
      </c>
      <c r="D111" s="323">
        <f>ROUND(ROUND((D108+D109+D124)/(100%-C110),2)*C110,2)</f>
        <v>1923.52</v>
      </c>
    </row>
    <row r="112" spans="1:4">
      <c r="A112" s="5"/>
      <c r="B112" s="14" t="s">
        <v>179</v>
      </c>
      <c r="C112" s="15">
        <v>7.5999999999999998E-2</v>
      </c>
      <c r="D112" s="324"/>
    </row>
    <row r="113" spans="1:4">
      <c r="A113" s="5"/>
      <c r="B113" s="14" t="s">
        <v>180</v>
      </c>
      <c r="C113" s="15">
        <v>0</v>
      </c>
      <c r="D113" s="324"/>
    </row>
    <row r="114" spans="1:4">
      <c r="A114" s="5"/>
      <c r="B114" s="14" t="s">
        <v>181</v>
      </c>
      <c r="C114" s="15">
        <v>0.05</v>
      </c>
      <c r="D114" s="325"/>
    </row>
    <row r="115" spans="1:4">
      <c r="A115" s="300" t="s">
        <v>118</v>
      </c>
      <c r="B115" s="300"/>
      <c r="C115" s="16"/>
      <c r="D115" s="13">
        <f>SUM(D108,D109,D111,D112,D113,D114)</f>
        <v>4511.68</v>
      </c>
    </row>
    <row r="116" spans="1:4">
      <c r="A116" s="316"/>
      <c r="B116" s="316"/>
      <c r="C116" s="316"/>
      <c r="D116" s="316"/>
    </row>
    <row r="117" spans="1:4">
      <c r="A117" s="290" t="s">
        <v>182</v>
      </c>
      <c r="B117" s="290"/>
      <c r="C117" s="290"/>
      <c r="D117" s="290"/>
    </row>
    <row r="118" spans="1:4">
      <c r="A118" s="5"/>
      <c r="B118" s="302" t="s">
        <v>183</v>
      </c>
      <c r="C118" s="302"/>
      <c r="D118" s="5" t="s">
        <v>99</v>
      </c>
    </row>
    <row r="119" spans="1:4">
      <c r="A119" s="5" t="s">
        <v>72</v>
      </c>
      <c r="B119" s="302" t="s">
        <v>97</v>
      </c>
      <c r="C119" s="302"/>
      <c r="D119" s="11">
        <f>D32</f>
        <v>4682.727272727273</v>
      </c>
    </row>
    <row r="120" spans="1:4">
      <c r="A120" s="5" t="s">
        <v>75</v>
      </c>
      <c r="B120" s="302" t="s">
        <v>111</v>
      </c>
      <c r="C120" s="302"/>
      <c r="D120" s="11">
        <f>D66</f>
        <v>3661.9800000000005</v>
      </c>
    </row>
    <row r="121" spans="1:4">
      <c r="A121" s="5" t="s">
        <v>78</v>
      </c>
      <c r="B121" s="302" t="s">
        <v>111</v>
      </c>
      <c r="C121" s="302"/>
      <c r="D121" s="11">
        <f>D76</f>
        <v>335.73</v>
      </c>
    </row>
    <row r="122" spans="1:4">
      <c r="A122" s="5" t="s">
        <v>80</v>
      </c>
      <c r="B122" s="302" t="s">
        <v>151</v>
      </c>
      <c r="C122" s="302"/>
      <c r="D122" s="17">
        <f>D96</f>
        <v>306.24999999999994</v>
      </c>
    </row>
    <row r="123" spans="1:4">
      <c r="A123" s="5" t="s">
        <v>104</v>
      </c>
      <c r="B123" s="302" t="s">
        <v>168</v>
      </c>
      <c r="C123" s="302"/>
      <c r="D123" s="17">
        <f>D104</f>
        <v>0</v>
      </c>
    </row>
    <row r="124" spans="1:4">
      <c r="A124" s="300" t="s">
        <v>184</v>
      </c>
      <c r="B124" s="300"/>
      <c r="C124" s="300"/>
      <c r="D124" s="18">
        <f>SUM(D119:D123)</f>
        <v>8986.687272727273</v>
      </c>
    </row>
    <row r="125" spans="1:4">
      <c r="A125" s="5" t="s">
        <v>106</v>
      </c>
      <c r="B125" s="302" t="s">
        <v>185</v>
      </c>
      <c r="C125" s="302"/>
      <c r="D125" s="17">
        <f>D115</f>
        <v>4511.68</v>
      </c>
    </row>
    <row r="126" spans="1:4">
      <c r="A126" s="300" t="s">
        <v>186</v>
      </c>
      <c r="B126" s="300"/>
      <c r="C126" s="300"/>
      <c r="D126" s="18">
        <f>ROUNDUP(D124+D125,2)</f>
        <v>13498.37</v>
      </c>
    </row>
    <row r="127" spans="1:4">
      <c r="A127" s="316"/>
      <c r="B127" s="316"/>
      <c r="C127" s="316"/>
      <c r="D127" s="316"/>
    </row>
    <row r="128" spans="1:4">
      <c r="A128" s="167"/>
      <c r="B128" s="168" t="s">
        <v>187</v>
      </c>
      <c r="C128" s="169">
        <v>271.47000000000003</v>
      </c>
      <c r="D128" s="167"/>
    </row>
    <row r="129" spans="2:4">
      <c r="B129" s="168" t="s">
        <v>188</v>
      </c>
      <c r="C129" s="168"/>
      <c r="D129" s="170">
        <f>D126/22</f>
        <v>613.56227272727278</v>
      </c>
    </row>
  </sheetData>
  <mergeCells count="88">
    <mergeCell ref="A124:C124"/>
    <mergeCell ref="B125:C125"/>
    <mergeCell ref="A126:C126"/>
    <mergeCell ref="A127:D127"/>
    <mergeCell ref="B118:C118"/>
    <mergeCell ref="B119:C119"/>
    <mergeCell ref="B120:C120"/>
    <mergeCell ref="B121:C121"/>
    <mergeCell ref="B122:C122"/>
    <mergeCell ref="B123:C123"/>
    <mergeCell ref="A117:D117"/>
    <mergeCell ref="B99:C99"/>
    <mergeCell ref="B100:C100"/>
    <mergeCell ref="B101:C101"/>
    <mergeCell ref="B102:C102"/>
    <mergeCell ref="B103:C103"/>
    <mergeCell ref="A104:C104"/>
    <mergeCell ref="A105:D105"/>
    <mergeCell ref="A106:D106"/>
    <mergeCell ref="D111:D114"/>
    <mergeCell ref="A115:B115"/>
    <mergeCell ref="A116:D116"/>
    <mergeCell ref="A98:D98"/>
    <mergeCell ref="A78:D78"/>
    <mergeCell ref="A79:D79"/>
    <mergeCell ref="A87:B87"/>
    <mergeCell ref="A88:D88"/>
    <mergeCell ref="A91:B91"/>
    <mergeCell ref="A92:D92"/>
    <mergeCell ref="B93:C93"/>
    <mergeCell ref="B94:C94"/>
    <mergeCell ref="B95:C95"/>
    <mergeCell ref="A96:C96"/>
    <mergeCell ref="A97:D97"/>
    <mergeCell ref="A77:D77"/>
    <mergeCell ref="A51:D51"/>
    <mergeCell ref="A60:C60"/>
    <mergeCell ref="A61:D61"/>
    <mergeCell ref="B62:C62"/>
    <mergeCell ref="B63:C63"/>
    <mergeCell ref="B64:C64"/>
    <mergeCell ref="B65:C65"/>
    <mergeCell ref="A66:C66"/>
    <mergeCell ref="A67:D67"/>
    <mergeCell ref="A68:D68"/>
    <mergeCell ref="A76:B76"/>
    <mergeCell ref="A50:B50"/>
    <mergeCell ref="B27:C27"/>
    <mergeCell ref="B28:C28"/>
    <mergeCell ref="B29:C29"/>
    <mergeCell ref="B30:C30"/>
    <mergeCell ref="B31:C31"/>
    <mergeCell ref="A32:C32"/>
    <mergeCell ref="A33:D33"/>
    <mergeCell ref="A34:D34"/>
    <mergeCell ref="A35:D35"/>
    <mergeCell ref="A39:B39"/>
    <mergeCell ref="A40:D40"/>
    <mergeCell ref="B26:C26"/>
    <mergeCell ref="A15:D15"/>
    <mergeCell ref="A16:D16"/>
    <mergeCell ref="B17:C17"/>
    <mergeCell ref="B18:C18"/>
    <mergeCell ref="B19:C19"/>
    <mergeCell ref="B20:C20"/>
    <mergeCell ref="B21:C21"/>
    <mergeCell ref="A22:D22"/>
    <mergeCell ref="A23:D23"/>
    <mergeCell ref="B24:C24"/>
    <mergeCell ref="B25:C25"/>
    <mergeCell ref="A14:D14"/>
    <mergeCell ref="A4:B4"/>
    <mergeCell ref="C4:D4"/>
    <mergeCell ref="A5:D5"/>
    <mergeCell ref="A6:D6"/>
    <mergeCell ref="B7:C7"/>
    <mergeCell ref="B8:C8"/>
    <mergeCell ref="B9:C9"/>
    <mergeCell ref="B10:C10"/>
    <mergeCell ref="A11:D11"/>
    <mergeCell ref="A12:B12"/>
    <mergeCell ref="A13:B13"/>
    <mergeCell ref="A1:B1"/>
    <mergeCell ref="C1:D1"/>
    <mergeCell ref="A2:B2"/>
    <mergeCell ref="C2:D2"/>
    <mergeCell ref="A3:B3"/>
    <mergeCell ref="C3:D3"/>
  </mergeCells>
  <pageMargins left="0.511811024" right="0.511811024" top="0.78740157499999996" bottom="0.78740157499999996" header="0.31496062000000002" footer="0.3149606200000000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516751-CDF9-4693-B409-881C808DF168}">
  <dimension ref="A1:G673"/>
  <sheetViews>
    <sheetView topLeftCell="A344" zoomScale="120" zoomScaleNormal="120" workbookViewId="0">
      <selection activeCell="A362" sqref="A362"/>
    </sheetView>
  </sheetViews>
  <sheetFormatPr defaultColWidth="9.140625" defaultRowHeight="15.75"/>
  <cols>
    <col min="1" max="1" width="154.85546875" style="94" bestFit="1" customWidth="1"/>
    <col min="2" max="2" width="10.7109375" style="95" bestFit="1" customWidth="1"/>
    <col min="3" max="16384" width="9.140625" style="74"/>
  </cols>
  <sheetData>
    <row r="1" spans="1:2">
      <c r="A1" s="340" t="s">
        <v>420</v>
      </c>
      <c r="B1" s="340"/>
    </row>
    <row r="2" spans="1:2">
      <c r="A2" s="93" t="s">
        <v>421</v>
      </c>
      <c r="B2" s="69" t="s">
        <v>422</v>
      </c>
    </row>
    <row r="3" spans="1:2">
      <c r="A3" s="142" t="s">
        <v>423</v>
      </c>
      <c r="B3" s="70" t="s">
        <v>203</v>
      </c>
    </row>
    <row r="4" spans="1:2">
      <c r="A4" s="93" t="s">
        <v>424</v>
      </c>
      <c r="B4" s="69" t="s">
        <v>422</v>
      </c>
    </row>
    <row r="5" spans="1:2">
      <c r="A5" s="93" t="s">
        <v>425</v>
      </c>
      <c r="B5" s="69" t="s">
        <v>422</v>
      </c>
    </row>
    <row r="6" spans="1:2">
      <c r="A6" s="93" t="s">
        <v>426</v>
      </c>
      <c r="B6" s="69" t="s">
        <v>422</v>
      </c>
    </row>
    <row r="7" spans="1:2">
      <c r="A7" s="93" t="s">
        <v>427</v>
      </c>
      <c r="B7" s="69" t="s">
        <v>422</v>
      </c>
    </row>
    <row r="8" spans="1:2">
      <c r="A8" s="93" t="s">
        <v>428</v>
      </c>
      <c r="B8" s="69" t="s">
        <v>422</v>
      </c>
    </row>
    <row r="9" spans="1:2">
      <c r="A9" s="93" t="s">
        <v>429</v>
      </c>
      <c r="B9" s="69" t="s">
        <v>422</v>
      </c>
    </row>
    <row r="10" spans="1:2">
      <c r="A10" s="93" t="s">
        <v>430</v>
      </c>
      <c r="B10" s="69" t="s">
        <v>422</v>
      </c>
    </row>
    <row r="11" spans="1:2">
      <c r="A11" s="93" t="s">
        <v>431</v>
      </c>
      <c r="B11" s="69" t="s">
        <v>422</v>
      </c>
    </row>
    <row r="12" spans="1:2">
      <c r="A12" s="93" t="s">
        <v>432</v>
      </c>
      <c r="B12" s="69" t="s">
        <v>422</v>
      </c>
    </row>
    <row r="13" spans="1:2">
      <c r="A13" s="93" t="s">
        <v>433</v>
      </c>
      <c r="B13" s="69" t="s">
        <v>422</v>
      </c>
    </row>
    <row r="14" spans="1:2">
      <c r="A14" s="93" t="s">
        <v>434</v>
      </c>
      <c r="B14" s="69" t="s">
        <v>422</v>
      </c>
    </row>
    <row r="15" spans="1:2">
      <c r="A15" s="93" t="s">
        <v>435</v>
      </c>
      <c r="B15" s="69" t="s">
        <v>422</v>
      </c>
    </row>
    <row r="16" spans="1:2">
      <c r="A16" s="93" t="s">
        <v>436</v>
      </c>
      <c r="B16" s="69" t="s">
        <v>422</v>
      </c>
    </row>
    <row r="17" spans="1:7">
      <c r="A17" s="93" t="s">
        <v>437</v>
      </c>
      <c r="B17" s="69" t="s">
        <v>422</v>
      </c>
      <c r="C17" s="22"/>
      <c r="D17" s="22"/>
      <c r="E17" s="22"/>
      <c r="F17" s="22"/>
      <c r="G17" s="22"/>
    </row>
    <row r="18" spans="1:7">
      <c r="A18" s="93" t="s">
        <v>438</v>
      </c>
      <c r="B18" s="69" t="s">
        <v>422</v>
      </c>
      <c r="C18" s="22"/>
      <c r="D18" s="22"/>
      <c r="E18" s="22"/>
      <c r="F18" s="22"/>
      <c r="G18" s="22"/>
    </row>
    <row r="19" spans="1:7">
      <c r="A19" s="93" t="s">
        <v>439</v>
      </c>
      <c r="B19" s="69" t="s">
        <v>422</v>
      </c>
      <c r="C19" s="22"/>
      <c r="D19" s="22"/>
      <c r="E19" s="22"/>
      <c r="F19" s="22"/>
      <c r="G19" s="22"/>
    </row>
    <row r="20" spans="1:7">
      <c r="A20" s="93" t="s">
        <v>440</v>
      </c>
      <c r="B20" s="69" t="s">
        <v>422</v>
      </c>
      <c r="C20" s="22"/>
      <c r="D20" s="22"/>
      <c r="E20" s="22"/>
      <c r="F20" s="22"/>
      <c r="G20" s="22"/>
    </row>
    <row r="21" spans="1:7">
      <c r="A21" s="93" t="s">
        <v>441</v>
      </c>
      <c r="B21" s="69" t="s">
        <v>422</v>
      </c>
      <c r="C21" s="22"/>
      <c r="D21" s="22"/>
      <c r="E21" s="22"/>
      <c r="F21" s="22"/>
      <c r="G21" s="22"/>
    </row>
    <row r="22" spans="1:7">
      <c r="A22" s="93" t="s">
        <v>442</v>
      </c>
      <c r="B22" s="69" t="s">
        <v>422</v>
      </c>
      <c r="C22" s="22"/>
      <c r="D22" s="22"/>
      <c r="E22" s="22"/>
      <c r="F22" s="22"/>
      <c r="G22" s="22"/>
    </row>
    <row r="23" spans="1:7">
      <c r="A23" s="93" t="s">
        <v>443</v>
      </c>
      <c r="B23" s="69" t="s">
        <v>422</v>
      </c>
      <c r="C23" s="22"/>
      <c r="D23" s="22"/>
      <c r="E23" s="22"/>
      <c r="F23" s="22"/>
      <c r="G23" s="22"/>
    </row>
    <row r="24" spans="1:7">
      <c r="A24" s="93" t="s">
        <v>444</v>
      </c>
      <c r="B24" s="69" t="s">
        <v>422</v>
      </c>
      <c r="C24" s="22"/>
      <c r="D24" s="22"/>
      <c r="E24" s="22"/>
      <c r="F24" s="22"/>
      <c r="G24" s="22"/>
    </row>
    <row r="25" spans="1:7">
      <c r="A25" s="93" t="s">
        <v>445</v>
      </c>
      <c r="B25" s="69" t="s">
        <v>422</v>
      </c>
      <c r="C25" s="22"/>
      <c r="D25" s="22"/>
      <c r="E25" s="22"/>
      <c r="F25" s="22"/>
      <c r="G25" s="22"/>
    </row>
    <row r="26" spans="1:7">
      <c r="A26" s="93" t="s">
        <v>446</v>
      </c>
      <c r="B26" s="69" t="s">
        <v>422</v>
      </c>
      <c r="C26" s="22"/>
      <c r="D26" s="22"/>
      <c r="E26" s="22"/>
      <c r="F26" s="22"/>
      <c r="G26" s="22"/>
    </row>
    <row r="27" spans="1:7">
      <c r="A27" s="93" t="s">
        <v>447</v>
      </c>
      <c r="B27" s="69" t="s">
        <v>422</v>
      </c>
      <c r="C27" s="22"/>
      <c r="D27" s="22"/>
      <c r="E27" s="22"/>
      <c r="F27" s="22"/>
      <c r="G27" s="22"/>
    </row>
    <row r="28" spans="1:7">
      <c r="A28" s="93" t="s">
        <v>448</v>
      </c>
      <c r="B28" s="69" t="s">
        <v>449</v>
      </c>
      <c r="C28" s="22"/>
      <c r="D28" s="22"/>
      <c r="E28" s="22"/>
      <c r="F28" s="22"/>
      <c r="G28" s="22"/>
    </row>
    <row r="29" spans="1:7">
      <c r="A29" s="93" t="s">
        <v>450</v>
      </c>
      <c r="B29" s="69" t="s">
        <v>422</v>
      </c>
      <c r="C29" s="22"/>
      <c r="D29" s="22"/>
      <c r="E29" s="22"/>
      <c r="F29" s="22"/>
      <c r="G29" s="22"/>
    </row>
    <row r="30" spans="1:7">
      <c r="A30" s="93" t="s">
        <v>451</v>
      </c>
      <c r="B30" s="69" t="s">
        <v>452</v>
      </c>
      <c r="C30" s="22"/>
      <c r="D30" s="22"/>
      <c r="E30" s="22"/>
      <c r="F30" s="22"/>
      <c r="G30" s="22"/>
    </row>
    <row r="31" spans="1:7">
      <c r="A31" s="141" t="s">
        <v>453</v>
      </c>
      <c r="B31" s="69" t="s">
        <v>449</v>
      </c>
      <c r="C31" s="22"/>
      <c r="D31" s="22"/>
      <c r="E31" s="22"/>
      <c r="F31" s="22" t="str">
        <f>UPPER(E31)</f>
        <v/>
      </c>
      <c r="G31" s="22" t="str">
        <f>UPPER(F31)</f>
        <v/>
      </c>
    </row>
    <row r="32" spans="1:7">
      <c r="A32" s="73" t="s">
        <v>454</v>
      </c>
      <c r="B32" s="69" t="s">
        <v>452</v>
      </c>
      <c r="C32" s="22"/>
      <c r="D32" s="22"/>
      <c r="E32" s="22"/>
      <c r="F32" s="22"/>
      <c r="G32" s="22"/>
    </row>
    <row r="33" spans="1:2">
      <c r="A33" s="143" t="s">
        <v>455</v>
      </c>
      <c r="B33" s="69" t="s">
        <v>422</v>
      </c>
    </row>
    <row r="34" spans="1:2" ht="31.5">
      <c r="A34" s="129" t="s">
        <v>456</v>
      </c>
      <c r="B34" s="68" t="s">
        <v>422</v>
      </c>
    </row>
    <row r="35" spans="1:2">
      <c r="A35" s="93" t="s">
        <v>457</v>
      </c>
      <c r="B35" s="69" t="s">
        <v>422</v>
      </c>
    </row>
    <row r="36" spans="1:2">
      <c r="A36" s="93" t="s">
        <v>458</v>
      </c>
      <c r="B36" s="69" t="s">
        <v>422</v>
      </c>
    </row>
    <row r="37" spans="1:2">
      <c r="A37" s="93" t="s">
        <v>459</v>
      </c>
      <c r="B37" s="69" t="s">
        <v>422</v>
      </c>
    </row>
    <row r="38" spans="1:2">
      <c r="A38" s="93" t="s">
        <v>460</v>
      </c>
      <c r="B38" s="69" t="s">
        <v>422</v>
      </c>
    </row>
    <row r="39" spans="1:2">
      <c r="A39" s="93" t="s">
        <v>461</v>
      </c>
      <c r="B39" s="69" t="s">
        <v>422</v>
      </c>
    </row>
    <row r="40" spans="1:2">
      <c r="A40" s="93" t="s">
        <v>462</v>
      </c>
      <c r="B40" s="69" t="s">
        <v>422</v>
      </c>
    </row>
    <row r="41" spans="1:2">
      <c r="A41" s="93" t="s">
        <v>463</v>
      </c>
      <c r="B41" s="69" t="s">
        <v>422</v>
      </c>
    </row>
    <row r="42" spans="1:2">
      <c r="A42" s="93" t="s">
        <v>464</v>
      </c>
      <c r="B42" s="69" t="s">
        <v>449</v>
      </c>
    </row>
    <row r="43" spans="1:2">
      <c r="A43" s="93" t="s">
        <v>465</v>
      </c>
      <c r="B43" s="69" t="s">
        <v>449</v>
      </c>
    </row>
    <row r="44" spans="1:2">
      <c r="A44" s="93" t="s">
        <v>466</v>
      </c>
      <c r="B44" s="69" t="s">
        <v>449</v>
      </c>
    </row>
    <row r="45" spans="1:2">
      <c r="A45" s="93" t="s">
        <v>467</v>
      </c>
      <c r="B45" s="69" t="s">
        <v>449</v>
      </c>
    </row>
    <row r="46" spans="1:2">
      <c r="A46" s="143" t="s">
        <v>468</v>
      </c>
      <c r="B46" s="69" t="s">
        <v>422</v>
      </c>
    </row>
    <row r="47" spans="1:2">
      <c r="A47" s="93" t="s">
        <v>469</v>
      </c>
      <c r="B47" s="69" t="s">
        <v>422</v>
      </c>
    </row>
    <row r="48" spans="1:2">
      <c r="A48" s="93" t="s">
        <v>470</v>
      </c>
      <c r="B48" s="69" t="s">
        <v>422</v>
      </c>
    </row>
    <row r="49" spans="1:2">
      <c r="A49" s="93" t="s">
        <v>471</v>
      </c>
      <c r="B49" s="69" t="s">
        <v>422</v>
      </c>
    </row>
    <row r="50" spans="1:2">
      <c r="A50" s="142" t="s">
        <v>472</v>
      </c>
      <c r="B50" s="70" t="s">
        <v>203</v>
      </c>
    </row>
    <row r="51" spans="1:2">
      <c r="A51" s="93" t="s">
        <v>473</v>
      </c>
      <c r="B51" s="69" t="s">
        <v>422</v>
      </c>
    </row>
    <row r="52" spans="1:2">
      <c r="A52" s="93" t="s">
        <v>474</v>
      </c>
      <c r="B52" s="69" t="s">
        <v>422</v>
      </c>
    </row>
    <row r="53" spans="1:2">
      <c r="A53" s="93" t="s">
        <v>475</v>
      </c>
      <c r="B53" s="69" t="s">
        <v>422</v>
      </c>
    </row>
    <row r="54" spans="1:2">
      <c r="A54" s="93" t="s">
        <v>476</v>
      </c>
      <c r="B54" s="69" t="s">
        <v>422</v>
      </c>
    </row>
    <row r="55" spans="1:2">
      <c r="A55" s="144" t="s">
        <v>477</v>
      </c>
      <c r="B55" s="69" t="s">
        <v>422</v>
      </c>
    </row>
    <row r="56" spans="1:2">
      <c r="A56" s="143" t="s">
        <v>478</v>
      </c>
      <c r="B56" s="69" t="s">
        <v>422</v>
      </c>
    </row>
    <row r="57" spans="1:2">
      <c r="A57" s="143" t="s">
        <v>479</v>
      </c>
      <c r="B57" s="69" t="s">
        <v>422</v>
      </c>
    </row>
    <row r="58" spans="1:2">
      <c r="A58" s="143" t="s">
        <v>480</v>
      </c>
      <c r="B58" s="69" t="s">
        <v>422</v>
      </c>
    </row>
    <row r="59" spans="1:2">
      <c r="A59" s="143" t="s">
        <v>481</v>
      </c>
      <c r="B59" s="69" t="s">
        <v>422</v>
      </c>
    </row>
    <row r="60" spans="1:2">
      <c r="A60" s="93" t="s">
        <v>482</v>
      </c>
      <c r="B60" s="69" t="s">
        <v>422</v>
      </c>
    </row>
    <row r="61" spans="1:2">
      <c r="A61" s="73" t="s">
        <v>483</v>
      </c>
      <c r="B61" s="69" t="s">
        <v>422</v>
      </c>
    </row>
    <row r="62" spans="1:2">
      <c r="A62" s="73" t="s">
        <v>484</v>
      </c>
      <c r="B62" s="69" t="s">
        <v>422</v>
      </c>
    </row>
    <row r="63" spans="1:2">
      <c r="A63" s="73" t="s">
        <v>485</v>
      </c>
      <c r="B63" s="69" t="s">
        <v>422</v>
      </c>
    </row>
    <row r="64" spans="1:2">
      <c r="A64" s="143" t="s">
        <v>486</v>
      </c>
      <c r="B64" s="69" t="s">
        <v>422</v>
      </c>
    </row>
    <row r="65" spans="1:2">
      <c r="A65" s="93" t="s">
        <v>487</v>
      </c>
      <c r="B65" s="69" t="s">
        <v>422</v>
      </c>
    </row>
    <row r="66" spans="1:2">
      <c r="A66" s="93" t="s">
        <v>488</v>
      </c>
      <c r="B66" s="69" t="s">
        <v>422</v>
      </c>
    </row>
    <row r="67" spans="1:2">
      <c r="A67" s="93" t="s">
        <v>489</v>
      </c>
      <c r="B67" s="69" t="s">
        <v>422</v>
      </c>
    </row>
    <row r="68" spans="1:2">
      <c r="A68" s="93" t="s">
        <v>490</v>
      </c>
      <c r="B68" s="69" t="s">
        <v>422</v>
      </c>
    </row>
    <row r="69" spans="1:2">
      <c r="A69" s="93" t="s">
        <v>491</v>
      </c>
      <c r="B69" s="69" t="s">
        <v>422</v>
      </c>
    </row>
    <row r="70" spans="1:2">
      <c r="A70" s="93" t="s">
        <v>492</v>
      </c>
      <c r="B70" s="69" t="s">
        <v>422</v>
      </c>
    </row>
    <row r="71" spans="1:2">
      <c r="A71" s="93" t="s">
        <v>493</v>
      </c>
      <c r="B71" s="69" t="s">
        <v>422</v>
      </c>
    </row>
    <row r="72" spans="1:2">
      <c r="A72" s="93" t="s">
        <v>494</v>
      </c>
      <c r="B72" s="69" t="s">
        <v>422</v>
      </c>
    </row>
    <row r="73" spans="1:2">
      <c r="A73" s="93" t="s">
        <v>495</v>
      </c>
      <c r="B73" s="69" t="s">
        <v>422</v>
      </c>
    </row>
    <row r="74" spans="1:2">
      <c r="A74" s="93" t="s">
        <v>496</v>
      </c>
      <c r="B74" s="69" t="s">
        <v>422</v>
      </c>
    </row>
    <row r="75" spans="1:2">
      <c r="A75" s="93" t="s">
        <v>497</v>
      </c>
      <c r="B75" s="69" t="s">
        <v>422</v>
      </c>
    </row>
    <row r="76" spans="1:2">
      <c r="A76" s="93" t="s">
        <v>498</v>
      </c>
      <c r="B76" s="69" t="s">
        <v>422</v>
      </c>
    </row>
    <row r="77" spans="1:2">
      <c r="A77" s="93" t="s">
        <v>499</v>
      </c>
      <c r="B77" s="69" t="s">
        <v>422</v>
      </c>
    </row>
    <row r="78" spans="1:2">
      <c r="A78" s="93" t="s">
        <v>500</v>
      </c>
      <c r="B78" s="69" t="s">
        <v>422</v>
      </c>
    </row>
    <row r="79" spans="1:2">
      <c r="A79" s="93" t="s">
        <v>501</v>
      </c>
      <c r="B79" s="69" t="s">
        <v>422</v>
      </c>
    </row>
    <row r="80" spans="1:2">
      <c r="A80" s="93" t="s">
        <v>502</v>
      </c>
      <c r="B80" s="69" t="s">
        <v>422</v>
      </c>
    </row>
    <row r="81" spans="1:2">
      <c r="A81" s="93" t="s">
        <v>503</v>
      </c>
      <c r="B81" s="69" t="s">
        <v>422</v>
      </c>
    </row>
    <row r="82" spans="1:2">
      <c r="A82" s="93" t="s">
        <v>504</v>
      </c>
      <c r="B82" s="69" t="s">
        <v>422</v>
      </c>
    </row>
    <row r="83" spans="1:2">
      <c r="A83" s="93" t="s">
        <v>505</v>
      </c>
      <c r="B83" s="69" t="s">
        <v>422</v>
      </c>
    </row>
    <row r="84" spans="1:2">
      <c r="A84" s="143" t="s">
        <v>506</v>
      </c>
      <c r="B84" s="69" t="s">
        <v>422</v>
      </c>
    </row>
    <row r="85" spans="1:2">
      <c r="A85" s="143" t="s">
        <v>507</v>
      </c>
      <c r="B85" s="69" t="s">
        <v>422</v>
      </c>
    </row>
    <row r="86" spans="1:2">
      <c r="A86" s="143" t="s">
        <v>508</v>
      </c>
      <c r="B86" s="69" t="s">
        <v>422</v>
      </c>
    </row>
    <row r="87" spans="1:2">
      <c r="A87" s="143" t="s">
        <v>509</v>
      </c>
      <c r="B87" s="69" t="s">
        <v>422</v>
      </c>
    </row>
    <row r="88" spans="1:2">
      <c r="A88" s="93" t="s">
        <v>510</v>
      </c>
      <c r="B88" s="69" t="s">
        <v>511</v>
      </c>
    </row>
    <row r="89" spans="1:2">
      <c r="A89" s="93" t="s">
        <v>512</v>
      </c>
      <c r="B89" s="69" t="s">
        <v>511</v>
      </c>
    </row>
    <row r="90" spans="1:2">
      <c r="A90" s="93" t="s">
        <v>513</v>
      </c>
      <c r="B90" s="69" t="s">
        <v>511</v>
      </c>
    </row>
    <row r="91" spans="1:2">
      <c r="A91" s="93" t="s">
        <v>514</v>
      </c>
      <c r="B91" s="69" t="s">
        <v>511</v>
      </c>
    </row>
    <row r="92" spans="1:2">
      <c r="A92" s="93" t="s">
        <v>515</v>
      </c>
      <c r="B92" s="69" t="s">
        <v>511</v>
      </c>
    </row>
    <row r="93" spans="1:2">
      <c r="A93" s="93" t="s">
        <v>516</v>
      </c>
      <c r="B93" s="69" t="s">
        <v>511</v>
      </c>
    </row>
    <row r="94" spans="1:2">
      <c r="A94" s="93" t="s">
        <v>517</v>
      </c>
      <c r="B94" s="69" t="s">
        <v>511</v>
      </c>
    </row>
    <row r="95" spans="1:2">
      <c r="A95" s="93" t="s">
        <v>518</v>
      </c>
      <c r="B95" s="69" t="s">
        <v>511</v>
      </c>
    </row>
    <row r="96" spans="1:2">
      <c r="A96" s="93" t="s">
        <v>519</v>
      </c>
      <c r="B96" s="69" t="s">
        <v>511</v>
      </c>
    </row>
    <row r="97" spans="1:2">
      <c r="A97" s="93" t="s">
        <v>520</v>
      </c>
      <c r="B97" s="69" t="s">
        <v>511</v>
      </c>
    </row>
    <row r="98" spans="1:2">
      <c r="A98" s="93" t="s">
        <v>521</v>
      </c>
      <c r="B98" s="69" t="s">
        <v>511</v>
      </c>
    </row>
    <row r="99" spans="1:2">
      <c r="A99" s="93" t="s">
        <v>522</v>
      </c>
      <c r="B99" s="69" t="s">
        <v>511</v>
      </c>
    </row>
    <row r="100" spans="1:2">
      <c r="A100" s="93" t="s">
        <v>523</v>
      </c>
      <c r="B100" s="69" t="s">
        <v>511</v>
      </c>
    </row>
    <row r="101" spans="1:2">
      <c r="A101" s="93" t="s">
        <v>524</v>
      </c>
      <c r="B101" s="69" t="s">
        <v>422</v>
      </c>
    </row>
    <row r="102" spans="1:2">
      <c r="A102" s="93" t="s">
        <v>525</v>
      </c>
      <c r="B102" s="69" t="s">
        <v>422</v>
      </c>
    </row>
    <row r="103" spans="1:2">
      <c r="A103" s="93" t="s">
        <v>526</v>
      </c>
      <c r="B103" s="69" t="s">
        <v>422</v>
      </c>
    </row>
    <row r="104" spans="1:2">
      <c r="A104" s="93" t="s">
        <v>527</v>
      </c>
      <c r="B104" s="69" t="s">
        <v>422</v>
      </c>
    </row>
    <row r="105" spans="1:2">
      <c r="A105" s="93" t="s">
        <v>528</v>
      </c>
      <c r="B105" s="69" t="s">
        <v>422</v>
      </c>
    </row>
    <row r="106" spans="1:2">
      <c r="A106" s="93" t="s">
        <v>529</v>
      </c>
      <c r="B106" s="69" t="s">
        <v>422</v>
      </c>
    </row>
    <row r="107" spans="1:2">
      <c r="A107" s="93" t="s">
        <v>530</v>
      </c>
      <c r="B107" s="69" t="s">
        <v>422</v>
      </c>
    </row>
    <row r="108" spans="1:2">
      <c r="A108" s="93" t="s">
        <v>531</v>
      </c>
      <c r="B108" s="69" t="s">
        <v>422</v>
      </c>
    </row>
    <row r="109" spans="1:2">
      <c r="A109" s="93" t="s">
        <v>532</v>
      </c>
      <c r="B109" s="69" t="s">
        <v>422</v>
      </c>
    </row>
    <row r="110" spans="1:2">
      <c r="A110" s="93" t="s">
        <v>533</v>
      </c>
      <c r="B110" s="69" t="s">
        <v>422</v>
      </c>
    </row>
    <row r="111" spans="1:2">
      <c r="A111" s="93" t="s">
        <v>534</v>
      </c>
      <c r="B111" s="69" t="s">
        <v>422</v>
      </c>
    </row>
    <row r="112" spans="1:2">
      <c r="A112" s="93" t="s">
        <v>535</v>
      </c>
      <c r="B112" s="69" t="s">
        <v>422</v>
      </c>
    </row>
    <row r="113" spans="1:2">
      <c r="A113" s="93" t="s">
        <v>536</v>
      </c>
      <c r="B113" s="69" t="s">
        <v>422</v>
      </c>
    </row>
    <row r="114" spans="1:2">
      <c r="A114" s="93" t="s">
        <v>537</v>
      </c>
      <c r="B114" s="69" t="s">
        <v>422</v>
      </c>
    </row>
    <row r="115" spans="1:2">
      <c r="A115" s="93" t="s">
        <v>538</v>
      </c>
      <c r="B115" s="69" t="s">
        <v>422</v>
      </c>
    </row>
    <row r="116" spans="1:2">
      <c r="A116" s="93" t="s">
        <v>539</v>
      </c>
      <c r="B116" s="69" t="s">
        <v>422</v>
      </c>
    </row>
    <row r="117" spans="1:2">
      <c r="A117" s="93" t="s">
        <v>540</v>
      </c>
      <c r="B117" s="69" t="s">
        <v>422</v>
      </c>
    </row>
    <row r="118" spans="1:2">
      <c r="A118" s="93" t="s">
        <v>541</v>
      </c>
      <c r="B118" s="69" t="s">
        <v>422</v>
      </c>
    </row>
    <row r="119" spans="1:2">
      <c r="A119" s="93" t="s">
        <v>542</v>
      </c>
      <c r="B119" s="69" t="s">
        <v>422</v>
      </c>
    </row>
    <row r="120" spans="1:2">
      <c r="A120" s="93" t="s">
        <v>543</v>
      </c>
      <c r="B120" s="69" t="s">
        <v>422</v>
      </c>
    </row>
    <row r="121" spans="1:2">
      <c r="A121" s="93" t="s">
        <v>544</v>
      </c>
      <c r="B121" s="69" t="s">
        <v>422</v>
      </c>
    </row>
    <row r="122" spans="1:2">
      <c r="A122" s="93" t="s">
        <v>545</v>
      </c>
      <c r="B122" s="69" t="s">
        <v>422</v>
      </c>
    </row>
    <row r="123" spans="1:2">
      <c r="A123" s="73" t="s">
        <v>546</v>
      </c>
      <c r="B123" s="146" t="s">
        <v>203</v>
      </c>
    </row>
    <row r="124" spans="1:2">
      <c r="A124" s="73" t="s">
        <v>547</v>
      </c>
      <c r="B124" s="145" t="s">
        <v>203</v>
      </c>
    </row>
    <row r="125" spans="1:2">
      <c r="A125" s="143" t="s">
        <v>548</v>
      </c>
      <c r="B125" s="69" t="s">
        <v>422</v>
      </c>
    </row>
    <row r="126" spans="1:2">
      <c r="A126" s="143" t="s">
        <v>549</v>
      </c>
      <c r="B126" s="69" t="s">
        <v>422</v>
      </c>
    </row>
    <row r="127" spans="1:2">
      <c r="A127" s="143" t="s">
        <v>550</v>
      </c>
      <c r="B127" s="69" t="s">
        <v>422</v>
      </c>
    </row>
    <row r="128" spans="1:2">
      <c r="A128" s="143" t="s">
        <v>551</v>
      </c>
      <c r="B128" s="69" t="s">
        <v>422</v>
      </c>
    </row>
    <row r="129" spans="1:2">
      <c r="A129" s="143" t="s">
        <v>552</v>
      </c>
      <c r="B129" s="69" t="s">
        <v>422</v>
      </c>
    </row>
    <row r="130" spans="1:2">
      <c r="A130" s="143" t="s">
        <v>553</v>
      </c>
      <c r="B130" s="69" t="s">
        <v>422</v>
      </c>
    </row>
    <row r="131" spans="1:2">
      <c r="A131" s="144" t="s">
        <v>554</v>
      </c>
      <c r="B131" s="69" t="s">
        <v>422</v>
      </c>
    </row>
    <row r="132" spans="1:2">
      <c r="A132" s="144" t="s">
        <v>555</v>
      </c>
      <c r="B132" s="69" t="s">
        <v>422</v>
      </c>
    </row>
    <row r="133" spans="1:2">
      <c r="A133" s="144" t="s">
        <v>556</v>
      </c>
      <c r="B133" s="69" t="s">
        <v>422</v>
      </c>
    </row>
    <row r="134" spans="1:2">
      <c r="A134" s="143" t="s">
        <v>557</v>
      </c>
      <c r="B134" s="69" t="s">
        <v>422</v>
      </c>
    </row>
    <row r="135" spans="1:2">
      <c r="A135" s="143" t="s">
        <v>558</v>
      </c>
      <c r="B135" s="69" t="s">
        <v>422</v>
      </c>
    </row>
    <row r="136" spans="1:2">
      <c r="A136" s="144" t="s">
        <v>559</v>
      </c>
      <c r="B136" s="69" t="s">
        <v>422</v>
      </c>
    </row>
    <row r="137" spans="1:2">
      <c r="A137" s="144" t="s">
        <v>560</v>
      </c>
      <c r="B137" s="69" t="s">
        <v>422</v>
      </c>
    </row>
    <row r="138" spans="1:2">
      <c r="A138" s="143" t="s">
        <v>561</v>
      </c>
      <c r="B138" s="69" t="s">
        <v>422</v>
      </c>
    </row>
    <row r="139" spans="1:2">
      <c r="A139" s="143" t="s">
        <v>562</v>
      </c>
      <c r="B139" s="69" t="s">
        <v>422</v>
      </c>
    </row>
    <row r="140" spans="1:2">
      <c r="A140" s="93" t="s">
        <v>563</v>
      </c>
      <c r="B140" s="69" t="s">
        <v>422</v>
      </c>
    </row>
    <row r="141" spans="1:2">
      <c r="A141" s="143" t="s">
        <v>564</v>
      </c>
      <c r="B141" s="69" t="s">
        <v>422</v>
      </c>
    </row>
    <row r="142" spans="1:2">
      <c r="A142" s="143" t="s">
        <v>565</v>
      </c>
      <c r="B142" s="69" t="s">
        <v>422</v>
      </c>
    </row>
    <row r="143" spans="1:2">
      <c r="A143" s="93" t="s">
        <v>566</v>
      </c>
      <c r="B143" s="69" t="s">
        <v>422</v>
      </c>
    </row>
    <row r="144" spans="1:2">
      <c r="A144" s="93" t="s">
        <v>567</v>
      </c>
      <c r="B144" s="69" t="s">
        <v>449</v>
      </c>
    </row>
    <row r="145" spans="1:2">
      <c r="A145" s="93" t="s">
        <v>568</v>
      </c>
      <c r="B145" s="69" t="s">
        <v>449</v>
      </c>
    </row>
    <row r="146" spans="1:2">
      <c r="A146" s="73" t="s">
        <v>569</v>
      </c>
      <c r="B146" s="70" t="s">
        <v>203</v>
      </c>
    </row>
    <row r="147" spans="1:2">
      <c r="A147" s="93" t="s">
        <v>570</v>
      </c>
      <c r="B147" s="69" t="s">
        <v>449</v>
      </c>
    </row>
    <row r="148" spans="1:2">
      <c r="A148" s="143" t="s">
        <v>571</v>
      </c>
      <c r="B148" s="69" t="s">
        <v>422</v>
      </c>
    </row>
    <row r="149" spans="1:2">
      <c r="A149" s="143" t="s">
        <v>572</v>
      </c>
      <c r="B149" s="69" t="s">
        <v>422</v>
      </c>
    </row>
    <row r="150" spans="1:2">
      <c r="A150" s="143" t="s">
        <v>573</v>
      </c>
      <c r="B150" s="69" t="s">
        <v>422</v>
      </c>
    </row>
    <row r="151" spans="1:2">
      <c r="A151" s="143" t="s">
        <v>574</v>
      </c>
      <c r="B151" s="69" t="s">
        <v>422</v>
      </c>
    </row>
    <row r="152" spans="1:2">
      <c r="A152" s="143" t="s">
        <v>575</v>
      </c>
      <c r="B152" s="69" t="s">
        <v>422</v>
      </c>
    </row>
    <row r="153" spans="1:2">
      <c r="A153" s="143" t="s">
        <v>576</v>
      </c>
      <c r="B153" s="69" t="s">
        <v>422</v>
      </c>
    </row>
    <row r="154" spans="1:2">
      <c r="A154" s="143" t="s">
        <v>577</v>
      </c>
      <c r="B154" s="69" t="s">
        <v>422</v>
      </c>
    </row>
    <row r="155" spans="1:2">
      <c r="A155" s="143" t="s">
        <v>578</v>
      </c>
      <c r="B155" s="69" t="s">
        <v>422</v>
      </c>
    </row>
    <row r="156" spans="1:2">
      <c r="A156" s="93" t="s">
        <v>579</v>
      </c>
      <c r="B156" s="69" t="s">
        <v>422</v>
      </c>
    </row>
    <row r="157" spans="1:2">
      <c r="A157" s="93" t="s">
        <v>580</v>
      </c>
      <c r="B157" s="69" t="s">
        <v>422</v>
      </c>
    </row>
    <row r="158" spans="1:2">
      <c r="A158" s="93" t="s">
        <v>581</v>
      </c>
      <c r="B158" s="69" t="s">
        <v>422</v>
      </c>
    </row>
    <row r="159" spans="1:2">
      <c r="A159" s="93" t="s">
        <v>582</v>
      </c>
      <c r="B159" s="69" t="s">
        <v>422</v>
      </c>
    </row>
    <row r="160" spans="1:2">
      <c r="A160" s="93" t="s">
        <v>583</v>
      </c>
      <c r="B160" s="69" t="s">
        <v>422</v>
      </c>
    </row>
    <row r="161" spans="1:2">
      <c r="A161" s="93" t="s">
        <v>584</v>
      </c>
      <c r="B161" s="69" t="s">
        <v>422</v>
      </c>
    </row>
    <row r="162" spans="1:2">
      <c r="A162" s="93" t="s">
        <v>585</v>
      </c>
      <c r="B162" s="69" t="s">
        <v>422</v>
      </c>
    </row>
    <row r="163" spans="1:2">
      <c r="A163" s="93" t="s">
        <v>586</v>
      </c>
      <c r="B163" s="69" t="s">
        <v>422</v>
      </c>
    </row>
    <row r="164" spans="1:2">
      <c r="A164" s="93" t="s">
        <v>587</v>
      </c>
      <c r="B164" s="69" t="s">
        <v>422</v>
      </c>
    </row>
    <row r="165" spans="1:2">
      <c r="A165" s="93" t="s">
        <v>588</v>
      </c>
      <c r="B165" s="69" t="s">
        <v>422</v>
      </c>
    </row>
    <row r="166" spans="1:2">
      <c r="A166" s="93" t="s">
        <v>589</v>
      </c>
      <c r="B166" s="69" t="s">
        <v>422</v>
      </c>
    </row>
    <row r="167" spans="1:2">
      <c r="A167" s="93" t="s">
        <v>590</v>
      </c>
      <c r="B167" s="69" t="s">
        <v>422</v>
      </c>
    </row>
    <row r="168" spans="1:2">
      <c r="A168" s="93" t="s">
        <v>591</v>
      </c>
      <c r="B168" s="69" t="s">
        <v>422</v>
      </c>
    </row>
    <row r="169" spans="1:2">
      <c r="A169" s="144" t="s">
        <v>592</v>
      </c>
      <c r="B169" s="69" t="s">
        <v>511</v>
      </c>
    </row>
    <row r="170" spans="1:2">
      <c r="A170" s="144" t="s">
        <v>593</v>
      </c>
      <c r="B170" s="69" t="s">
        <v>511</v>
      </c>
    </row>
    <row r="171" spans="1:2">
      <c r="A171" s="143" t="s">
        <v>594</v>
      </c>
      <c r="B171" s="69" t="s">
        <v>422</v>
      </c>
    </row>
    <row r="172" spans="1:2">
      <c r="A172" s="73" t="s">
        <v>595</v>
      </c>
      <c r="B172" s="70" t="s">
        <v>203</v>
      </c>
    </row>
    <row r="173" spans="1:2">
      <c r="A173" s="93" t="s">
        <v>596</v>
      </c>
      <c r="B173" s="69" t="s">
        <v>422</v>
      </c>
    </row>
    <row r="174" spans="1:2">
      <c r="A174" s="93" t="s">
        <v>597</v>
      </c>
      <c r="B174" s="69" t="s">
        <v>422</v>
      </c>
    </row>
    <row r="175" spans="1:2">
      <c r="A175" s="93" t="s">
        <v>598</v>
      </c>
      <c r="B175" s="69" t="s">
        <v>422</v>
      </c>
    </row>
    <row r="176" spans="1:2">
      <c r="A176" s="93" t="s">
        <v>599</v>
      </c>
      <c r="B176" s="69" t="s">
        <v>422</v>
      </c>
    </row>
    <row r="177" spans="1:2">
      <c r="A177" s="93" t="s">
        <v>600</v>
      </c>
      <c r="B177" s="69" t="s">
        <v>422</v>
      </c>
    </row>
    <row r="178" spans="1:2">
      <c r="A178" s="93" t="s">
        <v>601</v>
      </c>
      <c r="B178" s="69" t="s">
        <v>422</v>
      </c>
    </row>
    <row r="179" spans="1:2">
      <c r="A179" s="93" t="s">
        <v>602</v>
      </c>
      <c r="B179" s="69" t="s">
        <v>422</v>
      </c>
    </row>
    <row r="180" spans="1:2">
      <c r="A180" s="93" t="s">
        <v>603</v>
      </c>
      <c r="B180" s="69" t="s">
        <v>422</v>
      </c>
    </row>
    <row r="181" spans="1:2">
      <c r="A181" s="93" t="s">
        <v>604</v>
      </c>
      <c r="B181" s="69" t="s">
        <v>422</v>
      </c>
    </row>
    <row r="182" spans="1:2">
      <c r="A182" s="93" t="s">
        <v>605</v>
      </c>
      <c r="B182" s="69" t="s">
        <v>422</v>
      </c>
    </row>
    <row r="183" spans="1:2">
      <c r="A183" s="93" t="s">
        <v>606</v>
      </c>
      <c r="B183" s="69" t="s">
        <v>422</v>
      </c>
    </row>
    <row r="184" spans="1:2">
      <c r="A184" s="93" t="s">
        <v>607</v>
      </c>
      <c r="B184" s="69" t="s">
        <v>422</v>
      </c>
    </row>
    <row r="185" spans="1:2">
      <c r="A185" s="93" t="s">
        <v>608</v>
      </c>
      <c r="B185" s="69" t="s">
        <v>422</v>
      </c>
    </row>
    <row r="186" spans="1:2">
      <c r="A186" s="93" t="s">
        <v>609</v>
      </c>
      <c r="B186" s="69" t="s">
        <v>422</v>
      </c>
    </row>
    <row r="187" spans="1:2">
      <c r="A187" s="93" t="s">
        <v>610</v>
      </c>
      <c r="B187" s="69" t="s">
        <v>422</v>
      </c>
    </row>
    <row r="188" spans="1:2">
      <c r="A188" s="93" t="s">
        <v>611</v>
      </c>
      <c r="B188" s="69" t="s">
        <v>422</v>
      </c>
    </row>
    <row r="189" spans="1:2">
      <c r="A189" s="93" t="s">
        <v>612</v>
      </c>
      <c r="B189" s="69" t="s">
        <v>422</v>
      </c>
    </row>
    <row r="190" spans="1:2">
      <c r="A190" s="93" t="s">
        <v>613</v>
      </c>
      <c r="B190" s="69" t="s">
        <v>422</v>
      </c>
    </row>
    <row r="191" spans="1:2">
      <c r="A191" s="93" t="s">
        <v>614</v>
      </c>
      <c r="B191" s="69" t="s">
        <v>422</v>
      </c>
    </row>
    <row r="192" spans="1:2">
      <c r="A192" s="93" t="s">
        <v>615</v>
      </c>
      <c r="B192" s="69" t="s">
        <v>422</v>
      </c>
    </row>
    <row r="193" spans="1:2">
      <c r="A193" s="73" t="s">
        <v>616</v>
      </c>
      <c r="B193" s="69" t="s">
        <v>452</v>
      </c>
    </row>
    <row r="194" spans="1:2">
      <c r="A194" s="73" t="s">
        <v>617</v>
      </c>
      <c r="B194" s="69" t="s">
        <v>452</v>
      </c>
    </row>
    <row r="195" spans="1:2">
      <c r="A195" s="141" t="s">
        <v>618</v>
      </c>
      <c r="B195" s="69" t="s">
        <v>452</v>
      </c>
    </row>
    <row r="196" spans="1:2">
      <c r="A196" s="73" t="s">
        <v>619</v>
      </c>
      <c r="B196" s="69" t="s">
        <v>452</v>
      </c>
    </row>
    <row r="197" spans="1:2">
      <c r="A197" s="93" t="s">
        <v>620</v>
      </c>
      <c r="B197" s="69" t="s">
        <v>452</v>
      </c>
    </row>
    <row r="198" spans="1:2">
      <c r="A198" s="93" t="s">
        <v>621</v>
      </c>
      <c r="B198" s="69" t="s">
        <v>452</v>
      </c>
    </row>
    <row r="199" spans="1:2">
      <c r="A199" s="93" t="s">
        <v>622</v>
      </c>
      <c r="B199" s="69" t="s">
        <v>422</v>
      </c>
    </row>
    <row r="200" spans="1:2">
      <c r="A200" s="93" t="s">
        <v>623</v>
      </c>
      <c r="B200" s="69" t="s">
        <v>422</v>
      </c>
    </row>
    <row r="201" spans="1:2">
      <c r="A201" s="93" t="s">
        <v>624</v>
      </c>
      <c r="B201" s="69" t="s">
        <v>422</v>
      </c>
    </row>
    <row r="202" spans="1:2">
      <c r="A202" s="93" t="s">
        <v>625</v>
      </c>
      <c r="B202" s="69" t="s">
        <v>422</v>
      </c>
    </row>
    <row r="203" spans="1:2">
      <c r="A203" s="93" t="s">
        <v>626</v>
      </c>
      <c r="B203" s="69" t="s">
        <v>422</v>
      </c>
    </row>
    <row r="204" spans="1:2">
      <c r="A204" s="93" t="s">
        <v>627</v>
      </c>
      <c r="B204" s="69" t="s">
        <v>422</v>
      </c>
    </row>
    <row r="205" spans="1:2">
      <c r="A205" s="93" t="s">
        <v>628</v>
      </c>
      <c r="B205" s="69" t="s">
        <v>422</v>
      </c>
    </row>
    <row r="206" spans="1:2">
      <c r="A206" s="93" t="s">
        <v>629</v>
      </c>
      <c r="B206" s="69" t="s">
        <v>422</v>
      </c>
    </row>
    <row r="207" spans="1:2">
      <c r="A207" s="93" t="s">
        <v>630</v>
      </c>
      <c r="B207" s="69" t="s">
        <v>422</v>
      </c>
    </row>
    <row r="208" spans="1:2">
      <c r="A208" s="93" t="s">
        <v>631</v>
      </c>
      <c r="B208" s="69" t="s">
        <v>422</v>
      </c>
    </row>
    <row r="209" spans="1:2">
      <c r="A209" s="93" t="s">
        <v>632</v>
      </c>
      <c r="B209" s="69" t="s">
        <v>422</v>
      </c>
    </row>
    <row r="210" spans="1:2">
      <c r="A210" s="93" t="s">
        <v>633</v>
      </c>
      <c r="B210" s="69" t="s">
        <v>422</v>
      </c>
    </row>
    <row r="211" spans="1:2">
      <c r="A211" s="93" t="s">
        <v>634</v>
      </c>
      <c r="B211" s="69" t="s">
        <v>422</v>
      </c>
    </row>
    <row r="212" spans="1:2">
      <c r="A212" s="93" t="s">
        <v>635</v>
      </c>
      <c r="B212" s="69" t="s">
        <v>422</v>
      </c>
    </row>
    <row r="213" spans="1:2">
      <c r="A213" s="93" t="s">
        <v>636</v>
      </c>
      <c r="B213" s="69" t="s">
        <v>422</v>
      </c>
    </row>
    <row r="214" spans="1:2">
      <c r="A214" s="93" t="s">
        <v>637</v>
      </c>
      <c r="B214" s="69" t="s">
        <v>422</v>
      </c>
    </row>
    <row r="215" spans="1:2">
      <c r="A215" s="93" t="s">
        <v>638</v>
      </c>
      <c r="B215" s="69" t="s">
        <v>422</v>
      </c>
    </row>
    <row r="216" spans="1:2">
      <c r="A216" s="93" t="s">
        <v>639</v>
      </c>
      <c r="B216" s="69" t="s">
        <v>511</v>
      </c>
    </row>
    <row r="217" spans="1:2">
      <c r="A217" s="93" t="s">
        <v>640</v>
      </c>
      <c r="B217" s="69" t="s">
        <v>511</v>
      </c>
    </row>
    <row r="218" spans="1:2">
      <c r="A218" s="93" t="s">
        <v>641</v>
      </c>
      <c r="B218" s="69" t="s">
        <v>511</v>
      </c>
    </row>
    <row r="219" spans="1:2">
      <c r="A219" s="93" t="s">
        <v>642</v>
      </c>
      <c r="B219" s="69" t="s">
        <v>511</v>
      </c>
    </row>
    <row r="220" spans="1:2">
      <c r="A220" s="93" t="s">
        <v>643</v>
      </c>
      <c r="B220" s="69" t="s">
        <v>511</v>
      </c>
    </row>
    <row r="221" spans="1:2">
      <c r="A221" s="93" t="s">
        <v>644</v>
      </c>
      <c r="B221" s="69" t="s">
        <v>511</v>
      </c>
    </row>
    <row r="222" spans="1:2">
      <c r="A222" s="93" t="s">
        <v>645</v>
      </c>
      <c r="B222" s="69" t="s">
        <v>511</v>
      </c>
    </row>
    <row r="223" spans="1:2">
      <c r="A223" s="93" t="s">
        <v>646</v>
      </c>
      <c r="B223" s="69" t="s">
        <v>511</v>
      </c>
    </row>
    <row r="224" spans="1:2">
      <c r="A224" s="93" t="s">
        <v>647</v>
      </c>
      <c r="B224" s="69" t="s">
        <v>511</v>
      </c>
    </row>
    <row r="225" spans="1:2">
      <c r="A225" s="93" t="s">
        <v>648</v>
      </c>
      <c r="B225" s="69" t="s">
        <v>511</v>
      </c>
    </row>
    <row r="226" spans="1:2">
      <c r="A226" s="93" t="s">
        <v>649</v>
      </c>
      <c r="B226" s="69" t="s">
        <v>511</v>
      </c>
    </row>
    <row r="227" spans="1:2">
      <c r="A227" s="93" t="s">
        <v>650</v>
      </c>
      <c r="B227" s="69" t="s">
        <v>511</v>
      </c>
    </row>
    <row r="228" spans="1:2">
      <c r="A228" s="93" t="s">
        <v>651</v>
      </c>
      <c r="B228" s="69" t="s">
        <v>511</v>
      </c>
    </row>
    <row r="229" spans="1:2">
      <c r="A229" s="93" t="s">
        <v>652</v>
      </c>
      <c r="B229" s="69" t="s">
        <v>422</v>
      </c>
    </row>
    <row r="230" spans="1:2">
      <c r="A230" s="93" t="s">
        <v>653</v>
      </c>
      <c r="B230" s="69" t="s">
        <v>422</v>
      </c>
    </row>
    <row r="231" spans="1:2">
      <c r="A231" s="93" t="s">
        <v>654</v>
      </c>
      <c r="B231" s="69" t="s">
        <v>422</v>
      </c>
    </row>
    <row r="232" spans="1:2">
      <c r="A232" s="93" t="s">
        <v>655</v>
      </c>
      <c r="B232" s="69" t="s">
        <v>422</v>
      </c>
    </row>
    <row r="233" spans="1:2">
      <c r="A233" s="93" t="s">
        <v>656</v>
      </c>
      <c r="B233" s="69" t="s">
        <v>422</v>
      </c>
    </row>
    <row r="234" spans="1:2">
      <c r="A234" s="93" t="s">
        <v>657</v>
      </c>
      <c r="B234" s="69" t="s">
        <v>422</v>
      </c>
    </row>
    <row r="235" spans="1:2">
      <c r="A235" s="93" t="s">
        <v>658</v>
      </c>
      <c r="B235" s="69" t="s">
        <v>422</v>
      </c>
    </row>
    <row r="236" spans="1:2">
      <c r="A236" s="93" t="s">
        <v>659</v>
      </c>
      <c r="B236" s="69" t="s">
        <v>422</v>
      </c>
    </row>
    <row r="237" spans="1:2">
      <c r="A237" s="93" t="s">
        <v>660</v>
      </c>
      <c r="B237" s="69" t="s">
        <v>422</v>
      </c>
    </row>
    <row r="238" spans="1:2">
      <c r="A238" s="93" t="s">
        <v>661</v>
      </c>
      <c r="B238" s="69" t="s">
        <v>422</v>
      </c>
    </row>
    <row r="239" spans="1:2">
      <c r="A239" s="93" t="s">
        <v>662</v>
      </c>
      <c r="B239" s="69" t="s">
        <v>663</v>
      </c>
    </row>
    <row r="240" spans="1:2">
      <c r="A240" s="141" t="s">
        <v>664</v>
      </c>
      <c r="B240" s="69" t="s">
        <v>422</v>
      </c>
    </row>
    <row r="241" spans="1:2">
      <c r="A241" s="93" t="s">
        <v>665</v>
      </c>
      <c r="B241" s="69" t="s">
        <v>422</v>
      </c>
    </row>
    <row r="242" spans="1:2">
      <c r="A242" s="93" t="s">
        <v>666</v>
      </c>
      <c r="B242" s="69" t="s">
        <v>449</v>
      </c>
    </row>
    <row r="243" spans="1:2">
      <c r="A243" s="93" t="s">
        <v>667</v>
      </c>
      <c r="B243" s="69" t="s">
        <v>422</v>
      </c>
    </row>
    <row r="244" spans="1:2">
      <c r="A244" s="93" t="s">
        <v>668</v>
      </c>
      <c r="B244" s="69" t="s">
        <v>422</v>
      </c>
    </row>
    <row r="245" spans="1:2">
      <c r="A245" s="93" t="s">
        <v>669</v>
      </c>
      <c r="B245" s="69" t="s">
        <v>422</v>
      </c>
    </row>
    <row r="246" spans="1:2">
      <c r="A246" s="93" t="s">
        <v>670</v>
      </c>
      <c r="B246" s="69" t="s">
        <v>671</v>
      </c>
    </row>
    <row r="247" spans="1:2">
      <c r="A247" s="143" t="s">
        <v>672</v>
      </c>
      <c r="B247" s="69" t="s">
        <v>422</v>
      </c>
    </row>
    <row r="248" spans="1:2">
      <c r="A248" s="143" t="s">
        <v>673</v>
      </c>
      <c r="B248" s="69" t="s">
        <v>422</v>
      </c>
    </row>
    <row r="249" spans="1:2">
      <c r="A249" s="143" t="s">
        <v>674</v>
      </c>
      <c r="B249" s="69" t="s">
        <v>422</v>
      </c>
    </row>
    <row r="250" spans="1:2">
      <c r="A250" s="73" t="s">
        <v>675</v>
      </c>
      <c r="B250" s="69" t="s">
        <v>511</v>
      </c>
    </row>
    <row r="251" spans="1:2">
      <c r="A251" s="93" t="s">
        <v>676</v>
      </c>
      <c r="B251" s="69" t="s">
        <v>422</v>
      </c>
    </row>
    <row r="252" spans="1:2">
      <c r="A252" s="73" t="s">
        <v>677</v>
      </c>
      <c r="B252" s="69" t="s">
        <v>511</v>
      </c>
    </row>
    <row r="253" spans="1:2">
      <c r="A253" s="93" t="s">
        <v>678</v>
      </c>
      <c r="B253" s="69" t="s">
        <v>422</v>
      </c>
    </row>
    <row r="254" spans="1:2">
      <c r="A254" s="93" t="s">
        <v>679</v>
      </c>
      <c r="B254" s="69" t="s">
        <v>511</v>
      </c>
    </row>
    <row r="255" spans="1:2">
      <c r="A255" s="93" t="s">
        <v>680</v>
      </c>
      <c r="B255" s="69" t="s">
        <v>422</v>
      </c>
    </row>
    <row r="256" spans="1:2">
      <c r="A256" s="73" t="s">
        <v>681</v>
      </c>
      <c r="B256" s="69" t="s">
        <v>422</v>
      </c>
    </row>
    <row r="257" spans="1:2">
      <c r="A257" s="93" t="s">
        <v>682</v>
      </c>
      <c r="B257" s="69" t="s">
        <v>452</v>
      </c>
    </row>
    <row r="258" spans="1:2">
      <c r="A258" s="143" t="s">
        <v>683</v>
      </c>
      <c r="B258" s="69" t="s">
        <v>422</v>
      </c>
    </row>
    <row r="259" spans="1:2">
      <c r="A259" s="93" t="s">
        <v>684</v>
      </c>
      <c r="B259" s="69" t="s">
        <v>449</v>
      </c>
    </row>
    <row r="260" spans="1:2">
      <c r="A260" s="143" t="s">
        <v>685</v>
      </c>
      <c r="B260" s="69" t="s">
        <v>422</v>
      </c>
    </row>
    <row r="261" spans="1:2">
      <c r="A261" s="93" t="s">
        <v>686</v>
      </c>
      <c r="B261" s="69" t="s">
        <v>663</v>
      </c>
    </row>
    <row r="262" spans="1:2">
      <c r="A262" s="93" t="s">
        <v>687</v>
      </c>
      <c r="B262" s="69" t="s">
        <v>449</v>
      </c>
    </row>
    <row r="263" spans="1:2">
      <c r="A263" s="143" t="s">
        <v>688</v>
      </c>
      <c r="B263" s="69" t="s">
        <v>422</v>
      </c>
    </row>
    <row r="264" spans="1:2">
      <c r="A264" s="93" t="s">
        <v>689</v>
      </c>
      <c r="B264" s="69" t="s">
        <v>422</v>
      </c>
    </row>
    <row r="265" spans="1:2">
      <c r="A265" s="93" t="s">
        <v>690</v>
      </c>
      <c r="B265" s="69" t="s">
        <v>422</v>
      </c>
    </row>
    <row r="266" spans="1:2">
      <c r="A266" s="93" t="s">
        <v>691</v>
      </c>
      <c r="B266" s="69" t="s">
        <v>422</v>
      </c>
    </row>
    <row r="267" spans="1:2">
      <c r="A267" s="93" t="s">
        <v>692</v>
      </c>
      <c r="B267" s="69" t="s">
        <v>422</v>
      </c>
    </row>
    <row r="268" spans="1:2">
      <c r="A268" s="93" t="s">
        <v>693</v>
      </c>
      <c r="B268" s="69" t="s">
        <v>422</v>
      </c>
    </row>
    <row r="269" spans="1:2">
      <c r="A269" s="143" t="s">
        <v>694</v>
      </c>
      <c r="B269" s="69" t="s">
        <v>422</v>
      </c>
    </row>
    <row r="270" spans="1:2">
      <c r="A270" s="144" t="s">
        <v>695</v>
      </c>
      <c r="B270" s="69" t="s">
        <v>422</v>
      </c>
    </row>
    <row r="271" spans="1:2">
      <c r="A271" s="144" t="s">
        <v>696</v>
      </c>
      <c r="B271" s="69" t="s">
        <v>422</v>
      </c>
    </row>
    <row r="272" spans="1:2">
      <c r="A272" s="144" t="s">
        <v>697</v>
      </c>
      <c r="B272" s="69" t="s">
        <v>422</v>
      </c>
    </row>
    <row r="273" spans="1:2">
      <c r="A273" s="143" t="s">
        <v>698</v>
      </c>
      <c r="B273" s="69" t="s">
        <v>422</v>
      </c>
    </row>
    <row r="274" spans="1:2">
      <c r="A274" s="143" t="s">
        <v>699</v>
      </c>
      <c r="B274" s="69" t="s">
        <v>422</v>
      </c>
    </row>
    <row r="275" spans="1:2">
      <c r="A275" s="93" t="s">
        <v>700</v>
      </c>
      <c r="B275" s="69" t="s">
        <v>449</v>
      </c>
    </row>
    <row r="276" spans="1:2">
      <c r="A276" s="93" t="s">
        <v>701</v>
      </c>
      <c r="B276" s="69" t="s">
        <v>422</v>
      </c>
    </row>
    <row r="277" spans="1:2">
      <c r="A277" s="93" t="s">
        <v>702</v>
      </c>
      <c r="B277" s="69" t="s">
        <v>422</v>
      </c>
    </row>
    <row r="278" spans="1:2">
      <c r="A278" s="93" t="s">
        <v>703</v>
      </c>
      <c r="B278" s="69" t="s">
        <v>422</v>
      </c>
    </row>
    <row r="279" spans="1:2">
      <c r="A279" s="93" t="s">
        <v>704</v>
      </c>
      <c r="B279" s="69" t="s">
        <v>422</v>
      </c>
    </row>
    <row r="280" spans="1:2">
      <c r="A280" s="93" t="s">
        <v>705</v>
      </c>
      <c r="B280" s="69" t="s">
        <v>422</v>
      </c>
    </row>
    <row r="281" spans="1:2">
      <c r="A281" s="93" t="s">
        <v>706</v>
      </c>
      <c r="B281" s="69" t="s">
        <v>422</v>
      </c>
    </row>
    <row r="282" spans="1:2">
      <c r="A282" s="93" t="s">
        <v>707</v>
      </c>
      <c r="B282" s="69" t="s">
        <v>422</v>
      </c>
    </row>
    <row r="283" spans="1:2">
      <c r="A283" s="93" t="s">
        <v>708</v>
      </c>
      <c r="B283" s="69" t="s">
        <v>422</v>
      </c>
    </row>
    <row r="284" spans="1:2">
      <c r="A284" s="93" t="s">
        <v>709</v>
      </c>
      <c r="B284" s="69" t="s">
        <v>422</v>
      </c>
    </row>
    <row r="285" spans="1:2">
      <c r="A285" s="93" t="s">
        <v>710</v>
      </c>
      <c r="B285" s="69" t="s">
        <v>422</v>
      </c>
    </row>
    <row r="286" spans="1:2">
      <c r="A286" s="93" t="s">
        <v>711</v>
      </c>
      <c r="B286" s="69" t="s">
        <v>422</v>
      </c>
    </row>
    <row r="287" spans="1:2">
      <c r="A287" s="93" t="s">
        <v>712</v>
      </c>
      <c r="B287" s="69" t="s">
        <v>422</v>
      </c>
    </row>
    <row r="288" spans="1:2">
      <c r="A288" s="93" t="s">
        <v>713</v>
      </c>
      <c r="B288" s="69" t="s">
        <v>422</v>
      </c>
    </row>
    <row r="289" spans="1:2">
      <c r="A289" s="93" t="s">
        <v>714</v>
      </c>
      <c r="B289" s="69" t="s">
        <v>422</v>
      </c>
    </row>
    <row r="290" spans="1:2">
      <c r="A290" s="93" t="s">
        <v>715</v>
      </c>
      <c r="B290" s="69" t="s">
        <v>422</v>
      </c>
    </row>
    <row r="291" spans="1:2">
      <c r="A291" s="93" t="s">
        <v>716</v>
      </c>
      <c r="B291" s="69" t="s">
        <v>422</v>
      </c>
    </row>
    <row r="292" spans="1:2">
      <c r="A292" s="93" t="s">
        <v>717</v>
      </c>
      <c r="B292" s="69" t="s">
        <v>422</v>
      </c>
    </row>
    <row r="293" spans="1:2">
      <c r="A293" s="93" t="s">
        <v>718</v>
      </c>
      <c r="B293" s="69" t="s">
        <v>422</v>
      </c>
    </row>
    <row r="294" spans="1:2">
      <c r="A294" s="93" t="s">
        <v>719</v>
      </c>
      <c r="B294" s="69" t="s">
        <v>422</v>
      </c>
    </row>
    <row r="295" spans="1:2">
      <c r="A295" s="93" t="s">
        <v>720</v>
      </c>
      <c r="B295" s="69" t="s">
        <v>422</v>
      </c>
    </row>
    <row r="296" spans="1:2">
      <c r="A296" s="93" t="s">
        <v>721</v>
      </c>
      <c r="B296" s="69" t="s">
        <v>422</v>
      </c>
    </row>
    <row r="297" spans="1:2">
      <c r="A297" s="93" t="s">
        <v>722</v>
      </c>
      <c r="B297" s="69" t="s">
        <v>422</v>
      </c>
    </row>
    <row r="298" spans="1:2">
      <c r="A298" s="93" t="s">
        <v>723</v>
      </c>
      <c r="B298" s="69" t="s">
        <v>422</v>
      </c>
    </row>
    <row r="299" spans="1:2">
      <c r="A299" s="93" t="s">
        <v>724</v>
      </c>
      <c r="B299" s="69" t="s">
        <v>422</v>
      </c>
    </row>
    <row r="300" spans="1:2">
      <c r="A300" s="93" t="s">
        <v>725</v>
      </c>
      <c r="B300" s="69" t="s">
        <v>422</v>
      </c>
    </row>
    <row r="301" spans="1:2">
      <c r="A301" s="93" t="s">
        <v>726</v>
      </c>
      <c r="B301" s="69" t="s">
        <v>422</v>
      </c>
    </row>
    <row r="302" spans="1:2">
      <c r="A302" s="93" t="s">
        <v>727</v>
      </c>
      <c r="B302" s="69" t="s">
        <v>422</v>
      </c>
    </row>
    <row r="303" spans="1:2">
      <c r="A303" s="93" t="s">
        <v>728</v>
      </c>
      <c r="B303" s="69" t="s">
        <v>422</v>
      </c>
    </row>
    <row r="304" spans="1:2">
      <c r="A304" s="93" t="s">
        <v>729</v>
      </c>
      <c r="B304" s="69" t="s">
        <v>422</v>
      </c>
    </row>
    <row r="305" spans="1:2">
      <c r="A305" s="93" t="s">
        <v>730</v>
      </c>
      <c r="B305" s="69" t="s">
        <v>422</v>
      </c>
    </row>
    <row r="306" spans="1:2">
      <c r="A306" s="93" t="s">
        <v>731</v>
      </c>
      <c r="B306" s="69" t="s">
        <v>422</v>
      </c>
    </row>
    <row r="307" spans="1:2">
      <c r="A307" s="93" t="s">
        <v>732</v>
      </c>
      <c r="B307" s="69" t="s">
        <v>422</v>
      </c>
    </row>
    <row r="308" spans="1:2">
      <c r="A308" s="93" t="s">
        <v>733</v>
      </c>
      <c r="B308" s="69" t="s">
        <v>422</v>
      </c>
    </row>
    <row r="309" spans="1:2">
      <c r="A309" s="93" t="s">
        <v>734</v>
      </c>
      <c r="B309" s="69" t="s">
        <v>422</v>
      </c>
    </row>
    <row r="310" spans="1:2">
      <c r="A310" s="93" t="s">
        <v>735</v>
      </c>
      <c r="B310" s="69" t="s">
        <v>422</v>
      </c>
    </row>
    <row r="311" spans="1:2">
      <c r="A311" s="93" t="s">
        <v>736</v>
      </c>
      <c r="B311" s="69" t="s">
        <v>422</v>
      </c>
    </row>
    <row r="312" spans="1:2">
      <c r="A312" s="93" t="s">
        <v>737</v>
      </c>
      <c r="B312" s="69" t="s">
        <v>422</v>
      </c>
    </row>
    <row r="313" spans="1:2">
      <c r="A313" s="93" t="s">
        <v>738</v>
      </c>
      <c r="B313" s="69" t="s">
        <v>422</v>
      </c>
    </row>
    <row r="314" spans="1:2">
      <c r="A314" s="93" t="s">
        <v>739</v>
      </c>
      <c r="B314" s="69" t="s">
        <v>422</v>
      </c>
    </row>
    <row r="315" spans="1:2">
      <c r="A315" s="93" t="s">
        <v>740</v>
      </c>
      <c r="B315" s="69" t="s">
        <v>422</v>
      </c>
    </row>
    <row r="316" spans="1:2">
      <c r="A316" s="93" t="s">
        <v>741</v>
      </c>
      <c r="B316" s="69" t="s">
        <v>422</v>
      </c>
    </row>
    <row r="317" spans="1:2">
      <c r="A317" s="93" t="s">
        <v>742</v>
      </c>
      <c r="B317" s="69" t="s">
        <v>422</v>
      </c>
    </row>
    <row r="318" spans="1:2">
      <c r="A318" s="93" t="s">
        <v>743</v>
      </c>
      <c r="B318" s="69" t="s">
        <v>422</v>
      </c>
    </row>
    <row r="319" spans="1:2">
      <c r="A319" s="93" t="s">
        <v>744</v>
      </c>
      <c r="B319" s="69" t="s">
        <v>422</v>
      </c>
    </row>
    <row r="320" spans="1:2">
      <c r="A320" s="93" t="s">
        <v>745</v>
      </c>
      <c r="B320" s="69" t="s">
        <v>422</v>
      </c>
    </row>
    <row r="321" spans="1:2">
      <c r="A321" s="93" t="s">
        <v>746</v>
      </c>
      <c r="B321" s="69" t="s">
        <v>422</v>
      </c>
    </row>
    <row r="322" spans="1:2">
      <c r="A322" s="93" t="s">
        <v>747</v>
      </c>
      <c r="B322" s="69" t="s">
        <v>422</v>
      </c>
    </row>
    <row r="323" spans="1:2">
      <c r="A323" s="93" t="s">
        <v>748</v>
      </c>
      <c r="B323" s="69" t="s">
        <v>422</v>
      </c>
    </row>
    <row r="324" spans="1:2">
      <c r="A324" s="93" t="s">
        <v>749</v>
      </c>
      <c r="B324" s="69" t="s">
        <v>422</v>
      </c>
    </row>
    <row r="325" spans="1:2">
      <c r="A325" s="93" t="s">
        <v>750</v>
      </c>
      <c r="B325" s="69" t="s">
        <v>422</v>
      </c>
    </row>
    <row r="326" spans="1:2">
      <c r="A326" s="93" t="s">
        <v>751</v>
      </c>
      <c r="B326" s="69" t="s">
        <v>422</v>
      </c>
    </row>
    <row r="327" spans="1:2">
      <c r="A327" s="93" t="s">
        <v>752</v>
      </c>
      <c r="B327" s="69" t="s">
        <v>422</v>
      </c>
    </row>
    <row r="328" spans="1:2">
      <c r="A328" s="93" t="s">
        <v>753</v>
      </c>
      <c r="B328" s="69" t="s">
        <v>422</v>
      </c>
    </row>
    <row r="329" spans="1:2">
      <c r="A329" s="93" t="s">
        <v>754</v>
      </c>
      <c r="B329" s="69" t="s">
        <v>422</v>
      </c>
    </row>
    <row r="330" spans="1:2">
      <c r="A330" s="93" t="s">
        <v>755</v>
      </c>
      <c r="B330" s="69" t="s">
        <v>422</v>
      </c>
    </row>
    <row r="331" spans="1:2">
      <c r="A331" s="93" t="s">
        <v>756</v>
      </c>
      <c r="B331" s="69" t="s">
        <v>422</v>
      </c>
    </row>
    <row r="332" spans="1:2">
      <c r="A332" s="93" t="s">
        <v>757</v>
      </c>
      <c r="B332" s="69" t="s">
        <v>422</v>
      </c>
    </row>
    <row r="333" spans="1:2">
      <c r="A333" s="93" t="s">
        <v>758</v>
      </c>
      <c r="B333" s="69" t="s">
        <v>422</v>
      </c>
    </row>
    <row r="334" spans="1:2">
      <c r="A334" s="93" t="s">
        <v>759</v>
      </c>
      <c r="B334" s="69" t="s">
        <v>422</v>
      </c>
    </row>
    <row r="335" spans="1:2">
      <c r="A335" s="93" t="s">
        <v>760</v>
      </c>
      <c r="B335" s="69" t="s">
        <v>422</v>
      </c>
    </row>
    <row r="336" spans="1:2">
      <c r="A336" s="93" t="s">
        <v>761</v>
      </c>
      <c r="B336" s="69" t="s">
        <v>422</v>
      </c>
    </row>
    <row r="337" spans="1:2">
      <c r="A337" s="93" t="s">
        <v>762</v>
      </c>
      <c r="B337" s="69" t="s">
        <v>422</v>
      </c>
    </row>
    <row r="338" spans="1:2">
      <c r="A338" s="93" t="s">
        <v>763</v>
      </c>
      <c r="B338" s="69" t="s">
        <v>422</v>
      </c>
    </row>
    <row r="339" spans="1:2">
      <c r="A339" s="93" t="s">
        <v>764</v>
      </c>
      <c r="B339" s="69" t="s">
        <v>422</v>
      </c>
    </row>
    <row r="340" spans="1:2">
      <c r="A340" s="93" t="s">
        <v>765</v>
      </c>
      <c r="B340" s="69" t="s">
        <v>422</v>
      </c>
    </row>
    <row r="341" spans="1:2">
      <c r="A341" s="93" t="s">
        <v>766</v>
      </c>
      <c r="B341" s="69" t="s">
        <v>422</v>
      </c>
    </row>
    <row r="342" spans="1:2">
      <c r="A342" s="93" t="s">
        <v>767</v>
      </c>
      <c r="B342" s="69" t="s">
        <v>422</v>
      </c>
    </row>
    <row r="343" spans="1:2">
      <c r="A343" s="93" t="s">
        <v>768</v>
      </c>
      <c r="B343" s="69" t="s">
        <v>422</v>
      </c>
    </row>
    <row r="344" spans="1:2">
      <c r="A344" s="93" t="s">
        <v>769</v>
      </c>
      <c r="B344" s="69" t="s">
        <v>422</v>
      </c>
    </row>
    <row r="345" spans="1:2">
      <c r="A345" s="93" t="s">
        <v>770</v>
      </c>
      <c r="B345" s="69" t="s">
        <v>422</v>
      </c>
    </row>
    <row r="346" spans="1:2">
      <c r="A346" s="93" t="s">
        <v>771</v>
      </c>
      <c r="B346" s="69" t="s">
        <v>422</v>
      </c>
    </row>
    <row r="347" spans="1:2">
      <c r="A347" s="93" t="s">
        <v>772</v>
      </c>
      <c r="B347" s="69" t="s">
        <v>422</v>
      </c>
    </row>
    <row r="348" spans="1:2">
      <c r="A348" s="93" t="s">
        <v>773</v>
      </c>
      <c r="B348" s="69" t="s">
        <v>422</v>
      </c>
    </row>
    <row r="349" spans="1:2">
      <c r="A349" s="73" t="s">
        <v>774</v>
      </c>
      <c r="B349" s="69" t="s">
        <v>422</v>
      </c>
    </row>
    <row r="350" spans="1:2">
      <c r="A350" s="93" t="s">
        <v>775</v>
      </c>
      <c r="B350" s="69" t="s">
        <v>422</v>
      </c>
    </row>
    <row r="351" spans="1:2">
      <c r="A351" s="93" t="s">
        <v>776</v>
      </c>
      <c r="B351" s="69" t="s">
        <v>422</v>
      </c>
    </row>
    <row r="352" spans="1:2">
      <c r="A352" s="93" t="s">
        <v>777</v>
      </c>
      <c r="B352" s="69" t="s">
        <v>422</v>
      </c>
    </row>
    <row r="353" spans="1:2">
      <c r="A353" s="141" t="s">
        <v>778</v>
      </c>
      <c r="B353" s="69" t="s">
        <v>452</v>
      </c>
    </row>
    <row r="354" spans="1:2">
      <c r="A354" s="141" t="s">
        <v>779</v>
      </c>
      <c r="B354" s="69" t="s">
        <v>452</v>
      </c>
    </row>
    <row r="355" spans="1:2">
      <c r="A355" s="93" t="s">
        <v>780</v>
      </c>
      <c r="B355" s="69" t="s">
        <v>422</v>
      </c>
    </row>
    <row r="356" spans="1:2">
      <c r="A356" s="93" t="s">
        <v>781</v>
      </c>
      <c r="B356" s="69" t="s">
        <v>422</v>
      </c>
    </row>
    <row r="357" spans="1:2">
      <c r="A357" s="93" t="s">
        <v>782</v>
      </c>
      <c r="B357" s="69" t="s">
        <v>422</v>
      </c>
    </row>
    <row r="358" spans="1:2">
      <c r="A358" s="93" t="s">
        <v>783</v>
      </c>
      <c r="B358" s="69" t="s">
        <v>422</v>
      </c>
    </row>
    <row r="359" spans="1:2">
      <c r="A359" s="142" t="s">
        <v>784</v>
      </c>
      <c r="B359" s="70" t="s">
        <v>203</v>
      </c>
    </row>
    <row r="360" spans="1:2">
      <c r="A360" s="93" t="s">
        <v>785</v>
      </c>
      <c r="B360" s="69" t="s">
        <v>422</v>
      </c>
    </row>
    <row r="361" spans="1:2">
      <c r="A361" s="93" t="s">
        <v>786</v>
      </c>
      <c r="B361" s="69" t="s">
        <v>422</v>
      </c>
    </row>
    <row r="362" spans="1:2">
      <c r="A362" s="93" t="s">
        <v>787</v>
      </c>
      <c r="B362" s="69" t="s">
        <v>422</v>
      </c>
    </row>
    <row r="363" spans="1:2">
      <c r="A363" s="93" t="s">
        <v>788</v>
      </c>
      <c r="B363" s="69" t="s">
        <v>422</v>
      </c>
    </row>
    <row r="364" spans="1:2">
      <c r="A364" s="93" t="s">
        <v>789</v>
      </c>
      <c r="B364" s="69" t="s">
        <v>422</v>
      </c>
    </row>
    <row r="365" spans="1:2">
      <c r="A365" s="93" t="s">
        <v>790</v>
      </c>
      <c r="B365" s="69" t="s">
        <v>422</v>
      </c>
    </row>
    <row r="366" spans="1:2">
      <c r="A366" s="93" t="s">
        <v>791</v>
      </c>
      <c r="B366" s="69" t="s">
        <v>422</v>
      </c>
    </row>
    <row r="367" spans="1:2">
      <c r="A367" s="93" t="s">
        <v>792</v>
      </c>
      <c r="B367" s="69" t="s">
        <v>422</v>
      </c>
    </row>
    <row r="368" spans="1:2">
      <c r="A368" s="93" t="s">
        <v>793</v>
      </c>
      <c r="B368" s="69" t="s">
        <v>422</v>
      </c>
    </row>
    <row r="369" spans="1:2">
      <c r="A369" s="93" t="s">
        <v>794</v>
      </c>
      <c r="B369" s="69" t="s">
        <v>422</v>
      </c>
    </row>
    <row r="370" spans="1:2">
      <c r="A370" s="93" t="s">
        <v>795</v>
      </c>
      <c r="B370" s="69" t="s">
        <v>422</v>
      </c>
    </row>
    <row r="371" spans="1:2">
      <c r="A371" s="93" t="s">
        <v>796</v>
      </c>
      <c r="B371" s="69" t="s">
        <v>422</v>
      </c>
    </row>
    <row r="372" spans="1:2">
      <c r="A372" s="93" t="s">
        <v>797</v>
      </c>
      <c r="B372" s="69" t="s">
        <v>422</v>
      </c>
    </row>
    <row r="373" spans="1:2">
      <c r="A373" s="93" t="s">
        <v>798</v>
      </c>
      <c r="B373" s="69" t="s">
        <v>422</v>
      </c>
    </row>
    <row r="374" spans="1:2">
      <c r="A374" s="93" t="s">
        <v>799</v>
      </c>
      <c r="B374" s="69" t="s">
        <v>422</v>
      </c>
    </row>
    <row r="375" spans="1:2">
      <c r="A375" s="93" t="s">
        <v>800</v>
      </c>
      <c r="B375" s="69" t="s">
        <v>422</v>
      </c>
    </row>
    <row r="376" spans="1:2">
      <c r="A376" s="93" t="s">
        <v>801</v>
      </c>
      <c r="B376" s="69" t="s">
        <v>422</v>
      </c>
    </row>
    <row r="377" spans="1:2">
      <c r="A377" s="93" t="s">
        <v>802</v>
      </c>
      <c r="B377" s="69" t="s">
        <v>422</v>
      </c>
    </row>
    <row r="378" spans="1:2">
      <c r="A378" s="93" t="s">
        <v>803</v>
      </c>
      <c r="B378" s="69" t="s">
        <v>422</v>
      </c>
    </row>
    <row r="379" spans="1:2">
      <c r="A379" s="93" t="s">
        <v>804</v>
      </c>
      <c r="B379" s="69" t="s">
        <v>422</v>
      </c>
    </row>
    <row r="380" spans="1:2">
      <c r="A380" s="93" t="s">
        <v>805</v>
      </c>
      <c r="B380" s="69" t="s">
        <v>422</v>
      </c>
    </row>
    <row r="381" spans="1:2">
      <c r="A381" s="93" t="s">
        <v>806</v>
      </c>
      <c r="B381" s="69" t="s">
        <v>422</v>
      </c>
    </row>
    <row r="382" spans="1:2">
      <c r="A382" s="93" t="s">
        <v>807</v>
      </c>
      <c r="B382" s="69" t="s">
        <v>422</v>
      </c>
    </row>
    <row r="383" spans="1:2">
      <c r="A383" s="93" t="s">
        <v>808</v>
      </c>
      <c r="B383" s="69" t="s">
        <v>422</v>
      </c>
    </row>
    <row r="384" spans="1:2">
      <c r="A384" s="93" t="s">
        <v>809</v>
      </c>
      <c r="B384" s="69" t="s">
        <v>422</v>
      </c>
    </row>
    <row r="385" spans="1:2">
      <c r="A385" s="93" t="s">
        <v>810</v>
      </c>
      <c r="B385" s="69" t="s">
        <v>422</v>
      </c>
    </row>
    <row r="386" spans="1:2">
      <c r="A386" s="93" t="s">
        <v>811</v>
      </c>
      <c r="B386" s="69" t="s">
        <v>422</v>
      </c>
    </row>
    <row r="387" spans="1:2">
      <c r="A387" s="93" t="s">
        <v>812</v>
      </c>
      <c r="B387" s="69" t="s">
        <v>422</v>
      </c>
    </row>
    <row r="388" spans="1:2">
      <c r="A388" s="93" t="s">
        <v>813</v>
      </c>
      <c r="B388" s="69" t="s">
        <v>422</v>
      </c>
    </row>
    <row r="389" spans="1:2">
      <c r="A389" s="93" t="s">
        <v>814</v>
      </c>
      <c r="B389" s="69" t="s">
        <v>422</v>
      </c>
    </row>
    <row r="390" spans="1:2">
      <c r="A390" s="93" t="s">
        <v>815</v>
      </c>
      <c r="B390" s="69" t="s">
        <v>422</v>
      </c>
    </row>
    <row r="391" spans="1:2">
      <c r="A391" s="93" t="s">
        <v>816</v>
      </c>
      <c r="B391" s="69" t="s">
        <v>422</v>
      </c>
    </row>
    <row r="392" spans="1:2">
      <c r="A392" s="93" t="s">
        <v>817</v>
      </c>
      <c r="B392" s="69" t="s">
        <v>422</v>
      </c>
    </row>
    <row r="393" spans="1:2">
      <c r="A393" s="93" t="s">
        <v>818</v>
      </c>
      <c r="B393" s="69" t="s">
        <v>422</v>
      </c>
    </row>
    <row r="394" spans="1:2">
      <c r="A394" s="93" t="s">
        <v>819</v>
      </c>
      <c r="B394" s="69" t="s">
        <v>422</v>
      </c>
    </row>
    <row r="395" spans="1:2">
      <c r="A395" s="93" t="s">
        <v>820</v>
      </c>
      <c r="B395" s="69" t="s">
        <v>422</v>
      </c>
    </row>
    <row r="396" spans="1:2">
      <c r="A396" s="93" t="s">
        <v>821</v>
      </c>
      <c r="B396" s="69" t="s">
        <v>422</v>
      </c>
    </row>
    <row r="397" spans="1:2">
      <c r="A397" s="142" t="s">
        <v>822</v>
      </c>
      <c r="B397" s="70" t="s">
        <v>203</v>
      </c>
    </row>
    <row r="398" spans="1:2">
      <c r="A398" s="142" t="s">
        <v>823</v>
      </c>
      <c r="B398" s="70" t="s">
        <v>203</v>
      </c>
    </row>
    <row r="399" spans="1:2">
      <c r="A399" s="93" t="s">
        <v>824</v>
      </c>
      <c r="B399" s="69" t="s">
        <v>511</v>
      </c>
    </row>
    <row r="400" spans="1:2">
      <c r="A400" s="93" t="s">
        <v>825</v>
      </c>
      <c r="B400" s="69" t="s">
        <v>422</v>
      </c>
    </row>
    <row r="401" spans="1:2">
      <c r="A401" s="93" t="s">
        <v>826</v>
      </c>
      <c r="B401" s="69" t="s">
        <v>422</v>
      </c>
    </row>
    <row r="402" spans="1:2">
      <c r="A402" s="93" t="s">
        <v>827</v>
      </c>
      <c r="B402" s="70" t="s">
        <v>663</v>
      </c>
    </row>
    <row r="403" spans="1:2">
      <c r="A403" s="93" t="s">
        <v>828</v>
      </c>
      <c r="B403" s="70" t="s">
        <v>663</v>
      </c>
    </row>
    <row r="404" spans="1:2">
      <c r="A404" s="93" t="s">
        <v>829</v>
      </c>
      <c r="B404" s="69" t="s">
        <v>663</v>
      </c>
    </row>
    <row r="405" spans="1:2">
      <c r="A405" s="93" t="s">
        <v>830</v>
      </c>
      <c r="B405" s="69" t="s">
        <v>663</v>
      </c>
    </row>
    <row r="406" spans="1:2">
      <c r="A406" s="93" t="s">
        <v>831</v>
      </c>
      <c r="B406" s="69" t="s">
        <v>449</v>
      </c>
    </row>
    <row r="407" spans="1:2">
      <c r="A407" s="93" t="s">
        <v>832</v>
      </c>
      <c r="B407" s="69" t="s">
        <v>452</v>
      </c>
    </row>
    <row r="408" spans="1:2">
      <c r="A408" s="93" t="s">
        <v>833</v>
      </c>
      <c r="B408" s="69" t="s">
        <v>449</v>
      </c>
    </row>
    <row r="409" spans="1:2">
      <c r="A409" s="93" t="s">
        <v>834</v>
      </c>
      <c r="B409" s="69" t="s">
        <v>422</v>
      </c>
    </row>
    <row r="410" spans="1:2">
      <c r="A410" s="93" t="s">
        <v>835</v>
      </c>
      <c r="B410" s="69" t="s">
        <v>422</v>
      </c>
    </row>
    <row r="411" spans="1:2">
      <c r="A411" s="143" t="s">
        <v>836</v>
      </c>
      <c r="B411" s="69" t="s">
        <v>422</v>
      </c>
    </row>
    <row r="412" spans="1:2">
      <c r="A412" s="143" t="s">
        <v>837</v>
      </c>
      <c r="B412" s="69" t="s">
        <v>422</v>
      </c>
    </row>
    <row r="413" spans="1:2">
      <c r="A413" s="143" t="s">
        <v>838</v>
      </c>
      <c r="B413" s="69" t="s">
        <v>422</v>
      </c>
    </row>
    <row r="414" spans="1:2">
      <c r="A414" s="143" t="s">
        <v>839</v>
      </c>
      <c r="B414" s="69" t="s">
        <v>422</v>
      </c>
    </row>
    <row r="415" spans="1:2">
      <c r="A415" s="143" t="s">
        <v>840</v>
      </c>
      <c r="B415" s="69" t="s">
        <v>422</v>
      </c>
    </row>
    <row r="416" spans="1:2">
      <c r="A416" s="142" t="s">
        <v>841</v>
      </c>
      <c r="B416" s="70" t="s">
        <v>203</v>
      </c>
    </row>
    <row r="417" spans="1:2">
      <c r="A417" s="73" t="s">
        <v>842</v>
      </c>
      <c r="B417" s="145" t="s">
        <v>203</v>
      </c>
    </row>
    <row r="418" spans="1:2">
      <c r="A418" s="143" t="s">
        <v>843</v>
      </c>
      <c r="B418" s="69" t="s">
        <v>422</v>
      </c>
    </row>
    <row r="419" spans="1:2">
      <c r="A419" s="144" t="s">
        <v>844</v>
      </c>
      <c r="B419" s="69" t="s">
        <v>422</v>
      </c>
    </row>
    <row r="420" spans="1:2">
      <c r="A420" s="144" t="s">
        <v>845</v>
      </c>
      <c r="B420" s="69" t="s">
        <v>422</v>
      </c>
    </row>
    <row r="421" spans="1:2">
      <c r="A421" s="73" t="s">
        <v>846</v>
      </c>
      <c r="B421" s="72" t="s">
        <v>366</v>
      </c>
    </row>
    <row r="422" spans="1:2">
      <c r="A422" s="73" t="s">
        <v>847</v>
      </c>
      <c r="B422" s="69" t="s">
        <v>422</v>
      </c>
    </row>
    <row r="423" spans="1:2">
      <c r="A423" s="93" t="s">
        <v>848</v>
      </c>
      <c r="B423" s="69" t="s">
        <v>422</v>
      </c>
    </row>
    <row r="424" spans="1:2">
      <c r="A424" s="93" t="s">
        <v>849</v>
      </c>
      <c r="B424" s="69" t="s">
        <v>422</v>
      </c>
    </row>
    <row r="425" spans="1:2">
      <c r="A425" s="93" t="s">
        <v>850</v>
      </c>
      <c r="B425" s="69" t="s">
        <v>422</v>
      </c>
    </row>
    <row r="426" spans="1:2">
      <c r="A426" s="93" t="s">
        <v>851</v>
      </c>
      <c r="B426" s="69" t="s">
        <v>422</v>
      </c>
    </row>
    <row r="427" spans="1:2">
      <c r="A427" s="93" t="s">
        <v>852</v>
      </c>
      <c r="B427" s="69" t="s">
        <v>422</v>
      </c>
    </row>
    <row r="428" spans="1:2">
      <c r="A428" s="93" t="s">
        <v>853</v>
      </c>
      <c r="B428" s="69" t="s">
        <v>422</v>
      </c>
    </row>
    <row r="429" spans="1:2">
      <c r="A429" s="93" t="s">
        <v>854</v>
      </c>
      <c r="B429" s="69" t="s">
        <v>422</v>
      </c>
    </row>
    <row r="430" spans="1:2">
      <c r="A430" s="93" t="s">
        <v>855</v>
      </c>
      <c r="B430" s="69" t="s">
        <v>422</v>
      </c>
    </row>
    <row r="431" spans="1:2">
      <c r="A431" s="93" t="s">
        <v>856</v>
      </c>
      <c r="B431" s="69" t="s">
        <v>422</v>
      </c>
    </row>
    <row r="432" spans="1:2">
      <c r="A432" s="93" t="s">
        <v>857</v>
      </c>
      <c r="B432" s="69" t="s">
        <v>422</v>
      </c>
    </row>
    <row r="433" spans="1:2">
      <c r="A433" s="93" t="s">
        <v>858</v>
      </c>
      <c r="B433" s="69" t="s">
        <v>422</v>
      </c>
    </row>
    <row r="434" spans="1:2">
      <c r="A434" s="93" t="s">
        <v>859</v>
      </c>
      <c r="B434" s="69" t="s">
        <v>422</v>
      </c>
    </row>
    <row r="435" spans="1:2">
      <c r="A435" s="93" t="s">
        <v>860</v>
      </c>
      <c r="B435" s="69" t="s">
        <v>422</v>
      </c>
    </row>
    <row r="436" spans="1:2">
      <c r="A436" s="93" t="s">
        <v>861</v>
      </c>
      <c r="B436" s="69" t="s">
        <v>422</v>
      </c>
    </row>
    <row r="437" spans="1:2">
      <c r="A437" s="93" t="s">
        <v>862</v>
      </c>
      <c r="B437" s="69" t="s">
        <v>422</v>
      </c>
    </row>
    <row r="438" spans="1:2">
      <c r="A438" s="93" t="s">
        <v>863</v>
      </c>
      <c r="B438" s="69" t="s">
        <v>422</v>
      </c>
    </row>
    <row r="439" spans="1:2">
      <c r="A439" s="93" t="s">
        <v>864</v>
      </c>
      <c r="B439" s="69" t="s">
        <v>422</v>
      </c>
    </row>
    <row r="440" spans="1:2">
      <c r="A440" s="93" t="s">
        <v>865</v>
      </c>
      <c r="B440" s="69" t="s">
        <v>422</v>
      </c>
    </row>
    <row r="441" spans="1:2">
      <c r="A441" s="143" t="s">
        <v>866</v>
      </c>
      <c r="B441" s="69" t="s">
        <v>422</v>
      </c>
    </row>
    <row r="442" spans="1:2">
      <c r="A442" s="93" t="s">
        <v>867</v>
      </c>
      <c r="B442" s="69" t="s">
        <v>422</v>
      </c>
    </row>
    <row r="443" spans="1:2">
      <c r="A443" s="93" t="s">
        <v>868</v>
      </c>
      <c r="B443" s="69" t="s">
        <v>422</v>
      </c>
    </row>
    <row r="444" spans="1:2">
      <c r="A444" s="93" t="s">
        <v>869</v>
      </c>
      <c r="B444" s="69" t="s">
        <v>422</v>
      </c>
    </row>
    <row r="445" spans="1:2">
      <c r="A445" s="93" t="s">
        <v>870</v>
      </c>
      <c r="B445" s="69" t="s">
        <v>663</v>
      </c>
    </row>
    <row r="446" spans="1:2">
      <c r="A446" s="143" t="s">
        <v>871</v>
      </c>
      <c r="B446" s="69" t="s">
        <v>422</v>
      </c>
    </row>
    <row r="447" spans="1:2">
      <c r="A447" s="143" t="s">
        <v>872</v>
      </c>
      <c r="B447" s="69" t="s">
        <v>422</v>
      </c>
    </row>
    <row r="448" spans="1:2">
      <c r="A448" s="143" t="s">
        <v>873</v>
      </c>
      <c r="B448" s="69" t="s">
        <v>422</v>
      </c>
    </row>
    <row r="449" spans="1:2">
      <c r="A449" s="143" t="s">
        <v>874</v>
      </c>
      <c r="B449" s="69" t="s">
        <v>422</v>
      </c>
    </row>
    <row r="450" spans="1:2">
      <c r="A450" s="143" t="s">
        <v>875</v>
      </c>
      <c r="B450" s="69" t="s">
        <v>422</v>
      </c>
    </row>
    <row r="451" spans="1:2">
      <c r="A451" s="143" t="s">
        <v>876</v>
      </c>
      <c r="B451" s="69" t="s">
        <v>422</v>
      </c>
    </row>
    <row r="452" spans="1:2">
      <c r="A452" s="143" t="s">
        <v>877</v>
      </c>
      <c r="B452" s="69" t="s">
        <v>422</v>
      </c>
    </row>
    <row r="453" spans="1:2">
      <c r="A453" s="144" t="s">
        <v>878</v>
      </c>
      <c r="B453" s="69" t="s">
        <v>422</v>
      </c>
    </row>
    <row r="454" spans="1:2">
      <c r="A454" s="144" t="s">
        <v>879</v>
      </c>
      <c r="B454" s="69" t="s">
        <v>422</v>
      </c>
    </row>
    <row r="455" spans="1:2">
      <c r="A455" s="143" t="s">
        <v>880</v>
      </c>
      <c r="B455" s="69" t="s">
        <v>422</v>
      </c>
    </row>
    <row r="456" spans="1:2">
      <c r="A456" s="143" t="s">
        <v>881</v>
      </c>
      <c r="B456" s="69" t="s">
        <v>422</v>
      </c>
    </row>
    <row r="457" spans="1:2">
      <c r="A457" s="93" t="s">
        <v>882</v>
      </c>
      <c r="B457" s="69" t="s">
        <v>663</v>
      </c>
    </row>
    <row r="458" spans="1:2">
      <c r="A458" s="93" t="s">
        <v>883</v>
      </c>
      <c r="B458" s="69" t="s">
        <v>422</v>
      </c>
    </row>
    <row r="459" spans="1:2">
      <c r="A459" s="93" t="s">
        <v>884</v>
      </c>
      <c r="B459" s="69" t="s">
        <v>422</v>
      </c>
    </row>
    <row r="460" spans="1:2">
      <c r="A460" s="93" t="s">
        <v>885</v>
      </c>
      <c r="B460" s="69" t="s">
        <v>422</v>
      </c>
    </row>
    <row r="461" spans="1:2">
      <c r="A461" s="93" t="s">
        <v>886</v>
      </c>
      <c r="B461" s="69" t="s">
        <v>422</v>
      </c>
    </row>
    <row r="462" spans="1:2">
      <c r="A462" s="93" t="s">
        <v>887</v>
      </c>
      <c r="B462" s="69" t="s">
        <v>422</v>
      </c>
    </row>
    <row r="463" spans="1:2">
      <c r="A463" s="93" t="s">
        <v>888</v>
      </c>
      <c r="B463" s="69" t="s">
        <v>449</v>
      </c>
    </row>
    <row r="464" spans="1:2">
      <c r="A464" s="93" t="s">
        <v>889</v>
      </c>
      <c r="B464" s="69" t="s">
        <v>449</v>
      </c>
    </row>
    <row r="465" spans="1:2">
      <c r="A465" s="93" t="s">
        <v>890</v>
      </c>
      <c r="B465" s="69" t="s">
        <v>449</v>
      </c>
    </row>
    <row r="466" spans="1:2">
      <c r="A466" s="93" t="s">
        <v>891</v>
      </c>
      <c r="B466" s="69" t="s">
        <v>422</v>
      </c>
    </row>
    <row r="467" spans="1:2">
      <c r="A467" s="93" t="s">
        <v>892</v>
      </c>
      <c r="B467" s="69" t="s">
        <v>422</v>
      </c>
    </row>
    <row r="468" spans="1:2">
      <c r="A468" s="93" t="s">
        <v>893</v>
      </c>
      <c r="B468" s="69" t="s">
        <v>422</v>
      </c>
    </row>
    <row r="469" spans="1:2">
      <c r="A469" s="73" t="s">
        <v>894</v>
      </c>
      <c r="B469" s="69" t="s">
        <v>203</v>
      </c>
    </row>
    <row r="470" spans="1:2">
      <c r="A470" s="142" t="s">
        <v>895</v>
      </c>
      <c r="B470" s="70" t="s">
        <v>203</v>
      </c>
    </row>
    <row r="471" spans="1:2">
      <c r="A471" s="93" t="s">
        <v>896</v>
      </c>
      <c r="B471" s="69" t="s">
        <v>422</v>
      </c>
    </row>
    <row r="472" spans="1:2">
      <c r="A472" s="93" t="s">
        <v>897</v>
      </c>
      <c r="B472" s="69" t="s">
        <v>422</v>
      </c>
    </row>
    <row r="473" spans="1:2">
      <c r="A473" s="93" t="s">
        <v>898</v>
      </c>
      <c r="B473" s="69" t="s">
        <v>422</v>
      </c>
    </row>
    <row r="474" spans="1:2">
      <c r="A474" s="93" t="s">
        <v>899</v>
      </c>
      <c r="B474" s="69" t="s">
        <v>422</v>
      </c>
    </row>
    <row r="475" spans="1:2">
      <c r="A475" s="93" t="s">
        <v>900</v>
      </c>
      <c r="B475" s="69" t="s">
        <v>422</v>
      </c>
    </row>
    <row r="476" spans="1:2" ht="31.5">
      <c r="A476" s="53" t="s">
        <v>901</v>
      </c>
      <c r="B476" s="68" t="s">
        <v>422</v>
      </c>
    </row>
    <row r="477" spans="1:2">
      <c r="A477" s="93" t="s">
        <v>902</v>
      </c>
      <c r="B477" s="69" t="s">
        <v>422</v>
      </c>
    </row>
    <row r="478" spans="1:2">
      <c r="A478" s="93" t="s">
        <v>903</v>
      </c>
      <c r="B478" s="69" t="s">
        <v>422</v>
      </c>
    </row>
    <row r="479" spans="1:2">
      <c r="A479" s="93" t="s">
        <v>904</v>
      </c>
      <c r="B479" s="69" t="s">
        <v>422</v>
      </c>
    </row>
    <row r="480" spans="1:2">
      <c r="A480" s="93" t="s">
        <v>905</v>
      </c>
      <c r="B480" s="69" t="s">
        <v>422</v>
      </c>
    </row>
    <row r="481" spans="1:2">
      <c r="A481" s="93" t="s">
        <v>906</v>
      </c>
      <c r="B481" s="69" t="s">
        <v>422</v>
      </c>
    </row>
    <row r="482" spans="1:2">
      <c r="A482" s="93" t="s">
        <v>907</v>
      </c>
      <c r="B482" s="69" t="s">
        <v>422</v>
      </c>
    </row>
    <row r="483" spans="1:2">
      <c r="A483" s="93" t="s">
        <v>908</v>
      </c>
      <c r="B483" s="69" t="s">
        <v>422</v>
      </c>
    </row>
    <row r="484" spans="1:2">
      <c r="A484" s="93" t="s">
        <v>909</v>
      </c>
      <c r="B484" s="69" t="s">
        <v>422</v>
      </c>
    </row>
    <row r="485" spans="1:2">
      <c r="A485" s="93" t="s">
        <v>910</v>
      </c>
      <c r="B485" s="69" t="s">
        <v>422</v>
      </c>
    </row>
    <row r="486" spans="1:2">
      <c r="A486" s="93" t="s">
        <v>911</v>
      </c>
      <c r="B486" s="69" t="s">
        <v>422</v>
      </c>
    </row>
    <row r="487" spans="1:2">
      <c r="A487" s="73" t="s">
        <v>912</v>
      </c>
      <c r="B487" s="69" t="s">
        <v>422</v>
      </c>
    </row>
    <row r="488" spans="1:2">
      <c r="A488" s="93" t="s">
        <v>913</v>
      </c>
      <c r="B488" s="69" t="s">
        <v>422</v>
      </c>
    </row>
    <row r="489" spans="1:2">
      <c r="A489" s="93" t="s">
        <v>914</v>
      </c>
      <c r="B489" s="69" t="s">
        <v>422</v>
      </c>
    </row>
    <row r="490" spans="1:2">
      <c r="A490" s="93" t="s">
        <v>915</v>
      </c>
      <c r="B490" s="69" t="s">
        <v>422</v>
      </c>
    </row>
    <row r="491" spans="1:2">
      <c r="A491" s="93" t="s">
        <v>916</v>
      </c>
      <c r="B491" s="69" t="s">
        <v>422</v>
      </c>
    </row>
    <row r="492" spans="1:2">
      <c r="A492" s="93" t="s">
        <v>917</v>
      </c>
      <c r="B492" s="69" t="s">
        <v>422</v>
      </c>
    </row>
    <row r="493" spans="1:2">
      <c r="A493" s="93" t="s">
        <v>918</v>
      </c>
      <c r="B493" s="69" t="s">
        <v>422</v>
      </c>
    </row>
    <row r="494" spans="1:2">
      <c r="A494" s="93" t="s">
        <v>919</v>
      </c>
      <c r="B494" s="69" t="s">
        <v>422</v>
      </c>
    </row>
    <row r="495" spans="1:2">
      <c r="A495" s="93" t="s">
        <v>920</v>
      </c>
      <c r="B495" s="69" t="s">
        <v>422</v>
      </c>
    </row>
    <row r="496" spans="1:2">
      <c r="A496" s="93" t="s">
        <v>921</v>
      </c>
      <c r="B496" s="69" t="s">
        <v>422</v>
      </c>
    </row>
    <row r="497" spans="1:2">
      <c r="A497" s="93" t="s">
        <v>922</v>
      </c>
      <c r="B497" s="69" t="s">
        <v>422</v>
      </c>
    </row>
    <row r="498" spans="1:2">
      <c r="A498" s="93" t="s">
        <v>923</v>
      </c>
      <c r="B498" s="69" t="s">
        <v>422</v>
      </c>
    </row>
    <row r="499" spans="1:2">
      <c r="A499" s="93" t="s">
        <v>924</v>
      </c>
      <c r="B499" s="69" t="s">
        <v>422</v>
      </c>
    </row>
    <row r="500" spans="1:2">
      <c r="A500" s="93" t="s">
        <v>925</v>
      </c>
      <c r="B500" s="69" t="s">
        <v>422</v>
      </c>
    </row>
    <row r="501" spans="1:2">
      <c r="A501" s="93" t="s">
        <v>926</v>
      </c>
      <c r="B501" s="69" t="s">
        <v>422</v>
      </c>
    </row>
    <row r="502" spans="1:2">
      <c r="A502" s="93" t="s">
        <v>927</v>
      </c>
      <c r="B502" s="69" t="s">
        <v>422</v>
      </c>
    </row>
    <row r="503" spans="1:2">
      <c r="A503" s="93" t="s">
        <v>928</v>
      </c>
      <c r="B503" s="69" t="s">
        <v>422</v>
      </c>
    </row>
    <row r="504" spans="1:2">
      <c r="A504" s="93" t="s">
        <v>929</v>
      </c>
      <c r="B504" s="69" t="s">
        <v>422</v>
      </c>
    </row>
    <row r="505" spans="1:2">
      <c r="A505" s="93" t="s">
        <v>930</v>
      </c>
      <c r="B505" s="69" t="s">
        <v>422</v>
      </c>
    </row>
    <row r="506" spans="1:2">
      <c r="A506" s="93" t="s">
        <v>931</v>
      </c>
      <c r="B506" s="69" t="s">
        <v>422</v>
      </c>
    </row>
    <row r="507" spans="1:2">
      <c r="A507" s="93" t="s">
        <v>932</v>
      </c>
      <c r="B507" s="69" t="s">
        <v>422</v>
      </c>
    </row>
    <row r="508" spans="1:2">
      <c r="A508" s="93" t="s">
        <v>933</v>
      </c>
      <c r="B508" s="69" t="s">
        <v>422</v>
      </c>
    </row>
    <row r="509" spans="1:2">
      <c r="A509" s="93" t="s">
        <v>934</v>
      </c>
      <c r="B509" s="69" t="s">
        <v>422</v>
      </c>
    </row>
    <row r="510" spans="1:2">
      <c r="A510" s="93" t="s">
        <v>935</v>
      </c>
      <c r="B510" s="69" t="s">
        <v>422</v>
      </c>
    </row>
    <row r="511" spans="1:2">
      <c r="A511" s="93" t="s">
        <v>936</v>
      </c>
      <c r="B511" s="69" t="s">
        <v>422</v>
      </c>
    </row>
    <row r="512" spans="1:2">
      <c r="A512" s="93" t="s">
        <v>937</v>
      </c>
      <c r="B512" s="69" t="s">
        <v>422</v>
      </c>
    </row>
    <row r="513" spans="1:2">
      <c r="A513" s="93" t="s">
        <v>938</v>
      </c>
      <c r="B513" s="69" t="s">
        <v>422</v>
      </c>
    </row>
    <row r="514" spans="1:2">
      <c r="A514" s="93" t="s">
        <v>939</v>
      </c>
      <c r="B514" s="69" t="s">
        <v>422</v>
      </c>
    </row>
    <row r="515" spans="1:2">
      <c r="A515" s="93" t="s">
        <v>940</v>
      </c>
      <c r="B515" s="69" t="s">
        <v>449</v>
      </c>
    </row>
    <row r="516" spans="1:2">
      <c r="A516" s="143" t="s">
        <v>941</v>
      </c>
      <c r="B516" s="69" t="s">
        <v>422</v>
      </c>
    </row>
    <row r="517" spans="1:2">
      <c r="A517" s="144" t="s">
        <v>942</v>
      </c>
      <c r="B517" s="69" t="s">
        <v>422</v>
      </c>
    </row>
    <row r="518" spans="1:2">
      <c r="A518" s="142" t="s">
        <v>943</v>
      </c>
      <c r="B518" s="70" t="s">
        <v>203</v>
      </c>
    </row>
    <row r="519" spans="1:2">
      <c r="A519" s="73" t="s">
        <v>944</v>
      </c>
      <c r="B519" s="69" t="s">
        <v>422</v>
      </c>
    </row>
    <row r="520" spans="1:2">
      <c r="A520" s="93" t="s">
        <v>945</v>
      </c>
      <c r="B520" s="69" t="s">
        <v>422</v>
      </c>
    </row>
    <row r="521" spans="1:2">
      <c r="A521" s="93" t="s">
        <v>946</v>
      </c>
      <c r="B521" s="69" t="s">
        <v>422</v>
      </c>
    </row>
    <row r="522" spans="1:2">
      <c r="A522" s="141" t="s">
        <v>947</v>
      </c>
      <c r="B522" s="69" t="s">
        <v>452</v>
      </c>
    </row>
    <row r="523" spans="1:2">
      <c r="A523" s="93" t="s">
        <v>948</v>
      </c>
      <c r="B523" s="69" t="s">
        <v>422</v>
      </c>
    </row>
    <row r="524" spans="1:2">
      <c r="A524" s="93" t="s">
        <v>949</v>
      </c>
      <c r="B524" s="69" t="s">
        <v>452</v>
      </c>
    </row>
    <row r="525" spans="1:2">
      <c r="A525" s="93" t="s">
        <v>950</v>
      </c>
      <c r="B525" s="69" t="s">
        <v>422</v>
      </c>
    </row>
    <row r="526" spans="1:2">
      <c r="A526" s="143" t="s">
        <v>951</v>
      </c>
      <c r="B526" s="69" t="s">
        <v>422</v>
      </c>
    </row>
    <row r="527" spans="1:2">
      <c r="A527" s="143" t="s">
        <v>952</v>
      </c>
      <c r="B527" s="69" t="s">
        <v>422</v>
      </c>
    </row>
    <row r="528" spans="1:2">
      <c r="A528" s="143" t="s">
        <v>953</v>
      </c>
      <c r="B528" s="69" t="s">
        <v>422</v>
      </c>
    </row>
    <row r="529" spans="1:2">
      <c r="A529" s="143" t="s">
        <v>954</v>
      </c>
      <c r="B529" s="69" t="s">
        <v>422</v>
      </c>
    </row>
    <row r="530" spans="1:2">
      <c r="A530" s="143" t="s">
        <v>955</v>
      </c>
      <c r="B530" s="69" t="s">
        <v>422</v>
      </c>
    </row>
    <row r="531" spans="1:2">
      <c r="A531" s="143" t="s">
        <v>956</v>
      </c>
      <c r="B531" s="69" t="s">
        <v>422</v>
      </c>
    </row>
    <row r="532" spans="1:2">
      <c r="A532" s="143" t="s">
        <v>957</v>
      </c>
      <c r="B532" s="69" t="s">
        <v>422</v>
      </c>
    </row>
    <row r="533" spans="1:2">
      <c r="A533" s="143" t="s">
        <v>958</v>
      </c>
      <c r="B533" s="69" t="s">
        <v>422</v>
      </c>
    </row>
    <row r="534" spans="1:2">
      <c r="A534" s="143" t="s">
        <v>959</v>
      </c>
      <c r="B534" s="69" t="s">
        <v>422</v>
      </c>
    </row>
    <row r="535" spans="1:2">
      <c r="A535" s="143" t="s">
        <v>960</v>
      </c>
      <c r="B535" s="69" t="s">
        <v>422</v>
      </c>
    </row>
    <row r="536" spans="1:2">
      <c r="A536" s="143" t="s">
        <v>961</v>
      </c>
      <c r="B536" s="69" t="s">
        <v>422</v>
      </c>
    </row>
    <row r="537" spans="1:2">
      <c r="A537" s="143" t="s">
        <v>962</v>
      </c>
      <c r="B537" s="69" t="s">
        <v>422</v>
      </c>
    </row>
    <row r="538" spans="1:2">
      <c r="A538" s="143" t="s">
        <v>963</v>
      </c>
      <c r="B538" s="69" t="s">
        <v>422</v>
      </c>
    </row>
    <row r="539" spans="1:2">
      <c r="A539" s="93" t="s">
        <v>964</v>
      </c>
      <c r="B539" s="69" t="s">
        <v>422</v>
      </c>
    </row>
    <row r="540" spans="1:2">
      <c r="A540" s="93" t="s">
        <v>965</v>
      </c>
      <c r="B540" s="69" t="s">
        <v>511</v>
      </c>
    </row>
    <row r="541" spans="1:2">
      <c r="A541" s="93" t="s">
        <v>966</v>
      </c>
      <c r="B541" s="69" t="s">
        <v>422</v>
      </c>
    </row>
    <row r="542" spans="1:2">
      <c r="A542" s="93" t="s">
        <v>967</v>
      </c>
      <c r="B542" s="69" t="s">
        <v>422</v>
      </c>
    </row>
    <row r="543" spans="1:2">
      <c r="A543" s="144" t="s">
        <v>968</v>
      </c>
      <c r="B543" s="69" t="s">
        <v>422</v>
      </c>
    </row>
    <row r="544" spans="1:2">
      <c r="A544" s="144" t="s">
        <v>969</v>
      </c>
      <c r="B544" s="69" t="s">
        <v>422</v>
      </c>
    </row>
    <row r="545" spans="1:2">
      <c r="A545" s="144" t="s">
        <v>970</v>
      </c>
      <c r="B545" s="69" t="s">
        <v>422</v>
      </c>
    </row>
    <row r="546" spans="1:2">
      <c r="A546" s="144" t="s">
        <v>971</v>
      </c>
      <c r="B546" s="69" t="s">
        <v>422</v>
      </c>
    </row>
    <row r="547" spans="1:2">
      <c r="A547" s="93" t="s">
        <v>972</v>
      </c>
      <c r="B547" s="69" t="s">
        <v>422</v>
      </c>
    </row>
    <row r="548" spans="1:2">
      <c r="A548" s="93" t="s">
        <v>973</v>
      </c>
      <c r="B548" s="69" t="s">
        <v>422</v>
      </c>
    </row>
    <row r="549" spans="1:2">
      <c r="A549" s="93" t="s">
        <v>974</v>
      </c>
      <c r="B549" s="69" t="s">
        <v>422</v>
      </c>
    </row>
    <row r="550" spans="1:2">
      <c r="A550" s="93" t="s">
        <v>975</v>
      </c>
      <c r="B550" s="69" t="s">
        <v>422</v>
      </c>
    </row>
    <row r="551" spans="1:2">
      <c r="A551" s="93" t="s">
        <v>976</v>
      </c>
      <c r="B551" s="69" t="s">
        <v>422</v>
      </c>
    </row>
    <row r="552" spans="1:2">
      <c r="A552" s="93" t="s">
        <v>977</v>
      </c>
      <c r="B552" s="69" t="s">
        <v>422</v>
      </c>
    </row>
    <row r="553" spans="1:2">
      <c r="A553" s="93" t="s">
        <v>978</v>
      </c>
      <c r="B553" s="69" t="s">
        <v>422</v>
      </c>
    </row>
    <row r="554" spans="1:2">
      <c r="A554" s="93" t="s">
        <v>979</v>
      </c>
      <c r="B554" s="69" t="s">
        <v>422</v>
      </c>
    </row>
    <row r="555" spans="1:2">
      <c r="A555" s="93" t="s">
        <v>980</v>
      </c>
      <c r="B555" s="69" t="s">
        <v>422</v>
      </c>
    </row>
    <row r="556" spans="1:2">
      <c r="A556" s="93" t="s">
        <v>981</v>
      </c>
      <c r="B556" s="69" t="s">
        <v>422</v>
      </c>
    </row>
    <row r="557" spans="1:2">
      <c r="A557" s="93" t="s">
        <v>982</v>
      </c>
      <c r="B557" s="69" t="s">
        <v>422</v>
      </c>
    </row>
    <row r="558" spans="1:2">
      <c r="A558" s="93" t="s">
        <v>983</v>
      </c>
      <c r="B558" s="69" t="s">
        <v>422</v>
      </c>
    </row>
    <row r="559" spans="1:2">
      <c r="A559" s="93" t="s">
        <v>984</v>
      </c>
      <c r="B559" s="69" t="s">
        <v>422</v>
      </c>
    </row>
    <row r="560" spans="1:2">
      <c r="A560" s="93" t="s">
        <v>985</v>
      </c>
      <c r="B560" s="69" t="s">
        <v>422</v>
      </c>
    </row>
    <row r="561" spans="1:2">
      <c r="A561" s="93" t="s">
        <v>986</v>
      </c>
      <c r="B561" s="69" t="s">
        <v>422</v>
      </c>
    </row>
    <row r="562" spans="1:2">
      <c r="A562" s="93" t="s">
        <v>987</v>
      </c>
      <c r="B562" s="69" t="s">
        <v>422</v>
      </c>
    </row>
    <row r="563" spans="1:2">
      <c r="A563" s="93" t="s">
        <v>988</v>
      </c>
      <c r="B563" s="69" t="s">
        <v>422</v>
      </c>
    </row>
    <row r="564" spans="1:2">
      <c r="A564" s="93" t="s">
        <v>989</v>
      </c>
      <c r="B564" s="69" t="s">
        <v>422</v>
      </c>
    </row>
    <row r="565" spans="1:2">
      <c r="A565" s="93" t="s">
        <v>990</v>
      </c>
      <c r="B565" s="69" t="s">
        <v>422</v>
      </c>
    </row>
    <row r="566" spans="1:2">
      <c r="A566" s="93" t="s">
        <v>991</v>
      </c>
      <c r="B566" s="69" t="s">
        <v>422</v>
      </c>
    </row>
    <row r="567" spans="1:2">
      <c r="A567" s="93" t="s">
        <v>992</v>
      </c>
      <c r="B567" s="69" t="s">
        <v>422</v>
      </c>
    </row>
    <row r="568" spans="1:2">
      <c r="A568" s="93" t="s">
        <v>993</v>
      </c>
      <c r="B568" s="69" t="s">
        <v>422</v>
      </c>
    </row>
    <row r="569" spans="1:2">
      <c r="A569" s="93" t="s">
        <v>994</v>
      </c>
      <c r="B569" s="69" t="s">
        <v>422</v>
      </c>
    </row>
    <row r="570" spans="1:2">
      <c r="A570" s="93" t="s">
        <v>995</v>
      </c>
      <c r="B570" s="69" t="s">
        <v>422</v>
      </c>
    </row>
    <row r="571" spans="1:2">
      <c r="A571" s="93" t="s">
        <v>996</v>
      </c>
      <c r="B571" s="69" t="s">
        <v>422</v>
      </c>
    </row>
    <row r="572" spans="1:2">
      <c r="A572" s="93" t="s">
        <v>997</v>
      </c>
      <c r="B572" s="69" t="s">
        <v>422</v>
      </c>
    </row>
    <row r="573" spans="1:2">
      <c r="A573" s="93" t="s">
        <v>998</v>
      </c>
      <c r="B573" s="69" t="s">
        <v>422</v>
      </c>
    </row>
    <row r="574" spans="1:2">
      <c r="A574" s="93" t="s">
        <v>999</v>
      </c>
      <c r="B574" s="69" t="s">
        <v>422</v>
      </c>
    </row>
    <row r="575" spans="1:2">
      <c r="A575" s="93" t="s">
        <v>1000</v>
      </c>
      <c r="B575" s="69" t="s">
        <v>422</v>
      </c>
    </row>
    <row r="576" spans="1:2">
      <c r="A576" s="93" t="s">
        <v>1001</v>
      </c>
      <c r="B576" s="69" t="s">
        <v>422</v>
      </c>
    </row>
    <row r="577" spans="1:2">
      <c r="A577" s="93" t="s">
        <v>1002</v>
      </c>
      <c r="B577" s="69" t="s">
        <v>422</v>
      </c>
    </row>
    <row r="578" spans="1:2">
      <c r="A578" s="93" t="s">
        <v>1003</v>
      </c>
      <c r="B578" s="69" t="s">
        <v>422</v>
      </c>
    </row>
    <row r="579" spans="1:2">
      <c r="A579" s="93" t="s">
        <v>1004</v>
      </c>
      <c r="B579" s="69" t="s">
        <v>422</v>
      </c>
    </row>
    <row r="580" spans="1:2">
      <c r="A580" s="93" t="s">
        <v>1005</v>
      </c>
      <c r="B580" s="69" t="s">
        <v>422</v>
      </c>
    </row>
    <row r="581" spans="1:2">
      <c r="A581" s="93" t="s">
        <v>1006</v>
      </c>
      <c r="B581" s="69" t="s">
        <v>422</v>
      </c>
    </row>
    <row r="582" spans="1:2">
      <c r="A582" s="93" t="s">
        <v>1007</v>
      </c>
      <c r="B582" s="69" t="s">
        <v>422</v>
      </c>
    </row>
    <row r="583" spans="1:2">
      <c r="A583" s="93" t="s">
        <v>1008</v>
      </c>
      <c r="B583" s="69" t="s">
        <v>422</v>
      </c>
    </row>
    <row r="584" spans="1:2">
      <c r="A584" s="93" t="s">
        <v>1009</v>
      </c>
      <c r="B584" s="69" t="s">
        <v>422</v>
      </c>
    </row>
    <row r="585" spans="1:2">
      <c r="A585" s="93" t="s">
        <v>1010</v>
      </c>
      <c r="B585" s="69" t="s">
        <v>422</v>
      </c>
    </row>
    <row r="586" spans="1:2">
      <c r="A586" s="93" t="s">
        <v>1011</v>
      </c>
      <c r="B586" s="69" t="s">
        <v>422</v>
      </c>
    </row>
    <row r="587" spans="1:2">
      <c r="A587" s="93" t="s">
        <v>1012</v>
      </c>
      <c r="B587" s="69" t="s">
        <v>422</v>
      </c>
    </row>
    <row r="588" spans="1:2">
      <c r="A588" s="93" t="s">
        <v>1013</v>
      </c>
      <c r="B588" s="69" t="s">
        <v>422</v>
      </c>
    </row>
    <row r="589" spans="1:2">
      <c r="A589" s="93" t="s">
        <v>1014</v>
      </c>
      <c r="B589" s="69" t="s">
        <v>422</v>
      </c>
    </row>
    <row r="590" spans="1:2">
      <c r="A590" s="93" t="s">
        <v>1015</v>
      </c>
      <c r="B590" s="69" t="s">
        <v>422</v>
      </c>
    </row>
    <row r="591" spans="1:2">
      <c r="A591" s="143" t="s">
        <v>1016</v>
      </c>
      <c r="B591" s="69" t="s">
        <v>422</v>
      </c>
    </row>
    <row r="592" spans="1:2">
      <c r="A592" s="143" t="s">
        <v>1017</v>
      </c>
      <c r="B592" s="69" t="s">
        <v>422</v>
      </c>
    </row>
    <row r="593" spans="1:2">
      <c r="A593" s="93" t="s">
        <v>1018</v>
      </c>
      <c r="B593" s="69" t="s">
        <v>422</v>
      </c>
    </row>
    <row r="594" spans="1:2">
      <c r="A594" s="93" t="s">
        <v>1019</v>
      </c>
      <c r="B594" s="69" t="s">
        <v>452</v>
      </c>
    </row>
    <row r="595" spans="1:2">
      <c r="A595" s="93" t="s">
        <v>1020</v>
      </c>
      <c r="B595" s="69" t="s">
        <v>452</v>
      </c>
    </row>
    <row r="596" spans="1:2">
      <c r="A596" s="93" t="s">
        <v>1021</v>
      </c>
      <c r="B596" s="69" t="s">
        <v>452</v>
      </c>
    </row>
    <row r="597" spans="1:2">
      <c r="A597" s="93" t="s">
        <v>1022</v>
      </c>
      <c r="B597" s="69" t="s">
        <v>452</v>
      </c>
    </row>
    <row r="598" spans="1:2">
      <c r="A598" s="93" t="s">
        <v>1023</v>
      </c>
      <c r="B598" s="69" t="s">
        <v>452</v>
      </c>
    </row>
    <row r="599" spans="1:2">
      <c r="A599" s="93" t="s">
        <v>1024</v>
      </c>
      <c r="B599" s="69" t="s">
        <v>452</v>
      </c>
    </row>
    <row r="600" spans="1:2">
      <c r="A600" s="93" t="s">
        <v>1025</v>
      </c>
      <c r="B600" s="69" t="s">
        <v>452</v>
      </c>
    </row>
    <row r="601" spans="1:2">
      <c r="A601" s="93" t="s">
        <v>1026</v>
      </c>
      <c r="B601" s="69" t="s">
        <v>452</v>
      </c>
    </row>
    <row r="602" spans="1:2">
      <c r="A602" s="93" t="s">
        <v>1027</v>
      </c>
      <c r="B602" s="69" t="s">
        <v>452</v>
      </c>
    </row>
    <row r="603" spans="1:2">
      <c r="A603" s="93" t="s">
        <v>1028</v>
      </c>
      <c r="B603" s="69" t="s">
        <v>452</v>
      </c>
    </row>
    <row r="604" spans="1:2">
      <c r="A604" s="93" t="s">
        <v>1029</v>
      </c>
      <c r="B604" s="69" t="s">
        <v>452</v>
      </c>
    </row>
    <row r="605" spans="1:2">
      <c r="A605" s="93" t="s">
        <v>1030</v>
      </c>
      <c r="B605" s="69" t="s">
        <v>452</v>
      </c>
    </row>
    <row r="606" spans="1:2">
      <c r="A606" s="93" t="s">
        <v>1031</v>
      </c>
      <c r="B606" s="69" t="s">
        <v>452</v>
      </c>
    </row>
    <row r="607" spans="1:2">
      <c r="A607" s="93" t="s">
        <v>1032</v>
      </c>
      <c r="B607" s="69" t="s">
        <v>452</v>
      </c>
    </row>
    <row r="608" spans="1:2">
      <c r="A608" s="93" t="s">
        <v>1033</v>
      </c>
      <c r="B608" s="69" t="s">
        <v>452</v>
      </c>
    </row>
    <row r="609" spans="1:2">
      <c r="A609" s="93" t="s">
        <v>1034</v>
      </c>
      <c r="B609" s="69" t="s">
        <v>452</v>
      </c>
    </row>
    <row r="610" spans="1:2">
      <c r="A610" s="93" t="s">
        <v>1035</v>
      </c>
      <c r="B610" s="69" t="s">
        <v>452</v>
      </c>
    </row>
    <row r="611" spans="1:2">
      <c r="A611" s="141" t="s">
        <v>1036</v>
      </c>
      <c r="B611" s="69" t="s">
        <v>422</v>
      </c>
    </row>
    <row r="612" spans="1:2">
      <c r="A612" s="93" t="s">
        <v>1037</v>
      </c>
      <c r="B612" s="69" t="s">
        <v>422</v>
      </c>
    </row>
    <row r="613" spans="1:2">
      <c r="A613" s="93" t="s">
        <v>1038</v>
      </c>
      <c r="B613" s="69" t="s">
        <v>422</v>
      </c>
    </row>
    <row r="614" spans="1:2">
      <c r="A614" s="93" t="s">
        <v>1039</v>
      </c>
      <c r="B614" s="69" t="s">
        <v>422</v>
      </c>
    </row>
    <row r="615" spans="1:2">
      <c r="A615" s="93" t="s">
        <v>1040</v>
      </c>
      <c r="B615" s="69" t="s">
        <v>422</v>
      </c>
    </row>
    <row r="616" spans="1:2">
      <c r="A616" s="93" t="s">
        <v>1041</v>
      </c>
      <c r="B616" s="69" t="s">
        <v>422</v>
      </c>
    </row>
    <row r="617" spans="1:2">
      <c r="A617" s="93" t="s">
        <v>1042</v>
      </c>
      <c r="B617" s="69" t="s">
        <v>422</v>
      </c>
    </row>
    <row r="618" spans="1:2">
      <c r="A618" s="93" t="s">
        <v>1043</v>
      </c>
      <c r="B618" s="69" t="s">
        <v>422</v>
      </c>
    </row>
    <row r="619" spans="1:2">
      <c r="A619" s="93" t="s">
        <v>1044</v>
      </c>
      <c r="B619" s="69" t="s">
        <v>422</v>
      </c>
    </row>
    <row r="620" spans="1:2">
      <c r="A620" s="93" t="s">
        <v>1045</v>
      </c>
      <c r="B620" s="69" t="s">
        <v>422</v>
      </c>
    </row>
    <row r="621" spans="1:2">
      <c r="A621" s="93" t="s">
        <v>1046</v>
      </c>
      <c r="B621" s="69" t="s">
        <v>422</v>
      </c>
    </row>
    <row r="622" spans="1:2">
      <c r="A622" s="93" t="s">
        <v>1047</v>
      </c>
      <c r="B622" s="69" t="s">
        <v>422</v>
      </c>
    </row>
    <row r="623" spans="1:2">
      <c r="A623" s="93" t="s">
        <v>1048</v>
      </c>
      <c r="B623" s="69" t="s">
        <v>422</v>
      </c>
    </row>
    <row r="624" spans="1:2">
      <c r="A624" s="93" t="s">
        <v>1049</v>
      </c>
      <c r="B624" s="69" t="s">
        <v>422</v>
      </c>
    </row>
    <row r="625" spans="1:2">
      <c r="A625" s="93" t="s">
        <v>1050</v>
      </c>
      <c r="B625" s="69" t="s">
        <v>422</v>
      </c>
    </row>
    <row r="626" spans="1:2">
      <c r="A626" s="93" t="s">
        <v>1051</v>
      </c>
      <c r="B626" s="69" t="s">
        <v>422</v>
      </c>
    </row>
    <row r="627" spans="1:2">
      <c r="A627" s="93" t="s">
        <v>1052</v>
      </c>
      <c r="B627" s="69" t="s">
        <v>422</v>
      </c>
    </row>
    <row r="628" spans="1:2">
      <c r="A628" s="93" t="s">
        <v>1053</v>
      </c>
      <c r="B628" s="69" t="s">
        <v>422</v>
      </c>
    </row>
    <row r="629" spans="1:2">
      <c r="A629" s="93" t="s">
        <v>1054</v>
      </c>
      <c r="B629" s="69" t="s">
        <v>422</v>
      </c>
    </row>
    <row r="630" spans="1:2">
      <c r="A630" s="93" t="s">
        <v>1055</v>
      </c>
      <c r="B630" s="69" t="s">
        <v>422</v>
      </c>
    </row>
    <row r="631" spans="1:2">
      <c r="A631" s="93" t="s">
        <v>1056</v>
      </c>
      <c r="B631" s="69" t="s">
        <v>422</v>
      </c>
    </row>
    <row r="632" spans="1:2">
      <c r="A632" s="73" t="s">
        <v>1057</v>
      </c>
      <c r="B632" s="146" t="s">
        <v>203</v>
      </c>
    </row>
    <row r="633" spans="1:2">
      <c r="A633" s="143" t="s">
        <v>1058</v>
      </c>
      <c r="B633" s="69" t="s">
        <v>422</v>
      </c>
    </row>
    <row r="634" spans="1:2">
      <c r="A634" s="93" t="s">
        <v>1059</v>
      </c>
      <c r="B634" s="69" t="s">
        <v>511</v>
      </c>
    </row>
    <row r="635" spans="1:2">
      <c r="A635" s="93" t="s">
        <v>1060</v>
      </c>
      <c r="B635" s="69" t="s">
        <v>511</v>
      </c>
    </row>
    <row r="636" spans="1:2">
      <c r="A636" s="93" t="s">
        <v>1061</v>
      </c>
      <c r="B636" s="69" t="s">
        <v>511</v>
      </c>
    </row>
    <row r="637" spans="1:2">
      <c r="A637" s="93" t="s">
        <v>1062</v>
      </c>
      <c r="B637" s="69" t="s">
        <v>511</v>
      </c>
    </row>
    <row r="638" spans="1:2">
      <c r="A638" s="93" t="s">
        <v>1063</v>
      </c>
      <c r="B638" s="69" t="s">
        <v>511</v>
      </c>
    </row>
    <row r="639" spans="1:2">
      <c r="A639" s="93" t="s">
        <v>1064</v>
      </c>
      <c r="B639" s="69" t="s">
        <v>511</v>
      </c>
    </row>
    <row r="640" spans="1:2">
      <c r="A640" s="93" t="s">
        <v>1065</v>
      </c>
      <c r="B640" s="69" t="s">
        <v>511</v>
      </c>
    </row>
    <row r="641" spans="1:2">
      <c r="A641" s="93" t="s">
        <v>1066</v>
      </c>
      <c r="B641" s="69" t="s">
        <v>511</v>
      </c>
    </row>
    <row r="642" spans="1:2">
      <c r="A642" s="93" t="s">
        <v>1067</v>
      </c>
      <c r="B642" s="69" t="s">
        <v>511</v>
      </c>
    </row>
    <row r="643" spans="1:2">
      <c r="A643" s="93" t="s">
        <v>1068</v>
      </c>
      <c r="B643" s="69" t="s">
        <v>511</v>
      </c>
    </row>
    <row r="644" spans="1:2">
      <c r="A644" s="93" t="s">
        <v>1069</v>
      </c>
      <c r="B644" s="69" t="s">
        <v>511</v>
      </c>
    </row>
    <row r="645" spans="1:2">
      <c r="A645" s="93" t="s">
        <v>1070</v>
      </c>
      <c r="B645" s="69" t="s">
        <v>511</v>
      </c>
    </row>
    <row r="646" spans="1:2">
      <c r="A646" s="93" t="s">
        <v>1071</v>
      </c>
      <c r="B646" s="69" t="s">
        <v>511</v>
      </c>
    </row>
    <row r="647" spans="1:2">
      <c r="A647" s="93" t="s">
        <v>1072</v>
      </c>
      <c r="B647" s="69" t="s">
        <v>511</v>
      </c>
    </row>
    <row r="648" spans="1:2">
      <c r="A648" s="93" t="s">
        <v>1073</v>
      </c>
      <c r="B648" s="69" t="s">
        <v>511</v>
      </c>
    </row>
    <row r="649" spans="1:2">
      <c r="A649" s="93" t="s">
        <v>1074</v>
      </c>
      <c r="B649" s="69" t="s">
        <v>511</v>
      </c>
    </row>
    <row r="650" spans="1:2">
      <c r="A650" s="93" t="s">
        <v>1075</v>
      </c>
      <c r="B650" s="69" t="s">
        <v>511</v>
      </c>
    </row>
    <row r="651" spans="1:2">
      <c r="A651" s="93" t="s">
        <v>1076</v>
      </c>
      <c r="B651" s="69" t="s">
        <v>511</v>
      </c>
    </row>
    <row r="652" spans="1:2">
      <c r="A652" s="93" t="s">
        <v>1077</v>
      </c>
      <c r="B652" s="69" t="s">
        <v>511</v>
      </c>
    </row>
    <row r="653" spans="1:2">
      <c r="A653" s="93" t="s">
        <v>1078</v>
      </c>
      <c r="B653" s="69" t="s">
        <v>511</v>
      </c>
    </row>
    <row r="654" spans="1:2">
      <c r="A654" s="143" t="s">
        <v>1079</v>
      </c>
      <c r="B654" s="69" t="s">
        <v>422</v>
      </c>
    </row>
    <row r="655" spans="1:2">
      <c r="A655" s="144" t="s">
        <v>1080</v>
      </c>
      <c r="B655" s="69" t="s">
        <v>422</v>
      </c>
    </row>
    <row r="656" spans="1:2">
      <c r="A656" s="144" t="s">
        <v>1081</v>
      </c>
      <c r="B656" s="69" t="s">
        <v>422</v>
      </c>
    </row>
    <row r="657" spans="1:2">
      <c r="A657" s="144" t="s">
        <v>1082</v>
      </c>
      <c r="B657" s="69" t="s">
        <v>422</v>
      </c>
    </row>
    <row r="658" spans="1:2">
      <c r="A658" s="143" t="s">
        <v>1083</v>
      </c>
      <c r="B658" s="69" t="s">
        <v>422</v>
      </c>
    </row>
    <row r="659" spans="1:2">
      <c r="A659" s="143" t="s">
        <v>1084</v>
      </c>
      <c r="B659" s="69" t="s">
        <v>422</v>
      </c>
    </row>
    <row r="660" spans="1:2">
      <c r="A660" s="93" t="s">
        <v>1085</v>
      </c>
      <c r="B660" s="69" t="s">
        <v>422</v>
      </c>
    </row>
    <row r="661" spans="1:2">
      <c r="A661" s="93" t="s">
        <v>1086</v>
      </c>
      <c r="B661" s="69" t="s">
        <v>422</v>
      </c>
    </row>
    <row r="662" spans="1:2">
      <c r="A662" s="93" t="s">
        <v>1087</v>
      </c>
      <c r="B662" s="69" t="s">
        <v>422</v>
      </c>
    </row>
    <row r="663" spans="1:2">
      <c r="A663" s="93" t="s">
        <v>1088</v>
      </c>
      <c r="B663" s="69" t="s">
        <v>422</v>
      </c>
    </row>
    <row r="664" spans="1:2">
      <c r="A664" s="93" t="s">
        <v>1089</v>
      </c>
      <c r="B664" s="69" t="s">
        <v>422</v>
      </c>
    </row>
    <row r="665" spans="1:2">
      <c r="A665" s="93" t="s">
        <v>1090</v>
      </c>
      <c r="B665" s="69" t="s">
        <v>422</v>
      </c>
    </row>
    <row r="666" spans="1:2">
      <c r="A666" s="93" t="s">
        <v>1091</v>
      </c>
      <c r="B666" s="69" t="s">
        <v>422</v>
      </c>
    </row>
    <row r="667" spans="1:2">
      <c r="A667" s="93" t="s">
        <v>1092</v>
      </c>
      <c r="B667" s="69" t="s">
        <v>422</v>
      </c>
    </row>
    <row r="668" spans="1:2">
      <c r="A668" s="93" t="s">
        <v>1093</v>
      </c>
      <c r="B668" s="69" t="s">
        <v>422</v>
      </c>
    </row>
    <row r="669" spans="1:2">
      <c r="A669" s="143" t="s">
        <v>1094</v>
      </c>
      <c r="B669" s="69" t="s">
        <v>422</v>
      </c>
    </row>
    <row r="670" spans="1:2">
      <c r="A670" s="143" t="s">
        <v>1095</v>
      </c>
      <c r="B670" s="69" t="s">
        <v>422</v>
      </c>
    </row>
    <row r="671" spans="1:2">
      <c r="A671" s="93" t="s">
        <v>1096</v>
      </c>
      <c r="B671" s="69" t="s">
        <v>422</v>
      </c>
    </row>
    <row r="672" spans="1:2">
      <c r="A672" s="73" t="s">
        <v>1097</v>
      </c>
      <c r="B672" s="69" t="s">
        <v>422</v>
      </c>
    </row>
    <row r="673" spans="1:2">
      <c r="A673" s="73" t="s">
        <v>1098</v>
      </c>
      <c r="B673" s="69" t="s">
        <v>422</v>
      </c>
    </row>
  </sheetData>
  <autoFilter ref="A2:G657" xr:uid="{DB516751-CDF9-4693-B409-881C808DF168}">
    <sortState xmlns:xlrd2="http://schemas.microsoft.com/office/spreadsheetml/2017/richdata2" ref="A3:G674">
      <sortCondition ref="A2:A657"/>
    </sortState>
  </autoFilter>
  <sortState xmlns:xlrd2="http://schemas.microsoft.com/office/spreadsheetml/2017/richdata2" ref="A2:B657">
    <sortCondition ref="A2:A657"/>
  </sortState>
  <mergeCells count="1">
    <mergeCell ref="A1:B1"/>
  </mergeCells>
  <pageMargins left="0.511811024" right="0.511811024" top="0.78740157499999996" bottom="0.78740157499999996" header="0.31496062000000002" footer="0.31496062000000002"/>
  <pageSetup paperSize="9" orientation="portrait" horizontalDpi="0" verticalDpi="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1EF4A9-D511-45CA-A0D8-3E6470ADCAE3}">
  <dimension ref="A1:S10"/>
  <sheetViews>
    <sheetView topLeftCell="A5" workbookViewId="0">
      <selection activeCell="F14" sqref="F14"/>
    </sheetView>
  </sheetViews>
  <sheetFormatPr defaultRowHeight="15"/>
  <cols>
    <col min="1" max="1" width="7.140625" customWidth="1"/>
    <col min="2" max="2" width="49.28515625" customWidth="1"/>
    <col min="4" max="4" width="11.42578125" customWidth="1"/>
    <col min="5" max="5" width="10.42578125" customWidth="1"/>
    <col min="6" max="6" width="13.7109375" customWidth="1"/>
    <col min="7" max="7" width="10.28515625" customWidth="1"/>
  </cols>
  <sheetData>
    <row r="1" spans="1:19" ht="38.25">
      <c r="A1" s="236" t="s">
        <v>5</v>
      </c>
      <c r="B1" s="237" t="s">
        <v>1099</v>
      </c>
      <c r="C1" s="237" t="s">
        <v>1100</v>
      </c>
      <c r="D1" s="237" t="s">
        <v>202</v>
      </c>
      <c r="E1" s="238" t="s">
        <v>1101</v>
      </c>
      <c r="F1" s="238" t="s">
        <v>1102</v>
      </c>
      <c r="G1" s="345" t="s">
        <v>1103</v>
      </c>
      <c r="H1" s="346"/>
      <c r="I1" s="346"/>
      <c r="J1" s="346"/>
      <c r="K1" s="346"/>
      <c r="L1" s="346"/>
      <c r="M1" s="346"/>
      <c r="N1" s="346"/>
      <c r="O1" s="346"/>
      <c r="P1" s="346"/>
      <c r="Q1" s="346"/>
      <c r="R1" s="346"/>
      <c r="S1" s="247"/>
    </row>
    <row r="2" spans="1:19" ht="120">
      <c r="A2" s="235">
        <v>1</v>
      </c>
      <c r="B2" s="223" t="s">
        <v>1104</v>
      </c>
      <c r="C2" s="229" t="s">
        <v>1105</v>
      </c>
      <c r="D2" s="229">
        <v>443</v>
      </c>
      <c r="E2" s="230">
        <v>93.25</v>
      </c>
      <c r="F2" s="231">
        <v>41309.75</v>
      </c>
      <c r="G2" s="239">
        <v>60000</v>
      </c>
      <c r="H2" s="240">
        <v>48000</v>
      </c>
      <c r="I2" s="240">
        <v>36000</v>
      </c>
      <c r="J2" s="240">
        <v>30000</v>
      </c>
      <c r="K2" s="240">
        <v>24000</v>
      </c>
      <c r="L2" s="240">
        <v>22000</v>
      </c>
      <c r="M2" s="240">
        <v>18000</v>
      </c>
      <c r="N2" s="240">
        <v>17500</v>
      </c>
      <c r="O2" s="240">
        <v>12000</v>
      </c>
      <c r="P2" s="240">
        <v>9000</v>
      </c>
      <c r="Q2" s="240">
        <v>7000</v>
      </c>
      <c r="R2" s="246" t="s">
        <v>1106</v>
      </c>
      <c r="S2" s="242"/>
    </row>
    <row r="3" spans="1:19" ht="195">
      <c r="A3" s="235">
        <v>2</v>
      </c>
      <c r="B3" s="224" t="s">
        <v>1107</v>
      </c>
      <c r="C3" s="229" t="s">
        <v>1105</v>
      </c>
      <c r="D3" s="229">
        <v>10</v>
      </c>
      <c r="E3" s="230">
        <v>191.27</v>
      </c>
      <c r="F3" s="231">
        <v>1912.7</v>
      </c>
      <c r="G3" s="243">
        <v>8</v>
      </c>
      <c r="H3" s="241"/>
      <c r="I3" s="241"/>
      <c r="J3" s="241">
        <v>54</v>
      </c>
      <c r="K3" s="241">
        <v>18</v>
      </c>
      <c r="L3" s="241">
        <v>30</v>
      </c>
      <c r="M3" s="241">
        <v>50</v>
      </c>
      <c r="N3" s="241">
        <v>11</v>
      </c>
      <c r="O3" s="241">
        <v>84</v>
      </c>
      <c r="P3" s="241">
        <v>30</v>
      </c>
      <c r="Q3" s="241">
        <v>4</v>
      </c>
      <c r="R3" s="246">
        <v>289</v>
      </c>
      <c r="S3" s="244" t="s">
        <v>1108</v>
      </c>
    </row>
    <row r="4" spans="1:19" ht="109.5">
      <c r="A4" s="235">
        <v>3</v>
      </c>
      <c r="B4" s="224" t="s">
        <v>1109</v>
      </c>
      <c r="C4" s="229" t="s">
        <v>1105</v>
      </c>
      <c r="D4" s="229">
        <v>25</v>
      </c>
      <c r="E4" s="230">
        <v>115.01</v>
      </c>
      <c r="F4" s="231">
        <v>2875.25</v>
      </c>
      <c r="G4" s="243"/>
      <c r="H4" s="241">
        <v>10</v>
      </c>
      <c r="I4" s="241">
        <v>48</v>
      </c>
      <c r="J4" s="241" t="s">
        <v>1110</v>
      </c>
      <c r="K4" s="241">
        <v>46</v>
      </c>
      <c r="L4" s="241"/>
      <c r="M4" s="241">
        <v>20</v>
      </c>
      <c r="N4" s="241"/>
      <c r="O4" s="241">
        <v>30</v>
      </c>
      <c r="P4" s="241"/>
      <c r="Q4" s="241"/>
      <c r="R4" s="246">
        <v>154</v>
      </c>
      <c r="S4" s="245" t="s">
        <v>1111</v>
      </c>
    </row>
    <row r="5" spans="1:19" ht="150">
      <c r="A5" s="235">
        <v>4</v>
      </c>
      <c r="B5" s="225" t="s">
        <v>1112</v>
      </c>
      <c r="C5" s="232" t="s">
        <v>1105</v>
      </c>
      <c r="D5" s="229">
        <v>443</v>
      </c>
      <c r="E5" s="230">
        <v>163.13999999999999</v>
      </c>
      <c r="F5" s="231">
        <v>72271.02</v>
      </c>
      <c r="G5" s="341" t="s">
        <v>1113</v>
      </c>
      <c r="H5" s="341"/>
      <c r="I5" s="341"/>
      <c r="J5" s="341"/>
      <c r="K5" s="341"/>
      <c r="L5" s="341"/>
      <c r="M5" s="341"/>
      <c r="N5" s="341"/>
      <c r="O5" s="341"/>
      <c r="P5" s="341"/>
      <c r="Q5" s="341"/>
      <c r="R5" s="341"/>
      <c r="S5" s="341"/>
    </row>
    <row r="6" spans="1:19" ht="75">
      <c r="A6" s="235">
        <v>5</v>
      </c>
      <c r="B6" s="226" t="s">
        <v>1114</v>
      </c>
      <c r="C6" s="229" t="s">
        <v>1105</v>
      </c>
      <c r="D6" s="229">
        <v>0</v>
      </c>
      <c r="E6" s="230" t="s">
        <v>1115</v>
      </c>
      <c r="F6" s="231">
        <v>10000</v>
      </c>
      <c r="G6" s="222" t="s">
        <v>1116</v>
      </c>
      <c r="H6" s="222"/>
      <c r="I6" s="222"/>
      <c r="J6" s="222"/>
      <c r="K6" s="222"/>
      <c r="L6" s="222"/>
      <c r="M6" s="222"/>
      <c r="N6" s="222"/>
      <c r="O6" s="222"/>
      <c r="P6" s="222"/>
      <c r="Q6" s="222"/>
      <c r="R6" s="222"/>
      <c r="S6" s="222"/>
    </row>
    <row r="7" spans="1:19">
      <c r="A7" s="342" t="s">
        <v>1117</v>
      </c>
      <c r="B7" s="343"/>
      <c r="C7" s="343"/>
      <c r="D7" s="343"/>
      <c r="E7" s="344"/>
      <c r="F7" s="227">
        <v>128368.72</v>
      </c>
      <c r="G7" s="228"/>
      <c r="H7" s="221"/>
      <c r="I7" s="221"/>
      <c r="J7" s="221"/>
      <c r="K7" s="221"/>
      <c r="L7" s="221"/>
      <c r="M7" s="221"/>
      <c r="N7" s="221"/>
      <c r="O7" s="221"/>
      <c r="P7" s="221"/>
      <c r="Q7" s="221"/>
      <c r="R7" s="221"/>
      <c r="S7" s="221"/>
    </row>
    <row r="8" spans="1:19">
      <c r="A8" s="221"/>
      <c r="B8" s="221"/>
      <c r="C8" s="221"/>
      <c r="D8" s="221"/>
      <c r="E8" s="221"/>
      <c r="F8" s="221"/>
      <c r="G8" s="228"/>
      <c r="H8" s="221"/>
      <c r="I8" s="221"/>
      <c r="J8" s="221"/>
      <c r="K8" s="221"/>
      <c r="L8" s="221"/>
      <c r="M8" s="221"/>
      <c r="N8" s="221"/>
      <c r="O8" s="221"/>
      <c r="P8" s="221"/>
      <c r="Q8" s="221"/>
      <c r="R8" s="221"/>
      <c r="S8" s="221"/>
    </row>
    <row r="9" spans="1:19">
      <c r="A9" s="221"/>
      <c r="B9" s="222"/>
      <c r="C9" s="221"/>
      <c r="D9" s="221"/>
      <c r="E9" s="221"/>
      <c r="F9" s="221"/>
      <c r="G9" s="228"/>
      <c r="H9" s="221"/>
      <c r="I9" s="221"/>
      <c r="J9" s="221"/>
      <c r="K9" s="221"/>
      <c r="L9" s="221"/>
      <c r="M9" s="221"/>
      <c r="N9" s="221"/>
      <c r="O9" s="221"/>
      <c r="P9" s="221"/>
      <c r="Q9" s="221"/>
      <c r="R9" s="221"/>
      <c r="S9" s="221"/>
    </row>
    <row r="10" spans="1:19">
      <c r="G10" s="228"/>
      <c r="H10" s="221"/>
      <c r="I10" s="221"/>
      <c r="J10" s="221"/>
      <c r="K10" s="221"/>
      <c r="L10" s="221"/>
      <c r="M10" s="221"/>
      <c r="N10" s="221"/>
      <c r="O10" s="221"/>
      <c r="P10" s="221"/>
      <c r="Q10" s="221"/>
      <c r="R10" s="221"/>
      <c r="S10" s="221"/>
    </row>
  </sheetData>
  <mergeCells count="3">
    <mergeCell ref="G5:S5"/>
    <mergeCell ref="A7:E7"/>
    <mergeCell ref="G1:R1"/>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7C5997-0B64-4244-87D7-A2BC494FC35D}">
  <dimension ref="A1:F5"/>
  <sheetViews>
    <sheetView workbookViewId="0">
      <selection activeCell="A5" sqref="A5:E5"/>
    </sheetView>
  </sheetViews>
  <sheetFormatPr defaultRowHeight="15"/>
  <cols>
    <col min="1" max="1" width="12.5703125" customWidth="1"/>
    <col min="2" max="2" width="48.85546875" customWidth="1"/>
    <col min="4" max="4" width="12.42578125" customWidth="1"/>
    <col min="5" max="5" width="13" customWidth="1"/>
    <col min="6" max="6" width="14.42578125" customWidth="1"/>
  </cols>
  <sheetData>
    <row r="1" spans="1:6" ht="25.5">
      <c r="A1" s="236" t="s">
        <v>5</v>
      </c>
      <c r="B1" s="237" t="s">
        <v>1099</v>
      </c>
      <c r="C1" s="237" t="s">
        <v>1100</v>
      </c>
      <c r="D1" s="237" t="s">
        <v>202</v>
      </c>
      <c r="E1" s="238" t="s">
        <v>1101</v>
      </c>
      <c r="F1" s="238" t="s">
        <v>1102</v>
      </c>
    </row>
    <row r="2" spans="1:6" ht="105">
      <c r="A2" s="235">
        <v>1</v>
      </c>
      <c r="B2" s="233" t="s">
        <v>1118</v>
      </c>
      <c r="C2" s="229" t="s">
        <v>1105</v>
      </c>
      <c r="D2" s="229">
        <v>19</v>
      </c>
      <c r="E2" s="230">
        <v>92.64</v>
      </c>
      <c r="F2" s="231">
        <v>1760.16</v>
      </c>
    </row>
    <row r="3" spans="1:6" ht="105">
      <c r="A3" s="235">
        <v>2</v>
      </c>
      <c r="B3" s="233" t="s">
        <v>1119</v>
      </c>
      <c r="C3" s="229" t="s">
        <v>1105</v>
      </c>
      <c r="D3" s="229">
        <v>129</v>
      </c>
      <c r="E3" s="230">
        <v>72.53</v>
      </c>
      <c r="F3" s="231">
        <v>9356.3700000000008</v>
      </c>
    </row>
    <row r="4" spans="1:6" ht="30">
      <c r="A4" s="235">
        <v>3</v>
      </c>
      <c r="B4" s="234" t="s">
        <v>1120</v>
      </c>
      <c r="C4" s="232" t="s">
        <v>1105</v>
      </c>
      <c r="D4" s="229">
        <v>40</v>
      </c>
      <c r="E4" s="230">
        <v>35.79</v>
      </c>
      <c r="F4" s="231">
        <v>1431.6</v>
      </c>
    </row>
    <row r="5" spans="1:6">
      <c r="A5" s="342" t="s">
        <v>1117</v>
      </c>
      <c r="B5" s="343"/>
      <c r="C5" s="343"/>
      <c r="D5" s="343"/>
      <c r="E5" s="344"/>
      <c r="F5" s="227">
        <v>12548.13</v>
      </c>
    </row>
  </sheetData>
  <mergeCells count="1">
    <mergeCell ref="A5:E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73BA0E-BEF8-414C-9AB8-DDD2F57CE7B9}">
  <dimension ref="A1:D127"/>
  <sheetViews>
    <sheetView topLeftCell="A109" zoomScale="130" zoomScaleNormal="130" workbookViewId="0">
      <selection activeCell="D126" sqref="D126"/>
    </sheetView>
  </sheetViews>
  <sheetFormatPr defaultRowHeight="15"/>
  <cols>
    <col min="1" max="1" width="3.5703125" style="3" customWidth="1"/>
    <col min="2" max="2" width="48" style="2" customWidth="1"/>
    <col min="3" max="3" width="8.5703125" style="2" customWidth="1"/>
    <col min="4" max="4" width="16" style="3" customWidth="1"/>
  </cols>
  <sheetData>
    <row r="1" spans="1:4">
      <c r="A1" s="289" t="s">
        <v>67</v>
      </c>
      <c r="B1" s="289"/>
      <c r="C1" s="289"/>
      <c r="D1" s="289"/>
    </row>
    <row r="2" spans="1:4">
      <c r="A2" s="289" t="s">
        <v>68</v>
      </c>
      <c r="B2" s="289"/>
      <c r="C2" s="289"/>
      <c r="D2" s="289"/>
    </row>
    <row r="3" spans="1:4">
      <c r="A3" s="289" t="s">
        <v>69</v>
      </c>
      <c r="B3" s="289"/>
      <c r="C3" s="289"/>
      <c r="D3" s="289"/>
    </row>
    <row r="4" spans="1:4">
      <c r="A4" s="289" t="s">
        <v>70</v>
      </c>
      <c r="B4" s="289"/>
      <c r="C4" s="289"/>
      <c r="D4" s="289"/>
    </row>
    <row r="5" spans="1:4">
      <c r="A5" s="291"/>
      <c r="B5" s="291"/>
      <c r="C5" s="291"/>
      <c r="D5" s="291"/>
    </row>
    <row r="6" spans="1:4">
      <c r="A6" s="292" t="s">
        <v>71</v>
      </c>
      <c r="B6" s="293"/>
      <c r="C6" s="293"/>
      <c r="D6" s="294"/>
    </row>
    <row r="7" spans="1:4">
      <c r="A7" s="4" t="s">
        <v>72</v>
      </c>
      <c r="B7" s="295" t="s">
        <v>73</v>
      </c>
      <c r="C7" s="296"/>
      <c r="D7" s="5" t="s">
        <v>74</v>
      </c>
    </row>
    <row r="8" spans="1:4">
      <c r="A8" s="4" t="s">
        <v>75</v>
      </c>
      <c r="B8" s="297" t="s">
        <v>76</v>
      </c>
      <c r="C8" s="298"/>
      <c r="D8" s="5" t="s">
        <v>77</v>
      </c>
    </row>
    <row r="9" spans="1:4">
      <c r="A9" s="4" t="s">
        <v>78</v>
      </c>
      <c r="B9" s="297" t="s">
        <v>79</v>
      </c>
      <c r="C9" s="298"/>
      <c r="D9" s="5">
        <v>2024</v>
      </c>
    </row>
    <row r="10" spans="1:4">
      <c r="A10" s="4" t="s">
        <v>80</v>
      </c>
      <c r="B10" s="297" t="s">
        <v>81</v>
      </c>
      <c r="C10" s="298"/>
      <c r="D10" s="30" t="s">
        <v>189</v>
      </c>
    </row>
    <row r="11" spans="1:4">
      <c r="A11" s="299" t="s">
        <v>83</v>
      </c>
      <c r="B11" s="299"/>
      <c r="C11" s="299"/>
      <c r="D11" s="299"/>
    </row>
    <row r="12" spans="1:4" ht="45">
      <c r="A12" s="300" t="s">
        <v>84</v>
      </c>
      <c r="B12" s="300"/>
      <c r="C12" s="5" t="s">
        <v>85</v>
      </c>
      <c r="D12" s="5" t="s">
        <v>86</v>
      </c>
    </row>
    <row r="13" spans="1:4">
      <c r="A13" s="301" t="s">
        <v>190</v>
      </c>
      <c r="B13" s="301"/>
      <c r="C13" s="4">
        <v>44</v>
      </c>
      <c r="D13" s="4">
        <v>1</v>
      </c>
    </row>
    <row r="14" spans="1:4">
      <c r="A14" s="290" t="s">
        <v>88</v>
      </c>
      <c r="B14" s="290"/>
      <c r="C14" s="290"/>
      <c r="D14" s="290"/>
    </row>
    <row r="15" spans="1:4">
      <c r="A15" s="303" t="s">
        <v>89</v>
      </c>
      <c r="B15" s="303"/>
      <c r="C15" s="303"/>
      <c r="D15" s="303"/>
    </row>
    <row r="16" spans="1:4">
      <c r="A16" s="303" t="s">
        <v>90</v>
      </c>
      <c r="B16" s="303"/>
      <c r="C16" s="303"/>
      <c r="D16" s="303"/>
    </row>
    <row r="17" spans="1:4">
      <c r="A17" s="4">
        <v>1</v>
      </c>
      <c r="B17" s="304" t="s">
        <v>91</v>
      </c>
      <c r="C17" s="304"/>
      <c r="D17" s="6" t="str">
        <f>A14</f>
        <v>Mão de obra</v>
      </c>
    </row>
    <row r="18" spans="1:4">
      <c r="A18" s="4">
        <v>2</v>
      </c>
      <c r="B18" s="304" t="s">
        <v>92</v>
      </c>
      <c r="C18" s="304"/>
      <c r="D18" s="31" t="s">
        <v>191</v>
      </c>
    </row>
    <row r="19" spans="1:4">
      <c r="A19" s="4">
        <v>3</v>
      </c>
      <c r="B19" s="304" t="s">
        <v>192</v>
      </c>
      <c r="C19" s="304"/>
      <c r="D19" s="162">
        <v>3222.38</v>
      </c>
    </row>
    <row r="20" spans="1:4">
      <c r="A20" s="4">
        <v>4</v>
      </c>
      <c r="B20" s="304" t="s">
        <v>95</v>
      </c>
      <c r="C20" s="304"/>
      <c r="D20" s="25"/>
    </row>
    <row r="21" spans="1:4">
      <c r="A21" s="4">
        <v>5</v>
      </c>
      <c r="B21" s="304" t="s">
        <v>96</v>
      </c>
      <c r="C21" s="304"/>
      <c r="D21" s="26">
        <v>45292</v>
      </c>
    </row>
    <row r="22" spans="1:4">
      <c r="A22" s="306"/>
      <c r="B22" s="306"/>
      <c r="C22" s="306"/>
      <c r="D22" s="306"/>
    </row>
    <row r="23" spans="1:4">
      <c r="A23" s="290" t="s">
        <v>97</v>
      </c>
      <c r="B23" s="290"/>
      <c r="C23" s="290"/>
      <c r="D23" s="290"/>
    </row>
    <row r="24" spans="1:4">
      <c r="A24" s="7">
        <v>1</v>
      </c>
      <c r="B24" s="307" t="s">
        <v>98</v>
      </c>
      <c r="C24" s="307"/>
      <c r="D24" s="7" t="s">
        <v>99</v>
      </c>
    </row>
    <row r="25" spans="1:4">
      <c r="A25" s="7" t="s">
        <v>72</v>
      </c>
      <c r="B25" s="302" t="s">
        <v>193</v>
      </c>
      <c r="C25" s="302"/>
      <c r="D25" s="27">
        <f>D19</f>
        <v>3222.38</v>
      </c>
    </row>
    <row r="26" spans="1:4">
      <c r="A26" s="7" t="s">
        <v>75</v>
      </c>
      <c r="B26" s="302" t="s">
        <v>101</v>
      </c>
      <c r="C26" s="302"/>
      <c r="D26" s="17">
        <v>0</v>
      </c>
    </row>
    <row r="27" spans="1:4">
      <c r="A27" s="7" t="s">
        <v>78</v>
      </c>
      <c r="B27" s="310" t="s">
        <v>102</v>
      </c>
      <c r="C27" s="311"/>
      <c r="D27" s="19">
        <v>0</v>
      </c>
    </row>
    <row r="28" spans="1:4">
      <c r="A28" s="7" t="s">
        <v>80</v>
      </c>
      <c r="B28" s="310" t="s">
        <v>103</v>
      </c>
      <c r="C28" s="311"/>
      <c r="D28" s="19">
        <v>0</v>
      </c>
    </row>
    <row r="29" spans="1:4">
      <c r="A29" s="7" t="s">
        <v>104</v>
      </c>
      <c r="B29" s="310" t="s">
        <v>105</v>
      </c>
      <c r="C29" s="311"/>
      <c r="D29" s="19">
        <f>D28/15*2.5</f>
        <v>0</v>
      </c>
    </row>
    <row r="30" spans="1:4">
      <c r="A30" s="7" t="s">
        <v>106</v>
      </c>
      <c r="B30" s="307" t="s">
        <v>107</v>
      </c>
      <c r="C30" s="307"/>
      <c r="D30" s="19">
        <v>0</v>
      </c>
    </row>
    <row r="31" spans="1:4">
      <c r="A31" s="5" t="s">
        <v>108</v>
      </c>
      <c r="B31" s="312" t="s">
        <v>109</v>
      </c>
      <c r="C31" s="313"/>
      <c r="D31" s="11">
        <v>0</v>
      </c>
    </row>
    <row r="32" spans="1:4">
      <c r="A32" s="308" t="s">
        <v>110</v>
      </c>
      <c r="B32" s="314"/>
      <c r="C32" s="309"/>
      <c r="D32" s="13">
        <f>SUM(D25:D31)</f>
        <v>3222.38</v>
      </c>
    </row>
    <row r="33" spans="1:4">
      <c r="A33" s="306"/>
      <c r="B33" s="306"/>
      <c r="C33" s="306"/>
      <c r="D33" s="306"/>
    </row>
    <row r="34" spans="1:4">
      <c r="A34" s="290" t="s">
        <v>111</v>
      </c>
      <c r="B34" s="290"/>
      <c r="C34" s="290"/>
      <c r="D34" s="290"/>
    </row>
    <row r="35" spans="1:4">
      <c r="A35" s="290" t="s">
        <v>112</v>
      </c>
      <c r="B35" s="290"/>
      <c r="C35" s="290"/>
      <c r="D35" s="290"/>
    </row>
    <row r="36" spans="1:4" ht="22.5">
      <c r="A36" s="5" t="s">
        <v>113</v>
      </c>
      <c r="B36" s="8" t="s">
        <v>114</v>
      </c>
      <c r="C36" s="5" t="s">
        <v>115</v>
      </c>
      <c r="D36" s="5" t="s">
        <v>99</v>
      </c>
    </row>
    <row r="37" spans="1:4">
      <c r="A37" s="5" t="s">
        <v>72</v>
      </c>
      <c r="B37" s="9" t="s">
        <v>116</v>
      </c>
      <c r="C37" s="10">
        <v>8.3299999999999999E-2</v>
      </c>
      <c r="D37" s="11">
        <f>ROUND($D$32*C37,2)</f>
        <v>268.42</v>
      </c>
    </row>
    <row r="38" spans="1:4">
      <c r="A38" s="5" t="s">
        <v>75</v>
      </c>
      <c r="B38" s="9" t="s">
        <v>117</v>
      </c>
      <c r="C38" s="10">
        <v>0.121</v>
      </c>
      <c r="D38" s="11">
        <f>ROUND($D$32*C38,2)</f>
        <v>389.91</v>
      </c>
    </row>
    <row r="39" spans="1:4">
      <c r="A39" s="308" t="s">
        <v>118</v>
      </c>
      <c r="B39" s="309"/>
      <c r="C39" s="12">
        <f>SUM(C37:C38)</f>
        <v>0.20429999999999998</v>
      </c>
      <c r="D39" s="13">
        <f>SUM(D37:D38)</f>
        <v>658.33</v>
      </c>
    </row>
    <row r="40" spans="1:4">
      <c r="A40" s="315" t="s">
        <v>119</v>
      </c>
      <c r="B40" s="315"/>
      <c r="C40" s="315"/>
      <c r="D40" s="315"/>
    </row>
    <row r="41" spans="1:4" ht="22.5">
      <c r="A41" s="5" t="s">
        <v>120</v>
      </c>
      <c r="B41" s="5" t="s">
        <v>121</v>
      </c>
      <c r="C41" s="5" t="s">
        <v>115</v>
      </c>
      <c r="D41" s="5" t="s">
        <v>99</v>
      </c>
    </row>
    <row r="42" spans="1:4">
      <c r="A42" s="5" t="s">
        <v>72</v>
      </c>
      <c r="B42" s="9" t="s">
        <v>122</v>
      </c>
      <c r="C42" s="10">
        <v>0.2</v>
      </c>
      <c r="D42" s="11">
        <f>ROUND(($D$32+$D$39)*C42,2)</f>
        <v>776.14</v>
      </c>
    </row>
    <row r="43" spans="1:4">
      <c r="A43" s="5" t="s">
        <v>75</v>
      </c>
      <c r="B43" s="9" t="s">
        <v>123</v>
      </c>
      <c r="C43" s="10">
        <v>2.5000000000000001E-2</v>
      </c>
      <c r="D43" s="11">
        <f>ROUND(($D$32+$D$39)*C43,2)</f>
        <v>97.02</v>
      </c>
    </row>
    <row r="44" spans="1:4">
      <c r="A44" s="5" t="s">
        <v>78</v>
      </c>
      <c r="B44" s="9" t="s">
        <v>124</v>
      </c>
      <c r="C44" s="10">
        <v>0.03</v>
      </c>
      <c r="D44" s="11">
        <f t="shared" ref="D44:D49" si="0">ROUND(($D$32+$D$39)*C44,2)</f>
        <v>116.42</v>
      </c>
    </row>
    <row r="45" spans="1:4">
      <c r="A45" s="5" t="s">
        <v>80</v>
      </c>
      <c r="B45" s="9" t="s">
        <v>125</v>
      </c>
      <c r="C45" s="10">
        <v>1.4999999999999999E-2</v>
      </c>
      <c r="D45" s="11">
        <f t="shared" si="0"/>
        <v>58.21</v>
      </c>
    </row>
    <row r="46" spans="1:4">
      <c r="A46" s="5" t="s">
        <v>104</v>
      </c>
      <c r="B46" s="9" t="s">
        <v>126</v>
      </c>
      <c r="C46" s="10">
        <v>0.01</v>
      </c>
      <c r="D46" s="11">
        <f t="shared" si="0"/>
        <v>38.81</v>
      </c>
    </row>
    <row r="47" spans="1:4">
      <c r="A47" s="5" t="s">
        <v>106</v>
      </c>
      <c r="B47" s="9" t="s">
        <v>127</v>
      </c>
      <c r="C47" s="10">
        <v>6.0000000000000001E-3</v>
      </c>
      <c r="D47" s="11">
        <f t="shared" si="0"/>
        <v>23.28</v>
      </c>
    </row>
    <row r="48" spans="1:4">
      <c r="A48" s="5" t="s">
        <v>108</v>
      </c>
      <c r="B48" s="9" t="s">
        <v>128</v>
      </c>
      <c r="C48" s="10">
        <v>2E-3</v>
      </c>
      <c r="D48" s="11">
        <f t="shared" si="0"/>
        <v>7.76</v>
      </c>
    </row>
    <row r="49" spans="1:4">
      <c r="A49" s="5" t="s">
        <v>129</v>
      </c>
      <c r="B49" s="9" t="s">
        <v>130</v>
      </c>
      <c r="C49" s="10">
        <v>0.08</v>
      </c>
      <c r="D49" s="11">
        <f t="shared" si="0"/>
        <v>310.45999999999998</v>
      </c>
    </row>
    <row r="50" spans="1:4">
      <c r="A50" s="308" t="s">
        <v>118</v>
      </c>
      <c r="B50" s="309"/>
      <c r="C50" s="12">
        <f>SUM(C42:C49)</f>
        <v>0.36800000000000005</v>
      </c>
      <c r="D50" s="13">
        <f>SUM(D42:D49)</f>
        <v>1428.1</v>
      </c>
    </row>
    <row r="51" spans="1:4">
      <c r="A51" s="290" t="s">
        <v>131</v>
      </c>
      <c r="B51" s="290"/>
      <c r="C51" s="290"/>
      <c r="D51" s="290"/>
    </row>
    <row r="52" spans="1:4" ht="22.5">
      <c r="A52" s="5" t="s">
        <v>132</v>
      </c>
      <c r="B52" s="9" t="s">
        <v>133</v>
      </c>
      <c r="C52" s="5" t="s">
        <v>134</v>
      </c>
      <c r="D52" s="5" t="s">
        <v>99</v>
      </c>
    </row>
    <row r="53" spans="1:4">
      <c r="A53" s="163" t="s">
        <v>72</v>
      </c>
      <c r="B53" s="9" t="s">
        <v>135</v>
      </c>
      <c r="C53" s="17">
        <v>5.5</v>
      </c>
      <c r="D53" s="17">
        <f>(C53*2*26)-D25*6%</f>
        <v>92.657199999999989</v>
      </c>
    </row>
    <row r="54" spans="1:4" ht="22.5">
      <c r="A54" s="5" t="s">
        <v>75</v>
      </c>
      <c r="B54" s="9" t="s">
        <v>136</v>
      </c>
      <c r="C54" s="27">
        <v>42.2</v>
      </c>
      <c r="D54" s="11">
        <f>C54*21</f>
        <v>886.2</v>
      </c>
    </row>
    <row r="55" spans="1:4">
      <c r="A55" s="5" t="s">
        <v>78</v>
      </c>
      <c r="B55" s="14" t="s">
        <v>137</v>
      </c>
      <c r="C55" s="17"/>
      <c r="D55" s="17">
        <f>C55</f>
        <v>0</v>
      </c>
    </row>
    <row r="56" spans="1:4">
      <c r="A56" s="5" t="s">
        <v>80</v>
      </c>
      <c r="B56" s="9" t="s">
        <v>138</v>
      </c>
      <c r="C56" s="9"/>
      <c r="D56" s="17">
        <v>12.81</v>
      </c>
    </row>
    <row r="57" spans="1:4">
      <c r="A57" s="5" t="s">
        <v>104</v>
      </c>
      <c r="B57" s="9" t="s">
        <v>139</v>
      </c>
      <c r="C57" s="9"/>
      <c r="D57" s="17">
        <v>3.3</v>
      </c>
    </row>
    <row r="58" spans="1:4">
      <c r="A58" s="5" t="s">
        <v>106</v>
      </c>
      <c r="B58" s="14" t="s">
        <v>140</v>
      </c>
      <c r="C58" s="17"/>
      <c r="D58" s="17">
        <v>187.18</v>
      </c>
    </row>
    <row r="59" spans="1:4">
      <c r="A59" s="4" t="s">
        <v>108</v>
      </c>
      <c r="B59" s="164" t="s">
        <v>109</v>
      </c>
      <c r="C59" s="164"/>
      <c r="D59" s="17">
        <v>0</v>
      </c>
    </row>
    <row r="60" spans="1:4">
      <c r="A60" s="300" t="s">
        <v>110</v>
      </c>
      <c r="B60" s="300"/>
      <c r="C60" s="300"/>
      <c r="D60" s="18">
        <f>SUM(D53:D59)</f>
        <v>1182.1471999999999</v>
      </c>
    </row>
    <row r="61" spans="1:4">
      <c r="A61" s="290" t="s">
        <v>141</v>
      </c>
      <c r="B61" s="290"/>
      <c r="C61" s="290"/>
      <c r="D61" s="290"/>
    </row>
    <row r="62" spans="1:4">
      <c r="A62" s="5">
        <v>2</v>
      </c>
      <c r="B62" s="302" t="s">
        <v>142</v>
      </c>
      <c r="C62" s="302"/>
      <c r="D62" s="5" t="s">
        <v>99</v>
      </c>
    </row>
    <row r="63" spans="1:4">
      <c r="A63" s="5" t="s">
        <v>113</v>
      </c>
      <c r="B63" s="302" t="s">
        <v>114</v>
      </c>
      <c r="C63" s="302"/>
      <c r="D63" s="11">
        <f>D39</f>
        <v>658.33</v>
      </c>
    </row>
    <row r="64" spans="1:4">
      <c r="A64" s="5" t="s">
        <v>120</v>
      </c>
      <c r="B64" s="302" t="s">
        <v>121</v>
      </c>
      <c r="C64" s="302"/>
      <c r="D64" s="11">
        <f>D50</f>
        <v>1428.1</v>
      </c>
    </row>
    <row r="65" spans="1:4">
      <c r="A65" s="5" t="s">
        <v>132</v>
      </c>
      <c r="B65" s="302" t="s">
        <v>133</v>
      </c>
      <c r="C65" s="302"/>
      <c r="D65" s="11">
        <f>D60</f>
        <v>1182.1471999999999</v>
      </c>
    </row>
    <row r="66" spans="1:4">
      <c r="A66" s="300" t="s">
        <v>110</v>
      </c>
      <c r="B66" s="300"/>
      <c r="C66" s="300"/>
      <c r="D66" s="13">
        <f>SUM(D63:D65)</f>
        <v>3268.5771999999997</v>
      </c>
    </row>
    <row r="67" spans="1:4">
      <c r="A67" s="306"/>
      <c r="B67" s="306"/>
      <c r="C67" s="306"/>
      <c r="D67" s="306"/>
    </row>
    <row r="68" spans="1:4">
      <c r="A68" s="290" t="s">
        <v>143</v>
      </c>
      <c r="B68" s="290"/>
      <c r="C68" s="290"/>
      <c r="D68" s="290"/>
    </row>
    <row r="69" spans="1:4" ht="22.5">
      <c r="A69" s="5">
        <v>3</v>
      </c>
      <c r="B69" s="8" t="s">
        <v>144</v>
      </c>
      <c r="C69" s="5" t="s">
        <v>115</v>
      </c>
      <c r="D69" s="5" t="s">
        <v>99</v>
      </c>
    </row>
    <row r="70" spans="1:4">
      <c r="A70" s="5" t="s">
        <v>72</v>
      </c>
      <c r="B70" s="8" t="s">
        <v>145</v>
      </c>
      <c r="C70" s="10">
        <v>4.1999999999999997E-3</v>
      </c>
      <c r="D70" s="11">
        <f>ROUND(D32*C70,2)</f>
        <v>13.53</v>
      </c>
    </row>
    <row r="71" spans="1:4">
      <c r="A71" s="5" t="s">
        <v>75</v>
      </c>
      <c r="B71" s="8" t="s">
        <v>146</v>
      </c>
      <c r="C71" s="10">
        <f>0.08*C$70</f>
        <v>3.3599999999999998E-4</v>
      </c>
      <c r="D71" s="11">
        <f>ROUND($D$32*$C$71,2)</f>
        <v>1.08</v>
      </c>
    </row>
    <row r="72" spans="1:4">
      <c r="A72" s="5" t="s">
        <v>78</v>
      </c>
      <c r="B72" s="8" t="s">
        <v>147</v>
      </c>
      <c r="C72" s="10">
        <v>0.04</v>
      </c>
      <c r="D72" s="11">
        <f>ROUND(D32*C72,2)</f>
        <v>128.9</v>
      </c>
    </row>
    <row r="73" spans="1:4">
      <c r="A73" s="5" t="s">
        <v>80</v>
      </c>
      <c r="B73" s="8" t="s">
        <v>148</v>
      </c>
      <c r="C73" s="10">
        <v>1.9400000000000001E-2</v>
      </c>
      <c r="D73" s="11">
        <f>ROUND(D32*C73,2)</f>
        <v>62.51</v>
      </c>
    </row>
    <row r="74" spans="1:4" ht="22.5">
      <c r="A74" s="5" t="s">
        <v>104</v>
      </c>
      <c r="B74" s="8" t="s">
        <v>149</v>
      </c>
      <c r="C74" s="10">
        <f>C50*C73</f>
        <v>7.1392000000000009E-3</v>
      </c>
      <c r="D74" s="11">
        <f>ROUND(D32*C74,2)</f>
        <v>23.01</v>
      </c>
    </row>
    <row r="75" spans="1:4">
      <c r="A75" s="5" t="s">
        <v>106</v>
      </c>
      <c r="B75" s="8" t="s">
        <v>150</v>
      </c>
      <c r="C75" s="10">
        <f>40%*8%*C73</f>
        <v>6.2080000000000002E-4</v>
      </c>
      <c r="D75" s="11">
        <f>ROUND($D$32*$C$75,2)</f>
        <v>2</v>
      </c>
    </row>
    <row r="76" spans="1:4">
      <c r="A76" s="308" t="s">
        <v>118</v>
      </c>
      <c r="B76" s="309"/>
      <c r="C76" s="12">
        <f>SUM(C70:C75)</f>
        <v>7.1695999999999996E-2</v>
      </c>
      <c r="D76" s="13">
        <f>SUM(D70:D75)</f>
        <v>231.02999999999997</v>
      </c>
    </row>
    <row r="77" spans="1:4">
      <c r="A77" s="316"/>
      <c r="B77" s="316"/>
      <c r="C77" s="316"/>
      <c r="D77" s="316"/>
    </row>
    <row r="78" spans="1:4">
      <c r="A78" s="290" t="s">
        <v>151</v>
      </c>
      <c r="B78" s="290"/>
      <c r="C78" s="290"/>
      <c r="D78" s="290"/>
    </row>
    <row r="79" spans="1:4">
      <c r="A79" s="317" t="s">
        <v>152</v>
      </c>
      <c r="B79" s="318"/>
      <c r="C79" s="318"/>
      <c r="D79" s="319"/>
    </row>
    <row r="80" spans="1:4" ht="22.5">
      <c r="A80" s="5" t="s">
        <v>153</v>
      </c>
      <c r="B80" s="9" t="s">
        <v>154</v>
      </c>
      <c r="C80" s="5" t="s">
        <v>115</v>
      </c>
      <c r="D80" s="5" t="s">
        <v>99</v>
      </c>
    </row>
    <row r="81" spans="1:4">
      <c r="A81" s="5" t="s">
        <v>72</v>
      </c>
      <c r="B81" s="9" t="s">
        <v>155</v>
      </c>
      <c r="C81" s="10">
        <v>1.6E-2</v>
      </c>
      <c r="D81" s="11">
        <f>ROUND($D$32*C81,2)</f>
        <v>51.56</v>
      </c>
    </row>
    <row r="82" spans="1:4">
      <c r="A82" s="5" t="s">
        <v>75</v>
      </c>
      <c r="B82" s="9" t="s">
        <v>156</v>
      </c>
      <c r="C82" s="10">
        <v>1.9400000000000001E-2</v>
      </c>
      <c r="D82" s="11">
        <f>ROUND($D$32*C82,2)</f>
        <v>62.51</v>
      </c>
    </row>
    <row r="83" spans="1:4">
      <c r="A83" s="5" t="s">
        <v>78</v>
      </c>
      <c r="B83" s="9" t="s">
        <v>157</v>
      </c>
      <c r="C83" s="10">
        <v>0.01</v>
      </c>
      <c r="D83" s="11">
        <f t="shared" ref="D83:D86" si="1">ROUND($D$32*C83,2)</f>
        <v>32.22</v>
      </c>
    </row>
    <row r="84" spans="1:4">
      <c r="A84" s="5" t="s">
        <v>80</v>
      </c>
      <c r="B84" s="9" t="s">
        <v>158</v>
      </c>
      <c r="C84" s="10">
        <v>0.01</v>
      </c>
      <c r="D84" s="11">
        <f t="shared" si="1"/>
        <v>32.22</v>
      </c>
    </row>
    <row r="85" spans="1:4">
      <c r="A85" s="5" t="s">
        <v>104</v>
      </c>
      <c r="B85" s="9" t="s">
        <v>159</v>
      </c>
      <c r="C85" s="10">
        <v>0.01</v>
      </c>
      <c r="D85" s="11">
        <f t="shared" si="1"/>
        <v>32.22</v>
      </c>
    </row>
    <row r="86" spans="1:4">
      <c r="A86" s="5" t="s">
        <v>106</v>
      </c>
      <c r="B86" s="9" t="s">
        <v>160</v>
      </c>
      <c r="C86" s="10">
        <v>0</v>
      </c>
      <c r="D86" s="11">
        <f t="shared" si="1"/>
        <v>0</v>
      </c>
    </row>
    <row r="87" spans="1:4">
      <c r="A87" s="308" t="s">
        <v>118</v>
      </c>
      <c r="B87" s="309"/>
      <c r="C87" s="12">
        <f>SUM(C81:C86)</f>
        <v>6.54E-2</v>
      </c>
      <c r="D87" s="13">
        <f>SUM(D81:D86)</f>
        <v>210.73</v>
      </c>
    </row>
    <row r="88" spans="1:4">
      <c r="A88" s="320" t="s">
        <v>161</v>
      </c>
      <c r="B88" s="321"/>
      <c r="C88" s="321"/>
      <c r="D88" s="321"/>
    </row>
    <row r="89" spans="1:4" ht="22.5">
      <c r="A89" s="5" t="s">
        <v>162</v>
      </c>
      <c r="B89" s="9" t="s">
        <v>163</v>
      </c>
      <c r="C89" s="5" t="s">
        <v>115</v>
      </c>
      <c r="D89" s="5" t="s">
        <v>99</v>
      </c>
    </row>
    <row r="90" spans="1:4">
      <c r="A90" s="5" t="s">
        <v>72</v>
      </c>
      <c r="B90" s="8" t="s">
        <v>164</v>
      </c>
      <c r="C90" s="28">
        <v>0</v>
      </c>
      <c r="D90" s="27">
        <v>0</v>
      </c>
    </row>
    <row r="91" spans="1:4">
      <c r="A91" s="308" t="s">
        <v>118</v>
      </c>
      <c r="B91" s="309"/>
      <c r="C91" s="12">
        <f>SUM(C90)</f>
        <v>0</v>
      </c>
      <c r="D91" s="13">
        <f>SUM(D90)</f>
        <v>0</v>
      </c>
    </row>
    <row r="92" spans="1:4">
      <c r="A92" s="290" t="s">
        <v>165</v>
      </c>
      <c r="B92" s="290"/>
      <c r="C92" s="290"/>
      <c r="D92" s="290"/>
    </row>
    <row r="93" spans="1:4">
      <c r="A93" s="5">
        <v>4</v>
      </c>
      <c r="B93" s="302" t="s">
        <v>166</v>
      </c>
      <c r="C93" s="302"/>
      <c r="D93" s="5" t="s">
        <v>99</v>
      </c>
    </row>
    <row r="94" spans="1:4">
      <c r="A94" s="5" t="s">
        <v>153</v>
      </c>
      <c r="B94" s="302" t="s">
        <v>167</v>
      </c>
      <c r="C94" s="302"/>
      <c r="D94" s="11">
        <f>D87</f>
        <v>210.73</v>
      </c>
    </row>
    <row r="95" spans="1:4">
      <c r="A95" s="5" t="s">
        <v>162</v>
      </c>
      <c r="B95" s="302" t="s">
        <v>163</v>
      </c>
      <c r="C95" s="302"/>
      <c r="D95" s="11">
        <f>D91</f>
        <v>0</v>
      </c>
    </row>
    <row r="96" spans="1:4">
      <c r="A96" s="300" t="s">
        <v>110</v>
      </c>
      <c r="B96" s="300"/>
      <c r="C96" s="300"/>
      <c r="D96" s="13">
        <f>SUM(D94:D95)</f>
        <v>210.73</v>
      </c>
    </row>
    <row r="97" spans="1:4">
      <c r="A97" s="316"/>
      <c r="B97" s="316"/>
      <c r="C97" s="316"/>
      <c r="D97" s="316"/>
    </row>
    <row r="98" spans="1:4">
      <c r="A98" s="317" t="s">
        <v>168</v>
      </c>
      <c r="B98" s="318"/>
      <c r="C98" s="318"/>
      <c r="D98" s="319"/>
    </row>
    <row r="99" spans="1:4">
      <c r="A99" s="5">
        <v>5</v>
      </c>
      <c r="B99" s="302" t="s">
        <v>169</v>
      </c>
      <c r="C99" s="302"/>
      <c r="D99" s="5" t="s">
        <v>99</v>
      </c>
    </row>
    <row r="100" spans="1:4">
      <c r="A100" s="5" t="s">
        <v>72</v>
      </c>
      <c r="B100" s="302" t="s">
        <v>170</v>
      </c>
      <c r="C100" s="302"/>
      <c r="D100" s="171">
        <f>'UNIFORME MANUTENÇÃO'!D13</f>
        <v>72.120833333333337</v>
      </c>
    </row>
    <row r="101" spans="1:4">
      <c r="A101" s="5" t="s">
        <v>75</v>
      </c>
      <c r="B101" s="302" t="s">
        <v>171</v>
      </c>
      <c r="C101" s="302"/>
      <c r="D101" s="27">
        <v>0</v>
      </c>
    </row>
    <row r="102" spans="1:4">
      <c r="A102" s="5" t="s">
        <v>78</v>
      </c>
      <c r="B102" s="302" t="s">
        <v>172</v>
      </c>
      <c r="C102" s="302"/>
      <c r="D102" s="27"/>
    </row>
    <row r="103" spans="1:4">
      <c r="A103" s="5" t="s">
        <v>80</v>
      </c>
      <c r="B103" s="302" t="s">
        <v>109</v>
      </c>
      <c r="C103" s="302"/>
      <c r="D103" s="27">
        <v>0</v>
      </c>
    </row>
    <row r="104" spans="1:4">
      <c r="A104" s="300" t="s">
        <v>118</v>
      </c>
      <c r="B104" s="300"/>
      <c r="C104" s="300"/>
      <c r="D104" s="165">
        <f>SUM(D100:D103)</f>
        <v>72.120833333333337</v>
      </c>
    </row>
    <row r="105" spans="1:4">
      <c r="A105" s="316"/>
      <c r="B105" s="316"/>
      <c r="C105" s="316"/>
      <c r="D105" s="316"/>
    </row>
    <row r="106" spans="1:4">
      <c r="A106" s="290" t="s">
        <v>185</v>
      </c>
      <c r="B106" s="290"/>
      <c r="C106" s="290"/>
      <c r="D106" s="290"/>
    </row>
    <row r="107" spans="1:4" ht="22.5">
      <c r="A107" s="5">
        <v>6</v>
      </c>
      <c r="B107" s="14" t="s">
        <v>174</v>
      </c>
      <c r="C107" s="5" t="s">
        <v>115</v>
      </c>
      <c r="D107" s="5" t="s">
        <v>99</v>
      </c>
    </row>
    <row r="108" spans="1:4">
      <c r="A108" s="5" t="s">
        <v>72</v>
      </c>
      <c r="B108" s="14" t="s">
        <v>175</v>
      </c>
      <c r="C108" s="166">
        <v>0.12</v>
      </c>
      <c r="D108" s="11">
        <f>ROUND(D124*C108,2)</f>
        <v>840.58</v>
      </c>
    </row>
    <row r="109" spans="1:4">
      <c r="A109" s="5" t="s">
        <v>75</v>
      </c>
      <c r="B109" s="14" t="s">
        <v>176</v>
      </c>
      <c r="C109" s="166">
        <v>0.15</v>
      </c>
      <c r="D109" s="11">
        <f>ROUND((D108+D124)*C109,2)</f>
        <v>1176.81</v>
      </c>
    </row>
    <row r="110" spans="1:4">
      <c r="A110" s="5" t="s">
        <v>78</v>
      </c>
      <c r="B110" s="8" t="s">
        <v>177</v>
      </c>
      <c r="C110" s="12">
        <f>SUM(C111:C114)</f>
        <v>0.14250000000000002</v>
      </c>
      <c r="D110" s="9"/>
    </row>
    <row r="111" spans="1:4">
      <c r="A111" s="5"/>
      <c r="B111" s="14" t="s">
        <v>178</v>
      </c>
      <c r="C111" s="15">
        <v>1.6500000000000001E-2</v>
      </c>
      <c r="D111" s="323">
        <f>ROUND(ROUND((D108+D109+D124)/(100%-C110),2)*C110,2)</f>
        <v>1499.32</v>
      </c>
    </row>
    <row r="112" spans="1:4">
      <c r="A112" s="5"/>
      <c r="B112" s="14" t="s">
        <v>179</v>
      </c>
      <c r="C112" s="15">
        <v>7.5999999999999998E-2</v>
      </c>
      <c r="D112" s="324"/>
    </row>
    <row r="113" spans="1:4">
      <c r="A113" s="5"/>
      <c r="B113" s="14" t="s">
        <v>180</v>
      </c>
      <c r="C113" s="15">
        <v>0</v>
      </c>
      <c r="D113" s="324"/>
    </row>
    <row r="114" spans="1:4">
      <c r="A114" s="5"/>
      <c r="B114" s="14" t="s">
        <v>181</v>
      </c>
      <c r="C114" s="15">
        <v>0.05</v>
      </c>
      <c r="D114" s="325"/>
    </row>
    <row r="115" spans="1:4">
      <c r="A115" s="300" t="s">
        <v>118</v>
      </c>
      <c r="B115" s="300"/>
      <c r="C115" s="16"/>
      <c r="D115" s="13">
        <f>SUM(D108,D109,D111,D112,D113,D114)</f>
        <v>3516.71</v>
      </c>
    </row>
    <row r="116" spans="1:4">
      <c r="A116" s="316"/>
      <c r="B116" s="316"/>
      <c r="C116" s="316"/>
      <c r="D116" s="316"/>
    </row>
    <row r="117" spans="1:4">
      <c r="A117" s="290" t="s">
        <v>182</v>
      </c>
      <c r="B117" s="290"/>
      <c r="C117" s="290"/>
      <c r="D117" s="290"/>
    </row>
    <row r="118" spans="1:4">
      <c r="A118" s="5"/>
      <c r="B118" s="302" t="s">
        <v>183</v>
      </c>
      <c r="C118" s="302"/>
      <c r="D118" s="5" t="s">
        <v>99</v>
      </c>
    </row>
    <row r="119" spans="1:4">
      <c r="A119" s="5" t="s">
        <v>72</v>
      </c>
      <c r="B119" s="302" t="s">
        <v>97</v>
      </c>
      <c r="C119" s="302"/>
      <c r="D119" s="11">
        <f>D32</f>
        <v>3222.38</v>
      </c>
    </row>
    <row r="120" spans="1:4">
      <c r="A120" s="5" t="s">
        <v>75</v>
      </c>
      <c r="B120" s="302" t="s">
        <v>111</v>
      </c>
      <c r="C120" s="302"/>
      <c r="D120" s="11">
        <f>D66</f>
        <v>3268.5771999999997</v>
      </c>
    </row>
    <row r="121" spans="1:4">
      <c r="A121" s="5" t="s">
        <v>78</v>
      </c>
      <c r="B121" s="302" t="s">
        <v>111</v>
      </c>
      <c r="C121" s="302"/>
      <c r="D121" s="11">
        <f>D76</f>
        <v>231.02999999999997</v>
      </c>
    </row>
    <row r="122" spans="1:4">
      <c r="A122" s="5" t="s">
        <v>80</v>
      </c>
      <c r="B122" s="302" t="s">
        <v>151</v>
      </c>
      <c r="C122" s="302"/>
      <c r="D122" s="17">
        <f>D96</f>
        <v>210.73</v>
      </c>
    </row>
    <row r="123" spans="1:4">
      <c r="A123" s="5" t="s">
        <v>104</v>
      </c>
      <c r="B123" s="302" t="s">
        <v>168</v>
      </c>
      <c r="C123" s="302"/>
      <c r="D123" s="17">
        <f>D104</f>
        <v>72.120833333333337</v>
      </c>
    </row>
    <row r="124" spans="1:4">
      <c r="A124" s="300" t="s">
        <v>184</v>
      </c>
      <c r="B124" s="300"/>
      <c r="C124" s="300"/>
      <c r="D124" s="18">
        <f>SUM(D119:D123)</f>
        <v>7004.8380333333325</v>
      </c>
    </row>
    <row r="125" spans="1:4">
      <c r="A125" s="5" t="s">
        <v>106</v>
      </c>
      <c r="B125" s="302" t="s">
        <v>185</v>
      </c>
      <c r="C125" s="302"/>
      <c r="D125" s="17">
        <f>D115</f>
        <v>3516.71</v>
      </c>
    </row>
    <row r="126" spans="1:4">
      <c r="A126" s="300" t="s">
        <v>186</v>
      </c>
      <c r="B126" s="300"/>
      <c r="C126" s="300"/>
      <c r="D126" s="18">
        <f>ROUNDUP(D124+D125,2)</f>
        <v>10521.550000000001</v>
      </c>
    </row>
    <row r="127" spans="1:4">
      <c r="A127" s="316"/>
      <c r="B127" s="316"/>
      <c r="C127" s="316"/>
      <c r="D127" s="316"/>
    </row>
  </sheetData>
  <mergeCells count="88">
    <mergeCell ref="A124:C124"/>
    <mergeCell ref="B125:C125"/>
    <mergeCell ref="A126:C126"/>
    <mergeCell ref="A127:D127"/>
    <mergeCell ref="B118:C118"/>
    <mergeCell ref="B119:C119"/>
    <mergeCell ref="B120:C120"/>
    <mergeCell ref="B121:C121"/>
    <mergeCell ref="B122:C122"/>
    <mergeCell ref="B123:C123"/>
    <mergeCell ref="A117:D117"/>
    <mergeCell ref="B99:C99"/>
    <mergeCell ref="B100:C100"/>
    <mergeCell ref="B101:C101"/>
    <mergeCell ref="B102:C102"/>
    <mergeCell ref="B103:C103"/>
    <mergeCell ref="A104:C104"/>
    <mergeCell ref="A105:D105"/>
    <mergeCell ref="A106:D106"/>
    <mergeCell ref="D111:D114"/>
    <mergeCell ref="A115:B115"/>
    <mergeCell ref="A116:D116"/>
    <mergeCell ref="A98:D98"/>
    <mergeCell ref="A78:D78"/>
    <mergeCell ref="A79:D79"/>
    <mergeCell ref="A87:B87"/>
    <mergeCell ref="A88:D88"/>
    <mergeCell ref="A91:B91"/>
    <mergeCell ref="A92:D92"/>
    <mergeCell ref="B93:C93"/>
    <mergeCell ref="B94:C94"/>
    <mergeCell ref="B95:C95"/>
    <mergeCell ref="A96:C96"/>
    <mergeCell ref="A97:D97"/>
    <mergeCell ref="A77:D77"/>
    <mergeCell ref="A51:D51"/>
    <mergeCell ref="A60:C60"/>
    <mergeCell ref="A61:D61"/>
    <mergeCell ref="B62:C62"/>
    <mergeCell ref="B63:C63"/>
    <mergeCell ref="B64:C64"/>
    <mergeCell ref="B65:C65"/>
    <mergeCell ref="A66:C66"/>
    <mergeCell ref="A67:D67"/>
    <mergeCell ref="A68:D68"/>
    <mergeCell ref="A76:B76"/>
    <mergeCell ref="A50:B50"/>
    <mergeCell ref="B27:C27"/>
    <mergeCell ref="B28:C28"/>
    <mergeCell ref="B29:C29"/>
    <mergeCell ref="B30:C30"/>
    <mergeCell ref="B31:C31"/>
    <mergeCell ref="A32:C32"/>
    <mergeCell ref="A33:D33"/>
    <mergeCell ref="A34:D34"/>
    <mergeCell ref="A35:D35"/>
    <mergeCell ref="A39:B39"/>
    <mergeCell ref="A40:D40"/>
    <mergeCell ref="B26:C26"/>
    <mergeCell ref="A15:D15"/>
    <mergeCell ref="A16:D16"/>
    <mergeCell ref="B17:C17"/>
    <mergeCell ref="B18:C18"/>
    <mergeCell ref="B19:C19"/>
    <mergeCell ref="B20:C20"/>
    <mergeCell ref="B21:C21"/>
    <mergeCell ref="A22:D22"/>
    <mergeCell ref="A23:D23"/>
    <mergeCell ref="B24:C24"/>
    <mergeCell ref="B25:C25"/>
    <mergeCell ref="A14:D14"/>
    <mergeCell ref="A4:B4"/>
    <mergeCell ref="C4:D4"/>
    <mergeCell ref="A5:D5"/>
    <mergeCell ref="A6:D6"/>
    <mergeCell ref="B7:C7"/>
    <mergeCell ref="B8:C8"/>
    <mergeCell ref="B9:C9"/>
    <mergeCell ref="B10:C10"/>
    <mergeCell ref="A11:D11"/>
    <mergeCell ref="A12:B12"/>
    <mergeCell ref="A13:B13"/>
    <mergeCell ref="A1:B1"/>
    <mergeCell ref="C1:D1"/>
    <mergeCell ref="A2:B2"/>
    <mergeCell ref="C2:D2"/>
    <mergeCell ref="A3:B3"/>
    <mergeCell ref="C3:D3"/>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9DEE0-779B-45F5-8E4F-3E5316B948A8}">
  <sheetPr>
    <tabColor rgb="FF92D050"/>
  </sheetPr>
  <dimension ref="A1:K127"/>
  <sheetViews>
    <sheetView topLeftCell="A112" zoomScale="130" zoomScaleNormal="130" workbookViewId="0">
      <selection activeCell="D126" sqref="D126"/>
    </sheetView>
  </sheetViews>
  <sheetFormatPr defaultRowHeight="15"/>
  <cols>
    <col min="1" max="1" width="3.5703125" style="3" customWidth="1"/>
    <col min="2" max="2" width="48" style="2" customWidth="1"/>
    <col min="3" max="3" width="8.5703125" style="2" customWidth="1"/>
    <col min="4" max="4" width="16" style="3" customWidth="1"/>
  </cols>
  <sheetData>
    <row r="1" spans="1:11">
      <c r="A1" s="289" t="s">
        <v>67</v>
      </c>
      <c r="B1" s="289"/>
      <c r="C1" s="289"/>
      <c r="D1" s="289"/>
    </row>
    <row r="2" spans="1:11">
      <c r="A2" s="289" t="s">
        <v>68</v>
      </c>
      <c r="B2" s="289"/>
      <c r="C2" s="289"/>
      <c r="D2" s="289"/>
    </row>
    <row r="3" spans="1:11">
      <c r="A3" s="289" t="s">
        <v>69</v>
      </c>
      <c r="B3" s="289"/>
      <c r="C3" s="289"/>
      <c r="D3" s="289"/>
    </row>
    <row r="4" spans="1:11">
      <c r="A4" s="289" t="s">
        <v>70</v>
      </c>
      <c r="B4" s="289"/>
      <c r="C4" s="289"/>
      <c r="D4" s="289"/>
    </row>
    <row r="5" spans="1:11">
      <c r="A5" s="291"/>
      <c r="B5" s="291"/>
      <c r="C5" s="291"/>
      <c r="D5" s="291"/>
    </row>
    <row r="6" spans="1:11">
      <c r="A6" s="292" t="s">
        <v>71</v>
      </c>
      <c r="B6" s="293"/>
      <c r="C6" s="293"/>
      <c r="D6" s="294"/>
    </row>
    <row r="7" spans="1:11">
      <c r="A7" s="4" t="s">
        <v>72</v>
      </c>
      <c r="B7" s="295" t="s">
        <v>73</v>
      </c>
      <c r="C7" s="296"/>
      <c r="D7" s="5" t="s">
        <v>74</v>
      </c>
    </row>
    <row r="8" spans="1:11">
      <c r="A8" s="4" t="s">
        <v>75</v>
      </c>
      <c r="B8" s="297" t="s">
        <v>76</v>
      </c>
      <c r="C8" s="298"/>
      <c r="D8" s="5" t="s">
        <v>77</v>
      </c>
    </row>
    <row r="9" spans="1:11">
      <c r="A9" s="4" t="s">
        <v>78</v>
      </c>
      <c r="B9" s="297" t="s">
        <v>79</v>
      </c>
      <c r="C9" s="298"/>
      <c r="D9" s="5">
        <v>2024</v>
      </c>
    </row>
    <row r="10" spans="1:11">
      <c r="A10" s="4" t="s">
        <v>80</v>
      </c>
      <c r="B10" s="297" t="s">
        <v>81</v>
      </c>
      <c r="C10" s="298"/>
      <c r="D10" s="30" t="s">
        <v>194</v>
      </c>
      <c r="K10" s="210" t="s">
        <v>195</v>
      </c>
    </row>
    <row r="11" spans="1:11">
      <c r="A11" s="299" t="s">
        <v>83</v>
      </c>
      <c r="B11" s="299"/>
      <c r="C11" s="299"/>
      <c r="D11" s="299"/>
      <c r="K11" s="210" t="s">
        <v>196</v>
      </c>
    </row>
    <row r="12" spans="1:11" ht="45">
      <c r="A12" s="300" t="s">
        <v>84</v>
      </c>
      <c r="B12" s="300"/>
      <c r="C12" s="5" t="s">
        <v>85</v>
      </c>
      <c r="D12" s="5" t="s">
        <v>86</v>
      </c>
    </row>
    <row r="13" spans="1:11">
      <c r="A13" s="301" t="s">
        <v>197</v>
      </c>
      <c r="B13" s="301"/>
      <c r="C13" s="4">
        <v>44</v>
      </c>
      <c r="D13" s="4">
        <v>1</v>
      </c>
    </row>
    <row r="14" spans="1:11">
      <c r="A14" s="290" t="s">
        <v>88</v>
      </c>
      <c r="B14" s="290"/>
      <c r="C14" s="290"/>
      <c r="D14" s="290"/>
    </row>
    <row r="15" spans="1:11">
      <c r="A15" s="303" t="s">
        <v>89</v>
      </c>
      <c r="B15" s="303"/>
      <c r="C15" s="303"/>
      <c r="D15" s="303"/>
    </row>
    <row r="16" spans="1:11">
      <c r="A16" s="303" t="s">
        <v>90</v>
      </c>
      <c r="B16" s="303"/>
      <c r="C16" s="303"/>
      <c r="D16" s="303"/>
    </row>
    <row r="17" spans="1:4">
      <c r="A17" s="4">
        <v>1</v>
      </c>
      <c r="B17" s="304" t="s">
        <v>91</v>
      </c>
      <c r="C17" s="304"/>
      <c r="D17" s="6" t="str">
        <f>A14</f>
        <v>Mão de obra</v>
      </c>
    </row>
    <row r="18" spans="1:4">
      <c r="A18" s="4">
        <v>2</v>
      </c>
      <c r="B18" s="304" t="s">
        <v>92</v>
      </c>
      <c r="C18" s="304"/>
      <c r="D18" s="31" t="s">
        <v>198</v>
      </c>
    </row>
    <row r="19" spans="1:4">
      <c r="A19" s="4">
        <v>3</v>
      </c>
      <c r="B19" s="304" t="s">
        <v>192</v>
      </c>
      <c r="C19" s="304"/>
      <c r="D19" s="162">
        <v>2848</v>
      </c>
    </row>
    <row r="20" spans="1:4">
      <c r="A20" s="4">
        <v>4</v>
      </c>
      <c r="B20" s="304" t="s">
        <v>95</v>
      </c>
      <c r="C20" s="304"/>
      <c r="D20" s="25"/>
    </row>
    <row r="21" spans="1:4">
      <c r="A21" s="4">
        <v>5</v>
      </c>
      <c r="B21" s="304" t="s">
        <v>96</v>
      </c>
      <c r="C21" s="304"/>
      <c r="D21" s="26">
        <v>45413</v>
      </c>
    </row>
    <row r="22" spans="1:4">
      <c r="A22" s="306"/>
      <c r="B22" s="306"/>
      <c r="C22" s="306"/>
      <c r="D22" s="306"/>
    </row>
    <row r="23" spans="1:4">
      <c r="A23" s="290" t="s">
        <v>97</v>
      </c>
      <c r="B23" s="290"/>
      <c r="C23" s="290"/>
      <c r="D23" s="290"/>
    </row>
    <row r="24" spans="1:4">
      <c r="A24" s="7">
        <v>1</v>
      </c>
      <c r="B24" s="307" t="s">
        <v>98</v>
      </c>
      <c r="C24" s="307"/>
      <c r="D24" s="7" t="s">
        <v>99</v>
      </c>
    </row>
    <row r="25" spans="1:4">
      <c r="A25" s="7" t="s">
        <v>72</v>
      </c>
      <c r="B25" s="302" t="s">
        <v>193</v>
      </c>
      <c r="C25" s="302"/>
      <c r="D25" s="27">
        <f>D19</f>
        <v>2848</v>
      </c>
    </row>
    <row r="26" spans="1:4">
      <c r="A26" s="7" t="s">
        <v>75</v>
      </c>
      <c r="B26" s="302" t="s">
        <v>101</v>
      </c>
      <c r="C26" s="302"/>
      <c r="D26" s="17">
        <v>0</v>
      </c>
    </row>
    <row r="27" spans="1:4">
      <c r="A27" s="7" t="s">
        <v>78</v>
      </c>
      <c r="B27" s="310" t="s">
        <v>102</v>
      </c>
      <c r="C27" s="311"/>
      <c r="D27" s="19">
        <v>0</v>
      </c>
    </row>
    <row r="28" spans="1:4">
      <c r="A28" s="7" t="s">
        <v>80</v>
      </c>
      <c r="B28" s="310" t="s">
        <v>103</v>
      </c>
      <c r="C28" s="311"/>
      <c r="D28" s="19">
        <v>0</v>
      </c>
    </row>
    <row r="29" spans="1:4">
      <c r="A29" s="7" t="s">
        <v>104</v>
      </c>
      <c r="B29" s="310" t="s">
        <v>105</v>
      </c>
      <c r="C29" s="311"/>
      <c r="D29" s="19">
        <f>D28/15*2.5</f>
        <v>0</v>
      </c>
    </row>
    <row r="30" spans="1:4">
      <c r="A30" s="7" t="s">
        <v>106</v>
      </c>
      <c r="B30" s="307" t="s">
        <v>107</v>
      </c>
      <c r="C30" s="307"/>
      <c r="D30" s="19">
        <v>0</v>
      </c>
    </row>
    <row r="31" spans="1:4">
      <c r="A31" s="5" t="s">
        <v>108</v>
      </c>
      <c r="B31" s="312" t="s">
        <v>109</v>
      </c>
      <c r="C31" s="313"/>
      <c r="D31" s="11">
        <v>0</v>
      </c>
    </row>
    <row r="32" spans="1:4">
      <c r="A32" s="308" t="s">
        <v>110</v>
      </c>
      <c r="B32" s="314"/>
      <c r="C32" s="309"/>
      <c r="D32" s="13">
        <f>SUM(D25:D31)</f>
        <v>2848</v>
      </c>
    </row>
    <row r="33" spans="1:4">
      <c r="A33" s="306"/>
      <c r="B33" s="306"/>
      <c r="C33" s="306"/>
      <c r="D33" s="306"/>
    </row>
    <row r="34" spans="1:4">
      <c r="A34" s="290" t="s">
        <v>111</v>
      </c>
      <c r="B34" s="290"/>
      <c r="C34" s="290"/>
      <c r="D34" s="290"/>
    </row>
    <row r="35" spans="1:4">
      <c r="A35" s="290" t="s">
        <v>112</v>
      </c>
      <c r="B35" s="290"/>
      <c r="C35" s="290"/>
      <c r="D35" s="290"/>
    </row>
    <row r="36" spans="1:4" ht="22.5">
      <c r="A36" s="5" t="s">
        <v>113</v>
      </c>
      <c r="B36" s="8" t="s">
        <v>114</v>
      </c>
      <c r="C36" s="5" t="s">
        <v>115</v>
      </c>
      <c r="D36" s="5" t="s">
        <v>99</v>
      </c>
    </row>
    <row r="37" spans="1:4">
      <c r="A37" s="5" t="s">
        <v>72</v>
      </c>
      <c r="B37" s="9" t="s">
        <v>116</v>
      </c>
      <c r="C37" s="10">
        <v>8.3299999999999999E-2</v>
      </c>
      <c r="D37" s="11">
        <f>ROUND($D$32*C37,2)</f>
        <v>237.24</v>
      </c>
    </row>
    <row r="38" spans="1:4">
      <c r="A38" s="5" t="s">
        <v>75</v>
      </c>
      <c r="B38" s="9" t="s">
        <v>117</v>
      </c>
      <c r="C38" s="10">
        <v>0.121</v>
      </c>
      <c r="D38" s="11">
        <f>ROUND($D$32*C38,2)</f>
        <v>344.61</v>
      </c>
    </row>
    <row r="39" spans="1:4">
      <c r="A39" s="308" t="s">
        <v>118</v>
      </c>
      <c r="B39" s="309"/>
      <c r="C39" s="12">
        <f>SUM(C37:C38)</f>
        <v>0.20429999999999998</v>
      </c>
      <c r="D39" s="13">
        <f>SUM(D37:D38)</f>
        <v>581.85</v>
      </c>
    </row>
    <row r="40" spans="1:4">
      <c r="A40" s="315" t="s">
        <v>119</v>
      </c>
      <c r="B40" s="315"/>
      <c r="C40" s="315"/>
      <c r="D40" s="315"/>
    </row>
    <row r="41" spans="1:4" ht="22.5">
      <c r="A41" s="5" t="s">
        <v>120</v>
      </c>
      <c r="B41" s="5" t="s">
        <v>121</v>
      </c>
      <c r="C41" s="5" t="s">
        <v>115</v>
      </c>
      <c r="D41" s="5" t="s">
        <v>99</v>
      </c>
    </row>
    <row r="42" spans="1:4">
      <c r="A42" s="5" t="s">
        <v>72</v>
      </c>
      <c r="B42" s="9" t="s">
        <v>122</v>
      </c>
      <c r="C42" s="10">
        <v>0.2</v>
      </c>
      <c r="D42" s="11">
        <f>ROUND(($D$32+$D$39)*C42,2)</f>
        <v>685.97</v>
      </c>
    </row>
    <row r="43" spans="1:4">
      <c r="A43" s="5" t="s">
        <v>75</v>
      </c>
      <c r="B43" s="9" t="s">
        <v>123</v>
      </c>
      <c r="C43" s="10">
        <v>2.5000000000000001E-2</v>
      </c>
      <c r="D43" s="11">
        <f>ROUND(($D$32+$D$39)*C43,2)</f>
        <v>85.75</v>
      </c>
    </row>
    <row r="44" spans="1:4">
      <c r="A44" s="5" t="s">
        <v>78</v>
      </c>
      <c r="B44" s="9" t="s">
        <v>124</v>
      </c>
      <c r="C44" s="10">
        <v>0.03</v>
      </c>
      <c r="D44" s="11">
        <f t="shared" ref="D44:D49" si="0">ROUND(($D$32+$D$39)*C44,2)</f>
        <v>102.9</v>
      </c>
    </row>
    <row r="45" spans="1:4">
      <c r="A45" s="5" t="s">
        <v>80</v>
      </c>
      <c r="B45" s="9" t="s">
        <v>125</v>
      </c>
      <c r="C45" s="10">
        <v>1.4999999999999999E-2</v>
      </c>
      <c r="D45" s="11">
        <f t="shared" si="0"/>
        <v>51.45</v>
      </c>
    </row>
    <row r="46" spans="1:4">
      <c r="A46" s="5" t="s">
        <v>104</v>
      </c>
      <c r="B46" s="9" t="s">
        <v>126</v>
      </c>
      <c r="C46" s="10">
        <v>0.01</v>
      </c>
      <c r="D46" s="11">
        <f t="shared" si="0"/>
        <v>34.299999999999997</v>
      </c>
    </row>
    <row r="47" spans="1:4">
      <c r="A47" s="5" t="s">
        <v>106</v>
      </c>
      <c r="B47" s="9" t="s">
        <v>127</v>
      </c>
      <c r="C47" s="10">
        <v>6.0000000000000001E-3</v>
      </c>
      <c r="D47" s="11">
        <f t="shared" si="0"/>
        <v>20.58</v>
      </c>
    </row>
    <row r="48" spans="1:4">
      <c r="A48" s="5" t="s">
        <v>108</v>
      </c>
      <c r="B48" s="9" t="s">
        <v>128</v>
      </c>
      <c r="C48" s="10">
        <v>2E-3</v>
      </c>
      <c r="D48" s="11">
        <f t="shared" si="0"/>
        <v>6.86</v>
      </c>
    </row>
    <row r="49" spans="1:4">
      <c r="A49" s="5" t="s">
        <v>129</v>
      </c>
      <c r="B49" s="9" t="s">
        <v>130</v>
      </c>
      <c r="C49" s="10">
        <v>0.08</v>
      </c>
      <c r="D49" s="11">
        <f t="shared" si="0"/>
        <v>274.39</v>
      </c>
    </row>
    <row r="50" spans="1:4">
      <c r="A50" s="308" t="s">
        <v>118</v>
      </c>
      <c r="B50" s="309"/>
      <c r="C50" s="12">
        <f>SUM(C42:C49)</f>
        <v>0.36800000000000005</v>
      </c>
      <c r="D50" s="13">
        <f>SUM(D42:D49)</f>
        <v>1262.2</v>
      </c>
    </row>
    <row r="51" spans="1:4">
      <c r="A51" s="290" t="s">
        <v>131</v>
      </c>
      <c r="B51" s="290"/>
      <c r="C51" s="290"/>
      <c r="D51" s="290"/>
    </row>
    <row r="52" spans="1:4" ht="22.5">
      <c r="A52" s="5" t="s">
        <v>132</v>
      </c>
      <c r="B52" s="9" t="s">
        <v>133</v>
      </c>
      <c r="C52" s="5" t="s">
        <v>134</v>
      </c>
      <c r="D52" s="5" t="s">
        <v>99</v>
      </c>
    </row>
    <row r="53" spans="1:4">
      <c r="A53" s="163" t="s">
        <v>72</v>
      </c>
      <c r="B53" s="9" t="s">
        <v>135</v>
      </c>
      <c r="C53" s="17">
        <v>5.5</v>
      </c>
      <c r="D53" s="17">
        <f>(C53*2*26)-D25*6%</f>
        <v>115.12</v>
      </c>
    </row>
    <row r="54" spans="1:4" ht="22.5">
      <c r="A54" s="5" t="s">
        <v>75</v>
      </c>
      <c r="B54" s="9" t="s">
        <v>136</v>
      </c>
      <c r="C54" s="27">
        <v>35</v>
      </c>
      <c r="D54" s="11">
        <f>C54*21</f>
        <v>735</v>
      </c>
    </row>
    <row r="55" spans="1:4">
      <c r="A55" s="5" t="s">
        <v>78</v>
      </c>
      <c r="B55" s="14" t="s">
        <v>137</v>
      </c>
      <c r="C55" s="17"/>
      <c r="D55" s="17">
        <f>C55</f>
        <v>0</v>
      </c>
    </row>
    <row r="56" spans="1:4">
      <c r="A56" s="5" t="s">
        <v>80</v>
      </c>
      <c r="B56" s="9" t="s">
        <v>138</v>
      </c>
      <c r="C56" s="9"/>
      <c r="D56" s="17">
        <v>0</v>
      </c>
    </row>
    <row r="57" spans="1:4">
      <c r="A57" s="5" t="s">
        <v>104</v>
      </c>
      <c r="B57" s="9" t="s">
        <v>139</v>
      </c>
      <c r="C57" s="9"/>
      <c r="D57" s="17">
        <v>0</v>
      </c>
    </row>
    <row r="58" spans="1:4">
      <c r="A58" s="5" t="s">
        <v>106</v>
      </c>
      <c r="B58" s="14" t="s">
        <v>140</v>
      </c>
      <c r="C58" s="17"/>
      <c r="D58" s="17">
        <v>0</v>
      </c>
    </row>
    <row r="59" spans="1:4">
      <c r="A59" s="4" t="s">
        <v>108</v>
      </c>
      <c r="B59" s="164" t="s">
        <v>109</v>
      </c>
      <c r="C59" s="164"/>
      <c r="D59" s="17">
        <v>0</v>
      </c>
    </row>
    <row r="60" spans="1:4">
      <c r="A60" s="300" t="s">
        <v>110</v>
      </c>
      <c r="B60" s="300"/>
      <c r="C60" s="300"/>
      <c r="D60" s="18">
        <f>SUM(D53:D59)</f>
        <v>850.12</v>
      </c>
    </row>
    <row r="61" spans="1:4">
      <c r="A61" s="290" t="s">
        <v>141</v>
      </c>
      <c r="B61" s="290"/>
      <c r="C61" s="290"/>
      <c r="D61" s="290"/>
    </row>
    <row r="62" spans="1:4">
      <c r="A62" s="5">
        <v>2</v>
      </c>
      <c r="B62" s="302" t="s">
        <v>142</v>
      </c>
      <c r="C62" s="302"/>
      <c r="D62" s="5" t="s">
        <v>99</v>
      </c>
    </row>
    <row r="63" spans="1:4">
      <c r="A63" s="5" t="s">
        <v>113</v>
      </c>
      <c r="B63" s="302" t="s">
        <v>114</v>
      </c>
      <c r="C63" s="302"/>
      <c r="D63" s="11">
        <f>D39</f>
        <v>581.85</v>
      </c>
    </row>
    <row r="64" spans="1:4">
      <c r="A64" s="5" t="s">
        <v>120</v>
      </c>
      <c r="B64" s="302" t="s">
        <v>121</v>
      </c>
      <c r="C64" s="302"/>
      <c r="D64" s="11">
        <f>D50</f>
        <v>1262.2</v>
      </c>
    </row>
    <row r="65" spans="1:4">
      <c r="A65" s="5" t="s">
        <v>132</v>
      </c>
      <c r="B65" s="302" t="s">
        <v>133</v>
      </c>
      <c r="C65" s="302"/>
      <c r="D65" s="11">
        <f>D60</f>
        <v>850.12</v>
      </c>
    </row>
    <row r="66" spans="1:4">
      <c r="A66" s="300" t="s">
        <v>110</v>
      </c>
      <c r="B66" s="300"/>
      <c r="C66" s="300"/>
      <c r="D66" s="13">
        <f>SUM(D63:D65)</f>
        <v>2694.17</v>
      </c>
    </row>
    <row r="67" spans="1:4">
      <c r="A67" s="306"/>
      <c r="B67" s="306"/>
      <c r="C67" s="306"/>
      <c r="D67" s="306"/>
    </row>
    <row r="68" spans="1:4">
      <c r="A68" s="290" t="s">
        <v>143</v>
      </c>
      <c r="B68" s="290"/>
      <c r="C68" s="290"/>
      <c r="D68" s="290"/>
    </row>
    <row r="69" spans="1:4" ht="22.5">
      <c r="A69" s="5">
        <v>3</v>
      </c>
      <c r="B69" s="8" t="s">
        <v>144</v>
      </c>
      <c r="C69" s="5" t="s">
        <v>115</v>
      </c>
      <c r="D69" s="5" t="s">
        <v>99</v>
      </c>
    </row>
    <row r="70" spans="1:4">
      <c r="A70" s="5" t="s">
        <v>72</v>
      </c>
      <c r="B70" s="8" t="s">
        <v>145</v>
      </c>
      <c r="C70" s="10">
        <v>4.1999999999999997E-3</v>
      </c>
      <c r="D70" s="11">
        <f>ROUND(D32*C70,2)</f>
        <v>11.96</v>
      </c>
    </row>
    <row r="71" spans="1:4">
      <c r="A71" s="5" t="s">
        <v>75</v>
      </c>
      <c r="B71" s="8" t="s">
        <v>146</v>
      </c>
      <c r="C71" s="10">
        <f>0.08*C$70</f>
        <v>3.3599999999999998E-4</v>
      </c>
      <c r="D71" s="11">
        <f>ROUND($D$32*$C$71,2)</f>
        <v>0.96</v>
      </c>
    </row>
    <row r="72" spans="1:4">
      <c r="A72" s="5" t="s">
        <v>78</v>
      </c>
      <c r="B72" s="8" t="s">
        <v>147</v>
      </c>
      <c r="C72" s="10">
        <v>0.04</v>
      </c>
      <c r="D72" s="11">
        <f>ROUND(D32*C72,2)</f>
        <v>113.92</v>
      </c>
    </row>
    <row r="73" spans="1:4">
      <c r="A73" s="5" t="s">
        <v>80</v>
      </c>
      <c r="B73" s="8" t="s">
        <v>148</v>
      </c>
      <c r="C73" s="10">
        <v>1.9400000000000001E-2</v>
      </c>
      <c r="D73" s="11">
        <f>ROUND(D32*C73,2)</f>
        <v>55.25</v>
      </c>
    </row>
    <row r="74" spans="1:4" ht="22.5">
      <c r="A74" s="5" t="s">
        <v>104</v>
      </c>
      <c r="B74" s="8" t="s">
        <v>149</v>
      </c>
      <c r="C74" s="10">
        <f>C50*C73</f>
        <v>7.1392000000000009E-3</v>
      </c>
      <c r="D74" s="11">
        <f>ROUND(D32*C74,2)</f>
        <v>20.329999999999998</v>
      </c>
    </row>
    <row r="75" spans="1:4">
      <c r="A75" s="5" t="s">
        <v>106</v>
      </c>
      <c r="B75" s="8" t="s">
        <v>150</v>
      </c>
      <c r="C75" s="10">
        <f>40%*8%*C73</f>
        <v>6.2080000000000002E-4</v>
      </c>
      <c r="D75" s="11">
        <f>ROUND($D$32*$C$75,2)</f>
        <v>1.77</v>
      </c>
    </row>
    <row r="76" spans="1:4">
      <c r="A76" s="308" t="s">
        <v>118</v>
      </c>
      <c r="B76" s="309"/>
      <c r="C76" s="12">
        <f>SUM(C70:C75)</f>
        <v>7.1695999999999996E-2</v>
      </c>
      <c r="D76" s="13">
        <f>SUM(D70:D75)</f>
        <v>204.19000000000003</v>
      </c>
    </row>
    <row r="77" spans="1:4">
      <c r="A77" s="316"/>
      <c r="B77" s="316"/>
      <c r="C77" s="316"/>
      <c r="D77" s="316"/>
    </row>
    <row r="78" spans="1:4">
      <c r="A78" s="290" t="s">
        <v>151</v>
      </c>
      <c r="B78" s="290"/>
      <c r="C78" s="290"/>
      <c r="D78" s="290"/>
    </row>
    <row r="79" spans="1:4">
      <c r="A79" s="317" t="s">
        <v>152</v>
      </c>
      <c r="B79" s="318"/>
      <c r="C79" s="318"/>
      <c r="D79" s="319"/>
    </row>
    <row r="80" spans="1:4" ht="22.5">
      <c r="A80" s="5" t="s">
        <v>153</v>
      </c>
      <c r="B80" s="9" t="s">
        <v>154</v>
      </c>
      <c r="C80" s="5" t="s">
        <v>115</v>
      </c>
      <c r="D80" s="5" t="s">
        <v>99</v>
      </c>
    </row>
    <row r="81" spans="1:4">
      <c r="A81" s="5" t="s">
        <v>72</v>
      </c>
      <c r="B81" s="9" t="s">
        <v>155</v>
      </c>
      <c r="C81" s="10">
        <v>1.6E-2</v>
      </c>
      <c r="D81" s="11">
        <f>ROUND($D$32*C81,2)</f>
        <v>45.57</v>
      </c>
    </row>
    <row r="82" spans="1:4">
      <c r="A82" s="5" t="s">
        <v>75</v>
      </c>
      <c r="B82" s="9" t="s">
        <v>156</v>
      </c>
      <c r="C82" s="10">
        <v>1.9400000000000001E-2</v>
      </c>
      <c r="D82" s="11">
        <f>ROUND($D$32*C82,2)</f>
        <v>55.25</v>
      </c>
    </row>
    <row r="83" spans="1:4">
      <c r="A83" s="5" t="s">
        <v>78</v>
      </c>
      <c r="B83" s="9" t="s">
        <v>157</v>
      </c>
      <c r="C83" s="10">
        <v>0.01</v>
      </c>
      <c r="D83" s="11">
        <f t="shared" ref="D83:D86" si="1">ROUND($D$32*C83,2)</f>
        <v>28.48</v>
      </c>
    </row>
    <row r="84" spans="1:4">
      <c r="A84" s="5" t="s">
        <v>80</v>
      </c>
      <c r="B84" s="9" t="s">
        <v>158</v>
      </c>
      <c r="C84" s="10">
        <v>0.01</v>
      </c>
      <c r="D84" s="11">
        <f t="shared" si="1"/>
        <v>28.48</v>
      </c>
    </row>
    <row r="85" spans="1:4">
      <c r="A85" s="5" t="s">
        <v>104</v>
      </c>
      <c r="B85" s="9" t="s">
        <v>159</v>
      </c>
      <c r="C85" s="10">
        <v>0.01</v>
      </c>
      <c r="D85" s="11">
        <f t="shared" si="1"/>
        <v>28.48</v>
      </c>
    </row>
    <row r="86" spans="1:4">
      <c r="A86" s="5" t="s">
        <v>106</v>
      </c>
      <c r="B86" s="9" t="s">
        <v>160</v>
      </c>
      <c r="C86" s="10">
        <v>0</v>
      </c>
      <c r="D86" s="11">
        <f t="shared" si="1"/>
        <v>0</v>
      </c>
    </row>
    <row r="87" spans="1:4">
      <c r="A87" s="308" t="s">
        <v>118</v>
      </c>
      <c r="B87" s="309"/>
      <c r="C87" s="12">
        <f>SUM(C81:C86)</f>
        <v>6.54E-2</v>
      </c>
      <c r="D87" s="13">
        <f>SUM(D81:D86)</f>
        <v>186.25999999999996</v>
      </c>
    </row>
    <row r="88" spans="1:4">
      <c r="A88" s="320" t="s">
        <v>161</v>
      </c>
      <c r="B88" s="321"/>
      <c r="C88" s="321"/>
      <c r="D88" s="321"/>
    </row>
    <row r="89" spans="1:4" ht="22.5">
      <c r="A89" s="5" t="s">
        <v>162</v>
      </c>
      <c r="B89" s="9" t="s">
        <v>163</v>
      </c>
      <c r="C89" s="5" t="s">
        <v>115</v>
      </c>
      <c r="D89" s="5" t="s">
        <v>99</v>
      </c>
    </row>
    <row r="90" spans="1:4">
      <c r="A90" s="5" t="s">
        <v>72</v>
      </c>
      <c r="B90" s="8" t="s">
        <v>164</v>
      </c>
      <c r="C90" s="28">
        <v>0</v>
      </c>
      <c r="D90" s="27">
        <v>0</v>
      </c>
    </row>
    <row r="91" spans="1:4">
      <c r="A91" s="308" t="s">
        <v>118</v>
      </c>
      <c r="B91" s="309"/>
      <c r="C91" s="12">
        <f>SUM(C90)</f>
        <v>0</v>
      </c>
      <c r="D91" s="13">
        <f>SUM(D90)</f>
        <v>0</v>
      </c>
    </row>
    <row r="92" spans="1:4">
      <c r="A92" s="290" t="s">
        <v>165</v>
      </c>
      <c r="B92" s="290"/>
      <c r="C92" s="290"/>
      <c r="D92" s="290"/>
    </row>
    <row r="93" spans="1:4">
      <c r="A93" s="5">
        <v>4</v>
      </c>
      <c r="B93" s="302" t="s">
        <v>166</v>
      </c>
      <c r="C93" s="302"/>
      <c r="D93" s="5" t="s">
        <v>99</v>
      </c>
    </row>
    <row r="94" spans="1:4">
      <c r="A94" s="5" t="s">
        <v>153</v>
      </c>
      <c r="B94" s="302" t="s">
        <v>167</v>
      </c>
      <c r="C94" s="302"/>
      <c r="D94" s="11">
        <f>D87</f>
        <v>186.25999999999996</v>
      </c>
    </row>
    <row r="95" spans="1:4">
      <c r="A95" s="5" t="s">
        <v>162</v>
      </c>
      <c r="B95" s="302" t="s">
        <v>163</v>
      </c>
      <c r="C95" s="302"/>
      <c r="D95" s="11">
        <f>D91</f>
        <v>0</v>
      </c>
    </row>
    <row r="96" spans="1:4">
      <c r="A96" s="300" t="s">
        <v>110</v>
      </c>
      <c r="B96" s="300"/>
      <c r="C96" s="300"/>
      <c r="D96" s="13">
        <f>SUM(D94:D95)</f>
        <v>186.25999999999996</v>
      </c>
    </row>
    <row r="97" spans="1:4">
      <c r="A97" s="316"/>
      <c r="B97" s="316"/>
      <c r="C97" s="316"/>
      <c r="D97" s="316"/>
    </row>
    <row r="98" spans="1:4">
      <c r="A98" s="317" t="s">
        <v>168</v>
      </c>
      <c r="B98" s="318"/>
      <c r="C98" s="318"/>
      <c r="D98" s="319"/>
    </row>
    <row r="99" spans="1:4">
      <c r="A99" s="5">
        <v>5</v>
      </c>
      <c r="B99" s="302" t="s">
        <v>169</v>
      </c>
      <c r="C99" s="302"/>
      <c r="D99" s="5" t="s">
        <v>99</v>
      </c>
    </row>
    <row r="100" spans="1:4">
      <c r="A100" s="5" t="s">
        <v>72</v>
      </c>
      <c r="B100" s="302" t="s">
        <v>170</v>
      </c>
      <c r="C100" s="302"/>
      <c r="D100" s="173">
        <f>'UNIFORME MANUTENÇÃO'!D13</f>
        <v>72.120833333333337</v>
      </c>
    </row>
    <row r="101" spans="1:4">
      <c r="A101" s="5" t="s">
        <v>75</v>
      </c>
      <c r="B101" s="302" t="s">
        <v>171</v>
      </c>
      <c r="C101" s="302"/>
      <c r="D101" s="27">
        <f>'Equipamentos Téc. Refrigeração'!G18</f>
        <v>107.18483333333333</v>
      </c>
    </row>
    <row r="102" spans="1:4">
      <c r="A102" s="5" t="s">
        <v>78</v>
      </c>
      <c r="B102" s="302" t="s">
        <v>172</v>
      </c>
      <c r="C102" s="302"/>
      <c r="D102" s="27"/>
    </row>
    <row r="103" spans="1:4">
      <c r="A103" s="5" t="s">
        <v>80</v>
      </c>
      <c r="B103" s="302" t="s">
        <v>109</v>
      </c>
      <c r="C103" s="302"/>
      <c r="D103" s="27">
        <v>0</v>
      </c>
    </row>
    <row r="104" spans="1:4">
      <c r="A104" s="300" t="s">
        <v>118</v>
      </c>
      <c r="B104" s="300"/>
      <c r="C104" s="300"/>
      <c r="D104" s="165">
        <f>SUM(D100:D103)</f>
        <v>179.30566666666667</v>
      </c>
    </row>
    <row r="105" spans="1:4">
      <c r="A105" s="316"/>
      <c r="B105" s="316"/>
      <c r="C105" s="316"/>
      <c r="D105" s="316"/>
    </row>
    <row r="106" spans="1:4">
      <c r="A106" s="290" t="s">
        <v>185</v>
      </c>
      <c r="B106" s="290"/>
      <c r="C106" s="290"/>
      <c r="D106" s="290"/>
    </row>
    <row r="107" spans="1:4" ht="22.5">
      <c r="A107" s="5">
        <v>6</v>
      </c>
      <c r="B107" s="14" t="s">
        <v>174</v>
      </c>
      <c r="C107" s="5" t="s">
        <v>115</v>
      </c>
      <c r="D107" s="5" t="s">
        <v>99</v>
      </c>
    </row>
    <row r="108" spans="1:4">
      <c r="A108" s="5" t="s">
        <v>72</v>
      </c>
      <c r="B108" s="14" t="s">
        <v>175</v>
      </c>
      <c r="C108" s="166">
        <v>0.12</v>
      </c>
      <c r="D108" s="11">
        <f>ROUND(D124*C108,2)</f>
        <v>733.43</v>
      </c>
    </row>
    <row r="109" spans="1:4">
      <c r="A109" s="5" t="s">
        <v>75</v>
      </c>
      <c r="B109" s="14" t="s">
        <v>176</v>
      </c>
      <c r="C109" s="166">
        <v>0.15</v>
      </c>
      <c r="D109" s="11">
        <f>ROUND((D108+D124)*C109,2)</f>
        <v>1026.8</v>
      </c>
    </row>
    <row r="110" spans="1:4">
      <c r="A110" s="5" t="s">
        <v>78</v>
      </c>
      <c r="B110" s="8" t="s">
        <v>177</v>
      </c>
      <c r="C110" s="12">
        <f>SUM(C111:C114)</f>
        <v>0.14250000000000002</v>
      </c>
      <c r="D110" s="9"/>
    </row>
    <row r="111" spans="1:4">
      <c r="A111" s="5"/>
      <c r="B111" s="14" t="s">
        <v>178</v>
      </c>
      <c r="C111" s="15">
        <v>1.6500000000000001E-2</v>
      </c>
      <c r="D111" s="323">
        <f>ROUND(ROUND((D108+D109+D124)/(100%-C110),2)*C110,2)</f>
        <v>1308.2</v>
      </c>
    </row>
    <row r="112" spans="1:4">
      <c r="A112" s="5"/>
      <c r="B112" s="14" t="s">
        <v>179</v>
      </c>
      <c r="C112" s="15">
        <v>7.5999999999999998E-2</v>
      </c>
      <c r="D112" s="324"/>
    </row>
    <row r="113" spans="1:4">
      <c r="A113" s="5"/>
      <c r="B113" s="14" t="s">
        <v>180</v>
      </c>
      <c r="C113" s="15">
        <v>0</v>
      </c>
      <c r="D113" s="324"/>
    </row>
    <row r="114" spans="1:4">
      <c r="A114" s="5"/>
      <c r="B114" s="14" t="s">
        <v>181</v>
      </c>
      <c r="C114" s="15">
        <v>0.05</v>
      </c>
      <c r="D114" s="325"/>
    </row>
    <row r="115" spans="1:4">
      <c r="A115" s="300" t="s">
        <v>118</v>
      </c>
      <c r="B115" s="300"/>
      <c r="C115" s="16"/>
      <c r="D115" s="13">
        <f>SUM(D108,D109,D111,D112,D113,D114)</f>
        <v>3068.4300000000003</v>
      </c>
    </row>
    <row r="116" spans="1:4">
      <c r="A116" s="316"/>
      <c r="B116" s="316"/>
      <c r="C116" s="316"/>
      <c r="D116" s="316"/>
    </row>
    <row r="117" spans="1:4">
      <c r="A117" s="290" t="s">
        <v>182</v>
      </c>
      <c r="B117" s="290"/>
      <c r="C117" s="290"/>
      <c r="D117" s="290"/>
    </row>
    <row r="118" spans="1:4">
      <c r="A118" s="5"/>
      <c r="B118" s="302" t="s">
        <v>183</v>
      </c>
      <c r="C118" s="302"/>
      <c r="D118" s="5" t="s">
        <v>99</v>
      </c>
    </row>
    <row r="119" spans="1:4">
      <c r="A119" s="5" t="s">
        <v>72</v>
      </c>
      <c r="B119" s="302" t="s">
        <v>97</v>
      </c>
      <c r="C119" s="302"/>
      <c r="D119" s="11">
        <f>D32</f>
        <v>2848</v>
      </c>
    </row>
    <row r="120" spans="1:4">
      <c r="A120" s="5" t="s">
        <v>75</v>
      </c>
      <c r="B120" s="302" t="s">
        <v>111</v>
      </c>
      <c r="C120" s="302"/>
      <c r="D120" s="11">
        <f>D66</f>
        <v>2694.17</v>
      </c>
    </row>
    <row r="121" spans="1:4">
      <c r="A121" s="5" t="s">
        <v>78</v>
      </c>
      <c r="B121" s="302" t="s">
        <v>111</v>
      </c>
      <c r="C121" s="302"/>
      <c r="D121" s="11">
        <f>D76</f>
        <v>204.19000000000003</v>
      </c>
    </row>
    <row r="122" spans="1:4">
      <c r="A122" s="5" t="s">
        <v>80</v>
      </c>
      <c r="B122" s="302" t="s">
        <v>151</v>
      </c>
      <c r="C122" s="302"/>
      <c r="D122" s="17">
        <f>D96</f>
        <v>186.25999999999996</v>
      </c>
    </row>
    <row r="123" spans="1:4">
      <c r="A123" s="5" t="s">
        <v>104</v>
      </c>
      <c r="B123" s="302" t="s">
        <v>168</v>
      </c>
      <c r="C123" s="302"/>
      <c r="D123" s="17">
        <f>D104</f>
        <v>179.30566666666667</v>
      </c>
    </row>
    <row r="124" spans="1:4">
      <c r="A124" s="300" t="s">
        <v>184</v>
      </c>
      <c r="B124" s="300"/>
      <c r="C124" s="300"/>
      <c r="D124" s="18">
        <f>SUM(D119:D123)</f>
        <v>6111.925666666667</v>
      </c>
    </row>
    <row r="125" spans="1:4">
      <c r="A125" s="5" t="s">
        <v>106</v>
      </c>
      <c r="B125" s="302" t="s">
        <v>185</v>
      </c>
      <c r="C125" s="302"/>
      <c r="D125" s="17">
        <f>D115</f>
        <v>3068.4300000000003</v>
      </c>
    </row>
    <row r="126" spans="1:4">
      <c r="A126" s="300" t="s">
        <v>186</v>
      </c>
      <c r="B126" s="300"/>
      <c r="C126" s="300"/>
      <c r="D126" s="18">
        <f>ROUNDUP(D124+D125,2)</f>
        <v>9180.36</v>
      </c>
    </row>
    <row r="127" spans="1:4">
      <c r="A127" s="316"/>
      <c r="B127" s="316"/>
      <c r="C127" s="316"/>
      <c r="D127" s="316"/>
    </row>
  </sheetData>
  <mergeCells count="88">
    <mergeCell ref="A1:B1"/>
    <mergeCell ref="C1:D1"/>
    <mergeCell ref="A2:B2"/>
    <mergeCell ref="C2:D2"/>
    <mergeCell ref="A3:B3"/>
    <mergeCell ref="C3:D3"/>
    <mergeCell ref="A14:D14"/>
    <mergeCell ref="A4:B4"/>
    <mergeCell ref="C4:D4"/>
    <mergeCell ref="A5:D5"/>
    <mergeCell ref="A6:D6"/>
    <mergeCell ref="B7:C7"/>
    <mergeCell ref="B8:C8"/>
    <mergeCell ref="B9:C9"/>
    <mergeCell ref="B10:C10"/>
    <mergeCell ref="A11:D11"/>
    <mergeCell ref="A12:B12"/>
    <mergeCell ref="A13:B13"/>
    <mergeCell ref="B26:C26"/>
    <mergeCell ref="A15:D15"/>
    <mergeCell ref="A16:D16"/>
    <mergeCell ref="B17:C17"/>
    <mergeCell ref="B18:C18"/>
    <mergeCell ref="B19:C19"/>
    <mergeCell ref="B20:C20"/>
    <mergeCell ref="B21:C21"/>
    <mergeCell ref="A22:D22"/>
    <mergeCell ref="A23:D23"/>
    <mergeCell ref="B24:C24"/>
    <mergeCell ref="B25:C25"/>
    <mergeCell ref="A50:B50"/>
    <mergeCell ref="B27:C27"/>
    <mergeCell ref="B28:C28"/>
    <mergeCell ref="B29:C29"/>
    <mergeCell ref="B30:C30"/>
    <mergeCell ref="B31:C31"/>
    <mergeCell ref="A32:C32"/>
    <mergeCell ref="A33:D33"/>
    <mergeCell ref="A34:D34"/>
    <mergeCell ref="A35:D35"/>
    <mergeCell ref="A39:B39"/>
    <mergeCell ref="A40:D40"/>
    <mergeCell ref="A77:D77"/>
    <mergeCell ref="A51:D51"/>
    <mergeCell ref="A60:C60"/>
    <mergeCell ref="A61:D61"/>
    <mergeCell ref="B62:C62"/>
    <mergeCell ref="B63:C63"/>
    <mergeCell ref="B64:C64"/>
    <mergeCell ref="B65:C65"/>
    <mergeCell ref="A66:C66"/>
    <mergeCell ref="A67:D67"/>
    <mergeCell ref="A68:D68"/>
    <mergeCell ref="A76:B76"/>
    <mergeCell ref="A98:D98"/>
    <mergeCell ref="A78:D78"/>
    <mergeCell ref="A79:D79"/>
    <mergeCell ref="A87:B87"/>
    <mergeCell ref="A88:D88"/>
    <mergeCell ref="A91:B91"/>
    <mergeCell ref="A92:D92"/>
    <mergeCell ref="B93:C93"/>
    <mergeCell ref="B94:C94"/>
    <mergeCell ref="B95:C95"/>
    <mergeCell ref="A96:C96"/>
    <mergeCell ref="A97:D97"/>
    <mergeCell ref="A117:D117"/>
    <mergeCell ref="B99:C99"/>
    <mergeCell ref="B100:C100"/>
    <mergeCell ref="B101:C101"/>
    <mergeCell ref="B102:C102"/>
    <mergeCell ref="B103:C103"/>
    <mergeCell ref="A104:C104"/>
    <mergeCell ref="A105:D105"/>
    <mergeCell ref="A106:D106"/>
    <mergeCell ref="D111:D114"/>
    <mergeCell ref="A115:B115"/>
    <mergeCell ref="A116:D116"/>
    <mergeCell ref="A124:C124"/>
    <mergeCell ref="B125:C125"/>
    <mergeCell ref="A126:C126"/>
    <mergeCell ref="A127:D127"/>
    <mergeCell ref="B118:C118"/>
    <mergeCell ref="B119:C119"/>
    <mergeCell ref="B120:C120"/>
    <mergeCell ref="B121:C121"/>
    <mergeCell ref="B122:C122"/>
    <mergeCell ref="B123:C123"/>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A60E89-A9AD-46EC-82C2-B56E9C7886CE}">
  <sheetPr>
    <tabColor theme="4" tint="0.39997558519241921"/>
    <pageSetUpPr fitToPage="1"/>
  </sheetPr>
  <dimension ref="A1:G36"/>
  <sheetViews>
    <sheetView workbookViewId="0">
      <selection activeCell="G13" sqref="G13"/>
    </sheetView>
  </sheetViews>
  <sheetFormatPr defaultRowHeight="15"/>
  <cols>
    <col min="2" max="2" width="73.5703125" customWidth="1"/>
    <col min="4" max="4" width="12.7109375" style="32" customWidth="1"/>
    <col min="5" max="5" width="10.28515625" bestFit="1" customWidth="1"/>
    <col min="6" max="6" width="15" customWidth="1"/>
    <col min="7" max="7" width="21.5703125" style="33" customWidth="1"/>
  </cols>
  <sheetData>
    <row r="1" spans="1:7" ht="19.5" thickBot="1">
      <c r="A1" s="326" t="s">
        <v>199</v>
      </c>
      <c r="B1" s="327"/>
      <c r="C1" s="327"/>
      <c r="D1" s="327"/>
      <c r="E1" s="327"/>
      <c r="F1" s="327"/>
      <c r="G1" s="327"/>
    </row>
    <row r="2" spans="1:7" ht="48" thickBot="1">
      <c r="A2" s="103" t="s">
        <v>200</v>
      </c>
      <c r="B2" s="103" t="s">
        <v>201</v>
      </c>
      <c r="C2" s="103" t="s">
        <v>202</v>
      </c>
      <c r="D2" s="104" t="s">
        <v>203</v>
      </c>
      <c r="E2" s="104" t="s">
        <v>57</v>
      </c>
      <c r="F2" s="149" t="s">
        <v>204</v>
      </c>
      <c r="G2" s="105" t="s">
        <v>205</v>
      </c>
    </row>
    <row r="3" spans="1:7" ht="32.25" thickBot="1">
      <c r="A3" s="106">
        <v>1</v>
      </c>
      <c r="B3" s="152" t="s">
        <v>206</v>
      </c>
      <c r="C3" s="108">
        <v>1</v>
      </c>
      <c r="D3" s="109" t="s">
        <v>203</v>
      </c>
      <c r="E3" s="110">
        <v>285.14999999999998</v>
      </c>
      <c r="F3" s="150"/>
      <c r="G3" s="111">
        <f>(E3*C4)/12</f>
        <v>23.762499999999999</v>
      </c>
    </row>
    <row r="4" spans="1:7" ht="63">
      <c r="A4" s="117">
        <v>2</v>
      </c>
      <c r="B4" s="153" t="s">
        <v>207</v>
      </c>
      <c r="C4" s="118">
        <v>1</v>
      </c>
      <c r="D4" s="109" t="s">
        <v>203</v>
      </c>
      <c r="E4" s="110">
        <v>623.84</v>
      </c>
      <c r="F4" s="150">
        <f>E4*20%</f>
        <v>124.76800000000001</v>
      </c>
      <c r="G4" s="111">
        <f>(F4*C5)/12</f>
        <v>10.397333333333334</v>
      </c>
    </row>
    <row r="5" spans="1:7" ht="79.5" thickBot="1">
      <c r="A5" s="106">
        <v>3</v>
      </c>
      <c r="B5" s="119" t="s">
        <v>208</v>
      </c>
      <c r="C5" s="108">
        <v>1</v>
      </c>
      <c r="D5" s="112" t="s">
        <v>203</v>
      </c>
      <c r="E5" s="110">
        <v>413.39</v>
      </c>
      <c r="F5" s="150">
        <f>E5*20%</f>
        <v>82.677999999999997</v>
      </c>
      <c r="G5" s="111">
        <f>(F5*C6)/12</f>
        <v>6.8898333333333328</v>
      </c>
    </row>
    <row r="6" spans="1:7" ht="16.5" thickBot="1">
      <c r="A6" s="117">
        <v>4</v>
      </c>
      <c r="B6" s="153" t="s">
        <v>209</v>
      </c>
      <c r="C6" s="118">
        <v>1</v>
      </c>
      <c r="D6" s="113" t="s">
        <v>203</v>
      </c>
      <c r="E6" s="110">
        <v>341.04</v>
      </c>
      <c r="F6" s="150">
        <f>E6*20%</f>
        <v>68.208000000000013</v>
      </c>
      <c r="G6" s="111">
        <f>(F6*C7)/12</f>
        <v>5.6840000000000011</v>
      </c>
    </row>
    <row r="7" spans="1:7" ht="141.75">
      <c r="A7" s="106">
        <v>5</v>
      </c>
      <c r="B7" s="154" t="s">
        <v>210</v>
      </c>
      <c r="C7" s="108">
        <v>1</v>
      </c>
      <c r="D7" s="113" t="s">
        <v>203</v>
      </c>
      <c r="E7" s="110">
        <v>255.92</v>
      </c>
      <c r="F7" s="150">
        <f>E7*20%</f>
        <v>51.183999999999997</v>
      </c>
      <c r="G7" s="111">
        <f>(F7*C8)/12</f>
        <v>4.2653333333333334</v>
      </c>
    </row>
    <row r="8" spans="1:7" ht="16.5" thickBot="1">
      <c r="A8" s="106">
        <v>6</v>
      </c>
      <c r="B8" s="107" t="s">
        <v>211</v>
      </c>
      <c r="C8" s="108">
        <v>1</v>
      </c>
      <c r="D8" s="114" t="s">
        <v>203</v>
      </c>
      <c r="E8" s="115">
        <v>62.3</v>
      </c>
      <c r="F8" s="150"/>
      <c r="G8" s="111">
        <f>(E8*C9)/12</f>
        <v>5.1916666666666664</v>
      </c>
    </row>
    <row r="9" spans="1:7" ht="16.5" thickBot="1">
      <c r="A9" s="106">
        <v>7</v>
      </c>
      <c r="B9" s="107" t="s">
        <v>212</v>
      </c>
      <c r="C9" s="108">
        <v>1</v>
      </c>
      <c r="D9" s="114" t="s">
        <v>203</v>
      </c>
      <c r="E9" s="115">
        <v>38.39</v>
      </c>
      <c r="F9" s="150"/>
      <c r="G9" s="111">
        <f>(E9*C10)/12</f>
        <v>3.1991666666666667</v>
      </c>
    </row>
    <row r="10" spans="1:7" ht="16.5" thickBot="1">
      <c r="A10" s="106">
        <v>8</v>
      </c>
      <c r="B10" s="116" t="s">
        <v>213</v>
      </c>
      <c r="C10" s="108">
        <v>1</v>
      </c>
      <c r="D10" s="113" t="s">
        <v>203</v>
      </c>
      <c r="E10" s="110">
        <v>258.98</v>
      </c>
      <c r="F10" s="150">
        <f t="shared" ref="F10" si="0">E10*20%</f>
        <v>51.796000000000006</v>
      </c>
      <c r="G10" s="111">
        <f>(E10*C11)/12</f>
        <v>21.581666666666667</v>
      </c>
    </row>
    <row r="11" spans="1:7" ht="32.25" thickBot="1">
      <c r="A11" s="106">
        <v>9</v>
      </c>
      <c r="B11" s="120" t="s">
        <v>214</v>
      </c>
      <c r="C11" s="108">
        <v>1</v>
      </c>
      <c r="D11" s="113" t="s">
        <v>203</v>
      </c>
      <c r="E11" s="110">
        <v>856</v>
      </c>
      <c r="F11" s="150">
        <f t="shared" ref="F11" si="1">E11*20%</f>
        <v>171.20000000000002</v>
      </c>
      <c r="G11" s="111">
        <f t="shared" ref="G11" si="2">(F11*C12)/12</f>
        <v>14.266666666666667</v>
      </c>
    </row>
    <row r="12" spans="1:7" ht="16.5" thickBot="1">
      <c r="A12" s="106">
        <v>10</v>
      </c>
      <c r="B12" s="107" t="s">
        <v>215</v>
      </c>
      <c r="C12" s="108">
        <v>1</v>
      </c>
      <c r="D12" s="113" t="s">
        <v>203</v>
      </c>
      <c r="E12" s="110">
        <v>381.65</v>
      </c>
      <c r="F12" s="150">
        <f t="shared" ref="F12" si="3">E12*20%</f>
        <v>76.33</v>
      </c>
      <c r="G12" s="111">
        <f t="shared" ref="G12" si="4">(F12*C13)/12</f>
        <v>6.3608333333333329</v>
      </c>
    </row>
    <row r="13" spans="1:7" ht="35.25" customHeight="1" thickBot="1">
      <c r="A13" s="106">
        <v>12</v>
      </c>
      <c r="B13" s="107" t="s">
        <v>216</v>
      </c>
      <c r="C13" s="108">
        <v>1</v>
      </c>
      <c r="D13" s="113" t="s">
        <v>203</v>
      </c>
      <c r="E13" s="110">
        <v>67.03</v>
      </c>
      <c r="F13" s="150"/>
      <c r="G13" s="111">
        <f>(E13*C14)/12</f>
        <v>5.5858333333333334</v>
      </c>
    </row>
    <row r="14" spans="1:7" ht="16.5" thickBot="1">
      <c r="A14" s="106">
        <v>13</v>
      </c>
      <c r="B14" s="107" t="s">
        <v>217</v>
      </c>
      <c r="C14" s="108">
        <v>1</v>
      </c>
      <c r="D14" s="113" t="s">
        <v>203</v>
      </c>
      <c r="E14" s="110">
        <v>28.92</v>
      </c>
      <c r="F14" s="150"/>
      <c r="G14" s="111">
        <f>(E14*C15)/12</f>
        <v>0</v>
      </c>
    </row>
    <row r="15" spans="1:7" ht="16.5" thickBot="1">
      <c r="A15" s="106">
        <v>14</v>
      </c>
      <c r="B15" s="107"/>
      <c r="C15" s="108"/>
      <c r="D15" s="113"/>
      <c r="E15" s="110"/>
      <c r="F15" s="150"/>
      <c r="G15" s="111"/>
    </row>
    <row r="16" spans="1:7" ht="16.5" thickBot="1">
      <c r="A16" s="106">
        <v>15</v>
      </c>
      <c r="B16" s="107"/>
      <c r="C16" s="108"/>
      <c r="D16" s="113"/>
      <c r="E16" s="110"/>
      <c r="F16" s="150"/>
      <c r="G16" s="111"/>
    </row>
    <row r="17" spans="1:7" ht="16.5" thickBot="1">
      <c r="A17" s="106">
        <v>16</v>
      </c>
      <c r="B17" s="107"/>
      <c r="C17" s="108"/>
      <c r="D17" s="113"/>
      <c r="E17" s="110"/>
      <c r="F17" s="150"/>
      <c r="G17" s="111"/>
    </row>
    <row r="18" spans="1:7" ht="16.5" thickBot="1">
      <c r="B18" s="328" t="s">
        <v>65</v>
      </c>
      <c r="C18" s="329"/>
      <c r="D18" s="329"/>
      <c r="E18" s="330"/>
      <c r="F18" s="174"/>
      <c r="G18" s="96">
        <f>SUM(G3:G17)</f>
        <v>107.18483333333333</v>
      </c>
    </row>
    <row r="19" spans="1:7" ht="16.5" thickBot="1">
      <c r="B19" s="133"/>
      <c r="C19" s="282" t="s">
        <v>66</v>
      </c>
      <c r="D19" s="283"/>
      <c r="E19" s="331"/>
      <c r="F19" s="148"/>
      <c r="G19" s="36"/>
    </row>
    <row r="20" spans="1:7">
      <c r="D20" s="35"/>
      <c r="E20" s="35"/>
      <c r="F20" s="35"/>
      <c r="G20" s="35"/>
    </row>
    <row r="21" spans="1:7">
      <c r="D21" s="35"/>
      <c r="E21" s="35"/>
      <c r="F21" s="35"/>
      <c r="G21" s="35"/>
    </row>
    <row r="22" spans="1:7">
      <c r="D22"/>
      <c r="G22"/>
    </row>
    <row r="23" spans="1:7">
      <c r="D23" s="35"/>
      <c r="E23" s="35"/>
      <c r="F23" s="35"/>
      <c r="G23" s="35"/>
    </row>
    <row r="24" spans="1:7">
      <c r="D24" s="35"/>
      <c r="E24" s="35"/>
      <c r="F24" s="35"/>
      <c r="G24" s="35"/>
    </row>
    <row r="25" spans="1:7">
      <c r="D25" s="35"/>
      <c r="E25" s="35"/>
      <c r="F25" s="35"/>
      <c r="G25" s="35"/>
    </row>
    <row r="26" spans="1:7">
      <c r="D26" s="35"/>
      <c r="E26" s="35"/>
      <c r="F26" s="35"/>
      <c r="G26" s="35"/>
    </row>
    <row r="27" spans="1:7">
      <c r="D27" s="35"/>
      <c r="E27" s="35"/>
      <c r="F27" s="35"/>
      <c r="G27" s="35"/>
    </row>
    <row r="28" spans="1:7">
      <c r="D28" s="35"/>
      <c r="E28" s="35"/>
      <c r="F28" s="35"/>
      <c r="G28" s="35"/>
    </row>
    <row r="29" spans="1:7">
      <c r="D29" s="35"/>
      <c r="E29" s="35"/>
      <c r="F29" s="35"/>
      <c r="G29" s="35"/>
    </row>
    <row r="30" spans="1:7">
      <c r="D30" s="35"/>
      <c r="E30" s="35"/>
      <c r="F30" s="35"/>
      <c r="G30" s="35"/>
    </row>
    <row r="31" spans="1:7">
      <c r="D31" s="35"/>
      <c r="E31" s="35"/>
      <c r="F31" s="35"/>
      <c r="G31" s="35"/>
    </row>
    <row r="32" spans="1:7">
      <c r="D32" s="35"/>
      <c r="E32" s="35"/>
      <c r="F32" s="35"/>
      <c r="G32" s="35"/>
    </row>
    <row r="33" spans="4:7">
      <c r="D33" s="35"/>
      <c r="E33" s="35"/>
      <c r="F33" s="35"/>
      <c r="G33" s="35"/>
    </row>
    <row r="34" spans="4:7">
      <c r="D34" s="35"/>
      <c r="E34" s="35"/>
      <c r="F34" s="35"/>
      <c r="G34" s="35"/>
    </row>
    <row r="35" spans="4:7">
      <c r="D35" s="35"/>
      <c r="E35" s="35"/>
      <c r="F35" s="35"/>
      <c r="G35" s="35"/>
    </row>
    <row r="36" spans="4:7">
      <c r="D36" s="35"/>
      <c r="E36" s="35"/>
      <c r="F36" s="35"/>
      <c r="G36" s="35"/>
    </row>
  </sheetData>
  <mergeCells count="3">
    <mergeCell ref="A1:G1"/>
    <mergeCell ref="B18:E18"/>
    <mergeCell ref="C19:E19"/>
  </mergeCells>
  <pageMargins left="0.511811024" right="0.511811024" top="0.78740157499999996" bottom="0.78740157499999996" header="0.31496062000000002" footer="0.31496062000000002"/>
  <pageSetup paperSize="9" scale="60"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8C707-C4C5-4301-A68F-C5AAD149DF34}">
  <dimension ref="A1:D127"/>
  <sheetViews>
    <sheetView topLeftCell="A91" zoomScale="145" zoomScaleNormal="145" workbookViewId="0">
      <selection activeCell="F106" sqref="F106"/>
    </sheetView>
  </sheetViews>
  <sheetFormatPr defaultRowHeight="15"/>
  <cols>
    <col min="1" max="1" width="3.5703125" style="3" customWidth="1"/>
    <col min="2" max="2" width="48" style="2" customWidth="1"/>
    <col min="3" max="3" width="8.5703125" style="2" customWidth="1"/>
    <col min="4" max="4" width="16" style="3" customWidth="1"/>
  </cols>
  <sheetData>
    <row r="1" spans="1:4">
      <c r="A1" s="289" t="s">
        <v>67</v>
      </c>
      <c r="B1" s="289"/>
      <c r="C1" s="289"/>
      <c r="D1" s="289"/>
    </row>
    <row r="2" spans="1:4">
      <c r="A2" s="289" t="s">
        <v>68</v>
      </c>
      <c r="B2" s="289"/>
      <c r="C2" s="289"/>
      <c r="D2" s="289"/>
    </row>
    <row r="3" spans="1:4">
      <c r="A3" s="289" t="s">
        <v>69</v>
      </c>
      <c r="B3" s="289"/>
      <c r="C3" s="289"/>
      <c r="D3" s="289"/>
    </row>
    <row r="4" spans="1:4">
      <c r="A4" s="289" t="s">
        <v>70</v>
      </c>
      <c r="B4" s="289"/>
      <c r="C4" s="289"/>
      <c r="D4" s="289"/>
    </row>
    <row r="5" spans="1:4">
      <c r="A5" s="291"/>
      <c r="B5" s="291"/>
      <c r="C5" s="291"/>
      <c r="D5" s="291"/>
    </row>
    <row r="6" spans="1:4">
      <c r="A6" s="292" t="s">
        <v>71</v>
      </c>
      <c r="B6" s="293"/>
      <c r="C6" s="293"/>
      <c r="D6" s="294"/>
    </row>
    <row r="7" spans="1:4">
      <c r="A7" s="4" t="s">
        <v>72</v>
      </c>
      <c r="B7" s="295" t="s">
        <v>73</v>
      </c>
      <c r="C7" s="296"/>
      <c r="D7" s="5" t="s">
        <v>74</v>
      </c>
    </row>
    <row r="8" spans="1:4">
      <c r="A8" s="4" t="s">
        <v>75</v>
      </c>
      <c r="B8" s="297" t="s">
        <v>76</v>
      </c>
      <c r="C8" s="298"/>
      <c r="D8" s="5" t="s">
        <v>77</v>
      </c>
    </row>
    <row r="9" spans="1:4">
      <c r="A9" s="4" t="s">
        <v>78</v>
      </c>
      <c r="B9" s="297" t="s">
        <v>79</v>
      </c>
      <c r="C9" s="298"/>
      <c r="D9" s="5">
        <v>2024</v>
      </c>
    </row>
    <row r="10" spans="1:4">
      <c r="A10" s="4" t="s">
        <v>80</v>
      </c>
      <c r="B10" s="297" t="s">
        <v>81</v>
      </c>
      <c r="C10" s="298"/>
      <c r="D10" s="30" t="s">
        <v>194</v>
      </c>
    </row>
    <row r="11" spans="1:4">
      <c r="A11" s="299" t="s">
        <v>83</v>
      </c>
      <c r="B11" s="299"/>
      <c r="C11" s="299"/>
      <c r="D11" s="299"/>
    </row>
    <row r="12" spans="1:4" ht="45">
      <c r="A12" s="300" t="s">
        <v>84</v>
      </c>
      <c r="B12" s="300"/>
      <c r="C12" s="5" t="s">
        <v>85</v>
      </c>
      <c r="D12" s="5" t="s">
        <v>86</v>
      </c>
    </row>
    <row r="13" spans="1:4">
      <c r="A13" s="301" t="s">
        <v>218</v>
      </c>
      <c r="B13" s="301"/>
      <c r="C13" s="4">
        <v>44</v>
      </c>
      <c r="D13" s="4">
        <v>1</v>
      </c>
    </row>
    <row r="14" spans="1:4">
      <c r="A14" s="290" t="s">
        <v>88</v>
      </c>
      <c r="B14" s="290"/>
      <c r="C14" s="290"/>
      <c r="D14" s="290"/>
    </row>
    <row r="15" spans="1:4">
      <c r="A15" s="303" t="s">
        <v>89</v>
      </c>
      <c r="B15" s="303"/>
      <c r="C15" s="303"/>
      <c r="D15" s="303"/>
    </row>
    <row r="16" spans="1:4">
      <c r="A16" s="303" t="s">
        <v>90</v>
      </c>
      <c r="B16" s="303"/>
      <c r="C16" s="303"/>
      <c r="D16" s="303"/>
    </row>
    <row r="17" spans="1:4">
      <c r="A17" s="4">
        <v>1</v>
      </c>
      <c r="B17" s="304" t="s">
        <v>91</v>
      </c>
      <c r="C17" s="304"/>
      <c r="D17" s="6" t="str">
        <f>A14</f>
        <v>Mão de obra</v>
      </c>
    </row>
    <row r="18" spans="1:4">
      <c r="A18" s="4">
        <v>2</v>
      </c>
      <c r="B18" s="304" t="s">
        <v>92</v>
      </c>
      <c r="C18" s="304"/>
      <c r="D18" s="31" t="s">
        <v>198</v>
      </c>
    </row>
    <row r="19" spans="1:4">
      <c r="A19" s="4">
        <v>3</v>
      </c>
      <c r="B19" s="304" t="s">
        <v>192</v>
      </c>
      <c r="C19" s="304"/>
      <c r="D19" s="162">
        <v>1600</v>
      </c>
    </row>
    <row r="20" spans="1:4">
      <c r="A20" s="4">
        <v>4</v>
      </c>
      <c r="B20" s="304" t="s">
        <v>95</v>
      </c>
      <c r="C20" s="304"/>
      <c r="D20" s="25"/>
    </row>
    <row r="21" spans="1:4">
      <c r="A21" s="4">
        <v>5</v>
      </c>
      <c r="B21" s="304" t="s">
        <v>96</v>
      </c>
      <c r="C21" s="304"/>
      <c r="D21" s="26">
        <v>45413</v>
      </c>
    </row>
    <row r="22" spans="1:4">
      <c r="A22" s="306"/>
      <c r="B22" s="306"/>
      <c r="C22" s="306"/>
      <c r="D22" s="306"/>
    </row>
    <row r="23" spans="1:4">
      <c r="A23" s="290" t="s">
        <v>97</v>
      </c>
      <c r="B23" s="290"/>
      <c r="C23" s="290"/>
      <c r="D23" s="290"/>
    </row>
    <row r="24" spans="1:4">
      <c r="A24" s="7">
        <v>1</v>
      </c>
      <c r="B24" s="307" t="s">
        <v>98</v>
      </c>
      <c r="C24" s="307"/>
      <c r="D24" s="7" t="s">
        <v>99</v>
      </c>
    </row>
    <row r="25" spans="1:4">
      <c r="A25" s="7" t="s">
        <v>72</v>
      </c>
      <c r="B25" s="302" t="s">
        <v>193</v>
      </c>
      <c r="C25" s="302"/>
      <c r="D25" s="175">
        <v>1629.62</v>
      </c>
    </row>
    <row r="26" spans="1:4">
      <c r="A26" s="7" t="s">
        <v>75</v>
      </c>
      <c r="B26" s="302" t="s">
        <v>101</v>
      </c>
      <c r="C26" s="302"/>
      <c r="D26" s="17">
        <v>0</v>
      </c>
    </row>
    <row r="27" spans="1:4">
      <c r="A27" s="7" t="s">
        <v>78</v>
      </c>
      <c r="B27" s="310" t="s">
        <v>102</v>
      </c>
      <c r="C27" s="311"/>
      <c r="D27" s="19">
        <v>0</v>
      </c>
    </row>
    <row r="28" spans="1:4">
      <c r="A28" s="7" t="s">
        <v>80</v>
      </c>
      <c r="B28" s="310" t="s">
        <v>103</v>
      </c>
      <c r="C28" s="311"/>
      <c r="D28" s="19">
        <v>0</v>
      </c>
    </row>
    <row r="29" spans="1:4">
      <c r="A29" s="7" t="s">
        <v>104</v>
      </c>
      <c r="B29" s="310" t="s">
        <v>105</v>
      </c>
      <c r="C29" s="311"/>
      <c r="D29" s="19">
        <f>D28/15*2.5</f>
        <v>0</v>
      </c>
    </row>
    <row r="30" spans="1:4">
      <c r="A30" s="7" t="s">
        <v>106</v>
      </c>
      <c r="B30" s="307" t="s">
        <v>107</v>
      </c>
      <c r="C30" s="307"/>
      <c r="D30" s="19">
        <v>0</v>
      </c>
    </row>
    <row r="31" spans="1:4">
      <c r="A31" s="5" t="s">
        <v>108</v>
      </c>
      <c r="B31" s="312" t="s">
        <v>109</v>
      </c>
      <c r="C31" s="313"/>
      <c r="D31" s="11">
        <v>0</v>
      </c>
    </row>
    <row r="32" spans="1:4">
      <c r="A32" s="308" t="s">
        <v>110</v>
      </c>
      <c r="B32" s="314"/>
      <c r="C32" s="309"/>
      <c r="D32" s="13">
        <f>SUM(D25:D31)</f>
        <v>1629.62</v>
      </c>
    </row>
    <row r="33" spans="1:4">
      <c r="A33" s="306"/>
      <c r="B33" s="306"/>
      <c r="C33" s="306"/>
      <c r="D33" s="306"/>
    </row>
    <row r="34" spans="1:4">
      <c r="A34" s="290" t="s">
        <v>111</v>
      </c>
      <c r="B34" s="290"/>
      <c r="C34" s="290"/>
      <c r="D34" s="290"/>
    </row>
    <row r="35" spans="1:4">
      <c r="A35" s="290" t="s">
        <v>112</v>
      </c>
      <c r="B35" s="290"/>
      <c r="C35" s="290"/>
      <c r="D35" s="290"/>
    </row>
    <row r="36" spans="1:4" ht="22.5">
      <c r="A36" s="5" t="s">
        <v>113</v>
      </c>
      <c r="B36" s="8" t="s">
        <v>114</v>
      </c>
      <c r="C36" s="5" t="s">
        <v>115</v>
      </c>
      <c r="D36" s="5" t="s">
        <v>99</v>
      </c>
    </row>
    <row r="37" spans="1:4">
      <c r="A37" s="5" t="s">
        <v>72</v>
      </c>
      <c r="B37" s="9" t="s">
        <v>116</v>
      </c>
      <c r="C37" s="10">
        <v>8.3299999999999999E-2</v>
      </c>
      <c r="D37" s="11">
        <f>ROUND($D$32*C37,2)</f>
        <v>135.75</v>
      </c>
    </row>
    <row r="38" spans="1:4">
      <c r="A38" s="5" t="s">
        <v>75</v>
      </c>
      <c r="B38" s="9" t="s">
        <v>117</v>
      </c>
      <c r="C38" s="10">
        <v>0.121</v>
      </c>
      <c r="D38" s="11">
        <f>ROUND($D$32*C38,2)</f>
        <v>197.18</v>
      </c>
    </row>
    <row r="39" spans="1:4">
      <c r="A39" s="308" t="s">
        <v>118</v>
      </c>
      <c r="B39" s="309"/>
      <c r="C39" s="12">
        <f>SUM(C37:C38)</f>
        <v>0.20429999999999998</v>
      </c>
      <c r="D39" s="13">
        <f>SUM(D37:D38)</f>
        <v>332.93</v>
      </c>
    </row>
    <row r="40" spans="1:4">
      <c r="A40" s="315" t="s">
        <v>119</v>
      </c>
      <c r="B40" s="315"/>
      <c r="C40" s="315"/>
      <c r="D40" s="315"/>
    </row>
    <row r="41" spans="1:4" ht="22.5">
      <c r="A41" s="5" t="s">
        <v>120</v>
      </c>
      <c r="B41" s="5" t="s">
        <v>121</v>
      </c>
      <c r="C41" s="5" t="s">
        <v>115</v>
      </c>
      <c r="D41" s="5" t="s">
        <v>99</v>
      </c>
    </row>
    <row r="42" spans="1:4">
      <c r="A42" s="5" t="s">
        <v>72</v>
      </c>
      <c r="B42" s="9" t="s">
        <v>122</v>
      </c>
      <c r="C42" s="10">
        <v>0.2</v>
      </c>
      <c r="D42" s="11">
        <f>ROUND(($D$32+$D$39)*C42,2)</f>
        <v>392.51</v>
      </c>
    </row>
    <row r="43" spans="1:4">
      <c r="A43" s="5" t="s">
        <v>75</v>
      </c>
      <c r="B43" s="9" t="s">
        <v>123</v>
      </c>
      <c r="C43" s="10">
        <v>2.5000000000000001E-2</v>
      </c>
      <c r="D43" s="11">
        <f>ROUND(($D$32+$D$39)*C43,2)</f>
        <v>49.06</v>
      </c>
    </row>
    <row r="44" spans="1:4">
      <c r="A44" s="5" t="s">
        <v>78</v>
      </c>
      <c r="B44" s="9" t="s">
        <v>124</v>
      </c>
      <c r="C44" s="10">
        <v>0.03</v>
      </c>
      <c r="D44" s="11">
        <f t="shared" ref="D44:D49" si="0">ROUND(($D$32+$D$39)*C44,2)</f>
        <v>58.88</v>
      </c>
    </row>
    <row r="45" spans="1:4">
      <c r="A45" s="5" t="s">
        <v>80</v>
      </c>
      <c r="B45" s="9" t="s">
        <v>125</v>
      </c>
      <c r="C45" s="10">
        <v>1.4999999999999999E-2</v>
      </c>
      <c r="D45" s="11">
        <f t="shared" si="0"/>
        <v>29.44</v>
      </c>
    </row>
    <row r="46" spans="1:4">
      <c r="A46" s="5" t="s">
        <v>104</v>
      </c>
      <c r="B46" s="9" t="s">
        <v>126</v>
      </c>
      <c r="C46" s="10">
        <v>0.01</v>
      </c>
      <c r="D46" s="11">
        <f t="shared" si="0"/>
        <v>19.63</v>
      </c>
    </row>
    <row r="47" spans="1:4">
      <c r="A47" s="5" t="s">
        <v>106</v>
      </c>
      <c r="B47" s="9" t="s">
        <v>127</v>
      </c>
      <c r="C47" s="10">
        <v>6.0000000000000001E-3</v>
      </c>
      <c r="D47" s="11">
        <f t="shared" si="0"/>
        <v>11.78</v>
      </c>
    </row>
    <row r="48" spans="1:4">
      <c r="A48" s="5" t="s">
        <v>108</v>
      </c>
      <c r="B48" s="9" t="s">
        <v>128</v>
      </c>
      <c r="C48" s="10">
        <v>2E-3</v>
      </c>
      <c r="D48" s="11">
        <f t="shared" si="0"/>
        <v>3.93</v>
      </c>
    </row>
    <row r="49" spans="1:4">
      <c r="A49" s="5" t="s">
        <v>129</v>
      </c>
      <c r="B49" s="9" t="s">
        <v>130</v>
      </c>
      <c r="C49" s="10">
        <v>0.08</v>
      </c>
      <c r="D49" s="11">
        <f t="shared" si="0"/>
        <v>157</v>
      </c>
    </row>
    <row r="50" spans="1:4">
      <c r="A50" s="308" t="s">
        <v>118</v>
      </c>
      <c r="B50" s="309"/>
      <c r="C50" s="12">
        <f>SUM(C42:C49)</f>
        <v>0.36800000000000005</v>
      </c>
      <c r="D50" s="13">
        <f>SUM(D42:D49)</f>
        <v>722.2299999999999</v>
      </c>
    </row>
    <row r="51" spans="1:4">
      <c r="A51" s="290" t="s">
        <v>131</v>
      </c>
      <c r="B51" s="290"/>
      <c r="C51" s="290"/>
      <c r="D51" s="290"/>
    </row>
    <row r="52" spans="1:4" ht="22.5">
      <c r="A52" s="5" t="s">
        <v>132</v>
      </c>
      <c r="B52" s="9" t="s">
        <v>133</v>
      </c>
      <c r="C52" s="5" t="s">
        <v>134</v>
      </c>
      <c r="D52" s="5" t="s">
        <v>99</v>
      </c>
    </row>
    <row r="53" spans="1:4">
      <c r="A53" s="163" t="s">
        <v>72</v>
      </c>
      <c r="B53" s="9" t="s">
        <v>135</v>
      </c>
      <c r="C53" s="17">
        <v>5.5</v>
      </c>
      <c r="D53" s="17">
        <f>(C53*2*26)-D25*6%</f>
        <v>188.22280000000001</v>
      </c>
    </row>
    <row r="54" spans="1:4" ht="22.5">
      <c r="A54" s="5" t="s">
        <v>75</v>
      </c>
      <c r="B54" s="9" t="s">
        <v>136</v>
      </c>
      <c r="C54" s="27">
        <v>35</v>
      </c>
      <c r="D54" s="11">
        <f>C54*21</f>
        <v>735</v>
      </c>
    </row>
    <row r="55" spans="1:4">
      <c r="A55" s="5" t="s">
        <v>78</v>
      </c>
      <c r="B55" s="14" t="s">
        <v>137</v>
      </c>
      <c r="C55" s="17"/>
      <c r="D55" s="17">
        <f>C55</f>
        <v>0</v>
      </c>
    </row>
    <row r="56" spans="1:4">
      <c r="A56" s="5" t="s">
        <v>80</v>
      </c>
      <c r="B56" s="9" t="s">
        <v>138</v>
      </c>
      <c r="C56" s="9"/>
      <c r="D56" s="17">
        <v>0</v>
      </c>
    </row>
    <row r="57" spans="1:4">
      <c r="A57" s="5" t="s">
        <v>104</v>
      </c>
      <c r="B57" s="9" t="s">
        <v>139</v>
      </c>
      <c r="C57" s="9"/>
      <c r="D57" s="17">
        <v>0</v>
      </c>
    </row>
    <row r="58" spans="1:4">
      <c r="A58" s="5" t="s">
        <v>106</v>
      </c>
      <c r="B58" s="14" t="s">
        <v>140</v>
      </c>
      <c r="C58" s="17"/>
      <c r="D58" s="17">
        <v>0</v>
      </c>
    </row>
    <row r="59" spans="1:4">
      <c r="A59" s="4" t="s">
        <v>108</v>
      </c>
      <c r="B59" s="164" t="s">
        <v>109</v>
      </c>
      <c r="C59" s="164"/>
      <c r="D59" s="17">
        <v>0</v>
      </c>
    </row>
    <row r="60" spans="1:4">
      <c r="A60" s="300" t="s">
        <v>110</v>
      </c>
      <c r="B60" s="300"/>
      <c r="C60" s="300"/>
      <c r="D60" s="18">
        <f>SUM(D53:D59)</f>
        <v>923.22280000000001</v>
      </c>
    </row>
    <row r="61" spans="1:4">
      <c r="A61" s="290" t="s">
        <v>141</v>
      </c>
      <c r="B61" s="290"/>
      <c r="C61" s="290"/>
      <c r="D61" s="290"/>
    </row>
    <row r="62" spans="1:4">
      <c r="A62" s="5">
        <v>2</v>
      </c>
      <c r="B62" s="302" t="s">
        <v>142</v>
      </c>
      <c r="C62" s="302"/>
      <c r="D62" s="5" t="s">
        <v>99</v>
      </c>
    </row>
    <row r="63" spans="1:4">
      <c r="A63" s="5" t="s">
        <v>113</v>
      </c>
      <c r="B63" s="302" t="s">
        <v>114</v>
      </c>
      <c r="C63" s="302"/>
      <c r="D63" s="11">
        <f>D39</f>
        <v>332.93</v>
      </c>
    </row>
    <row r="64" spans="1:4">
      <c r="A64" s="5" t="s">
        <v>120</v>
      </c>
      <c r="B64" s="302" t="s">
        <v>121</v>
      </c>
      <c r="C64" s="302"/>
      <c r="D64" s="11">
        <f>D50</f>
        <v>722.2299999999999</v>
      </c>
    </row>
    <row r="65" spans="1:4">
      <c r="A65" s="5" t="s">
        <v>132</v>
      </c>
      <c r="B65" s="302" t="s">
        <v>133</v>
      </c>
      <c r="C65" s="302"/>
      <c r="D65" s="11">
        <f>D60</f>
        <v>923.22280000000001</v>
      </c>
    </row>
    <row r="66" spans="1:4">
      <c r="A66" s="300" t="s">
        <v>110</v>
      </c>
      <c r="B66" s="300"/>
      <c r="C66" s="300"/>
      <c r="D66" s="13">
        <f>SUM(D63:D65)</f>
        <v>1978.3827999999999</v>
      </c>
    </row>
    <row r="67" spans="1:4">
      <c r="A67" s="306"/>
      <c r="B67" s="306"/>
      <c r="C67" s="306"/>
      <c r="D67" s="306"/>
    </row>
    <row r="68" spans="1:4">
      <c r="A68" s="290" t="s">
        <v>143</v>
      </c>
      <c r="B68" s="290"/>
      <c r="C68" s="290"/>
      <c r="D68" s="290"/>
    </row>
    <row r="69" spans="1:4" ht="22.5">
      <c r="A69" s="5">
        <v>3</v>
      </c>
      <c r="B69" s="8" t="s">
        <v>144</v>
      </c>
      <c r="C69" s="5" t="s">
        <v>115</v>
      </c>
      <c r="D69" s="5" t="s">
        <v>99</v>
      </c>
    </row>
    <row r="70" spans="1:4">
      <c r="A70" s="5" t="s">
        <v>72</v>
      </c>
      <c r="B70" s="8" t="s">
        <v>145</v>
      </c>
      <c r="C70" s="10">
        <v>4.1999999999999997E-3</v>
      </c>
      <c r="D70" s="11">
        <f>ROUND(D32*C70,2)</f>
        <v>6.84</v>
      </c>
    </row>
    <row r="71" spans="1:4">
      <c r="A71" s="5" t="s">
        <v>75</v>
      </c>
      <c r="B71" s="8" t="s">
        <v>146</v>
      </c>
      <c r="C71" s="10">
        <f>0.08*C$70</f>
        <v>3.3599999999999998E-4</v>
      </c>
      <c r="D71" s="11">
        <f>ROUND($D$32*$C$71,2)</f>
        <v>0.55000000000000004</v>
      </c>
    </row>
    <row r="72" spans="1:4">
      <c r="A72" s="5" t="s">
        <v>78</v>
      </c>
      <c r="B72" s="8" t="s">
        <v>147</v>
      </c>
      <c r="C72" s="10">
        <v>0.04</v>
      </c>
      <c r="D72" s="11">
        <f>ROUND(D32*C72,2)</f>
        <v>65.180000000000007</v>
      </c>
    </row>
    <row r="73" spans="1:4">
      <c r="A73" s="5" t="s">
        <v>80</v>
      </c>
      <c r="B73" s="8" t="s">
        <v>148</v>
      </c>
      <c r="C73" s="10">
        <v>1.9400000000000001E-2</v>
      </c>
      <c r="D73" s="11">
        <f>ROUND(D32*C73,2)</f>
        <v>31.61</v>
      </c>
    </row>
    <row r="74" spans="1:4" ht="22.5">
      <c r="A74" s="5" t="s">
        <v>104</v>
      </c>
      <c r="B74" s="8" t="s">
        <v>149</v>
      </c>
      <c r="C74" s="10">
        <f>C50*C73</f>
        <v>7.1392000000000009E-3</v>
      </c>
      <c r="D74" s="11">
        <f>ROUND(D32*C74,2)</f>
        <v>11.63</v>
      </c>
    </row>
    <row r="75" spans="1:4">
      <c r="A75" s="5" t="s">
        <v>106</v>
      </c>
      <c r="B75" s="8" t="s">
        <v>150</v>
      </c>
      <c r="C75" s="10">
        <f>40%*8%*C73</f>
        <v>6.2080000000000002E-4</v>
      </c>
      <c r="D75" s="11">
        <f>ROUND($D$32*$C$75,2)</f>
        <v>1.01</v>
      </c>
    </row>
    <row r="76" spans="1:4">
      <c r="A76" s="308" t="s">
        <v>118</v>
      </c>
      <c r="B76" s="309"/>
      <c r="C76" s="12">
        <f>SUM(C70:C75)</f>
        <v>7.1695999999999996E-2</v>
      </c>
      <c r="D76" s="13">
        <f>SUM(D70:D75)</f>
        <v>116.82000000000001</v>
      </c>
    </row>
    <row r="77" spans="1:4">
      <c r="A77" s="316"/>
      <c r="B77" s="316"/>
      <c r="C77" s="316"/>
      <c r="D77" s="316"/>
    </row>
    <row r="78" spans="1:4">
      <c r="A78" s="290" t="s">
        <v>151</v>
      </c>
      <c r="B78" s="290"/>
      <c r="C78" s="290"/>
      <c r="D78" s="290"/>
    </row>
    <row r="79" spans="1:4">
      <c r="A79" s="317" t="s">
        <v>152</v>
      </c>
      <c r="B79" s="318"/>
      <c r="C79" s="318"/>
      <c r="D79" s="319"/>
    </row>
    <row r="80" spans="1:4" ht="22.5">
      <c r="A80" s="5" t="s">
        <v>153</v>
      </c>
      <c r="B80" s="9" t="s">
        <v>154</v>
      </c>
      <c r="C80" s="5" t="s">
        <v>115</v>
      </c>
      <c r="D80" s="5" t="s">
        <v>99</v>
      </c>
    </row>
    <row r="81" spans="1:4">
      <c r="A81" s="5" t="s">
        <v>72</v>
      </c>
      <c r="B81" s="9" t="s">
        <v>155</v>
      </c>
      <c r="C81" s="10">
        <v>1.6E-2</v>
      </c>
      <c r="D81" s="11">
        <f>ROUND($D$32*C81,2)</f>
        <v>26.07</v>
      </c>
    </row>
    <row r="82" spans="1:4">
      <c r="A82" s="5" t="s">
        <v>75</v>
      </c>
      <c r="B82" s="9" t="s">
        <v>156</v>
      </c>
      <c r="C82" s="10">
        <v>1.9400000000000001E-2</v>
      </c>
      <c r="D82" s="11">
        <f>ROUND($D$32*C82,2)</f>
        <v>31.61</v>
      </c>
    </row>
    <row r="83" spans="1:4">
      <c r="A83" s="5" t="s">
        <v>78</v>
      </c>
      <c r="B83" s="9" t="s">
        <v>157</v>
      </c>
      <c r="C83" s="10">
        <v>0.01</v>
      </c>
      <c r="D83" s="11">
        <f t="shared" ref="D83:D86" si="1">ROUND($D$32*C83,2)</f>
        <v>16.3</v>
      </c>
    </row>
    <row r="84" spans="1:4">
      <c r="A84" s="5" t="s">
        <v>80</v>
      </c>
      <c r="B84" s="9" t="s">
        <v>158</v>
      </c>
      <c r="C84" s="10">
        <v>0.01</v>
      </c>
      <c r="D84" s="11">
        <f t="shared" si="1"/>
        <v>16.3</v>
      </c>
    </row>
    <row r="85" spans="1:4">
      <c r="A85" s="5" t="s">
        <v>104</v>
      </c>
      <c r="B85" s="9" t="s">
        <v>159</v>
      </c>
      <c r="C85" s="10">
        <v>0.01</v>
      </c>
      <c r="D85" s="11">
        <f t="shared" si="1"/>
        <v>16.3</v>
      </c>
    </row>
    <row r="86" spans="1:4">
      <c r="A86" s="5" t="s">
        <v>106</v>
      </c>
      <c r="B86" s="9" t="s">
        <v>160</v>
      </c>
      <c r="C86" s="10">
        <v>0</v>
      </c>
      <c r="D86" s="11">
        <f t="shared" si="1"/>
        <v>0</v>
      </c>
    </row>
    <row r="87" spans="1:4">
      <c r="A87" s="308" t="s">
        <v>118</v>
      </c>
      <c r="B87" s="309"/>
      <c r="C87" s="12">
        <f>SUM(C81:C86)</f>
        <v>6.54E-2</v>
      </c>
      <c r="D87" s="13">
        <f>SUM(D81:D86)</f>
        <v>106.58</v>
      </c>
    </row>
    <row r="88" spans="1:4">
      <c r="A88" s="320" t="s">
        <v>161</v>
      </c>
      <c r="B88" s="321"/>
      <c r="C88" s="321"/>
      <c r="D88" s="321"/>
    </row>
    <row r="89" spans="1:4" ht="22.5">
      <c r="A89" s="5" t="s">
        <v>162</v>
      </c>
      <c r="B89" s="9" t="s">
        <v>163</v>
      </c>
      <c r="C89" s="5" t="s">
        <v>115</v>
      </c>
      <c r="D89" s="5" t="s">
        <v>99</v>
      </c>
    </row>
    <row r="90" spans="1:4">
      <c r="A90" s="5" t="s">
        <v>72</v>
      </c>
      <c r="B90" s="8" t="s">
        <v>164</v>
      </c>
      <c r="C90" s="28">
        <v>0</v>
      </c>
      <c r="D90" s="27"/>
    </row>
    <row r="91" spans="1:4">
      <c r="A91" s="308" t="s">
        <v>118</v>
      </c>
      <c r="B91" s="309"/>
      <c r="C91" s="12">
        <f>SUM(C90)</f>
        <v>0</v>
      </c>
      <c r="D91" s="13">
        <f>SUM(D90)</f>
        <v>0</v>
      </c>
    </row>
    <row r="92" spans="1:4">
      <c r="A92" s="290" t="s">
        <v>165</v>
      </c>
      <c r="B92" s="290"/>
      <c r="C92" s="290"/>
      <c r="D92" s="290"/>
    </row>
    <row r="93" spans="1:4">
      <c r="A93" s="5">
        <v>4</v>
      </c>
      <c r="B93" s="302" t="s">
        <v>166</v>
      </c>
      <c r="C93" s="302"/>
      <c r="D93" s="5" t="s">
        <v>99</v>
      </c>
    </row>
    <row r="94" spans="1:4">
      <c r="A94" s="5" t="s">
        <v>153</v>
      </c>
      <c r="B94" s="302" t="s">
        <v>167</v>
      </c>
      <c r="C94" s="302"/>
      <c r="D94" s="11">
        <f>D87</f>
        <v>106.58</v>
      </c>
    </row>
    <row r="95" spans="1:4">
      <c r="A95" s="5" t="s">
        <v>162</v>
      </c>
      <c r="B95" s="302" t="s">
        <v>163</v>
      </c>
      <c r="C95" s="302"/>
      <c r="D95" s="11">
        <f>D91</f>
        <v>0</v>
      </c>
    </row>
    <row r="96" spans="1:4">
      <c r="A96" s="300" t="s">
        <v>110</v>
      </c>
      <c r="B96" s="300"/>
      <c r="C96" s="300"/>
      <c r="D96" s="13">
        <f>SUM(D94:D95)</f>
        <v>106.58</v>
      </c>
    </row>
    <row r="97" spans="1:4">
      <c r="A97" s="316"/>
      <c r="B97" s="316"/>
      <c r="C97" s="316"/>
      <c r="D97" s="316"/>
    </row>
    <row r="98" spans="1:4">
      <c r="A98" s="317" t="s">
        <v>168</v>
      </c>
      <c r="B98" s="318"/>
      <c r="C98" s="318"/>
      <c r="D98" s="319"/>
    </row>
    <row r="99" spans="1:4">
      <c r="A99" s="5">
        <v>5</v>
      </c>
      <c r="B99" s="302" t="s">
        <v>169</v>
      </c>
      <c r="C99" s="302"/>
      <c r="D99" s="5" t="s">
        <v>99</v>
      </c>
    </row>
    <row r="100" spans="1:4">
      <c r="A100" s="5" t="s">
        <v>72</v>
      </c>
      <c r="B100" s="302" t="s">
        <v>170</v>
      </c>
      <c r="C100" s="302"/>
      <c r="D100" s="173">
        <f>'UNIFORME MANUTENÇÃO'!D13</f>
        <v>72.120833333333337</v>
      </c>
    </row>
    <row r="101" spans="1:4">
      <c r="A101" s="5" t="s">
        <v>75</v>
      </c>
      <c r="B101" s="302" t="s">
        <v>171</v>
      </c>
      <c r="C101" s="302"/>
      <c r="D101" s="27">
        <v>0</v>
      </c>
    </row>
    <row r="102" spans="1:4">
      <c r="A102" s="5" t="s">
        <v>78</v>
      </c>
      <c r="B102" s="302" t="s">
        <v>172</v>
      </c>
      <c r="C102" s="302"/>
      <c r="D102" s="27"/>
    </row>
    <row r="103" spans="1:4">
      <c r="A103" s="5" t="s">
        <v>80</v>
      </c>
      <c r="B103" s="302" t="s">
        <v>109</v>
      </c>
      <c r="C103" s="302"/>
      <c r="D103" s="27">
        <v>0</v>
      </c>
    </row>
    <row r="104" spans="1:4">
      <c r="A104" s="300" t="s">
        <v>118</v>
      </c>
      <c r="B104" s="300"/>
      <c r="C104" s="300"/>
      <c r="D104" s="165">
        <f>SUM(D100:D103)</f>
        <v>72.120833333333337</v>
      </c>
    </row>
    <row r="105" spans="1:4">
      <c r="A105" s="316"/>
      <c r="B105" s="316"/>
      <c r="C105" s="316"/>
      <c r="D105" s="316"/>
    </row>
    <row r="106" spans="1:4">
      <c r="A106" s="290" t="s">
        <v>185</v>
      </c>
      <c r="B106" s="290"/>
      <c r="C106" s="290"/>
      <c r="D106" s="290"/>
    </row>
    <row r="107" spans="1:4" ht="22.5">
      <c r="A107" s="5">
        <v>6</v>
      </c>
      <c r="B107" s="14" t="s">
        <v>174</v>
      </c>
      <c r="C107" s="5" t="s">
        <v>115</v>
      </c>
      <c r="D107" s="5" t="s">
        <v>99</v>
      </c>
    </row>
    <row r="108" spans="1:4">
      <c r="A108" s="5" t="s">
        <v>72</v>
      </c>
      <c r="B108" s="14" t="s">
        <v>175</v>
      </c>
      <c r="C108" s="166">
        <v>0.12</v>
      </c>
      <c r="D108" s="11">
        <f>ROUND(D124*C108,2)</f>
        <v>468.42</v>
      </c>
    </row>
    <row r="109" spans="1:4">
      <c r="A109" s="5" t="s">
        <v>75</v>
      </c>
      <c r="B109" s="14" t="s">
        <v>176</v>
      </c>
      <c r="C109" s="166">
        <v>0.15</v>
      </c>
      <c r="D109" s="11">
        <f>ROUND((D108+D124)*C109,2)</f>
        <v>655.79</v>
      </c>
    </row>
    <row r="110" spans="1:4">
      <c r="A110" s="5" t="s">
        <v>78</v>
      </c>
      <c r="B110" s="8" t="s">
        <v>177</v>
      </c>
      <c r="C110" s="12">
        <f>SUM(C111:C114)</f>
        <v>0.14250000000000002</v>
      </c>
      <c r="D110" s="9"/>
    </row>
    <row r="111" spans="1:4">
      <c r="A111" s="5"/>
      <c r="B111" s="14" t="s">
        <v>178</v>
      </c>
      <c r="C111" s="15">
        <v>1.6500000000000001E-2</v>
      </c>
      <c r="D111" s="323">
        <f>ROUND(ROUND((D108+D109+D124)/(100%-C110),2)*C110,2)</f>
        <v>835.51</v>
      </c>
    </row>
    <row r="112" spans="1:4">
      <c r="A112" s="5"/>
      <c r="B112" s="14" t="s">
        <v>179</v>
      </c>
      <c r="C112" s="15">
        <v>7.5999999999999998E-2</v>
      </c>
      <c r="D112" s="324"/>
    </row>
    <row r="113" spans="1:4">
      <c r="A113" s="5"/>
      <c r="B113" s="14" t="s">
        <v>180</v>
      </c>
      <c r="C113" s="15">
        <v>0</v>
      </c>
      <c r="D113" s="324"/>
    </row>
    <row r="114" spans="1:4">
      <c r="A114" s="5"/>
      <c r="B114" s="14" t="s">
        <v>181</v>
      </c>
      <c r="C114" s="15">
        <v>0.05</v>
      </c>
      <c r="D114" s="325"/>
    </row>
    <row r="115" spans="1:4">
      <c r="A115" s="300" t="s">
        <v>118</v>
      </c>
      <c r="B115" s="300"/>
      <c r="C115" s="16"/>
      <c r="D115" s="13">
        <f>SUM(D108,D109,D111,D112,D113,D114)</f>
        <v>1959.72</v>
      </c>
    </row>
    <row r="116" spans="1:4">
      <c r="A116" s="316"/>
      <c r="B116" s="316"/>
      <c r="C116" s="316"/>
      <c r="D116" s="316"/>
    </row>
    <row r="117" spans="1:4">
      <c r="A117" s="290" t="s">
        <v>182</v>
      </c>
      <c r="B117" s="290"/>
      <c r="C117" s="290"/>
      <c r="D117" s="290"/>
    </row>
    <row r="118" spans="1:4">
      <c r="A118" s="5"/>
      <c r="B118" s="302" t="s">
        <v>183</v>
      </c>
      <c r="C118" s="302"/>
      <c r="D118" s="5" t="s">
        <v>99</v>
      </c>
    </row>
    <row r="119" spans="1:4">
      <c r="A119" s="5" t="s">
        <v>72</v>
      </c>
      <c r="B119" s="302" t="s">
        <v>97</v>
      </c>
      <c r="C119" s="302"/>
      <c r="D119" s="11">
        <f>D32</f>
        <v>1629.62</v>
      </c>
    </row>
    <row r="120" spans="1:4">
      <c r="A120" s="5" t="s">
        <v>75</v>
      </c>
      <c r="B120" s="302" t="s">
        <v>111</v>
      </c>
      <c r="C120" s="302"/>
      <c r="D120" s="11">
        <f>D66</f>
        <v>1978.3827999999999</v>
      </c>
    </row>
    <row r="121" spans="1:4">
      <c r="A121" s="5" t="s">
        <v>78</v>
      </c>
      <c r="B121" s="302" t="s">
        <v>111</v>
      </c>
      <c r="C121" s="302"/>
      <c r="D121" s="11">
        <f>D76</f>
        <v>116.82000000000001</v>
      </c>
    </row>
    <row r="122" spans="1:4">
      <c r="A122" s="5" t="s">
        <v>80</v>
      </c>
      <c r="B122" s="302" t="s">
        <v>151</v>
      </c>
      <c r="C122" s="302"/>
      <c r="D122" s="17">
        <f>D96</f>
        <v>106.58</v>
      </c>
    </row>
    <row r="123" spans="1:4">
      <c r="A123" s="5" t="s">
        <v>104</v>
      </c>
      <c r="B123" s="302" t="s">
        <v>168</v>
      </c>
      <c r="C123" s="302"/>
      <c r="D123" s="17">
        <f>D104</f>
        <v>72.120833333333337</v>
      </c>
    </row>
    <row r="124" spans="1:4">
      <c r="A124" s="300" t="s">
        <v>184</v>
      </c>
      <c r="B124" s="300"/>
      <c r="C124" s="300"/>
      <c r="D124" s="18">
        <f>SUM(D119:D123)</f>
        <v>3903.5236333333332</v>
      </c>
    </row>
    <row r="125" spans="1:4">
      <c r="A125" s="5" t="s">
        <v>106</v>
      </c>
      <c r="B125" s="302" t="s">
        <v>185</v>
      </c>
      <c r="C125" s="302"/>
      <c r="D125" s="17">
        <f>D115</f>
        <v>1959.72</v>
      </c>
    </row>
    <row r="126" spans="1:4">
      <c r="A126" s="300" t="s">
        <v>186</v>
      </c>
      <c r="B126" s="300"/>
      <c r="C126" s="300"/>
      <c r="D126" s="18">
        <f>ROUNDUP(D124+D125,2)</f>
        <v>5863.25</v>
      </c>
    </row>
    <row r="127" spans="1:4">
      <c r="A127" s="316"/>
      <c r="B127" s="316"/>
      <c r="C127" s="316"/>
      <c r="D127" s="316"/>
    </row>
  </sheetData>
  <mergeCells count="88">
    <mergeCell ref="A124:C124"/>
    <mergeCell ref="B125:C125"/>
    <mergeCell ref="A126:C126"/>
    <mergeCell ref="A127:D127"/>
    <mergeCell ref="B118:C118"/>
    <mergeCell ref="B119:C119"/>
    <mergeCell ref="B120:C120"/>
    <mergeCell ref="B121:C121"/>
    <mergeCell ref="B122:C122"/>
    <mergeCell ref="B123:C123"/>
    <mergeCell ref="A117:D117"/>
    <mergeCell ref="B99:C99"/>
    <mergeCell ref="B100:C100"/>
    <mergeCell ref="B101:C101"/>
    <mergeCell ref="B102:C102"/>
    <mergeCell ref="B103:C103"/>
    <mergeCell ref="A104:C104"/>
    <mergeCell ref="A105:D105"/>
    <mergeCell ref="A106:D106"/>
    <mergeCell ref="D111:D114"/>
    <mergeCell ref="A115:B115"/>
    <mergeCell ref="A116:D116"/>
    <mergeCell ref="A98:D98"/>
    <mergeCell ref="A78:D78"/>
    <mergeCell ref="A79:D79"/>
    <mergeCell ref="A87:B87"/>
    <mergeCell ref="A88:D88"/>
    <mergeCell ref="A91:B91"/>
    <mergeCell ref="A92:D92"/>
    <mergeCell ref="B93:C93"/>
    <mergeCell ref="B94:C94"/>
    <mergeCell ref="B95:C95"/>
    <mergeCell ref="A96:C96"/>
    <mergeCell ref="A97:D97"/>
    <mergeCell ref="A77:D77"/>
    <mergeCell ref="A51:D51"/>
    <mergeCell ref="A60:C60"/>
    <mergeCell ref="A61:D61"/>
    <mergeCell ref="B62:C62"/>
    <mergeCell ref="B63:C63"/>
    <mergeCell ref="B64:C64"/>
    <mergeCell ref="B65:C65"/>
    <mergeCell ref="A66:C66"/>
    <mergeCell ref="A67:D67"/>
    <mergeCell ref="A68:D68"/>
    <mergeCell ref="A76:B76"/>
    <mergeCell ref="A50:B50"/>
    <mergeCell ref="B27:C27"/>
    <mergeCell ref="B28:C28"/>
    <mergeCell ref="B29:C29"/>
    <mergeCell ref="B30:C30"/>
    <mergeCell ref="B31:C31"/>
    <mergeCell ref="A32:C32"/>
    <mergeCell ref="A33:D33"/>
    <mergeCell ref="A34:D34"/>
    <mergeCell ref="A35:D35"/>
    <mergeCell ref="A39:B39"/>
    <mergeCell ref="A40:D40"/>
    <mergeCell ref="B26:C26"/>
    <mergeCell ref="A15:D15"/>
    <mergeCell ref="A16:D16"/>
    <mergeCell ref="B17:C17"/>
    <mergeCell ref="B18:C18"/>
    <mergeCell ref="B19:C19"/>
    <mergeCell ref="B20:C20"/>
    <mergeCell ref="B21:C21"/>
    <mergeCell ref="A22:D22"/>
    <mergeCell ref="A23:D23"/>
    <mergeCell ref="B24:C24"/>
    <mergeCell ref="B25:C25"/>
    <mergeCell ref="A14:D14"/>
    <mergeCell ref="A4:B4"/>
    <mergeCell ref="C4:D4"/>
    <mergeCell ref="A5:D5"/>
    <mergeCell ref="A6:D6"/>
    <mergeCell ref="B7:C7"/>
    <mergeCell ref="B8:C8"/>
    <mergeCell ref="B9:C9"/>
    <mergeCell ref="B10:C10"/>
    <mergeCell ref="A11:D11"/>
    <mergeCell ref="A12:B12"/>
    <mergeCell ref="A13:B13"/>
    <mergeCell ref="A1:B1"/>
    <mergeCell ref="C1:D1"/>
    <mergeCell ref="A2:B2"/>
    <mergeCell ref="C2:D2"/>
    <mergeCell ref="A3:B3"/>
    <mergeCell ref="C3:D3"/>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3B75A-2B00-418B-B397-76368F9977EC}">
  <sheetPr>
    <tabColor rgb="FF92D050"/>
  </sheetPr>
  <dimension ref="A1:E127"/>
  <sheetViews>
    <sheetView topLeftCell="A74" zoomScale="130" zoomScaleNormal="130" workbookViewId="0">
      <selection activeCell="I102" sqref="I102"/>
    </sheetView>
  </sheetViews>
  <sheetFormatPr defaultRowHeight="15"/>
  <cols>
    <col min="1" max="1" width="3.5703125" style="3" customWidth="1"/>
    <col min="2" max="2" width="48" style="2" customWidth="1"/>
    <col min="3" max="3" width="9.140625" style="2"/>
    <col min="4" max="4" width="16" style="3" customWidth="1"/>
  </cols>
  <sheetData>
    <row r="1" spans="1:4">
      <c r="A1" s="289" t="s">
        <v>67</v>
      </c>
      <c r="B1" s="289"/>
      <c r="C1" s="289"/>
      <c r="D1" s="289"/>
    </row>
    <row r="2" spans="1:4">
      <c r="A2" s="289" t="s">
        <v>68</v>
      </c>
      <c r="B2" s="289"/>
      <c r="C2" s="289"/>
      <c r="D2" s="289"/>
    </row>
    <row r="3" spans="1:4">
      <c r="A3" s="289" t="s">
        <v>69</v>
      </c>
      <c r="B3" s="289"/>
      <c r="C3" s="289"/>
      <c r="D3" s="289"/>
    </row>
    <row r="4" spans="1:4">
      <c r="A4" s="289" t="s">
        <v>70</v>
      </c>
      <c r="B4" s="289"/>
      <c r="C4" s="289"/>
      <c r="D4" s="289"/>
    </row>
    <row r="5" spans="1:4">
      <c r="A5" s="291"/>
      <c r="B5" s="291"/>
      <c r="C5" s="291"/>
      <c r="D5" s="291"/>
    </row>
    <row r="6" spans="1:4">
      <c r="A6" s="292" t="s">
        <v>71</v>
      </c>
      <c r="B6" s="293"/>
      <c r="C6" s="293"/>
      <c r="D6" s="294"/>
    </row>
    <row r="7" spans="1:4">
      <c r="A7" s="4" t="s">
        <v>72</v>
      </c>
      <c r="B7" s="295" t="s">
        <v>73</v>
      </c>
      <c r="C7" s="296"/>
      <c r="D7" s="5" t="s">
        <v>74</v>
      </c>
    </row>
    <row r="8" spans="1:4">
      <c r="A8" s="4" t="s">
        <v>75</v>
      </c>
      <c r="B8" s="297" t="s">
        <v>76</v>
      </c>
      <c r="C8" s="298"/>
      <c r="D8" s="5" t="s">
        <v>77</v>
      </c>
    </row>
    <row r="9" spans="1:4">
      <c r="A9" s="4" t="s">
        <v>78</v>
      </c>
      <c r="B9" s="297" t="s">
        <v>79</v>
      </c>
      <c r="C9" s="298"/>
      <c r="D9" s="5">
        <v>2024</v>
      </c>
    </row>
    <row r="10" spans="1:4">
      <c r="A10" s="4" t="s">
        <v>80</v>
      </c>
      <c r="B10" s="297" t="s">
        <v>81</v>
      </c>
      <c r="C10" s="298"/>
      <c r="D10" s="30" t="s">
        <v>189</v>
      </c>
    </row>
    <row r="11" spans="1:4">
      <c r="A11" s="299" t="s">
        <v>83</v>
      </c>
      <c r="B11" s="299"/>
      <c r="C11" s="299"/>
      <c r="D11" s="299"/>
    </row>
    <row r="12" spans="1:4" ht="33.75">
      <c r="A12" s="300" t="s">
        <v>84</v>
      </c>
      <c r="B12" s="300"/>
      <c r="C12" s="5" t="s">
        <v>85</v>
      </c>
      <c r="D12" s="5" t="s">
        <v>86</v>
      </c>
    </row>
    <row r="13" spans="1:4">
      <c r="A13" s="301" t="s">
        <v>219</v>
      </c>
      <c r="B13" s="301"/>
      <c r="C13" s="198" t="s">
        <v>220</v>
      </c>
      <c r="D13" s="199">
        <v>1</v>
      </c>
    </row>
    <row r="14" spans="1:4">
      <c r="A14" s="290" t="s">
        <v>88</v>
      </c>
      <c r="B14" s="290"/>
      <c r="C14" s="290"/>
      <c r="D14" s="290"/>
    </row>
    <row r="15" spans="1:4">
      <c r="A15" s="303" t="s">
        <v>89</v>
      </c>
      <c r="B15" s="303"/>
      <c r="C15" s="303"/>
      <c r="D15" s="303"/>
    </row>
    <row r="16" spans="1:4">
      <c r="A16" s="303" t="s">
        <v>90</v>
      </c>
      <c r="B16" s="303"/>
      <c r="C16" s="303"/>
      <c r="D16" s="303"/>
    </row>
    <row r="17" spans="1:4">
      <c r="A17" s="4">
        <v>1</v>
      </c>
      <c r="B17" s="304" t="s">
        <v>91</v>
      </c>
      <c r="C17" s="304"/>
      <c r="D17" s="6" t="str">
        <f>A14</f>
        <v>Mão de obra</v>
      </c>
    </row>
    <row r="18" spans="1:4">
      <c r="A18" s="4">
        <v>2</v>
      </c>
      <c r="B18" s="304" t="s">
        <v>92</v>
      </c>
      <c r="C18" s="304"/>
      <c r="D18" s="29" t="s">
        <v>221</v>
      </c>
    </row>
    <row r="19" spans="1:4">
      <c r="A19" s="4">
        <v>3</v>
      </c>
      <c r="B19" s="304" t="s">
        <v>192</v>
      </c>
      <c r="C19" s="304"/>
      <c r="D19" s="162">
        <v>2405.96</v>
      </c>
    </row>
    <row r="20" spans="1:4">
      <c r="A20" s="4">
        <v>4</v>
      </c>
      <c r="B20" s="304" t="s">
        <v>95</v>
      </c>
      <c r="C20" s="304"/>
      <c r="D20" s="25"/>
    </row>
    <row r="21" spans="1:4">
      <c r="A21" s="4">
        <v>5</v>
      </c>
      <c r="B21" s="304" t="s">
        <v>96</v>
      </c>
      <c r="C21" s="304"/>
      <c r="D21" s="26">
        <v>45292</v>
      </c>
    </row>
    <row r="22" spans="1:4">
      <c r="A22" s="306"/>
      <c r="B22" s="306"/>
      <c r="C22" s="306"/>
      <c r="D22" s="306"/>
    </row>
    <row r="23" spans="1:4">
      <c r="A23" s="290" t="s">
        <v>97</v>
      </c>
      <c r="B23" s="290"/>
      <c r="C23" s="290"/>
      <c r="D23" s="290"/>
    </row>
    <row r="24" spans="1:4">
      <c r="A24" s="7">
        <v>1</v>
      </c>
      <c r="B24" s="307" t="s">
        <v>98</v>
      </c>
      <c r="C24" s="307"/>
      <c r="D24" s="7" t="s">
        <v>99</v>
      </c>
    </row>
    <row r="25" spans="1:4">
      <c r="A25" s="7" t="s">
        <v>72</v>
      </c>
      <c r="B25" s="302" t="s">
        <v>193</v>
      </c>
      <c r="C25" s="302"/>
      <c r="D25" s="27">
        <f>D19</f>
        <v>2405.96</v>
      </c>
    </row>
    <row r="26" spans="1:4">
      <c r="A26" s="7" t="s">
        <v>75</v>
      </c>
      <c r="B26" s="302" t="s">
        <v>101</v>
      </c>
      <c r="C26" s="302"/>
      <c r="D26" s="17">
        <v>0</v>
      </c>
    </row>
    <row r="27" spans="1:4">
      <c r="A27" s="7" t="s">
        <v>78</v>
      </c>
      <c r="B27" s="310" t="s">
        <v>102</v>
      </c>
      <c r="C27" s="311"/>
      <c r="D27" s="19">
        <v>0</v>
      </c>
    </row>
    <row r="28" spans="1:4">
      <c r="A28" s="7" t="s">
        <v>80</v>
      </c>
      <c r="B28" s="310" t="s">
        <v>103</v>
      </c>
      <c r="C28" s="311"/>
      <c r="D28" s="19">
        <v>0</v>
      </c>
    </row>
    <row r="29" spans="1:4">
      <c r="A29" s="7" t="s">
        <v>104</v>
      </c>
      <c r="B29" s="310" t="s">
        <v>105</v>
      </c>
      <c r="C29" s="311"/>
      <c r="D29" s="19">
        <f>D28/15*2.5</f>
        <v>0</v>
      </c>
    </row>
    <row r="30" spans="1:4">
      <c r="A30" s="7" t="s">
        <v>106</v>
      </c>
      <c r="B30" s="307" t="s">
        <v>107</v>
      </c>
      <c r="C30" s="307"/>
      <c r="D30" s="19">
        <v>0</v>
      </c>
    </row>
    <row r="31" spans="1:4">
      <c r="A31" s="5" t="s">
        <v>108</v>
      </c>
      <c r="B31" s="312" t="s">
        <v>109</v>
      </c>
      <c r="C31" s="313"/>
      <c r="D31" s="11">
        <v>0</v>
      </c>
    </row>
    <row r="32" spans="1:4">
      <c r="A32" s="308" t="s">
        <v>110</v>
      </c>
      <c r="B32" s="314"/>
      <c r="C32" s="309"/>
      <c r="D32" s="13">
        <f>SUM(D25:D31)</f>
        <v>2405.96</v>
      </c>
    </row>
    <row r="33" spans="1:4">
      <c r="A33" s="306"/>
      <c r="B33" s="306"/>
      <c r="C33" s="306"/>
      <c r="D33" s="306"/>
    </row>
    <row r="34" spans="1:4">
      <c r="A34" s="290" t="s">
        <v>111</v>
      </c>
      <c r="B34" s="290"/>
      <c r="C34" s="290"/>
      <c r="D34" s="290"/>
    </row>
    <row r="35" spans="1:4">
      <c r="A35" s="290" t="s">
        <v>112</v>
      </c>
      <c r="B35" s="290"/>
      <c r="C35" s="290"/>
      <c r="D35" s="290"/>
    </row>
    <row r="36" spans="1:4" ht="22.5">
      <c r="A36" s="5" t="s">
        <v>113</v>
      </c>
      <c r="B36" s="8" t="s">
        <v>114</v>
      </c>
      <c r="C36" s="5" t="s">
        <v>115</v>
      </c>
      <c r="D36" s="5" t="s">
        <v>99</v>
      </c>
    </row>
    <row r="37" spans="1:4">
      <c r="A37" s="5" t="s">
        <v>72</v>
      </c>
      <c r="B37" s="9" t="s">
        <v>116</v>
      </c>
      <c r="C37" s="10">
        <v>8.3299999999999999E-2</v>
      </c>
      <c r="D37" s="11">
        <f>ROUND($D$32*C37,2)</f>
        <v>200.42</v>
      </c>
    </row>
    <row r="38" spans="1:4">
      <c r="A38" s="5" t="s">
        <v>75</v>
      </c>
      <c r="B38" s="9" t="s">
        <v>117</v>
      </c>
      <c r="C38" s="10">
        <v>0.121</v>
      </c>
      <c r="D38" s="11">
        <f>ROUND($D$32*C38,2)</f>
        <v>291.12</v>
      </c>
    </row>
    <row r="39" spans="1:4">
      <c r="A39" s="308" t="s">
        <v>118</v>
      </c>
      <c r="B39" s="309"/>
      <c r="C39" s="12">
        <f>SUM(C37:C38)</f>
        <v>0.20429999999999998</v>
      </c>
      <c r="D39" s="13">
        <f>SUM(D37:D38)</f>
        <v>491.53999999999996</v>
      </c>
    </row>
    <row r="40" spans="1:4">
      <c r="A40" s="315" t="s">
        <v>119</v>
      </c>
      <c r="B40" s="315"/>
      <c r="C40" s="315"/>
      <c r="D40" s="315"/>
    </row>
    <row r="41" spans="1:4" ht="22.5">
      <c r="A41" s="5" t="s">
        <v>120</v>
      </c>
      <c r="B41" s="5" t="s">
        <v>121</v>
      </c>
      <c r="C41" s="5" t="s">
        <v>115</v>
      </c>
      <c r="D41" s="5" t="s">
        <v>99</v>
      </c>
    </row>
    <row r="42" spans="1:4">
      <c r="A42" s="5" t="s">
        <v>72</v>
      </c>
      <c r="B42" s="9" t="s">
        <v>122</v>
      </c>
      <c r="C42" s="10">
        <v>0.2</v>
      </c>
      <c r="D42" s="11">
        <f>ROUND(($D$32+$D$39)*C42,2)</f>
        <v>579.5</v>
      </c>
    </row>
    <row r="43" spans="1:4">
      <c r="A43" s="5" t="s">
        <v>75</v>
      </c>
      <c r="B43" s="9" t="s">
        <v>123</v>
      </c>
      <c r="C43" s="10">
        <v>2.5000000000000001E-2</v>
      </c>
      <c r="D43" s="11">
        <f>ROUND(($D$32+$D$39)*C43,2)</f>
        <v>72.44</v>
      </c>
    </row>
    <row r="44" spans="1:4">
      <c r="A44" s="5" t="s">
        <v>78</v>
      </c>
      <c r="B44" s="9" t="s">
        <v>124</v>
      </c>
      <c r="C44" s="10">
        <v>0.03</v>
      </c>
      <c r="D44" s="11">
        <f t="shared" ref="D44:D49" si="0">ROUND(($D$32+$D$39)*C44,2)</f>
        <v>86.93</v>
      </c>
    </row>
    <row r="45" spans="1:4">
      <c r="A45" s="5" t="s">
        <v>80</v>
      </c>
      <c r="B45" s="9" t="s">
        <v>125</v>
      </c>
      <c r="C45" s="10">
        <v>1.4999999999999999E-2</v>
      </c>
      <c r="D45" s="11">
        <f t="shared" si="0"/>
        <v>43.46</v>
      </c>
    </row>
    <row r="46" spans="1:4">
      <c r="A46" s="5" t="s">
        <v>104</v>
      </c>
      <c r="B46" s="9" t="s">
        <v>126</v>
      </c>
      <c r="C46" s="10">
        <v>0.01</v>
      </c>
      <c r="D46" s="11">
        <f t="shared" si="0"/>
        <v>28.98</v>
      </c>
    </row>
    <row r="47" spans="1:4">
      <c r="A47" s="5" t="s">
        <v>106</v>
      </c>
      <c r="B47" s="9" t="s">
        <v>127</v>
      </c>
      <c r="C47" s="10">
        <v>6.0000000000000001E-3</v>
      </c>
      <c r="D47" s="11">
        <f t="shared" si="0"/>
        <v>17.39</v>
      </c>
    </row>
    <row r="48" spans="1:4">
      <c r="A48" s="5" t="s">
        <v>108</v>
      </c>
      <c r="B48" s="9" t="s">
        <v>128</v>
      </c>
      <c r="C48" s="10">
        <v>2E-3</v>
      </c>
      <c r="D48" s="11">
        <f t="shared" si="0"/>
        <v>5.8</v>
      </c>
    </row>
    <row r="49" spans="1:4">
      <c r="A49" s="5" t="s">
        <v>129</v>
      </c>
      <c r="B49" s="9" t="s">
        <v>130</v>
      </c>
      <c r="C49" s="10">
        <v>0.08</v>
      </c>
      <c r="D49" s="11">
        <f t="shared" si="0"/>
        <v>231.8</v>
      </c>
    </row>
    <row r="50" spans="1:4">
      <c r="A50" s="308" t="s">
        <v>118</v>
      </c>
      <c r="B50" s="309"/>
      <c r="C50" s="12">
        <f>SUM(C42:C49)</f>
        <v>0.36800000000000005</v>
      </c>
      <c r="D50" s="13">
        <f>SUM(D42:D49)</f>
        <v>1066.3000000000002</v>
      </c>
    </row>
    <row r="51" spans="1:4">
      <c r="A51" s="290" t="s">
        <v>131</v>
      </c>
      <c r="B51" s="290"/>
      <c r="C51" s="290"/>
      <c r="D51" s="290"/>
    </row>
    <row r="52" spans="1:4" ht="22.5">
      <c r="A52" s="5" t="s">
        <v>132</v>
      </c>
      <c r="B52" s="9" t="s">
        <v>133</v>
      </c>
      <c r="C52" s="5" t="s">
        <v>134</v>
      </c>
      <c r="D52" s="5" t="s">
        <v>99</v>
      </c>
    </row>
    <row r="53" spans="1:4">
      <c r="A53" s="163" t="s">
        <v>72</v>
      </c>
      <c r="B53" s="9" t="s">
        <v>135</v>
      </c>
      <c r="C53" s="17">
        <v>5.5</v>
      </c>
      <c r="D53" s="17">
        <f>(C53*2*22)-D25*6%</f>
        <v>97.642400000000009</v>
      </c>
    </row>
    <row r="54" spans="1:4" ht="22.5">
      <c r="A54" s="5" t="s">
        <v>75</v>
      </c>
      <c r="B54" s="9" t="s">
        <v>222</v>
      </c>
      <c r="C54" s="27">
        <v>42.2</v>
      </c>
      <c r="D54" s="11">
        <f>C54*15</f>
        <v>633</v>
      </c>
    </row>
    <row r="55" spans="1:4">
      <c r="A55" s="5" t="s">
        <v>78</v>
      </c>
      <c r="B55" s="14" t="s">
        <v>137</v>
      </c>
      <c r="C55" s="17"/>
      <c r="D55" s="17">
        <f>C55</f>
        <v>0</v>
      </c>
    </row>
    <row r="56" spans="1:4">
      <c r="A56" s="5" t="s">
        <v>80</v>
      </c>
      <c r="B56" s="9" t="s">
        <v>138</v>
      </c>
      <c r="C56" s="9"/>
      <c r="D56" s="17">
        <v>12.81</v>
      </c>
    </row>
    <row r="57" spans="1:4">
      <c r="A57" s="5" t="s">
        <v>104</v>
      </c>
      <c r="B57" s="9" t="s">
        <v>139</v>
      </c>
      <c r="C57" s="9"/>
      <c r="D57" s="17">
        <v>3.3</v>
      </c>
    </row>
    <row r="58" spans="1:4">
      <c r="A58" s="5" t="s">
        <v>106</v>
      </c>
      <c r="B58" s="14" t="s">
        <v>140</v>
      </c>
      <c r="C58" s="17"/>
      <c r="D58" s="17">
        <v>187.18</v>
      </c>
    </row>
    <row r="59" spans="1:4">
      <c r="A59" s="4" t="s">
        <v>108</v>
      </c>
      <c r="B59" s="164" t="s">
        <v>109</v>
      </c>
      <c r="C59" s="164"/>
      <c r="D59" s="17">
        <v>0</v>
      </c>
    </row>
    <row r="60" spans="1:4">
      <c r="A60" s="300" t="s">
        <v>110</v>
      </c>
      <c r="B60" s="300"/>
      <c r="C60" s="300"/>
      <c r="D60" s="18">
        <f>SUM(D53:D59)</f>
        <v>933.93239999999992</v>
      </c>
    </row>
    <row r="61" spans="1:4">
      <c r="A61" s="290" t="s">
        <v>141</v>
      </c>
      <c r="B61" s="290"/>
      <c r="C61" s="290"/>
      <c r="D61" s="290"/>
    </row>
    <row r="62" spans="1:4">
      <c r="A62" s="5">
        <v>2</v>
      </c>
      <c r="B62" s="302" t="s">
        <v>142</v>
      </c>
      <c r="C62" s="302"/>
      <c r="D62" s="5" t="s">
        <v>99</v>
      </c>
    </row>
    <row r="63" spans="1:4">
      <c r="A63" s="5" t="s">
        <v>113</v>
      </c>
      <c r="B63" s="302" t="s">
        <v>114</v>
      </c>
      <c r="C63" s="302"/>
      <c r="D63" s="11">
        <f>D39</f>
        <v>491.53999999999996</v>
      </c>
    </row>
    <row r="64" spans="1:4">
      <c r="A64" s="5" t="s">
        <v>120</v>
      </c>
      <c r="B64" s="302" t="s">
        <v>121</v>
      </c>
      <c r="C64" s="302"/>
      <c r="D64" s="11">
        <f>D50</f>
        <v>1066.3000000000002</v>
      </c>
    </row>
    <row r="65" spans="1:4">
      <c r="A65" s="5" t="s">
        <v>132</v>
      </c>
      <c r="B65" s="302" t="s">
        <v>133</v>
      </c>
      <c r="C65" s="302"/>
      <c r="D65" s="11">
        <f>D60</f>
        <v>933.93239999999992</v>
      </c>
    </row>
    <row r="66" spans="1:4">
      <c r="A66" s="300" t="s">
        <v>110</v>
      </c>
      <c r="B66" s="300"/>
      <c r="C66" s="300"/>
      <c r="D66" s="13">
        <f>SUM(D63:D65)</f>
        <v>2491.7723999999998</v>
      </c>
    </row>
    <row r="67" spans="1:4">
      <c r="A67" s="306"/>
      <c r="B67" s="306"/>
      <c r="C67" s="306"/>
      <c r="D67" s="306"/>
    </row>
    <row r="68" spans="1:4">
      <c r="A68" s="290" t="s">
        <v>143</v>
      </c>
      <c r="B68" s="290"/>
      <c r="C68" s="290"/>
      <c r="D68" s="290"/>
    </row>
    <row r="69" spans="1:4" ht="22.5">
      <c r="A69" s="5">
        <v>3</v>
      </c>
      <c r="B69" s="8" t="s">
        <v>144</v>
      </c>
      <c r="C69" s="5" t="s">
        <v>115</v>
      </c>
      <c r="D69" s="5" t="s">
        <v>99</v>
      </c>
    </row>
    <row r="70" spans="1:4">
      <c r="A70" s="5" t="s">
        <v>72</v>
      </c>
      <c r="B70" s="8" t="s">
        <v>145</v>
      </c>
      <c r="C70" s="10">
        <v>4.1999999999999997E-3</v>
      </c>
      <c r="D70" s="11">
        <f>ROUND(D32*C70,2)</f>
        <v>10.11</v>
      </c>
    </row>
    <row r="71" spans="1:4">
      <c r="A71" s="5" t="s">
        <v>75</v>
      </c>
      <c r="B71" s="8" t="s">
        <v>146</v>
      </c>
      <c r="C71" s="10">
        <f>0.08*C$70</f>
        <v>3.3599999999999998E-4</v>
      </c>
      <c r="D71" s="11">
        <f>ROUND($D$32*$C$71,2)</f>
        <v>0.81</v>
      </c>
    </row>
    <row r="72" spans="1:4">
      <c r="A72" s="5" t="s">
        <v>78</v>
      </c>
      <c r="B72" s="8" t="s">
        <v>147</v>
      </c>
      <c r="C72" s="10">
        <v>0.04</v>
      </c>
      <c r="D72" s="11">
        <f>ROUND(D32*C72,2)</f>
        <v>96.24</v>
      </c>
    </row>
    <row r="73" spans="1:4">
      <c r="A73" s="5" t="s">
        <v>80</v>
      </c>
      <c r="B73" s="8" t="s">
        <v>148</v>
      </c>
      <c r="C73" s="10">
        <v>1.9400000000000001E-2</v>
      </c>
      <c r="D73" s="11">
        <f>ROUND(D32*C73,2)</f>
        <v>46.68</v>
      </c>
    </row>
    <row r="74" spans="1:4" ht="22.5">
      <c r="A74" s="5" t="s">
        <v>104</v>
      </c>
      <c r="B74" s="8" t="s">
        <v>149</v>
      </c>
      <c r="C74" s="10">
        <f>C50*C73</f>
        <v>7.1392000000000009E-3</v>
      </c>
      <c r="D74" s="11">
        <f>ROUND(D32*C74,2)</f>
        <v>17.18</v>
      </c>
    </row>
    <row r="75" spans="1:4">
      <c r="A75" s="5" t="s">
        <v>106</v>
      </c>
      <c r="B75" s="8" t="s">
        <v>150</v>
      </c>
      <c r="C75" s="10">
        <f>40%*8%*C73</f>
        <v>6.2080000000000002E-4</v>
      </c>
      <c r="D75" s="11">
        <f>ROUND($D$32*$C$75,2)</f>
        <v>1.49</v>
      </c>
    </row>
    <row r="76" spans="1:4">
      <c r="A76" s="308" t="s">
        <v>118</v>
      </c>
      <c r="B76" s="309"/>
      <c r="C76" s="12">
        <f>SUM(C70:C75)</f>
        <v>7.1695999999999996E-2</v>
      </c>
      <c r="D76" s="13">
        <f>SUM(D70:D75)</f>
        <v>172.51000000000002</v>
      </c>
    </row>
    <row r="77" spans="1:4">
      <c r="A77" s="316"/>
      <c r="B77" s="316"/>
      <c r="C77" s="316"/>
      <c r="D77" s="316"/>
    </row>
    <row r="78" spans="1:4">
      <c r="A78" s="290" t="s">
        <v>151</v>
      </c>
      <c r="B78" s="290"/>
      <c r="C78" s="290"/>
      <c r="D78" s="290"/>
    </row>
    <row r="79" spans="1:4">
      <c r="A79" s="317" t="s">
        <v>152</v>
      </c>
      <c r="B79" s="318"/>
      <c r="C79" s="318"/>
      <c r="D79" s="319"/>
    </row>
    <row r="80" spans="1:4" ht="22.5">
      <c r="A80" s="5" t="s">
        <v>153</v>
      </c>
      <c r="B80" s="9" t="s">
        <v>154</v>
      </c>
      <c r="C80" s="5" t="s">
        <v>115</v>
      </c>
      <c r="D80" s="5" t="s">
        <v>99</v>
      </c>
    </row>
    <row r="81" spans="1:5">
      <c r="A81" s="5" t="s">
        <v>72</v>
      </c>
      <c r="B81" s="9" t="s">
        <v>155</v>
      </c>
      <c r="C81" s="10">
        <v>1.6E-2</v>
      </c>
      <c r="D81" s="11">
        <f>ROUND($D$32*C81,2)</f>
        <v>38.5</v>
      </c>
    </row>
    <row r="82" spans="1:5">
      <c r="A82" s="5" t="s">
        <v>75</v>
      </c>
      <c r="B82" s="9" t="s">
        <v>156</v>
      </c>
      <c r="C82" s="10">
        <v>1.9400000000000001E-2</v>
      </c>
      <c r="D82" s="11">
        <f>ROUND($D$32*C82,2)</f>
        <v>46.68</v>
      </c>
    </row>
    <row r="83" spans="1:5">
      <c r="A83" s="5" t="s">
        <v>78</v>
      </c>
      <c r="B83" s="9" t="s">
        <v>157</v>
      </c>
      <c r="C83" s="10">
        <v>0.01</v>
      </c>
      <c r="D83" s="11">
        <f t="shared" ref="D83:D86" si="1">ROUND($D$32*C83,2)</f>
        <v>24.06</v>
      </c>
    </row>
    <row r="84" spans="1:5">
      <c r="A84" s="5" t="s">
        <v>80</v>
      </c>
      <c r="B84" s="9" t="s">
        <v>158</v>
      </c>
      <c r="C84" s="10">
        <v>0.01</v>
      </c>
      <c r="D84" s="11">
        <f t="shared" si="1"/>
        <v>24.06</v>
      </c>
    </row>
    <row r="85" spans="1:5">
      <c r="A85" s="5" t="s">
        <v>104</v>
      </c>
      <c r="B85" s="9" t="s">
        <v>159</v>
      </c>
      <c r="C85" s="10">
        <v>0.01</v>
      </c>
      <c r="D85" s="11">
        <f t="shared" si="1"/>
        <v>24.06</v>
      </c>
    </row>
    <row r="86" spans="1:5">
      <c r="A86" s="5" t="s">
        <v>106</v>
      </c>
      <c r="B86" s="9" t="s">
        <v>160</v>
      </c>
      <c r="C86" s="10">
        <v>0</v>
      </c>
      <c r="D86" s="11">
        <f t="shared" si="1"/>
        <v>0</v>
      </c>
    </row>
    <row r="87" spans="1:5">
      <c r="A87" s="308" t="s">
        <v>118</v>
      </c>
      <c r="B87" s="309"/>
      <c r="C87" s="12">
        <f>SUM(C81:C86)</f>
        <v>6.54E-2</v>
      </c>
      <c r="D87" s="13">
        <f>SUM(D81:D86)</f>
        <v>157.36000000000001</v>
      </c>
    </row>
    <row r="88" spans="1:5">
      <c r="A88" s="320" t="s">
        <v>161</v>
      </c>
      <c r="B88" s="321"/>
      <c r="C88" s="321"/>
      <c r="D88" s="321"/>
    </row>
    <row r="89" spans="1:5" ht="22.5">
      <c r="A89" s="5" t="s">
        <v>162</v>
      </c>
      <c r="B89" s="9" t="s">
        <v>163</v>
      </c>
      <c r="C89" s="5" t="s">
        <v>115</v>
      </c>
      <c r="D89" s="5" t="s">
        <v>99</v>
      </c>
    </row>
    <row r="90" spans="1:5">
      <c r="A90" s="5" t="s">
        <v>72</v>
      </c>
      <c r="B90" s="8" t="s">
        <v>164</v>
      </c>
      <c r="C90" s="28">
        <v>0</v>
      </c>
      <c r="D90" s="27"/>
      <c r="E90" s="197" t="s">
        <v>223</v>
      </c>
    </row>
    <row r="91" spans="1:5">
      <c r="A91" s="308" t="s">
        <v>118</v>
      </c>
      <c r="B91" s="309"/>
      <c r="C91" s="12">
        <f>SUM(C90)</f>
        <v>0</v>
      </c>
      <c r="D91" s="13">
        <f>SUM(D90)</f>
        <v>0</v>
      </c>
    </row>
    <row r="92" spans="1:5">
      <c r="A92" s="290" t="s">
        <v>165</v>
      </c>
      <c r="B92" s="290"/>
      <c r="C92" s="290"/>
      <c r="D92" s="290"/>
    </row>
    <row r="93" spans="1:5">
      <c r="A93" s="5">
        <v>4</v>
      </c>
      <c r="B93" s="302" t="s">
        <v>166</v>
      </c>
      <c r="C93" s="302"/>
      <c r="D93" s="5" t="s">
        <v>99</v>
      </c>
    </row>
    <row r="94" spans="1:5">
      <c r="A94" s="5" t="s">
        <v>153</v>
      </c>
      <c r="B94" s="302" t="s">
        <v>167</v>
      </c>
      <c r="C94" s="302"/>
      <c r="D94" s="11">
        <f>D87</f>
        <v>157.36000000000001</v>
      </c>
    </row>
    <row r="95" spans="1:5">
      <c r="A95" s="5" t="s">
        <v>162</v>
      </c>
      <c r="B95" s="302" t="s">
        <v>163</v>
      </c>
      <c r="C95" s="302"/>
      <c r="D95" s="11">
        <f>D91</f>
        <v>0</v>
      </c>
    </row>
    <row r="96" spans="1:5">
      <c r="A96" s="300" t="s">
        <v>110</v>
      </c>
      <c r="B96" s="300"/>
      <c r="C96" s="300"/>
      <c r="D96" s="13">
        <f>SUM(D94:D95)</f>
        <v>157.36000000000001</v>
      </c>
    </row>
    <row r="97" spans="1:4">
      <c r="A97" s="316"/>
      <c r="B97" s="316"/>
      <c r="C97" s="316"/>
      <c r="D97" s="316"/>
    </row>
    <row r="98" spans="1:4">
      <c r="A98" s="317" t="s">
        <v>168</v>
      </c>
      <c r="B98" s="318"/>
      <c r="C98" s="318"/>
      <c r="D98" s="319"/>
    </row>
    <row r="99" spans="1:4">
      <c r="A99" s="5">
        <v>5</v>
      </c>
      <c r="B99" s="302" t="s">
        <v>169</v>
      </c>
      <c r="C99" s="302"/>
      <c r="D99" s="5" t="s">
        <v>99</v>
      </c>
    </row>
    <row r="100" spans="1:4">
      <c r="A100" s="5" t="s">
        <v>72</v>
      </c>
      <c r="B100" s="302" t="s">
        <v>170</v>
      </c>
      <c r="C100" s="302"/>
      <c r="D100" s="173">
        <f>'UNIFORME MANUTENÇÃO'!D13</f>
        <v>72.120833333333337</v>
      </c>
    </row>
    <row r="101" spans="1:4">
      <c r="A101" s="5" t="s">
        <v>75</v>
      </c>
      <c r="B101" s="302" t="s">
        <v>171</v>
      </c>
      <c r="C101" s="302"/>
      <c r="D101" s="27">
        <f>'Equipamentos Eletricista'!G26</f>
        <v>11.407666666666668</v>
      </c>
    </row>
    <row r="102" spans="1:4">
      <c r="A102" s="5" t="s">
        <v>78</v>
      </c>
      <c r="B102" s="302" t="s">
        <v>172</v>
      </c>
      <c r="C102" s="302"/>
      <c r="D102" s="27"/>
    </row>
    <row r="103" spans="1:4">
      <c r="A103" s="5" t="s">
        <v>80</v>
      </c>
      <c r="B103" s="302" t="s">
        <v>109</v>
      </c>
      <c r="C103" s="302"/>
      <c r="D103" s="27">
        <v>0</v>
      </c>
    </row>
    <row r="104" spans="1:4">
      <c r="A104" s="300" t="s">
        <v>118</v>
      </c>
      <c r="B104" s="300"/>
      <c r="C104" s="300"/>
      <c r="D104" s="165">
        <f>SUM(D100:D103)</f>
        <v>83.528500000000008</v>
      </c>
    </row>
    <row r="105" spans="1:4">
      <c r="A105" s="316"/>
      <c r="B105" s="316"/>
      <c r="C105" s="316"/>
      <c r="D105" s="316"/>
    </row>
    <row r="106" spans="1:4">
      <c r="A106" s="290" t="s">
        <v>185</v>
      </c>
      <c r="B106" s="290"/>
      <c r="C106" s="290"/>
      <c r="D106" s="290"/>
    </row>
    <row r="107" spans="1:4" ht="22.5">
      <c r="A107" s="5">
        <v>6</v>
      </c>
      <c r="B107" s="14" t="s">
        <v>174</v>
      </c>
      <c r="C107" s="5" t="s">
        <v>115</v>
      </c>
      <c r="D107" s="5" t="s">
        <v>99</v>
      </c>
    </row>
    <row r="108" spans="1:4">
      <c r="A108" s="5" t="s">
        <v>72</v>
      </c>
      <c r="B108" s="14" t="s">
        <v>175</v>
      </c>
      <c r="C108" s="166">
        <v>0.12</v>
      </c>
      <c r="D108" s="11">
        <f>ROUND(D124*C108,2)</f>
        <v>637.34</v>
      </c>
    </row>
    <row r="109" spans="1:4">
      <c r="A109" s="5" t="s">
        <v>75</v>
      </c>
      <c r="B109" s="14" t="s">
        <v>176</v>
      </c>
      <c r="C109" s="166">
        <v>0.15</v>
      </c>
      <c r="D109" s="11">
        <f>ROUND((D108+D124)*C109,2)</f>
        <v>892.27</v>
      </c>
    </row>
    <row r="110" spans="1:4">
      <c r="A110" s="5" t="s">
        <v>78</v>
      </c>
      <c r="B110" s="8" t="s">
        <v>177</v>
      </c>
      <c r="C110" s="12">
        <f>SUM(C111:C114)</f>
        <v>0.14250000000000002</v>
      </c>
      <c r="D110" s="9"/>
    </row>
    <row r="111" spans="1:4">
      <c r="A111" s="5"/>
      <c r="B111" s="14" t="s">
        <v>178</v>
      </c>
      <c r="C111" s="15">
        <v>1.6500000000000001E-2</v>
      </c>
      <c r="D111" s="323">
        <f>ROUND(ROUND((D108+D109+D124)/(100%-C110),2)*C110,2)</f>
        <v>1136.8</v>
      </c>
    </row>
    <row r="112" spans="1:4">
      <c r="A112" s="5"/>
      <c r="B112" s="14" t="s">
        <v>179</v>
      </c>
      <c r="C112" s="15">
        <v>7.5999999999999998E-2</v>
      </c>
      <c r="D112" s="324"/>
    </row>
    <row r="113" spans="1:4">
      <c r="A113" s="5"/>
      <c r="B113" s="14" t="s">
        <v>180</v>
      </c>
      <c r="C113" s="15">
        <v>0</v>
      </c>
      <c r="D113" s="324"/>
    </row>
    <row r="114" spans="1:4">
      <c r="A114" s="5"/>
      <c r="B114" s="14" t="s">
        <v>181</v>
      </c>
      <c r="C114" s="15">
        <v>0.05</v>
      </c>
      <c r="D114" s="325"/>
    </row>
    <row r="115" spans="1:4">
      <c r="A115" s="300" t="s">
        <v>118</v>
      </c>
      <c r="B115" s="300"/>
      <c r="C115" s="16"/>
      <c r="D115" s="13">
        <f>SUM(D108,D109,D111,D112,D113,D114)</f>
        <v>2666.41</v>
      </c>
    </row>
    <row r="116" spans="1:4">
      <c r="A116" s="316"/>
      <c r="B116" s="316"/>
      <c r="C116" s="316"/>
      <c r="D116" s="316"/>
    </row>
    <row r="117" spans="1:4">
      <c r="A117" s="290" t="s">
        <v>182</v>
      </c>
      <c r="B117" s="290"/>
      <c r="C117" s="290"/>
      <c r="D117" s="290"/>
    </row>
    <row r="118" spans="1:4">
      <c r="A118" s="5"/>
      <c r="B118" s="302" t="s">
        <v>183</v>
      </c>
      <c r="C118" s="302"/>
      <c r="D118" s="5" t="s">
        <v>99</v>
      </c>
    </row>
    <row r="119" spans="1:4">
      <c r="A119" s="5" t="s">
        <v>72</v>
      </c>
      <c r="B119" s="302" t="s">
        <v>97</v>
      </c>
      <c r="C119" s="302"/>
      <c r="D119" s="11">
        <f>D32</f>
        <v>2405.96</v>
      </c>
    </row>
    <row r="120" spans="1:4">
      <c r="A120" s="5" t="s">
        <v>75</v>
      </c>
      <c r="B120" s="302" t="s">
        <v>111</v>
      </c>
      <c r="C120" s="302"/>
      <c r="D120" s="11">
        <f>D66</f>
        <v>2491.7723999999998</v>
      </c>
    </row>
    <row r="121" spans="1:4">
      <c r="A121" s="5" t="s">
        <v>78</v>
      </c>
      <c r="B121" s="302" t="s">
        <v>111</v>
      </c>
      <c r="C121" s="302"/>
      <c r="D121" s="11">
        <f>D76</f>
        <v>172.51000000000002</v>
      </c>
    </row>
    <row r="122" spans="1:4">
      <c r="A122" s="5" t="s">
        <v>80</v>
      </c>
      <c r="B122" s="302" t="s">
        <v>151</v>
      </c>
      <c r="C122" s="302"/>
      <c r="D122" s="17">
        <f>D96</f>
        <v>157.36000000000001</v>
      </c>
    </row>
    <row r="123" spans="1:4">
      <c r="A123" s="5" t="s">
        <v>104</v>
      </c>
      <c r="B123" s="302" t="s">
        <v>168</v>
      </c>
      <c r="C123" s="302"/>
      <c r="D123" s="17">
        <f>D104</f>
        <v>83.528500000000008</v>
      </c>
    </row>
    <row r="124" spans="1:4">
      <c r="A124" s="300" t="s">
        <v>184</v>
      </c>
      <c r="B124" s="300"/>
      <c r="C124" s="300"/>
      <c r="D124" s="18">
        <f>SUM(D119:D123)</f>
        <v>5311.1309000000001</v>
      </c>
    </row>
    <row r="125" spans="1:4">
      <c r="A125" s="5" t="s">
        <v>106</v>
      </c>
      <c r="B125" s="302" t="s">
        <v>185</v>
      </c>
      <c r="C125" s="302"/>
      <c r="D125" s="17">
        <f>D115</f>
        <v>2666.41</v>
      </c>
    </row>
    <row r="126" spans="1:4">
      <c r="A126" s="300" t="s">
        <v>186</v>
      </c>
      <c r="B126" s="300"/>
      <c r="C126" s="300"/>
      <c r="D126" s="18">
        <f>ROUNDUP(D124+D125,2)</f>
        <v>7977.55</v>
      </c>
    </row>
    <row r="127" spans="1:4">
      <c r="A127" s="316"/>
      <c r="B127" s="316"/>
      <c r="C127" s="316"/>
      <c r="D127" s="316"/>
    </row>
  </sheetData>
  <mergeCells count="88">
    <mergeCell ref="A124:C124"/>
    <mergeCell ref="B125:C125"/>
    <mergeCell ref="A126:C126"/>
    <mergeCell ref="A127:D127"/>
    <mergeCell ref="B118:C118"/>
    <mergeCell ref="B119:C119"/>
    <mergeCell ref="B120:C120"/>
    <mergeCell ref="B121:C121"/>
    <mergeCell ref="B122:C122"/>
    <mergeCell ref="B123:C123"/>
    <mergeCell ref="A117:D117"/>
    <mergeCell ref="B99:C99"/>
    <mergeCell ref="B100:C100"/>
    <mergeCell ref="B101:C101"/>
    <mergeCell ref="B102:C102"/>
    <mergeCell ref="B103:C103"/>
    <mergeCell ref="A104:C104"/>
    <mergeCell ref="A105:D105"/>
    <mergeCell ref="A106:D106"/>
    <mergeCell ref="D111:D114"/>
    <mergeCell ref="A115:B115"/>
    <mergeCell ref="A116:D116"/>
    <mergeCell ref="A98:D98"/>
    <mergeCell ref="A78:D78"/>
    <mergeCell ref="A79:D79"/>
    <mergeCell ref="A87:B87"/>
    <mergeCell ref="A88:D88"/>
    <mergeCell ref="A91:B91"/>
    <mergeCell ref="A92:D92"/>
    <mergeCell ref="B93:C93"/>
    <mergeCell ref="B94:C94"/>
    <mergeCell ref="B95:C95"/>
    <mergeCell ref="A96:C96"/>
    <mergeCell ref="A97:D97"/>
    <mergeCell ref="A77:D77"/>
    <mergeCell ref="A51:D51"/>
    <mergeCell ref="A60:C60"/>
    <mergeCell ref="A61:D61"/>
    <mergeCell ref="B62:C62"/>
    <mergeCell ref="B63:C63"/>
    <mergeCell ref="B64:C64"/>
    <mergeCell ref="B65:C65"/>
    <mergeCell ref="A66:C66"/>
    <mergeCell ref="A67:D67"/>
    <mergeCell ref="A68:D68"/>
    <mergeCell ref="A76:B76"/>
    <mergeCell ref="A50:B50"/>
    <mergeCell ref="B27:C27"/>
    <mergeCell ref="B28:C28"/>
    <mergeCell ref="B29:C29"/>
    <mergeCell ref="B30:C30"/>
    <mergeCell ref="B31:C31"/>
    <mergeCell ref="A32:C32"/>
    <mergeCell ref="A33:D33"/>
    <mergeCell ref="A34:D34"/>
    <mergeCell ref="A35:D35"/>
    <mergeCell ref="A39:B39"/>
    <mergeCell ref="A40:D40"/>
    <mergeCell ref="B26:C26"/>
    <mergeCell ref="A15:D15"/>
    <mergeCell ref="A16:D16"/>
    <mergeCell ref="B17:C17"/>
    <mergeCell ref="B18:C18"/>
    <mergeCell ref="B19:C19"/>
    <mergeCell ref="B20:C20"/>
    <mergeCell ref="B21:C21"/>
    <mergeCell ref="A22:D22"/>
    <mergeCell ref="A23:D23"/>
    <mergeCell ref="B24:C24"/>
    <mergeCell ref="B25:C25"/>
    <mergeCell ref="A14:D14"/>
    <mergeCell ref="A4:B4"/>
    <mergeCell ref="C4:D4"/>
    <mergeCell ref="A5:D5"/>
    <mergeCell ref="A6:D6"/>
    <mergeCell ref="B7:C7"/>
    <mergeCell ref="B8:C8"/>
    <mergeCell ref="B9:C9"/>
    <mergeCell ref="B10:C10"/>
    <mergeCell ref="A11:D11"/>
    <mergeCell ref="A12:B12"/>
    <mergeCell ref="A13:B13"/>
    <mergeCell ref="A1:B1"/>
    <mergeCell ref="C1:D1"/>
    <mergeCell ref="A2:B2"/>
    <mergeCell ref="C2:D2"/>
    <mergeCell ref="A3:B3"/>
    <mergeCell ref="C3:D3"/>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F017BB-B8FD-4AB5-8734-C49478DF087F}">
  <sheetPr>
    <tabColor rgb="FFFFFF00"/>
  </sheetPr>
  <dimension ref="A1:E127"/>
  <sheetViews>
    <sheetView topLeftCell="A34" workbookViewId="0">
      <selection activeCell="D53" sqref="D53"/>
    </sheetView>
  </sheetViews>
  <sheetFormatPr defaultRowHeight="15"/>
  <cols>
    <col min="1" max="1" width="3.5703125" style="3" customWidth="1"/>
    <col min="2" max="2" width="48" style="2" customWidth="1"/>
    <col min="3" max="3" width="9" style="2"/>
    <col min="4" max="4" width="16" style="3" customWidth="1"/>
  </cols>
  <sheetData>
    <row r="1" spans="1:4">
      <c r="A1" s="289" t="s">
        <v>67</v>
      </c>
      <c r="B1" s="289"/>
      <c r="C1" s="289"/>
      <c r="D1" s="289"/>
    </row>
    <row r="2" spans="1:4">
      <c r="A2" s="289" t="s">
        <v>68</v>
      </c>
      <c r="B2" s="289"/>
      <c r="C2" s="289"/>
      <c r="D2" s="289"/>
    </row>
    <row r="3" spans="1:4">
      <c r="A3" s="289" t="s">
        <v>69</v>
      </c>
      <c r="B3" s="289"/>
      <c r="C3" s="289"/>
      <c r="D3" s="289"/>
    </row>
    <row r="4" spans="1:4">
      <c r="A4" s="289" t="s">
        <v>70</v>
      </c>
      <c r="B4" s="289"/>
      <c r="C4" s="289"/>
      <c r="D4" s="289"/>
    </row>
    <row r="5" spans="1:4">
      <c r="A5" s="291"/>
      <c r="B5" s="291"/>
      <c r="C5" s="291"/>
      <c r="D5" s="291"/>
    </row>
    <row r="6" spans="1:4">
      <c r="A6" s="292" t="s">
        <v>71</v>
      </c>
      <c r="B6" s="293"/>
      <c r="C6" s="293"/>
      <c r="D6" s="294"/>
    </row>
    <row r="7" spans="1:4">
      <c r="A7" s="4" t="s">
        <v>72</v>
      </c>
      <c r="B7" s="295" t="s">
        <v>73</v>
      </c>
      <c r="C7" s="296"/>
      <c r="D7" s="5" t="s">
        <v>74</v>
      </c>
    </row>
    <row r="8" spans="1:4">
      <c r="A8" s="4" t="s">
        <v>75</v>
      </c>
      <c r="B8" s="297" t="s">
        <v>76</v>
      </c>
      <c r="C8" s="298"/>
      <c r="D8" s="5" t="s">
        <v>77</v>
      </c>
    </row>
    <row r="9" spans="1:4">
      <c r="A9" s="4" t="s">
        <v>78</v>
      </c>
      <c r="B9" s="297" t="s">
        <v>79</v>
      </c>
      <c r="C9" s="298"/>
      <c r="D9" s="5">
        <v>2024</v>
      </c>
    </row>
    <row r="10" spans="1:4">
      <c r="A10" s="4" t="s">
        <v>80</v>
      </c>
      <c r="B10" s="297" t="s">
        <v>81</v>
      </c>
      <c r="C10" s="298"/>
      <c r="D10" s="30" t="s">
        <v>189</v>
      </c>
    </row>
    <row r="11" spans="1:4">
      <c r="A11" s="299" t="s">
        <v>83</v>
      </c>
      <c r="B11" s="299"/>
      <c r="C11" s="299"/>
      <c r="D11" s="299"/>
    </row>
    <row r="12" spans="1:4" ht="33.75">
      <c r="A12" s="300" t="s">
        <v>84</v>
      </c>
      <c r="B12" s="300"/>
      <c r="C12" s="5" t="s">
        <v>85</v>
      </c>
      <c r="D12" s="5" t="s">
        <v>86</v>
      </c>
    </row>
    <row r="13" spans="1:4">
      <c r="A13" s="301" t="s">
        <v>219</v>
      </c>
      <c r="B13" s="301"/>
      <c r="C13" s="177" t="s">
        <v>220</v>
      </c>
      <c r="D13" s="199">
        <v>1</v>
      </c>
    </row>
    <row r="14" spans="1:4">
      <c r="A14" s="290" t="s">
        <v>88</v>
      </c>
      <c r="B14" s="290"/>
      <c r="C14" s="290"/>
      <c r="D14" s="290"/>
    </row>
    <row r="15" spans="1:4">
      <c r="A15" s="303" t="s">
        <v>89</v>
      </c>
      <c r="B15" s="303"/>
      <c r="C15" s="303"/>
      <c r="D15" s="303"/>
    </row>
    <row r="16" spans="1:4">
      <c r="A16" s="303" t="s">
        <v>90</v>
      </c>
      <c r="B16" s="303"/>
      <c r="C16" s="303"/>
      <c r="D16" s="303"/>
    </row>
    <row r="17" spans="1:4">
      <c r="A17" s="4">
        <v>1</v>
      </c>
      <c r="B17" s="304" t="s">
        <v>91</v>
      </c>
      <c r="C17" s="304"/>
      <c r="D17" s="6" t="str">
        <f>A14</f>
        <v>Mão de obra</v>
      </c>
    </row>
    <row r="18" spans="1:4">
      <c r="A18" s="4">
        <v>2</v>
      </c>
      <c r="B18" s="304" t="s">
        <v>92</v>
      </c>
      <c r="C18" s="304"/>
      <c r="D18" s="29" t="s">
        <v>221</v>
      </c>
    </row>
    <row r="19" spans="1:4">
      <c r="A19" s="4">
        <v>3</v>
      </c>
      <c r="B19" s="304" t="s">
        <v>192</v>
      </c>
      <c r="C19" s="304"/>
      <c r="D19" s="162">
        <v>2405.96</v>
      </c>
    </row>
    <row r="20" spans="1:4">
      <c r="A20" s="4">
        <v>4</v>
      </c>
      <c r="B20" s="304" t="s">
        <v>95</v>
      </c>
      <c r="C20" s="304"/>
      <c r="D20" s="25"/>
    </row>
    <row r="21" spans="1:4">
      <c r="A21" s="4">
        <v>5</v>
      </c>
      <c r="B21" s="304" t="s">
        <v>96</v>
      </c>
      <c r="C21" s="304"/>
      <c r="D21" s="26">
        <v>45292</v>
      </c>
    </row>
    <row r="22" spans="1:4">
      <c r="A22" s="306"/>
      <c r="B22" s="306"/>
      <c r="C22" s="306"/>
      <c r="D22" s="306"/>
    </row>
    <row r="23" spans="1:4">
      <c r="A23" s="290" t="s">
        <v>97</v>
      </c>
      <c r="B23" s="290"/>
      <c r="C23" s="290"/>
      <c r="D23" s="290"/>
    </row>
    <row r="24" spans="1:4">
      <c r="A24" s="7">
        <v>1</v>
      </c>
      <c r="B24" s="307" t="s">
        <v>98</v>
      </c>
      <c r="C24" s="307"/>
      <c r="D24" s="7" t="s">
        <v>99</v>
      </c>
    </row>
    <row r="25" spans="1:4">
      <c r="A25" s="7" t="s">
        <v>72</v>
      </c>
      <c r="B25" s="302" t="s">
        <v>193</v>
      </c>
      <c r="C25" s="302"/>
      <c r="D25" s="27">
        <f>D19</f>
        <v>2405.96</v>
      </c>
    </row>
    <row r="26" spans="1:4">
      <c r="A26" s="7" t="s">
        <v>75</v>
      </c>
      <c r="B26" s="302" t="s">
        <v>101</v>
      </c>
      <c r="C26" s="302"/>
      <c r="D26" s="17">
        <v>0</v>
      </c>
    </row>
    <row r="27" spans="1:4">
      <c r="A27" s="7" t="s">
        <v>78</v>
      </c>
      <c r="B27" s="310" t="s">
        <v>102</v>
      </c>
      <c r="C27" s="311"/>
      <c r="D27" s="19">
        <v>0</v>
      </c>
    </row>
    <row r="28" spans="1:4">
      <c r="A28" s="7" t="s">
        <v>80</v>
      </c>
      <c r="B28" s="310" t="s">
        <v>103</v>
      </c>
      <c r="C28" s="311"/>
      <c r="D28" s="19">
        <f>(D25+D26)/220*7*15*0.225</f>
        <v>258.36729545454546</v>
      </c>
    </row>
    <row r="29" spans="1:4">
      <c r="A29" s="7" t="s">
        <v>104</v>
      </c>
      <c r="B29" s="310" t="s">
        <v>105</v>
      </c>
      <c r="C29" s="311"/>
      <c r="D29" s="19"/>
    </row>
    <row r="30" spans="1:4">
      <c r="A30" s="7" t="s">
        <v>106</v>
      </c>
      <c r="B30" s="307" t="s">
        <v>107</v>
      </c>
      <c r="C30" s="307"/>
      <c r="D30" s="19">
        <f>D25/220*15</f>
        <v>164.04272727272729</v>
      </c>
    </row>
    <row r="31" spans="1:4">
      <c r="A31" s="5" t="s">
        <v>108</v>
      </c>
      <c r="B31" s="312" t="s">
        <v>109</v>
      </c>
      <c r="C31" s="313"/>
      <c r="D31" s="11">
        <v>0</v>
      </c>
    </row>
    <row r="32" spans="1:4">
      <c r="A32" s="308" t="s">
        <v>110</v>
      </c>
      <c r="B32" s="314"/>
      <c r="C32" s="309"/>
      <c r="D32" s="13">
        <f>SUM(D25:D31)</f>
        <v>2828.370022727273</v>
      </c>
    </row>
    <row r="33" spans="1:4">
      <c r="A33" s="306"/>
      <c r="B33" s="306"/>
      <c r="C33" s="306"/>
      <c r="D33" s="306"/>
    </row>
    <row r="34" spans="1:4">
      <c r="A34" s="290" t="s">
        <v>111</v>
      </c>
      <c r="B34" s="290"/>
      <c r="C34" s="290"/>
      <c r="D34" s="290"/>
    </row>
    <row r="35" spans="1:4">
      <c r="A35" s="290" t="s">
        <v>112</v>
      </c>
      <c r="B35" s="290"/>
      <c r="C35" s="290"/>
      <c r="D35" s="290"/>
    </row>
    <row r="36" spans="1:4" ht="22.5">
      <c r="A36" s="5" t="s">
        <v>113</v>
      </c>
      <c r="B36" s="8" t="s">
        <v>114</v>
      </c>
      <c r="C36" s="5" t="s">
        <v>115</v>
      </c>
      <c r="D36" s="5" t="s">
        <v>99</v>
      </c>
    </row>
    <row r="37" spans="1:4">
      <c r="A37" s="5" t="s">
        <v>72</v>
      </c>
      <c r="B37" s="9" t="s">
        <v>116</v>
      </c>
      <c r="C37" s="10">
        <v>8.3299999999999999E-2</v>
      </c>
      <c r="D37" s="11">
        <f>ROUND($D$32*C37,2)</f>
        <v>235.6</v>
      </c>
    </row>
    <row r="38" spans="1:4">
      <c r="A38" s="5" t="s">
        <v>75</v>
      </c>
      <c r="B38" s="9" t="s">
        <v>117</v>
      </c>
      <c r="C38" s="10">
        <v>0.121</v>
      </c>
      <c r="D38" s="11">
        <f>ROUND($D$32*C38,2)</f>
        <v>342.23</v>
      </c>
    </row>
    <row r="39" spans="1:4">
      <c r="A39" s="308" t="s">
        <v>118</v>
      </c>
      <c r="B39" s="309"/>
      <c r="C39" s="12">
        <f>SUM(C37:C38)</f>
        <v>0.20429999999999998</v>
      </c>
      <c r="D39" s="13">
        <f>SUM(D37:D38)</f>
        <v>577.83000000000004</v>
      </c>
    </row>
    <row r="40" spans="1:4">
      <c r="A40" s="315" t="s">
        <v>119</v>
      </c>
      <c r="B40" s="315"/>
      <c r="C40" s="315"/>
      <c r="D40" s="315"/>
    </row>
    <row r="41" spans="1:4" ht="22.5">
      <c r="A41" s="5" t="s">
        <v>120</v>
      </c>
      <c r="B41" s="5" t="s">
        <v>121</v>
      </c>
      <c r="C41" s="5" t="s">
        <v>115</v>
      </c>
      <c r="D41" s="5" t="s">
        <v>99</v>
      </c>
    </row>
    <row r="42" spans="1:4">
      <c r="A42" s="5" t="s">
        <v>72</v>
      </c>
      <c r="B42" s="9" t="s">
        <v>122</v>
      </c>
      <c r="C42" s="10">
        <v>0.2</v>
      </c>
      <c r="D42" s="11">
        <f>ROUND(($D$32+$D$39)*C42,2)</f>
        <v>681.24</v>
      </c>
    </row>
    <row r="43" spans="1:4">
      <c r="A43" s="5" t="s">
        <v>75</v>
      </c>
      <c r="B43" s="9" t="s">
        <v>123</v>
      </c>
      <c r="C43" s="10">
        <v>2.5000000000000001E-2</v>
      </c>
      <c r="D43" s="11">
        <f>ROUND(($D$32+$D$39)*C43,2)</f>
        <v>85.16</v>
      </c>
    </row>
    <row r="44" spans="1:4">
      <c r="A44" s="5" t="s">
        <v>78</v>
      </c>
      <c r="B44" s="9" t="s">
        <v>124</v>
      </c>
      <c r="C44" s="10">
        <v>0.03</v>
      </c>
      <c r="D44" s="11">
        <f t="shared" ref="D44:D49" si="0">ROUND(($D$32+$D$39)*C44,2)</f>
        <v>102.19</v>
      </c>
    </row>
    <row r="45" spans="1:4">
      <c r="A45" s="5" t="s">
        <v>80</v>
      </c>
      <c r="B45" s="9" t="s">
        <v>125</v>
      </c>
      <c r="C45" s="10">
        <v>1.4999999999999999E-2</v>
      </c>
      <c r="D45" s="11">
        <f t="shared" si="0"/>
        <v>51.09</v>
      </c>
    </row>
    <row r="46" spans="1:4">
      <c r="A46" s="5" t="s">
        <v>104</v>
      </c>
      <c r="B46" s="9" t="s">
        <v>126</v>
      </c>
      <c r="C46" s="10">
        <v>0.01</v>
      </c>
      <c r="D46" s="11">
        <f t="shared" si="0"/>
        <v>34.06</v>
      </c>
    </row>
    <row r="47" spans="1:4">
      <c r="A47" s="5" t="s">
        <v>106</v>
      </c>
      <c r="B47" s="9" t="s">
        <v>127</v>
      </c>
      <c r="C47" s="10">
        <v>6.0000000000000001E-3</v>
      </c>
      <c r="D47" s="11">
        <f t="shared" si="0"/>
        <v>20.440000000000001</v>
      </c>
    </row>
    <row r="48" spans="1:4">
      <c r="A48" s="5" t="s">
        <v>108</v>
      </c>
      <c r="B48" s="9" t="s">
        <v>128</v>
      </c>
      <c r="C48" s="10">
        <v>2E-3</v>
      </c>
      <c r="D48" s="11">
        <f t="shared" si="0"/>
        <v>6.81</v>
      </c>
    </row>
    <row r="49" spans="1:4">
      <c r="A49" s="5" t="s">
        <v>129</v>
      </c>
      <c r="B49" s="9" t="s">
        <v>130</v>
      </c>
      <c r="C49" s="10">
        <v>0.08</v>
      </c>
      <c r="D49" s="11">
        <f t="shared" si="0"/>
        <v>272.5</v>
      </c>
    </row>
    <row r="50" spans="1:4">
      <c r="A50" s="308" t="s">
        <v>118</v>
      </c>
      <c r="B50" s="309"/>
      <c r="C50" s="12">
        <f>SUM(C42:C49)</f>
        <v>0.36800000000000005</v>
      </c>
      <c r="D50" s="13">
        <f>SUM(D42:D49)</f>
        <v>1253.49</v>
      </c>
    </row>
    <row r="51" spans="1:4">
      <c r="A51" s="290" t="s">
        <v>131</v>
      </c>
      <c r="B51" s="290"/>
      <c r="C51" s="290"/>
      <c r="D51" s="290"/>
    </row>
    <row r="52" spans="1:4" ht="22.5">
      <c r="A52" s="5" t="s">
        <v>132</v>
      </c>
      <c r="B52" s="9" t="s">
        <v>133</v>
      </c>
      <c r="C52" s="5" t="s">
        <v>134</v>
      </c>
      <c r="D52" s="5" t="s">
        <v>99</v>
      </c>
    </row>
    <row r="53" spans="1:4">
      <c r="A53" s="163" t="s">
        <v>72</v>
      </c>
      <c r="B53" s="9" t="s">
        <v>135</v>
      </c>
      <c r="C53" s="17">
        <v>5.5</v>
      </c>
      <c r="D53" s="17">
        <f>(C53*2*22)-D25*6%</f>
        <v>97.642400000000009</v>
      </c>
    </row>
    <row r="54" spans="1:4" ht="22.5">
      <c r="A54" s="5" t="s">
        <v>75</v>
      </c>
      <c r="B54" s="9" t="s">
        <v>222</v>
      </c>
      <c r="C54" s="27">
        <v>42.2</v>
      </c>
      <c r="D54" s="11">
        <f>C54*15</f>
        <v>633</v>
      </c>
    </row>
    <row r="55" spans="1:4">
      <c r="A55" s="5" t="s">
        <v>78</v>
      </c>
      <c r="B55" s="14" t="s">
        <v>137</v>
      </c>
      <c r="C55" s="17"/>
      <c r="D55" s="17">
        <f>C55</f>
        <v>0</v>
      </c>
    </row>
    <row r="56" spans="1:4">
      <c r="A56" s="5" t="s">
        <v>80</v>
      </c>
      <c r="B56" s="9" t="s">
        <v>138</v>
      </c>
      <c r="C56" s="9"/>
      <c r="D56" s="17">
        <v>12.81</v>
      </c>
    </row>
    <row r="57" spans="1:4">
      <c r="A57" s="5" t="s">
        <v>104</v>
      </c>
      <c r="B57" s="9" t="s">
        <v>139</v>
      </c>
      <c r="C57" s="9"/>
      <c r="D57" s="17">
        <v>3.3</v>
      </c>
    </row>
    <row r="58" spans="1:4">
      <c r="A58" s="5" t="s">
        <v>106</v>
      </c>
      <c r="B58" s="14" t="s">
        <v>140</v>
      </c>
      <c r="C58" s="17"/>
      <c r="D58" s="17">
        <v>187.18</v>
      </c>
    </row>
    <row r="59" spans="1:4">
      <c r="A59" s="4" t="s">
        <v>108</v>
      </c>
      <c r="B59" s="164" t="s">
        <v>109</v>
      </c>
      <c r="C59" s="164"/>
      <c r="D59" s="17">
        <v>0</v>
      </c>
    </row>
    <row r="60" spans="1:4">
      <c r="A60" s="300" t="s">
        <v>110</v>
      </c>
      <c r="B60" s="300"/>
      <c r="C60" s="300"/>
      <c r="D60" s="18">
        <f>SUM(D53:D59)</f>
        <v>933.93239999999992</v>
      </c>
    </row>
    <row r="61" spans="1:4">
      <c r="A61" s="290" t="s">
        <v>141</v>
      </c>
      <c r="B61" s="290"/>
      <c r="C61" s="290"/>
      <c r="D61" s="290"/>
    </row>
    <row r="62" spans="1:4">
      <c r="A62" s="5">
        <v>2</v>
      </c>
      <c r="B62" s="302" t="s">
        <v>142</v>
      </c>
      <c r="C62" s="302"/>
      <c r="D62" s="5" t="s">
        <v>99</v>
      </c>
    </row>
    <row r="63" spans="1:4">
      <c r="A63" s="5" t="s">
        <v>113</v>
      </c>
      <c r="B63" s="302" t="s">
        <v>114</v>
      </c>
      <c r="C63" s="302"/>
      <c r="D63" s="11">
        <f>D39</f>
        <v>577.83000000000004</v>
      </c>
    </row>
    <row r="64" spans="1:4">
      <c r="A64" s="5" t="s">
        <v>120</v>
      </c>
      <c r="B64" s="302" t="s">
        <v>121</v>
      </c>
      <c r="C64" s="302"/>
      <c r="D64" s="11">
        <f>D50</f>
        <v>1253.49</v>
      </c>
    </row>
    <row r="65" spans="1:4">
      <c r="A65" s="5" t="s">
        <v>132</v>
      </c>
      <c r="B65" s="302" t="s">
        <v>133</v>
      </c>
      <c r="C65" s="302"/>
      <c r="D65" s="11">
        <f>D60</f>
        <v>933.93239999999992</v>
      </c>
    </row>
    <row r="66" spans="1:4">
      <c r="A66" s="300" t="s">
        <v>110</v>
      </c>
      <c r="B66" s="300"/>
      <c r="C66" s="300"/>
      <c r="D66" s="13">
        <f>SUM(D63:D65)</f>
        <v>2765.2524000000003</v>
      </c>
    </row>
    <row r="67" spans="1:4">
      <c r="A67" s="306"/>
      <c r="B67" s="306"/>
      <c r="C67" s="306"/>
      <c r="D67" s="306"/>
    </row>
    <row r="68" spans="1:4">
      <c r="A68" s="290" t="s">
        <v>143</v>
      </c>
      <c r="B68" s="290"/>
      <c r="C68" s="290"/>
      <c r="D68" s="290"/>
    </row>
    <row r="69" spans="1:4" ht="22.5">
      <c r="A69" s="5">
        <v>3</v>
      </c>
      <c r="B69" s="8" t="s">
        <v>144</v>
      </c>
      <c r="C69" s="5" t="s">
        <v>115</v>
      </c>
      <c r="D69" s="5" t="s">
        <v>99</v>
      </c>
    </row>
    <row r="70" spans="1:4">
      <c r="A70" s="5" t="s">
        <v>72</v>
      </c>
      <c r="B70" s="8" t="s">
        <v>145</v>
      </c>
      <c r="C70" s="10">
        <v>4.1999999999999997E-3</v>
      </c>
      <c r="D70" s="11">
        <f>ROUND(D32*C70,2)</f>
        <v>11.88</v>
      </c>
    </row>
    <row r="71" spans="1:4">
      <c r="A71" s="5" t="s">
        <v>75</v>
      </c>
      <c r="B71" s="8" t="s">
        <v>146</v>
      </c>
      <c r="C71" s="10">
        <f>0.08*C$70</f>
        <v>3.3599999999999998E-4</v>
      </c>
      <c r="D71" s="11">
        <f>ROUND($D$32*$C$71,2)</f>
        <v>0.95</v>
      </c>
    </row>
    <row r="72" spans="1:4">
      <c r="A72" s="5" t="s">
        <v>78</v>
      </c>
      <c r="B72" s="8" t="s">
        <v>147</v>
      </c>
      <c r="C72" s="10">
        <v>0.04</v>
      </c>
      <c r="D72" s="11">
        <f>ROUND(D32*C72,2)</f>
        <v>113.13</v>
      </c>
    </row>
    <row r="73" spans="1:4">
      <c r="A73" s="5" t="s">
        <v>80</v>
      </c>
      <c r="B73" s="8" t="s">
        <v>148</v>
      </c>
      <c r="C73" s="10">
        <v>1.9400000000000001E-2</v>
      </c>
      <c r="D73" s="11">
        <f>ROUND(D32*C73,2)</f>
        <v>54.87</v>
      </c>
    </row>
    <row r="74" spans="1:4" ht="22.5">
      <c r="A74" s="5" t="s">
        <v>104</v>
      </c>
      <c r="B74" s="8" t="s">
        <v>149</v>
      </c>
      <c r="C74" s="10">
        <f>C50*C73</f>
        <v>7.1392000000000009E-3</v>
      </c>
      <c r="D74" s="11">
        <f>ROUND(D32*C74,2)</f>
        <v>20.190000000000001</v>
      </c>
    </row>
    <row r="75" spans="1:4">
      <c r="A75" s="5" t="s">
        <v>106</v>
      </c>
      <c r="B75" s="8" t="s">
        <v>150</v>
      </c>
      <c r="C75" s="10">
        <f>40%*8%*C73</f>
        <v>6.2080000000000002E-4</v>
      </c>
      <c r="D75" s="11">
        <f>ROUND($D$32*$C$75,2)</f>
        <v>1.76</v>
      </c>
    </row>
    <row r="76" spans="1:4">
      <c r="A76" s="308" t="s">
        <v>118</v>
      </c>
      <c r="B76" s="309"/>
      <c r="C76" s="12">
        <f>SUM(C70:C75)</f>
        <v>7.1695999999999996E-2</v>
      </c>
      <c r="D76" s="13">
        <f>SUM(D70:D75)</f>
        <v>202.77999999999997</v>
      </c>
    </row>
    <row r="77" spans="1:4">
      <c r="A77" s="316"/>
      <c r="B77" s="316"/>
      <c r="C77" s="316"/>
      <c r="D77" s="316"/>
    </row>
    <row r="78" spans="1:4">
      <c r="A78" s="290" t="s">
        <v>151</v>
      </c>
      <c r="B78" s="290"/>
      <c r="C78" s="290"/>
      <c r="D78" s="290"/>
    </row>
    <row r="79" spans="1:4">
      <c r="A79" s="317" t="s">
        <v>152</v>
      </c>
      <c r="B79" s="318"/>
      <c r="C79" s="318"/>
      <c r="D79" s="319"/>
    </row>
    <row r="80" spans="1:4" ht="22.5">
      <c r="A80" s="5" t="s">
        <v>153</v>
      </c>
      <c r="B80" s="9" t="s">
        <v>154</v>
      </c>
      <c r="C80" s="5" t="s">
        <v>115</v>
      </c>
      <c r="D80" s="5" t="s">
        <v>99</v>
      </c>
    </row>
    <row r="81" spans="1:5">
      <c r="A81" s="5" t="s">
        <v>72</v>
      </c>
      <c r="B81" s="9" t="s">
        <v>155</v>
      </c>
      <c r="C81" s="10">
        <v>1.6E-2</v>
      </c>
      <c r="D81" s="11">
        <f>ROUND($D$32*C81,2)</f>
        <v>45.25</v>
      </c>
    </row>
    <row r="82" spans="1:5">
      <c r="A82" s="5" t="s">
        <v>75</v>
      </c>
      <c r="B82" s="9" t="s">
        <v>156</v>
      </c>
      <c r="C82" s="10">
        <v>1.9400000000000001E-2</v>
      </c>
      <c r="D82" s="11">
        <f>ROUND($D$32*C82,2)</f>
        <v>54.87</v>
      </c>
    </row>
    <row r="83" spans="1:5">
      <c r="A83" s="5" t="s">
        <v>78</v>
      </c>
      <c r="B83" s="9" t="s">
        <v>157</v>
      </c>
      <c r="C83" s="10">
        <v>0.01</v>
      </c>
      <c r="D83" s="11">
        <f t="shared" ref="D83:D86" si="1">ROUND($D$32*C83,2)</f>
        <v>28.28</v>
      </c>
    </row>
    <row r="84" spans="1:5">
      <c r="A84" s="5" t="s">
        <v>80</v>
      </c>
      <c r="B84" s="9" t="s">
        <v>158</v>
      </c>
      <c r="C84" s="10">
        <v>0.01</v>
      </c>
      <c r="D84" s="11">
        <f t="shared" si="1"/>
        <v>28.28</v>
      </c>
    </row>
    <row r="85" spans="1:5">
      <c r="A85" s="5" t="s">
        <v>104</v>
      </c>
      <c r="B85" s="9" t="s">
        <v>159</v>
      </c>
      <c r="C85" s="10">
        <v>0.01</v>
      </c>
      <c r="D85" s="11">
        <f t="shared" si="1"/>
        <v>28.28</v>
      </c>
    </row>
    <row r="86" spans="1:5">
      <c r="A86" s="5" t="s">
        <v>106</v>
      </c>
      <c r="B86" s="9" t="s">
        <v>160</v>
      </c>
      <c r="C86" s="10">
        <v>0</v>
      </c>
      <c r="D86" s="11">
        <f t="shared" si="1"/>
        <v>0</v>
      </c>
    </row>
    <row r="87" spans="1:5">
      <c r="A87" s="308" t="s">
        <v>118</v>
      </c>
      <c r="B87" s="309"/>
      <c r="C87" s="12">
        <f>SUM(C81:C86)</f>
        <v>6.54E-2</v>
      </c>
      <c r="D87" s="13">
        <f>SUM(D81:D86)</f>
        <v>184.96</v>
      </c>
    </row>
    <row r="88" spans="1:5">
      <c r="A88" s="320" t="s">
        <v>161</v>
      </c>
      <c r="B88" s="321"/>
      <c r="C88" s="321"/>
      <c r="D88" s="321"/>
    </row>
    <row r="89" spans="1:5" ht="22.5">
      <c r="A89" s="5" t="s">
        <v>162</v>
      </c>
      <c r="B89" s="9" t="s">
        <v>163</v>
      </c>
      <c r="C89" s="5" t="s">
        <v>115</v>
      </c>
      <c r="D89" s="5" t="s">
        <v>99</v>
      </c>
    </row>
    <row r="90" spans="1:5">
      <c r="A90" s="5" t="s">
        <v>72</v>
      </c>
      <c r="B90" s="8" t="s">
        <v>164</v>
      </c>
      <c r="C90" s="203">
        <v>0</v>
      </c>
      <c r="D90" s="204"/>
      <c r="E90" s="197" t="s">
        <v>224</v>
      </c>
    </row>
    <row r="91" spans="1:5">
      <c r="A91" s="308" t="s">
        <v>118</v>
      </c>
      <c r="B91" s="309"/>
      <c r="C91" s="12">
        <f>SUM(C90)</f>
        <v>0</v>
      </c>
      <c r="D91" s="13">
        <f>SUM(D90)</f>
        <v>0</v>
      </c>
    </row>
    <row r="92" spans="1:5">
      <c r="A92" s="290" t="s">
        <v>165</v>
      </c>
      <c r="B92" s="290"/>
      <c r="C92" s="290"/>
      <c r="D92" s="290"/>
    </row>
    <row r="93" spans="1:5">
      <c r="A93" s="5">
        <v>4</v>
      </c>
      <c r="B93" s="302" t="s">
        <v>166</v>
      </c>
      <c r="C93" s="302"/>
      <c r="D93" s="5" t="s">
        <v>99</v>
      </c>
    </row>
    <row r="94" spans="1:5">
      <c r="A94" s="5" t="s">
        <v>153</v>
      </c>
      <c r="B94" s="302" t="s">
        <v>167</v>
      </c>
      <c r="C94" s="302"/>
      <c r="D94" s="11">
        <f>D87</f>
        <v>184.96</v>
      </c>
    </row>
    <row r="95" spans="1:5">
      <c r="A95" s="5" t="s">
        <v>162</v>
      </c>
      <c r="B95" s="302" t="s">
        <v>163</v>
      </c>
      <c r="C95" s="302"/>
      <c r="D95" s="11">
        <f>D91</f>
        <v>0</v>
      </c>
    </row>
    <row r="96" spans="1:5">
      <c r="A96" s="300" t="s">
        <v>110</v>
      </c>
      <c r="B96" s="300"/>
      <c r="C96" s="300"/>
      <c r="D96" s="13">
        <f>SUM(D94:D95)</f>
        <v>184.96</v>
      </c>
    </row>
    <row r="97" spans="1:4">
      <c r="A97" s="316"/>
      <c r="B97" s="316"/>
      <c r="C97" s="316"/>
      <c r="D97" s="316"/>
    </row>
    <row r="98" spans="1:4">
      <c r="A98" s="317" t="s">
        <v>168</v>
      </c>
      <c r="B98" s="318"/>
      <c r="C98" s="318"/>
      <c r="D98" s="319"/>
    </row>
    <row r="99" spans="1:4">
      <c r="A99" s="5">
        <v>5</v>
      </c>
      <c r="B99" s="302" t="s">
        <v>169</v>
      </c>
      <c r="C99" s="302"/>
      <c r="D99" s="5" t="s">
        <v>99</v>
      </c>
    </row>
    <row r="100" spans="1:4">
      <c r="A100" s="5" t="s">
        <v>72</v>
      </c>
      <c r="B100" s="302" t="s">
        <v>170</v>
      </c>
      <c r="C100" s="302"/>
      <c r="D100" s="173">
        <f>'UNIFORME MANUTENÇÃO'!D13</f>
        <v>72.120833333333337</v>
      </c>
    </row>
    <row r="101" spans="1:4">
      <c r="A101" s="5" t="s">
        <v>75</v>
      </c>
      <c r="B101" s="302" t="s">
        <v>171</v>
      </c>
      <c r="C101" s="302"/>
      <c r="D101" s="27">
        <f>'Equipamentos Eletricista'!G26</f>
        <v>11.407666666666668</v>
      </c>
    </row>
    <row r="102" spans="1:4">
      <c r="A102" s="5" t="s">
        <v>78</v>
      </c>
      <c r="B102" s="302" t="s">
        <v>172</v>
      </c>
      <c r="C102" s="302"/>
      <c r="D102" s="27"/>
    </row>
    <row r="103" spans="1:4">
      <c r="A103" s="5" t="s">
        <v>80</v>
      </c>
      <c r="B103" s="302" t="s">
        <v>109</v>
      </c>
      <c r="C103" s="302"/>
      <c r="D103" s="27">
        <v>0</v>
      </c>
    </row>
    <row r="104" spans="1:4">
      <c r="A104" s="300" t="s">
        <v>118</v>
      </c>
      <c r="B104" s="300"/>
      <c r="C104" s="300"/>
      <c r="D104" s="165">
        <f>SUM(D100:D103)</f>
        <v>83.528500000000008</v>
      </c>
    </row>
    <row r="105" spans="1:4">
      <c r="A105" s="316"/>
      <c r="B105" s="316"/>
      <c r="C105" s="316"/>
      <c r="D105" s="316"/>
    </row>
    <row r="106" spans="1:4">
      <c r="A106" s="290" t="s">
        <v>185</v>
      </c>
      <c r="B106" s="290"/>
      <c r="C106" s="290"/>
      <c r="D106" s="290"/>
    </row>
    <row r="107" spans="1:4" ht="22.5">
      <c r="A107" s="5">
        <v>6</v>
      </c>
      <c r="B107" s="14" t="s">
        <v>174</v>
      </c>
      <c r="C107" s="5" t="s">
        <v>115</v>
      </c>
      <c r="D107" s="5" t="s">
        <v>99</v>
      </c>
    </row>
    <row r="108" spans="1:4">
      <c r="A108" s="5" t="s">
        <v>72</v>
      </c>
      <c r="B108" s="14" t="s">
        <v>175</v>
      </c>
      <c r="C108" s="166">
        <v>0.12</v>
      </c>
      <c r="D108" s="11">
        <f>ROUND(D124*C108,2)</f>
        <v>727.79</v>
      </c>
    </row>
    <row r="109" spans="1:4">
      <c r="A109" s="5" t="s">
        <v>75</v>
      </c>
      <c r="B109" s="14" t="s">
        <v>176</v>
      </c>
      <c r="C109" s="166">
        <v>0.15</v>
      </c>
      <c r="D109" s="11">
        <f>ROUND((D108+D124)*C109,2)</f>
        <v>1018.9</v>
      </c>
    </row>
    <row r="110" spans="1:4">
      <c r="A110" s="5" t="s">
        <v>78</v>
      </c>
      <c r="B110" s="8" t="s">
        <v>177</v>
      </c>
      <c r="C110" s="12">
        <f>SUM(C111:C114)</f>
        <v>0.14250000000000002</v>
      </c>
      <c r="D110" s="9"/>
    </row>
    <row r="111" spans="1:4">
      <c r="A111" s="5"/>
      <c r="B111" s="14" t="s">
        <v>178</v>
      </c>
      <c r="C111" s="15">
        <v>1.6500000000000001E-2</v>
      </c>
      <c r="D111" s="323">
        <f>ROUND(ROUND((D108+D109+D124)/(100%-C110),2)*C110,2)</f>
        <v>1298.1400000000001</v>
      </c>
    </row>
    <row r="112" spans="1:4">
      <c r="A112" s="5"/>
      <c r="B112" s="14" t="s">
        <v>179</v>
      </c>
      <c r="C112" s="15">
        <v>7.5999999999999998E-2</v>
      </c>
      <c r="D112" s="324"/>
    </row>
    <row r="113" spans="1:4">
      <c r="A113" s="5"/>
      <c r="B113" s="14" t="s">
        <v>180</v>
      </c>
      <c r="C113" s="15">
        <v>0</v>
      </c>
      <c r="D113" s="324"/>
    </row>
    <row r="114" spans="1:4">
      <c r="A114" s="5"/>
      <c r="B114" s="14" t="s">
        <v>181</v>
      </c>
      <c r="C114" s="15">
        <v>0.05</v>
      </c>
      <c r="D114" s="325"/>
    </row>
    <row r="115" spans="1:4">
      <c r="A115" s="300" t="s">
        <v>118</v>
      </c>
      <c r="B115" s="300"/>
      <c r="C115" s="16"/>
      <c r="D115" s="13">
        <f>SUM(D108,D109,D111,D112,D113,D114)</f>
        <v>3044.83</v>
      </c>
    </row>
    <row r="116" spans="1:4">
      <c r="A116" s="316"/>
      <c r="B116" s="316"/>
      <c r="C116" s="316"/>
      <c r="D116" s="316"/>
    </row>
    <row r="117" spans="1:4">
      <c r="A117" s="290" t="s">
        <v>182</v>
      </c>
      <c r="B117" s="290"/>
      <c r="C117" s="290"/>
      <c r="D117" s="290"/>
    </row>
    <row r="118" spans="1:4">
      <c r="A118" s="5"/>
      <c r="B118" s="302" t="s">
        <v>183</v>
      </c>
      <c r="C118" s="302"/>
      <c r="D118" s="5" t="s">
        <v>99</v>
      </c>
    </row>
    <row r="119" spans="1:4">
      <c r="A119" s="5" t="s">
        <v>72</v>
      </c>
      <c r="B119" s="302" t="s">
        <v>97</v>
      </c>
      <c r="C119" s="302"/>
      <c r="D119" s="11">
        <f>D32</f>
        <v>2828.370022727273</v>
      </c>
    </row>
    <row r="120" spans="1:4">
      <c r="A120" s="5" t="s">
        <v>75</v>
      </c>
      <c r="B120" s="302" t="s">
        <v>111</v>
      </c>
      <c r="C120" s="302"/>
      <c r="D120" s="11">
        <f>D66</f>
        <v>2765.2524000000003</v>
      </c>
    </row>
    <row r="121" spans="1:4">
      <c r="A121" s="5" t="s">
        <v>78</v>
      </c>
      <c r="B121" s="302" t="s">
        <v>111</v>
      </c>
      <c r="C121" s="302"/>
      <c r="D121" s="11">
        <f>D76</f>
        <v>202.77999999999997</v>
      </c>
    </row>
    <row r="122" spans="1:4">
      <c r="A122" s="5" t="s">
        <v>80</v>
      </c>
      <c r="B122" s="302" t="s">
        <v>151</v>
      </c>
      <c r="C122" s="302"/>
      <c r="D122" s="17">
        <f>D96</f>
        <v>184.96</v>
      </c>
    </row>
    <row r="123" spans="1:4">
      <c r="A123" s="5" t="s">
        <v>104</v>
      </c>
      <c r="B123" s="302" t="s">
        <v>168</v>
      </c>
      <c r="C123" s="302"/>
      <c r="D123" s="17">
        <f>D104</f>
        <v>83.528500000000008</v>
      </c>
    </row>
    <row r="124" spans="1:4">
      <c r="A124" s="300" t="s">
        <v>184</v>
      </c>
      <c r="B124" s="300"/>
      <c r="C124" s="300"/>
      <c r="D124" s="18">
        <f>SUM(D119:D123)</f>
        <v>6064.8909227272734</v>
      </c>
    </row>
    <row r="125" spans="1:4">
      <c r="A125" s="5" t="s">
        <v>106</v>
      </c>
      <c r="B125" s="302" t="s">
        <v>185</v>
      </c>
      <c r="C125" s="302"/>
      <c r="D125" s="17">
        <f>D115</f>
        <v>3044.83</v>
      </c>
    </row>
    <row r="126" spans="1:4">
      <c r="A126" s="300" t="s">
        <v>186</v>
      </c>
      <c r="B126" s="300"/>
      <c r="C126" s="300"/>
      <c r="D126" s="18">
        <f>ROUNDUP(D124+D125,2)</f>
        <v>9109.73</v>
      </c>
    </row>
    <row r="127" spans="1:4">
      <c r="A127" s="316"/>
      <c r="B127" s="316"/>
      <c r="C127" s="316"/>
      <c r="D127" s="316"/>
    </row>
  </sheetData>
  <mergeCells count="88">
    <mergeCell ref="A124:C124"/>
    <mergeCell ref="B125:C125"/>
    <mergeCell ref="A126:C126"/>
    <mergeCell ref="A127:D127"/>
    <mergeCell ref="B118:C118"/>
    <mergeCell ref="B119:C119"/>
    <mergeCell ref="B120:C120"/>
    <mergeCell ref="B121:C121"/>
    <mergeCell ref="B122:C122"/>
    <mergeCell ref="B123:C123"/>
    <mergeCell ref="A117:D117"/>
    <mergeCell ref="B99:C99"/>
    <mergeCell ref="B100:C100"/>
    <mergeCell ref="B101:C101"/>
    <mergeCell ref="B102:C102"/>
    <mergeCell ref="B103:C103"/>
    <mergeCell ref="A104:C104"/>
    <mergeCell ref="A105:D105"/>
    <mergeCell ref="A106:D106"/>
    <mergeCell ref="D111:D114"/>
    <mergeCell ref="A115:B115"/>
    <mergeCell ref="A116:D116"/>
    <mergeCell ref="A98:D98"/>
    <mergeCell ref="A78:D78"/>
    <mergeCell ref="A79:D79"/>
    <mergeCell ref="A87:B87"/>
    <mergeCell ref="A88:D88"/>
    <mergeCell ref="A91:B91"/>
    <mergeCell ref="A92:D92"/>
    <mergeCell ref="B93:C93"/>
    <mergeCell ref="B94:C94"/>
    <mergeCell ref="B95:C95"/>
    <mergeCell ref="A96:C96"/>
    <mergeCell ref="A97:D97"/>
    <mergeCell ref="A77:D77"/>
    <mergeCell ref="A51:D51"/>
    <mergeCell ref="A60:C60"/>
    <mergeCell ref="A61:D61"/>
    <mergeCell ref="B62:C62"/>
    <mergeCell ref="B63:C63"/>
    <mergeCell ref="B64:C64"/>
    <mergeCell ref="B65:C65"/>
    <mergeCell ref="A66:C66"/>
    <mergeCell ref="A67:D67"/>
    <mergeCell ref="A68:D68"/>
    <mergeCell ref="A76:B76"/>
    <mergeCell ref="A50:B50"/>
    <mergeCell ref="B27:C27"/>
    <mergeCell ref="B28:C28"/>
    <mergeCell ref="B29:C29"/>
    <mergeCell ref="B30:C30"/>
    <mergeCell ref="B31:C31"/>
    <mergeCell ref="A32:C32"/>
    <mergeCell ref="A33:D33"/>
    <mergeCell ref="A34:D34"/>
    <mergeCell ref="A35:D35"/>
    <mergeCell ref="A39:B39"/>
    <mergeCell ref="A40:D40"/>
    <mergeCell ref="B26:C26"/>
    <mergeCell ref="A15:D15"/>
    <mergeCell ref="A16:D16"/>
    <mergeCell ref="B17:C17"/>
    <mergeCell ref="B18:C18"/>
    <mergeCell ref="B19:C19"/>
    <mergeCell ref="B20:C20"/>
    <mergeCell ref="B21:C21"/>
    <mergeCell ref="A22:D22"/>
    <mergeCell ref="A23:D23"/>
    <mergeCell ref="B24:C24"/>
    <mergeCell ref="B25:C25"/>
    <mergeCell ref="A14:D14"/>
    <mergeCell ref="A4:B4"/>
    <mergeCell ref="C4:D4"/>
    <mergeCell ref="A5:D5"/>
    <mergeCell ref="A6:D6"/>
    <mergeCell ref="B7:C7"/>
    <mergeCell ref="B8:C8"/>
    <mergeCell ref="B9:C9"/>
    <mergeCell ref="B10:C10"/>
    <mergeCell ref="A11:D11"/>
    <mergeCell ref="A12:B12"/>
    <mergeCell ref="A13:B13"/>
    <mergeCell ref="A1:B1"/>
    <mergeCell ref="C1:D1"/>
    <mergeCell ref="A2:B2"/>
    <mergeCell ref="C2:D2"/>
    <mergeCell ref="A3:B3"/>
    <mergeCell ref="C3:D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D972F44B1A955D42AF5DD9CB0B756EBF" ma:contentTypeVersion="6" ma:contentTypeDescription="Crie um novo documento." ma:contentTypeScope="" ma:versionID="862db4f452182af3f0ca7b7ae91c8ef6">
  <xsd:schema xmlns:xsd="http://www.w3.org/2001/XMLSchema" xmlns:xs="http://www.w3.org/2001/XMLSchema" xmlns:p="http://schemas.microsoft.com/office/2006/metadata/properties" xmlns:ns3="3b3dc17c-9a6f-4b5e-b5f1-27104c1d191e" targetNamespace="http://schemas.microsoft.com/office/2006/metadata/properties" ma:root="true" ma:fieldsID="acc3d1013c2ace480f9f96b3c783381c" ns3:_="">
    <xsd:import namespace="3b3dc17c-9a6f-4b5e-b5f1-27104c1d191e"/>
    <xsd:element name="properties">
      <xsd:complexType>
        <xsd:sequence>
          <xsd:element name="documentManagement">
            <xsd:complexType>
              <xsd:all>
                <xsd:element ref="ns3:MediaServiceMetadata" minOccurs="0"/>
                <xsd:element ref="ns3:MediaServiceFastMetadata" minOccurs="0"/>
                <xsd:element ref="ns3:MediaServiceSearchProperties" minOccurs="0"/>
                <xsd:element ref="ns3:MediaServiceObjectDetectorVersions" minOccurs="0"/>
                <xsd:element ref="ns3:MediaServiceDateTaken"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3dc17c-9a6f-4b5e-b5f1-27104c1d19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3b3dc17c-9a6f-4b5e-b5f1-27104c1d191e" xsi:nil="true"/>
  </documentManagement>
</p:properties>
</file>

<file path=customXml/itemProps1.xml><?xml version="1.0" encoding="utf-8"?>
<ds:datastoreItem xmlns:ds="http://schemas.openxmlformats.org/officeDocument/2006/customXml" ds:itemID="{A83B470D-4D30-4E1E-8681-C6542B74B1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3dc17c-9a6f-4b5e-b5f1-27104c1d19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E2907B3-20F0-44B8-857D-C8B209A2E241}">
  <ds:schemaRefs>
    <ds:schemaRef ds:uri="http://schemas.microsoft.com/sharepoint/v3/contenttype/forms"/>
  </ds:schemaRefs>
</ds:datastoreItem>
</file>

<file path=customXml/itemProps3.xml><?xml version="1.0" encoding="utf-8"?>
<ds:datastoreItem xmlns:ds="http://schemas.openxmlformats.org/officeDocument/2006/customXml" ds:itemID="{9D4665BF-EFFE-496A-920F-300FC63CD46C}">
  <ds:schemaRefs>
    <ds:schemaRef ds:uri="http://schemas.microsoft.com/office/2006/metadata/properties"/>
    <ds:schemaRef ds:uri="http://schemas.microsoft.com/office/infopath/2007/PartnerControls"/>
    <ds:schemaRef ds:uri="3b3dc17c-9a6f-4b5e-b5f1-27104c1d191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32</vt:i4>
      </vt:variant>
      <vt:variant>
        <vt:lpstr>Intervalos Nomeados</vt:lpstr>
      </vt:variant>
      <vt:variant>
        <vt:i4>2</vt:i4>
      </vt:variant>
    </vt:vector>
  </HeadingPairs>
  <TitlesOfParts>
    <vt:vector size="34" baseType="lpstr">
      <vt:lpstr>RESUMO DE POSTOS</vt:lpstr>
      <vt:lpstr>UNIFORME MANUTENÇÃO</vt:lpstr>
      <vt:lpstr>Engenheiro arquiteto</vt:lpstr>
      <vt:lpstr>Encarregado de manutenção</vt:lpstr>
      <vt:lpstr>Téc refrigeração</vt:lpstr>
      <vt:lpstr>Equipamentos Téc. Refrigeração</vt:lpstr>
      <vt:lpstr>Ajud técnico refrigeração</vt:lpstr>
      <vt:lpstr>Eletricista Diurno</vt:lpstr>
      <vt:lpstr>Eletricista Noturno</vt:lpstr>
      <vt:lpstr>Equipamentos Eletricista</vt:lpstr>
      <vt:lpstr>Ajudante de Eletricista</vt:lpstr>
      <vt:lpstr>Bomb Hidráulico Diurno</vt:lpstr>
      <vt:lpstr>Bomb Hidraulico Noturno</vt:lpstr>
      <vt:lpstr>Equipamentos Bomb. Hidraulico</vt:lpstr>
      <vt:lpstr>técnico em segurança trabalho</vt:lpstr>
      <vt:lpstr>Auxiliar Serviços Gerais</vt:lpstr>
      <vt:lpstr>Equipamentos Aux S. Gerais</vt:lpstr>
      <vt:lpstr>Pedreiro</vt:lpstr>
      <vt:lpstr>Equipamentos Pedreiro</vt:lpstr>
      <vt:lpstr>Servente obras</vt:lpstr>
      <vt:lpstr>PIntor</vt:lpstr>
      <vt:lpstr>Equipamentos Pintor</vt:lpstr>
      <vt:lpstr>Brigadista(bombeiro civil)</vt:lpstr>
      <vt:lpstr>materiais equipamentos brigada</vt:lpstr>
      <vt:lpstr>Uniforme brigada</vt:lpstr>
      <vt:lpstr>Técnico de Redes</vt:lpstr>
      <vt:lpstr>Equipamentos Tec em Redes</vt:lpstr>
      <vt:lpstr>Jardineiro</vt:lpstr>
      <vt:lpstr>Equipamentos Jardineiro</vt:lpstr>
      <vt:lpstr>Material basico - sob demanda </vt:lpstr>
      <vt:lpstr>AR Condicionado</vt:lpstr>
      <vt:lpstr>Extintores</vt:lpstr>
      <vt:lpstr>'materiais equipamentos brigada'!Area_de_impressao</vt:lpstr>
      <vt:lpstr>'RESUMO DE POSTOS'!Area_de_impressao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Elandia Ferreira De Mesquita</dc:creator>
  <cp:keywords/>
  <dc:description/>
  <cp:lastModifiedBy>Rui Renato Pinheiro Castelo Branco</cp:lastModifiedBy>
  <cp:revision/>
  <dcterms:created xsi:type="dcterms:W3CDTF">2023-03-20T17:26:00Z</dcterms:created>
  <dcterms:modified xsi:type="dcterms:W3CDTF">2025-03-11T18:51:47Z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738d5ca-cd4e-433d-8f2a-eee77df5cad2_Enabled">
    <vt:lpwstr>true</vt:lpwstr>
  </property>
  <property fmtid="{D5CDD505-2E9C-101B-9397-08002B2CF9AE}" pid="3" name="MSIP_Label_3738d5ca-cd4e-433d-8f2a-eee77df5cad2_SetDate">
    <vt:lpwstr>2023-04-17T13:25:15Z</vt:lpwstr>
  </property>
  <property fmtid="{D5CDD505-2E9C-101B-9397-08002B2CF9AE}" pid="4" name="MSIP_Label_3738d5ca-cd4e-433d-8f2a-eee77df5cad2_Method">
    <vt:lpwstr>Standard</vt:lpwstr>
  </property>
  <property fmtid="{D5CDD505-2E9C-101B-9397-08002B2CF9AE}" pid="5" name="MSIP_Label_3738d5ca-cd4e-433d-8f2a-eee77df5cad2_Name">
    <vt:lpwstr>defa4170-0d19-0005-0004-bc88714345d2</vt:lpwstr>
  </property>
  <property fmtid="{D5CDD505-2E9C-101B-9397-08002B2CF9AE}" pid="6" name="MSIP_Label_3738d5ca-cd4e-433d-8f2a-eee77df5cad2_SiteId">
    <vt:lpwstr>c14e2b56-c5bc-43bd-ad9c-408cf6cc3560</vt:lpwstr>
  </property>
  <property fmtid="{D5CDD505-2E9C-101B-9397-08002B2CF9AE}" pid="7" name="MSIP_Label_3738d5ca-cd4e-433d-8f2a-eee77df5cad2_ActionId">
    <vt:lpwstr>d2eedce4-6d00-4f3f-a58f-6e593c9098c4</vt:lpwstr>
  </property>
  <property fmtid="{D5CDD505-2E9C-101B-9397-08002B2CF9AE}" pid="8" name="MSIP_Label_3738d5ca-cd4e-433d-8f2a-eee77df5cad2_ContentBits">
    <vt:lpwstr>0</vt:lpwstr>
  </property>
  <property fmtid="{D5CDD505-2E9C-101B-9397-08002B2CF9AE}" pid="9" name="ICV">
    <vt:lpwstr>D8BFC6909D144A81A63E6DC96B0CEC34_13</vt:lpwstr>
  </property>
  <property fmtid="{D5CDD505-2E9C-101B-9397-08002B2CF9AE}" pid="10" name="KSOProductBuildVer">
    <vt:lpwstr>1046-12.2.0.17119</vt:lpwstr>
  </property>
  <property fmtid="{D5CDD505-2E9C-101B-9397-08002B2CF9AE}" pid="11" name="ContentTypeId">
    <vt:lpwstr>0x010100D972F44B1A955D42AF5DD9CB0B756EBF</vt:lpwstr>
  </property>
</Properties>
</file>