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ana\Desktop\ORGANIZAR\TRABALHO\TRATADOR_ANIMAL\SEGUNDA_RETIFICACAO\PE_90006_2024_REPUBLICACAO\"/>
    </mc:Choice>
  </mc:AlternateContent>
  <xr:revisionPtr revIDLastSave="0" documentId="13_ncr:1_{1A0CDA9C-E142-4F70-A734-51B12B46E977}" xr6:coauthVersionLast="47" xr6:coauthVersionMax="47" xr10:uidLastSave="{00000000-0000-0000-0000-000000000000}"/>
  <bookViews>
    <workbookView xWindow="-60" yWindow="120" windowWidth="19275" windowHeight="15270" tabRatio="816" xr2:uid="{00000000-000D-0000-FFFF-FFFF00000000}"/>
  </bookViews>
  <sheets>
    <sheet name="Quadro Resumo" sheetId="3" r:id="rId1"/>
    <sheet name="APA MAMANGUAPE - PB" sheetId="35" r:id="rId2"/>
    <sheet name="Mat.Equip e Unif. PARAÍBA" sheetId="39" r:id="rId3"/>
    <sheet name="Custo - Deslocamento" sheetId="2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5" l="1"/>
  <c r="D53" i="35" l="1"/>
  <c r="F7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31" i="39"/>
  <c r="F60" i="39"/>
  <c r="F59" i="39"/>
  <c r="F58" i="39"/>
  <c r="F57" i="39"/>
  <c r="F56" i="39"/>
  <c r="F55" i="39"/>
  <c r="F54" i="39"/>
  <c r="F53" i="39"/>
  <c r="F52" i="39"/>
  <c r="F51" i="39"/>
  <c r="F50" i="39"/>
  <c r="F49" i="39"/>
  <c r="F71" i="39"/>
  <c r="F70" i="39"/>
  <c r="F69" i="39"/>
  <c r="F68" i="39"/>
  <c r="F67" i="39"/>
  <c r="F66" i="39"/>
  <c r="F77" i="39"/>
  <c r="F78" i="39" s="1"/>
  <c r="F80" i="39" s="1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1" i="39"/>
  <c r="F10" i="39"/>
  <c r="F9" i="39"/>
  <c r="F8" i="39"/>
  <c r="C116" i="35"/>
  <c r="D96" i="35"/>
  <c r="D91" i="35"/>
  <c r="C86" i="35"/>
  <c r="C73" i="35"/>
  <c r="C37" i="35"/>
  <c r="I13" i="3"/>
  <c r="I12" i="3"/>
  <c r="I11" i="3"/>
  <c r="F8" i="3"/>
  <c r="F10" i="22"/>
  <c r="F9" i="22"/>
  <c r="D59" i="35" l="1"/>
  <c r="D65" i="35" s="1"/>
  <c r="F61" i="39"/>
  <c r="F63" i="39" s="1"/>
  <c r="F44" i="39"/>
  <c r="F46" i="39" s="1"/>
  <c r="D102" i="35" s="1"/>
  <c r="D26" i="35"/>
  <c r="D27" i="35" s="1"/>
  <c r="F72" i="39"/>
  <c r="F74" i="39" s="1"/>
  <c r="E13" i="3"/>
  <c r="E9" i="3"/>
  <c r="D46" i="35" l="1"/>
  <c r="D80" i="35"/>
  <c r="D47" i="35"/>
  <c r="D36" i="35"/>
  <c r="D32" i="35"/>
  <c r="D70" i="35"/>
  <c r="D81" i="35"/>
  <c r="D73" i="35"/>
  <c r="D34" i="35"/>
  <c r="D74" i="35"/>
  <c r="D41" i="35"/>
  <c r="D33" i="35"/>
  <c r="D42" i="35"/>
  <c r="D83" i="35"/>
  <c r="D44" i="35"/>
  <c r="D84" i="35"/>
  <c r="D45" i="35"/>
  <c r="D120" i="35"/>
  <c r="D71" i="35"/>
  <c r="D43" i="35"/>
  <c r="D72" i="35"/>
  <c r="D82" i="35"/>
  <c r="D85" i="35"/>
  <c r="D48" i="35"/>
  <c r="C49" i="35"/>
  <c r="D86" i="35" l="1"/>
  <c r="D95" i="35" s="1"/>
  <c r="D97" i="35" s="1"/>
  <c r="D123" i="35" s="1"/>
  <c r="D75" i="35"/>
  <c r="D122" i="35" s="1"/>
  <c r="D49" i="35"/>
  <c r="D64" i="35" s="1"/>
  <c r="D35" i="35"/>
  <c r="D37" i="35" s="1"/>
  <c r="D63" i="35" s="1"/>
  <c r="F7" i="22"/>
  <c r="F12" i="39"/>
  <c r="F26" i="39" s="1"/>
  <c r="F28" i="39" s="1"/>
  <c r="D66" i="35" l="1"/>
  <c r="D121" i="35" s="1"/>
  <c r="D101" i="35"/>
  <c r="F83" i="39"/>
  <c r="D104" i="35"/>
  <c r="D103" i="35"/>
  <c r="D105" i="35" l="1"/>
  <c r="D124" i="35" s="1"/>
  <c r="D125" i="35" s="1"/>
  <c r="C70" i="35"/>
  <c r="D109" i="35" l="1"/>
  <c r="C71" i="35"/>
  <c r="C75" i="35" s="1"/>
  <c r="C35" i="35"/>
  <c r="D110" i="35" l="1"/>
  <c r="D114" i="35" s="1"/>
  <c r="C91" i="35"/>
  <c r="D8" i="22"/>
  <c r="D113" i="35" l="1"/>
  <c r="D112" i="35"/>
  <c r="D115" i="35"/>
  <c r="D116" i="35" l="1"/>
  <c r="D126" i="35" s="1"/>
  <c r="D128" i="35" s="1"/>
  <c r="D129" i="35" s="1"/>
  <c r="G8" i="3" l="1"/>
  <c r="H8" i="3" s="1"/>
  <c r="H9" i="3" s="1"/>
  <c r="I8" i="3" l="1"/>
  <c r="I9" i="3" s="1"/>
  <c r="I16" i="3" s="1"/>
</calcChain>
</file>

<file path=xl/sharedStrings.xml><?xml version="1.0" encoding="utf-8"?>
<sst xmlns="http://schemas.openxmlformats.org/spreadsheetml/2006/main" count="428" uniqueCount="236">
  <si>
    <t>Instituto Chico Mendes de Conservação da Biodiversidade</t>
  </si>
  <si>
    <t>Planilha de Custos e Formação de Preços</t>
  </si>
  <si>
    <t>A</t>
  </si>
  <si>
    <t>Data de apresentação da proposta (dia/mês/ano)</t>
  </si>
  <si>
    <t>B</t>
  </si>
  <si>
    <t>Município/UF</t>
  </si>
  <si>
    <t>C</t>
  </si>
  <si>
    <t>Ano Acordo, Convenção ou Sentença Normativa em Dissídio Coletivo</t>
  </si>
  <si>
    <t>D</t>
  </si>
  <si>
    <t>Identificação do Serviço</t>
  </si>
  <si>
    <t>Tipo de Serviço</t>
  </si>
  <si>
    <t>Mão de obra</t>
  </si>
  <si>
    <t>Mão de obra vinculada à execução contratual</t>
  </si>
  <si>
    <t>Dados para composição dos custos referentes a mão de obra</t>
  </si>
  <si>
    <t>Tipo de Serviço (mesmo serviço com características distintas)</t>
  </si>
  <si>
    <t>Classificação Brasileira de Ocupações (CBO)</t>
  </si>
  <si>
    <t>Categoria Profissional (vinculada à execução contratual)</t>
  </si>
  <si>
    <t>Data-Base da Categoria (dia/mês/ano)</t>
  </si>
  <si>
    <t>Módulo 1 - Composição da Remuneração</t>
  </si>
  <si>
    <t>Composição da Remuneração</t>
  </si>
  <si>
    <t>Valor (R$)</t>
  </si>
  <si>
    <t>Salário-Base</t>
  </si>
  <si>
    <t>DSR</t>
  </si>
  <si>
    <t>E</t>
  </si>
  <si>
    <t>F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</si>
  <si>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</si>
  <si>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</si>
  <si>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</si>
  <si>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</si>
  <si>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</si>
  <si>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</si>
  <si>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Percentual (%)</t>
  </si>
  <si>
    <t>13º (décimo terceiro) Salário</t>
  </si>
  <si>
    <t>Férias</t>
  </si>
  <si>
    <t xml:space="preserve"> Adicional de Férias</t>
  </si>
  <si>
    <t>Incidência do submódulo 2.2 sobre modulo 2.1</t>
  </si>
  <si>
    <t>TOTAL DO MODULO 2.1</t>
  </si>
  <si>
    <t>Submódulo 2.2 - Encargos Previdenciários (GPS), Fundo de Garantia por Tempo de Serviço (FGTS) e outras contribuições.</t>
  </si>
  <si>
    <t>2.2</t>
  </si>
  <si>
    <t>GPS, FGTS e outras contribuições</t>
  </si>
  <si>
    <t>INSS</t>
  </si>
  <si>
    <t>Salário Educação</t>
  </si>
  <si>
    <t>SAT</t>
  </si>
  <si>
    <t>SESC ou SESI</t>
  </si>
  <si>
    <t>SENAI ou SENAC</t>
  </si>
  <si>
    <t>SEBRAE</t>
  </si>
  <si>
    <t>INCRA</t>
  </si>
  <si>
    <t>H</t>
  </si>
  <si>
    <t>FGTS</t>
  </si>
  <si>
    <t>Submódulo 2.3 - Benefícios Mensais e Diários</t>
  </si>
  <si>
    <t>2.3</t>
  </si>
  <si>
    <t>Benefícios Mensais e Diários</t>
  </si>
  <si>
    <t>Valor Unitário</t>
  </si>
  <si>
    <t>Assistência  Odontológica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</si>
  <si>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</si>
  <si>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</si>
  <si>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</si>
  <si>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</si>
  <si>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</si>
  <si>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</si>
  <si>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Aviso Prévio Trabalhado</t>
  </si>
  <si>
    <t>Incidência do submódulo 2.2 sobre o Aviso Prévio Trabalhado</t>
  </si>
  <si>
    <t>Multa do FGTS do Aviso Prévio Indenizado (API) Trabalhado (APT)</t>
  </si>
  <si>
    <t>Módulo 4 - Custo de Reposição do Profissional Ausente</t>
  </si>
  <si>
    <t>Submódulo 4.1 - Substituto nas Ausências Legais</t>
  </si>
  <si>
    <t>4.1</t>
  </si>
  <si>
    <t>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</si>
  <si>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</si>
  <si>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</si>
  <si>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</si>
  <si>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</si>
  <si>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</si>
  <si>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</si>
  <si>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Submódulo 4.2 - Substituto na Intrajornada</t>
  </si>
  <si>
    <t>4.2</t>
  </si>
  <si>
    <t>Substituto na Intrajornada</t>
  </si>
  <si>
    <t>Substituto na cobertura de Intervalo para repouso ou alimentação</t>
  </si>
  <si>
    <t>Quadro-Resumo do Módulo 4 - Custo de Reposição do Profissional Ausente</t>
  </si>
  <si>
    <t>Custo de Reposição do Profissional Ausente</t>
  </si>
  <si>
    <t>Substituto nas Ausências Legais</t>
  </si>
  <si>
    <t>Módulo 5 - Insumos Diversos</t>
  </si>
  <si>
    <t>Insumos Diversos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</si>
  <si>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</si>
  <si>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</si>
  <si>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</si>
  <si>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</si>
  <si>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</si>
  <si>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(PIS)</t>
  </si>
  <si>
    <t>C.2. Tributos Federais (COFINS)</t>
  </si>
  <si>
    <t>C.4. Tributos Municipais (ISS)</t>
  </si>
  <si>
    <t>Quadro-Resumo do Custo por Empregado</t>
  </si>
  <si>
    <t>Mão de obra vinculada à execução contratual (valor por empregado)</t>
  </si>
  <si>
    <t>Subtotal (A+B+C+D+E)</t>
  </si>
  <si>
    <t xml:space="preserve">Valor Total por Empregado </t>
  </si>
  <si>
    <t xml:space="preserve">Valor Total Mensal </t>
  </si>
  <si>
    <t xml:space="preserve">Valor Total Anual </t>
  </si>
  <si>
    <t>Salário Normativo da Categoria Profissional</t>
  </si>
  <si>
    <t>TOTAL</t>
  </si>
  <si>
    <t>SUB-TOTAL</t>
  </si>
  <si>
    <t>C.3. Tributos (especificar)</t>
  </si>
  <si>
    <t>Auxílio-Alimentação</t>
  </si>
  <si>
    <t>Transporte</t>
  </si>
  <si>
    <t>Item</t>
  </si>
  <si>
    <t>Salário</t>
  </si>
  <si>
    <t>QUADRO RESUMO</t>
  </si>
  <si>
    <t>Cargo</t>
  </si>
  <si>
    <t>Unidade</t>
  </si>
  <si>
    <t xml:space="preserve">Valor Unitário - Transporte </t>
  </si>
  <si>
    <t>Valor Diário (ida e volta) - Transporte</t>
  </si>
  <si>
    <t>Quantidade de Funcionários</t>
  </si>
  <si>
    <t xml:space="preserve">Unidade </t>
  </si>
  <si>
    <t>Par</t>
  </si>
  <si>
    <t>DISCRIMINAÇÃO</t>
  </si>
  <si>
    <t>Grupo</t>
  </si>
  <si>
    <t>Qtd.</t>
  </si>
  <si>
    <t xml:space="preserve">VALOR TOTAL </t>
  </si>
  <si>
    <t>Registro na Secretaria de Relações do Trabalho do Ministério do Trabalho e Emprego</t>
  </si>
  <si>
    <t>PARAÍBA</t>
  </si>
  <si>
    <t>Média Diária</t>
  </si>
  <si>
    <t>Média Unitária</t>
  </si>
  <si>
    <t>Cesta Básica</t>
  </si>
  <si>
    <t>PB</t>
  </si>
  <si>
    <t>PB000144/2024</t>
  </si>
  <si>
    <t>Auxílio morte/funeral</t>
  </si>
  <si>
    <t>VALOR TOTAL GERAL</t>
  </si>
  <si>
    <t>ITEM</t>
  </si>
  <si>
    <t>UNIDADE DE MEDIDA</t>
  </si>
  <si>
    <t>QUANTIDADE TOTAL</t>
  </si>
  <si>
    <t>LEVANTAMENTO DE MATERIAIS/EQUIPAMENTOS/UNIFORMES</t>
  </si>
  <si>
    <t>VLR ESTIMADO</t>
  </si>
  <si>
    <t>VALOR TOTAL MENSAL</t>
  </si>
  <si>
    <t>Equipamentos/Ferramentas/Utensílios</t>
  </si>
  <si>
    <t>APA DA BARRA DO RIO MAMANGUAPE</t>
  </si>
  <si>
    <t>TRATADOR DE ANIMAIS SILVESTRES</t>
  </si>
  <si>
    <t>Processo nº  02124.000737/2024-37</t>
  </si>
  <si>
    <t>NGI ICMBio Mamanguape/PB</t>
  </si>
  <si>
    <t>Tratador de Animais Silvestres</t>
  </si>
  <si>
    <t>Tratador de Animais</t>
  </si>
  <si>
    <t>6230-20</t>
  </si>
  <si>
    <t>Colírio lubrificante</t>
  </si>
  <si>
    <t>Protetor solar FPS60</t>
  </si>
  <si>
    <t>Repelente de mosquitos e insetos</t>
  </si>
  <si>
    <t>Sabonete líquido antisséptico a base de clorexidina 2%</t>
  </si>
  <si>
    <t>Touca cirúrgica descartável material antialérgico com fixação de elastico modelo redonda (cor verde)</t>
  </si>
  <si>
    <t>Luvas de látex para procedimento não estereis levemente talcada, hipoalergênica, ambidestra, branca tamanho M</t>
  </si>
  <si>
    <t>Luvas de látex para procedimento não estereis levemente talcada, hipoalergênica, ambidestra, branca tamanho G</t>
  </si>
  <si>
    <t>Luvas latexnitrilico cor amarela para manutenção com produtos químicos (CA 27.311)</t>
  </si>
  <si>
    <t>Máscara descartável</t>
  </si>
  <si>
    <t>Máscara Descartável Azul N95</t>
  </si>
  <si>
    <t>Algodão (Kit Primeiros Socorros)</t>
  </si>
  <si>
    <t>Atadura (Kit Primeiros Socorros)</t>
  </si>
  <si>
    <t>Compressa Gaze (Kit Primeiros Socorros)</t>
  </si>
  <si>
    <t>Esparadrapo (Kit Primeiros Socorros)</t>
  </si>
  <si>
    <t>Soro Fisiológico (Kit Primeiros Socorros)</t>
  </si>
  <si>
    <t>Band-aid (Kit Primeiros Socorros)</t>
  </si>
  <si>
    <t>Medicamento - Remédio para dor</t>
  </si>
  <si>
    <t>Medicamento - Remédio para enjoo</t>
  </si>
  <si>
    <t>MATERIAL MENSAL</t>
  </si>
  <si>
    <t>8</t>
  </si>
  <si>
    <t>Unidade - 1L</t>
  </si>
  <si>
    <t>4</t>
  </si>
  <si>
    <t>Unidade - 200 ml</t>
  </si>
  <si>
    <t>Unidade - 1 litro</t>
  </si>
  <si>
    <t>3</t>
  </si>
  <si>
    <t>Pct com 100 unids</t>
  </si>
  <si>
    <t>2</t>
  </si>
  <si>
    <t>1</t>
  </si>
  <si>
    <t>Pacote 50g</t>
  </si>
  <si>
    <t>Pacote com 12</t>
  </si>
  <si>
    <t>Pacote com 50</t>
  </si>
  <si>
    <t>Unidade - 500 ml</t>
  </si>
  <si>
    <t>Caixa com 40</t>
  </si>
  <si>
    <t>Caixa com 20</t>
  </si>
  <si>
    <t>Caixa com 10</t>
  </si>
  <si>
    <t>Boné legionário com proteção de pescoço e UV com logomarca ICMBio (cor verde)</t>
  </si>
  <si>
    <t>Boné Aba Curva Básico Com Fechamento</t>
  </si>
  <si>
    <t>Bota antiderrapante de neoprene, solado e peito do pé em borracha, com ziper. 3,5mm</t>
  </si>
  <si>
    <t>Calça brim com logomarca (cor verde)</t>
  </si>
  <si>
    <t>Luva PVC longa</t>
  </si>
  <si>
    <t>Luva de neoprene 2mm</t>
  </si>
  <si>
    <t>Óculos escuros EPI</t>
  </si>
  <si>
    <t>Protetor labial fator 30</t>
  </si>
  <si>
    <t>16</t>
  </si>
  <si>
    <t>Cartucho químico para respirador facial</t>
  </si>
  <si>
    <t>Medicamento - Pomada para queimadura</t>
  </si>
  <si>
    <t>MATERIAL SEMESTRAL</t>
  </si>
  <si>
    <t>Bota PVC cano longo preta</t>
  </si>
  <si>
    <t>Capa De Chuva Reforçada Impermeável Grossa Capuz Adulto</t>
  </si>
  <si>
    <t>Faca de Mergulho Scuba com Bainha e Cinta para Perna</t>
  </si>
  <si>
    <t>Lanterna de cabeça para mergulho pesca</t>
  </si>
  <si>
    <t>Lanterna para mergulho à prova d'água recarregável</t>
  </si>
  <si>
    <t>Luva de malha de aço anticorte</t>
  </si>
  <si>
    <t>Macacão tipo pescador ou para banhado com bota acoplada</t>
  </si>
  <si>
    <t>Bermuda de tactel com logomarca (cor verde)</t>
  </si>
  <si>
    <t>Mascara de Mergulho Lente Vidro</t>
  </si>
  <si>
    <t>Nadadeira longa de mergulho tipo sata anatômica reforçada em borracha termoplástica com canais de fluxo de água e aba traseira</t>
  </si>
  <si>
    <t>MATERIAL ANUAL</t>
  </si>
  <si>
    <t>MATERIAL BIENAL</t>
  </si>
  <si>
    <t>Capa para celular à prova d'água impermeável</t>
  </si>
  <si>
    <t>Mochila Esportiva 50L a prova d'água multifuncional impermeável</t>
  </si>
  <si>
    <t>Pochete compacta impermeável</t>
  </si>
  <si>
    <t>Respirador para produtos químicos com FILTRO</t>
  </si>
  <si>
    <t>Maleta para primeiros socorros</t>
  </si>
  <si>
    <t>Termômetro Digital (Kit Primeiros Socorros)</t>
  </si>
  <si>
    <t>EQUIPAMENTOS/ FERRAMENTAS/ UTENSÍLIOS (60 MESES)</t>
  </si>
  <si>
    <t>Binóculo 10X42 HD Auto-Foco e Ampliação de 10x foco fixo com calibração precisa e sistema óptico multirrevestido</t>
  </si>
  <si>
    <t>Materiais Mensais</t>
  </si>
  <si>
    <t>Materiais Semestrais</t>
  </si>
  <si>
    <t>Materiais Anuais e Bienais</t>
  </si>
  <si>
    <t xml:space="preserve">Custo de deslocamento </t>
  </si>
  <si>
    <t>DIÁRIAS SEM PERNOITE</t>
  </si>
  <si>
    <t>DIÁRIAS COM PERNOITE</t>
  </si>
  <si>
    <t>Valor Unitário da Diária</t>
  </si>
  <si>
    <t>Valor Total da Diária (12 meses)</t>
  </si>
  <si>
    <t>QUANT TOTAL DE DIÁRIAS</t>
  </si>
  <si>
    <t>Luva algodão pigmentada 4 fios</t>
  </si>
  <si>
    <t>Calça Legging masculina térmica proteção solar com logomarca (cor verde ou preta)</t>
  </si>
  <si>
    <t>Camisa de Algodão com logomarca (cor verde ou cinza)</t>
  </si>
  <si>
    <t>Camisa manga longa UV 50 (cor verde ou cinza)</t>
  </si>
  <si>
    <t>Snorkel Silicone Preto</t>
  </si>
  <si>
    <t>Roupa de neoprene de manga longa+calça</t>
  </si>
  <si>
    <t>CCT:</t>
  </si>
  <si>
    <t xml:space="preserve">CCT: </t>
  </si>
  <si>
    <t>FIXO:</t>
  </si>
  <si>
    <t>Tratador de animais silvestres</t>
  </si>
  <si>
    <t>Jornada de Trabalho</t>
  </si>
  <si>
    <t>12x36 horas</t>
  </si>
  <si>
    <t>Quantidade Total de Funcionários a Contratar</t>
  </si>
  <si>
    <t>QUANTIDADE TOTAL DE FUNCIONÁRIOS</t>
  </si>
  <si>
    <t xml:space="preserve">Valor Mensal </t>
  </si>
  <si>
    <t>Valor Total (12 meses)</t>
  </si>
  <si>
    <t>QUANTIDADE DE FUNCIONÁRIOS</t>
  </si>
  <si>
    <t>VALOR POR FUNCIONÁRIO</t>
  </si>
  <si>
    <t>VALOR TOTAL POR FUNCIONÁRIO</t>
  </si>
  <si>
    <t xml:space="preserve">Adicional de insalubridade - 20% sobre o sálario mínimo  </t>
  </si>
  <si>
    <t>Outros - pilotagem de embarcações - 20% sobre a remuneração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</si>
</sst>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&quot;R$ &quot;* #,##0.00_);_(&quot;R$ &quot;* \(#,##0.00\);_(&quot;R$ &quot;* &quot;-&quot;??_);_(@_)"/>
    <numFmt numFmtId="166" formatCode="&quot; R$ &quot;#,##0.00&quot; &quot;;&quot;-R$ &quot;#,##0.00&quot; &quot;;&quot; R$ -&quot;#&quot; &quot;;@&quot; &quot;"/>
    <numFmt numFmtId="167" formatCode="_(* #,##0.00_);_(* \(#,##0.00\);_(* \-??_);_(@_)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u/>
      <sz val="10"/>
      <color rgb="FF0000FF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7" borderId="0" applyNumberFormat="0" applyBorder="0" applyAlignment="0" applyProtection="0"/>
    <xf numFmtId="0" fontId="12" fillId="19" borderId="12" applyNumberFormat="0" applyAlignment="0" applyProtection="0"/>
    <xf numFmtId="0" fontId="13" fillId="20" borderId="13" applyNumberFormat="0" applyAlignment="0" applyProtection="0"/>
    <xf numFmtId="0" fontId="14" fillId="0" borderId="14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4" borderId="0" applyNumberFormat="0" applyBorder="0" applyAlignment="0" applyProtection="0"/>
    <xf numFmtId="0" fontId="15" fillId="10" borderId="12" applyNumberFormat="0" applyAlignment="0" applyProtection="0"/>
    <xf numFmtId="166" fontId="24" fillId="0" borderId="0" applyFont="0" applyBorder="0" applyProtection="0"/>
    <xf numFmtId="0" fontId="24" fillId="0" borderId="0" applyNumberFormat="0" applyFont="0" applyBorder="0" applyProtection="0"/>
    <xf numFmtId="0" fontId="25" fillId="0" borderId="0" applyNumberFormat="0" applyBorder="0" applyProtection="0"/>
    <xf numFmtId="9" fontId="24" fillId="0" borderId="0" applyFont="0" applyBorder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25" borderId="15" applyNumberFormat="0" applyAlignment="0" applyProtection="0"/>
    <xf numFmtId="0" fontId="16" fillId="19" borderId="1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20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29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1" fillId="29" borderId="0" applyNumberFormat="0" applyBorder="0" applyAlignment="0" applyProtection="0"/>
    <xf numFmtId="0" fontId="32" fillId="31" borderId="25" applyNumberFormat="0" applyAlignment="0" applyProtection="0"/>
    <xf numFmtId="0" fontId="33" fillId="32" borderId="26" applyNumberFormat="0" applyAlignment="0" applyProtection="0"/>
    <xf numFmtId="0" fontId="34" fillId="32" borderId="25" applyNumberFormat="0" applyAlignment="0" applyProtection="0"/>
    <xf numFmtId="0" fontId="35" fillId="0" borderId="27" applyNumberFormat="0" applyFill="0" applyAlignment="0" applyProtection="0"/>
    <xf numFmtId="0" fontId="36" fillId="33" borderId="28" applyNumberFormat="0" applyAlignment="0" applyProtection="0"/>
    <xf numFmtId="0" fontId="2" fillId="0" borderId="0" applyNumberFormat="0" applyFill="0" applyBorder="0" applyAlignment="0" applyProtection="0"/>
    <xf numFmtId="0" fontId="1" fillId="34" borderId="29" applyNumberFormat="0" applyFont="0" applyAlignment="0" applyProtection="0"/>
    <xf numFmtId="0" fontId="37" fillId="0" borderId="0" applyNumberFormat="0" applyFill="0" applyBorder="0" applyAlignment="0" applyProtection="0"/>
    <xf numFmtId="0" fontId="3" fillId="0" borderId="30" applyNumberFormat="0" applyFill="0" applyAlignment="0" applyProtection="0"/>
    <xf numFmtId="0" fontId="3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3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3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38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167" fontId="8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30" borderId="0" applyNumberFormat="0" applyBorder="0" applyAlignment="0" applyProtection="0"/>
    <xf numFmtId="0" fontId="38" fillId="38" borderId="0" applyNumberFormat="0" applyBorder="0" applyAlignment="0" applyProtection="0"/>
    <xf numFmtId="0" fontId="38" fillId="42" borderId="0" applyNumberFormat="0" applyBorder="0" applyAlignment="0" applyProtection="0"/>
    <xf numFmtId="0" fontId="38" fillId="46" borderId="0" applyNumberFormat="0" applyBorder="0" applyAlignment="0" applyProtection="0"/>
    <xf numFmtId="0" fontId="38" fillId="50" borderId="0" applyNumberFormat="0" applyBorder="0" applyAlignment="0" applyProtection="0"/>
    <xf numFmtId="0" fontId="38" fillId="54" borderId="0" applyNumberFormat="0" applyBorder="0" applyAlignment="0" applyProtection="0"/>
    <xf numFmtId="0" fontId="38" fillId="58" borderId="0" applyNumberFormat="0" applyBorder="0" applyAlignment="0" applyProtection="0"/>
    <xf numFmtId="43" fontId="1" fillId="0" borderId="0" applyFont="0" applyFill="0" applyBorder="0" applyAlignment="0" applyProtection="0"/>
    <xf numFmtId="0" fontId="4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30" borderId="0" applyNumberFormat="0" applyBorder="0" applyAlignment="0" applyProtection="0"/>
    <xf numFmtId="0" fontId="38" fillId="38" borderId="0" applyNumberFormat="0" applyBorder="0" applyAlignment="0" applyProtection="0"/>
    <xf numFmtId="0" fontId="38" fillId="42" borderId="0" applyNumberFormat="0" applyBorder="0" applyAlignment="0" applyProtection="0"/>
    <xf numFmtId="0" fontId="38" fillId="46" borderId="0" applyNumberFormat="0" applyBorder="0" applyAlignment="0" applyProtection="0"/>
    <xf numFmtId="0" fontId="38" fillId="50" borderId="0" applyNumberFormat="0" applyBorder="0" applyAlignment="0" applyProtection="0"/>
    <xf numFmtId="0" fontId="38" fillId="54" borderId="0" applyNumberFormat="0" applyBorder="0" applyAlignment="0" applyProtection="0"/>
    <xf numFmtId="0" fontId="38" fillId="5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9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0" fillId="0" borderId="0"/>
    <xf numFmtId="0" fontId="8" fillId="0" borderId="0"/>
    <xf numFmtId="0" fontId="9" fillId="0" borderId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9">
    <xf numFmtId="0" fontId="0" fillId="0" borderId="0" xfId="0"/>
    <xf numFmtId="164" fontId="0" fillId="0" borderId="0" xfId="0" applyNumberForma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3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64" fontId="6" fillId="4" borderId="1" xfId="3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164" fontId="4" fillId="0" borderId="0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0" fontId="4" fillId="0" borderId="1" xfId="1" applyNumberFormat="1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/>
    </xf>
    <xf numFmtId="164" fontId="4" fillId="2" borderId="1" xfId="3" applyNumberFormat="1" applyFont="1" applyFill="1" applyBorder="1" applyAlignment="1">
      <alignment horizontal="center" vertical="center" wrapText="1"/>
    </xf>
    <xf numFmtId="10" fontId="6" fillId="4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164" fontId="4" fillId="4" borderId="1" xfId="3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 wrapText="1"/>
    </xf>
    <xf numFmtId="164" fontId="4" fillId="0" borderId="7" xfId="3" applyNumberFormat="1" applyFont="1" applyFill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/>
    </xf>
    <xf numFmtId="10" fontId="6" fillId="4" borderId="1" xfId="1" applyNumberFormat="1" applyFont="1" applyFill="1" applyBorder="1" applyAlignment="1">
      <alignment horizontal="center" vertical="center" wrapText="1"/>
    </xf>
    <xf numFmtId="0" fontId="6" fillId="26" borderId="1" xfId="4" applyFont="1" applyFill="1" applyBorder="1" applyAlignment="1">
      <alignment horizontal="center" vertical="center" wrapText="1"/>
    </xf>
    <xf numFmtId="0" fontId="3" fillId="27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59" borderId="1" xfId="0" applyFont="1" applyFill="1" applyBorder="1" applyAlignment="1">
      <alignment horizontal="center" vertical="center" wrapText="1"/>
    </xf>
    <xf numFmtId="0" fontId="4" fillId="59" borderId="1" xfId="0" applyFont="1" applyFill="1" applyBorder="1" applyAlignment="1">
      <alignment horizontal="left" vertical="center" wrapText="1"/>
    </xf>
    <xf numFmtId="164" fontId="4" fillId="59" borderId="1" xfId="3" applyNumberFormat="1" applyFont="1" applyFill="1" applyBorder="1" applyAlignment="1">
      <alignment horizontal="center" vertical="center" wrapText="1"/>
    </xf>
    <xf numFmtId="164" fontId="4" fillId="59" borderId="1" xfId="2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4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6" fillId="0" borderId="0" xfId="3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1" fillId="0" borderId="0" xfId="0" applyFont="1" applyAlignment="1">
      <alignment vertical="center" wrapText="1"/>
    </xf>
    <xf numFmtId="44" fontId="53" fillId="3" borderId="1" xfId="161" applyFont="1" applyFill="1" applyBorder="1" applyAlignment="1">
      <alignment horizontal="center" vertical="center" wrapText="1"/>
    </xf>
    <xf numFmtId="44" fontId="53" fillId="3" borderId="1" xfId="0" applyNumberFormat="1" applyFont="1" applyFill="1" applyBorder="1" applyAlignment="1">
      <alignment horizontal="center" vertical="center" wrapText="1"/>
    </xf>
    <xf numFmtId="44" fontId="51" fillId="59" borderId="1" xfId="0" applyNumberFormat="1" applyFont="1" applyFill="1" applyBorder="1"/>
    <xf numFmtId="0" fontId="48" fillId="3" borderId="0" xfId="0" applyFont="1" applyFill="1" applyAlignment="1">
      <alignment horizontal="center" vertical="center" wrapText="1"/>
    </xf>
    <xf numFmtId="44" fontId="48" fillId="3" borderId="1" xfId="3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0" fontId="48" fillId="3" borderId="0" xfId="0" applyFont="1" applyFill="1" applyAlignment="1">
      <alignment horizontal="center" vertical="center"/>
    </xf>
    <xf numFmtId="0" fontId="48" fillId="3" borderId="0" xfId="0" applyFont="1" applyFill="1" applyAlignment="1">
      <alignment horizontal="center"/>
    </xf>
    <xf numFmtId="0" fontId="48" fillId="3" borderId="10" xfId="0" applyFont="1" applyFill="1" applyBorder="1" applyAlignment="1">
      <alignment horizontal="center" vertical="center"/>
    </xf>
    <xf numFmtId="44" fontId="53" fillId="3" borderId="1" xfId="161" applyFont="1" applyFill="1" applyBorder="1" applyAlignment="1">
      <alignment vertical="center" wrapText="1"/>
    </xf>
    <xf numFmtId="0" fontId="48" fillId="3" borderId="4" xfId="0" applyFont="1" applyFill="1" applyBorder="1" applyAlignment="1">
      <alignment horizontal="center" vertical="center"/>
    </xf>
    <xf numFmtId="0" fontId="48" fillId="3" borderId="4" xfId="0" applyFont="1" applyFill="1" applyBorder="1" applyAlignment="1">
      <alignment horizontal="center" vertical="center" wrapText="1"/>
    </xf>
    <xf numFmtId="1" fontId="48" fillId="3" borderId="4" xfId="0" applyNumberFormat="1" applyFont="1" applyFill="1" applyBorder="1" applyAlignment="1">
      <alignment horizontal="left" vertical="center"/>
    </xf>
    <xf numFmtId="44" fontId="48" fillId="3" borderId="1" xfId="3" applyFont="1" applyFill="1" applyBorder="1" applyAlignment="1">
      <alignment vertical="center"/>
    </xf>
    <xf numFmtId="44" fontId="51" fillId="0" borderId="1" xfId="0" applyNumberFormat="1" applyFont="1" applyBorder="1"/>
    <xf numFmtId="44" fontId="53" fillId="3" borderId="0" xfId="0" applyNumberFormat="1" applyFont="1" applyFill="1" applyAlignment="1">
      <alignment horizontal="center" vertical="center" wrapText="1"/>
    </xf>
    <xf numFmtId="44" fontId="48" fillId="3" borderId="1" xfId="161" applyFont="1" applyFill="1" applyBorder="1" applyAlignment="1">
      <alignment horizontal="center" vertical="center" wrapText="1"/>
    </xf>
    <xf numFmtId="0" fontId="48" fillId="3" borderId="0" xfId="0" applyFont="1" applyFill="1" applyAlignment="1">
      <alignment horizontal="left" vertical="center" wrapText="1"/>
    </xf>
    <xf numFmtId="0" fontId="51" fillId="62" borderId="1" xfId="0" applyFont="1" applyFill="1" applyBorder="1" applyAlignment="1">
      <alignment horizontal="right" vertical="center" wrapText="1"/>
    </xf>
    <xf numFmtId="44" fontId="51" fillId="63" borderId="1" xfId="0" applyNumberFormat="1" applyFont="1" applyFill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/>
    </xf>
    <xf numFmtId="44" fontId="48" fillId="3" borderId="1" xfId="161" applyFont="1" applyFill="1" applyBorder="1" applyAlignment="1">
      <alignment horizontal="center" vertical="center"/>
    </xf>
    <xf numFmtId="0" fontId="48" fillId="3" borderId="2" xfId="0" applyFont="1" applyFill="1" applyBorder="1" applyAlignment="1">
      <alignment horizontal="center" vertical="center"/>
    </xf>
    <xf numFmtId="0" fontId="54" fillId="0" borderId="8" xfId="0" applyFont="1" applyBorder="1" applyAlignment="1">
      <alignment vertical="center" wrapText="1"/>
    </xf>
    <xf numFmtId="44" fontId="54" fillId="0" borderId="8" xfId="0" applyNumberFormat="1" applyFont="1" applyBorder="1" applyAlignment="1">
      <alignment horizontal="center" vertical="center" wrapText="1"/>
    </xf>
    <xf numFmtId="44" fontId="55" fillId="0" borderId="1" xfId="0" applyNumberFormat="1" applyFont="1" applyBorder="1" applyAlignment="1">
      <alignment horizontal="center" vertical="center" wrapText="1"/>
    </xf>
    <xf numFmtId="44" fontId="54" fillId="0" borderId="11" xfId="0" applyNumberFormat="1" applyFont="1" applyBorder="1" applyAlignment="1">
      <alignment horizontal="center" vertical="center" wrapText="1"/>
    </xf>
    <xf numFmtId="0" fontId="54" fillId="0" borderId="3" xfId="0" applyFont="1" applyBorder="1" applyAlignment="1">
      <alignment vertical="center" wrapText="1"/>
    </xf>
    <xf numFmtId="44" fontId="54" fillId="0" borderId="1" xfId="0" applyNumberFormat="1" applyFont="1" applyBorder="1" applyAlignment="1">
      <alignment horizontal="center" vertical="center" wrapText="1"/>
    </xf>
    <xf numFmtId="49" fontId="55" fillId="0" borderId="1" xfId="0" applyNumberFormat="1" applyFont="1" applyBorder="1" applyAlignment="1">
      <alignment horizontal="center" vertical="center" wrapText="1"/>
    </xf>
    <xf numFmtId="0" fontId="54" fillId="0" borderId="32" xfId="0" applyFont="1" applyBorder="1" applyAlignment="1">
      <alignment vertical="center" wrapText="1"/>
    </xf>
    <xf numFmtId="49" fontId="55" fillId="0" borderId="9" xfId="0" applyNumberFormat="1" applyFont="1" applyBorder="1" applyAlignment="1">
      <alignment horizontal="center" vertical="center" wrapText="1"/>
    </xf>
    <xf numFmtId="0" fontId="54" fillId="0" borderId="33" xfId="0" applyFont="1" applyBorder="1" applyAlignment="1">
      <alignment vertical="center" wrapText="1"/>
    </xf>
    <xf numFmtId="0" fontId="42" fillId="0" borderId="9" xfId="0" applyFont="1" applyBorder="1" applyAlignment="1">
      <alignment horizontal="left" vertical="center"/>
    </xf>
    <xf numFmtId="0" fontId="42" fillId="0" borderId="9" xfId="0" applyFont="1" applyBorder="1" applyAlignment="1">
      <alignment horizontal="left" vertical="center" wrapText="1"/>
    </xf>
    <xf numFmtId="0" fontId="42" fillId="0" borderId="21" xfId="0" applyFont="1" applyBorder="1" applyAlignment="1">
      <alignment horizontal="left" vertical="center" wrapText="1"/>
    </xf>
    <xf numFmtId="0" fontId="42" fillId="0" borderId="1" xfId="0" applyFont="1" applyBorder="1" applyAlignment="1">
      <alignment vertical="center" wrapText="1"/>
    </xf>
    <xf numFmtId="0" fontId="42" fillId="0" borderId="2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44" fontId="54" fillId="0" borderId="33" xfId="0" applyNumberFormat="1" applyFont="1" applyBorder="1" applyAlignment="1">
      <alignment horizontal="center" vertical="center" wrapText="1"/>
    </xf>
    <xf numFmtId="44" fontId="54" fillId="0" borderId="9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1" fontId="45" fillId="64" borderId="1" xfId="2" applyNumberFormat="1" applyFont="1" applyFill="1" applyBorder="1" applyAlignment="1">
      <alignment horizontal="center" vertical="center"/>
    </xf>
    <xf numFmtId="43" fontId="0" fillId="0" borderId="0" xfId="2" applyFont="1"/>
    <xf numFmtId="43" fontId="0" fillId="0" borderId="0" xfId="0" applyNumberFormat="1"/>
    <xf numFmtId="0" fontId="43" fillId="0" borderId="34" xfId="0" applyFont="1" applyBorder="1" applyAlignment="1">
      <alignment vertical="center" wrapText="1"/>
    </xf>
    <xf numFmtId="4" fontId="0" fillId="0" borderId="0" xfId="0" applyNumberFormat="1"/>
    <xf numFmtId="0" fontId="3" fillId="0" borderId="0" xfId="0" applyFont="1" applyAlignment="1">
      <alignment vertical="center"/>
    </xf>
    <xf numFmtId="164" fontId="0" fillId="3" borderId="34" xfId="0" applyNumberFormat="1" applyFill="1" applyBorder="1"/>
    <xf numFmtId="164" fontId="0" fillId="0" borderId="34" xfId="0" applyNumberFormat="1" applyBorder="1"/>
    <xf numFmtId="0" fontId="0" fillId="0" borderId="34" xfId="0" applyBorder="1"/>
    <xf numFmtId="8" fontId="0" fillId="0" borderId="34" xfId="0" applyNumberFormat="1" applyBorder="1"/>
    <xf numFmtId="0" fontId="4" fillId="3" borderId="1" xfId="0" applyFont="1" applyFill="1" applyBorder="1" applyAlignment="1">
      <alignment horizontal="center" vertical="center"/>
    </xf>
    <xf numFmtId="0" fontId="4" fillId="59" borderId="1" xfId="0" applyFont="1" applyFill="1" applyBorder="1" applyAlignment="1">
      <alignment vertical="center" wrapText="1"/>
    </xf>
    <xf numFmtId="0" fontId="43" fillId="0" borderId="34" xfId="0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47" fillId="60" borderId="36" xfId="0" applyFont="1" applyFill="1" applyBorder="1" applyAlignment="1">
      <alignment horizontal="right"/>
    </xf>
    <xf numFmtId="0" fontId="47" fillId="60" borderId="38" xfId="0" applyFont="1" applyFill="1" applyBorder="1" applyAlignment="1">
      <alignment horizontal="right"/>
    </xf>
    <xf numFmtId="0" fontId="47" fillId="60" borderId="37" xfId="0" applyFont="1" applyFill="1" applyBorder="1" applyAlignment="1">
      <alignment horizontal="right"/>
    </xf>
    <xf numFmtId="0" fontId="47" fillId="0" borderId="0" xfId="0" applyFont="1" applyAlignment="1">
      <alignment horizontal="center" vertical="center"/>
    </xf>
    <xf numFmtId="0" fontId="45" fillId="0" borderId="0" xfId="0" applyFont="1" applyAlignment="1">
      <alignment horizontal="center"/>
    </xf>
    <xf numFmtId="0" fontId="46" fillId="60" borderId="2" xfId="4" applyFont="1" applyFill="1" applyBorder="1" applyAlignment="1">
      <alignment horizontal="center" vertical="center" wrapText="1"/>
    </xf>
    <xf numFmtId="0" fontId="46" fillId="60" borderId="4" xfId="4" applyFont="1" applyFill="1" applyBorder="1" applyAlignment="1">
      <alignment horizontal="center" vertical="center" wrapText="1"/>
    </xf>
    <xf numFmtId="0" fontId="46" fillId="60" borderId="3" xfId="4" applyFont="1" applyFill="1" applyBorder="1" applyAlignment="1">
      <alignment horizontal="center" vertical="center" wrapText="1"/>
    </xf>
    <xf numFmtId="0" fontId="45" fillId="64" borderId="1" xfId="0" applyFont="1" applyFill="1" applyBorder="1" applyAlignment="1">
      <alignment horizontal="right" vertical="center"/>
    </xf>
    <xf numFmtId="1" fontId="45" fillId="64" borderId="36" xfId="2" applyNumberFormat="1" applyFont="1" applyFill="1" applyBorder="1" applyAlignment="1">
      <alignment horizontal="center" vertical="center" wrapText="1"/>
    </xf>
    <xf numFmtId="1" fontId="45" fillId="64" borderId="37" xfId="2" applyNumberFormat="1" applyFont="1" applyFill="1" applyBorder="1" applyAlignment="1">
      <alignment horizontal="center" vertical="center" wrapText="1"/>
    </xf>
    <xf numFmtId="0" fontId="44" fillId="0" borderId="35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45" fillId="64" borderId="36" xfId="0" applyFont="1" applyFill="1" applyBorder="1" applyAlignment="1">
      <alignment horizontal="center" vertical="center"/>
    </xf>
    <xf numFmtId="0" fontId="45" fillId="64" borderId="37" xfId="0" applyFont="1" applyFill="1" applyBorder="1" applyAlignment="1">
      <alignment horizontal="center" vertical="center"/>
    </xf>
    <xf numFmtId="0" fontId="6" fillId="26" borderId="34" xfId="4" applyFont="1" applyFill="1" applyBorder="1" applyAlignment="1">
      <alignment horizontal="center" vertical="center" wrapText="1"/>
    </xf>
    <xf numFmtId="0" fontId="6" fillId="26" borderId="36" xfId="4" applyFont="1" applyFill="1" applyBorder="1" applyAlignment="1">
      <alignment horizontal="center" vertical="center" wrapText="1"/>
    </xf>
    <xf numFmtId="0" fontId="6" fillId="26" borderId="38" xfId="4" applyFont="1" applyFill="1" applyBorder="1" applyAlignment="1">
      <alignment horizontal="center" vertical="center" wrapText="1"/>
    </xf>
    <xf numFmtId="0" fontId="45" fillId="64" borderId="38" xfId="0" applyFont="1" applyFill="1" applyBorder="1" applyAlignment="1">
      <alignment horizontal="center" vertical="center"/>
    </xf>
    <xf numFmtId="1" fontId="45" fillId="64" borderId="34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59" borderId="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4" fillId="59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 wrapText="1" indent="1"/>
    </xf>
    <xf numFmtId="0" fontId="6" fillId="4" borderId="3" xfId="0" applyFont="1" applyFill="1" applyBorder="1" applyAlignment="1">
      <alignment horizontal="righ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52" fillId="59" borderId="1" xfId="0" applyFont="1" applyFill="1" applyBorder="1" applyAlignment="1">
      <alignment horizontal="right" vertical="center" wrapText="1"/>
    </xf>
    <xf numFmtId="0" fontId="52" fillId="4" borderId="1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right" vertical="center" wrapText="1"/>
    </xf>
    <xf numFmtId="0" fontId="52" fillId="62" borderId="1" xfId="0" applyFont="1" applyFill="1" applyBorder="1" applyAlignment="1">
      <alignment horizontal="right" vertical="center" wrapText="1"/>
    </xf>
    <xf numFmtId="0" fontId="52" fillId="63" borderId="1" xfId="0" applyFont="1" applyFill="1" applyBorder="1" applyAlignment="1">
      <alignment horizontal="right" vertical="center" wrapText="1"/>
    </xf>
    <xf numFmtId="0" fontId="52" fillId="4" borderId="2" xfId="0" applyFont="1" applyFill="1" applyBorder="1" applyAlignment="1">
      <alignment horizontal="center" vertical="center" wrapText="1"/>
    </xf>
    <xf numFmtId="0" fontId="52" fillId="4" borderId="4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/>
    </xf>
    <xf numFmtId="0" fontId="51" fillId="0" borderId="1" xfId="0" applyFont="1" applyBorder="1" applyAlignment="1">
      <alignment horizontal="center" vertical="center"/>
    </xf>
    <xf numFmtId="0" fontId="52" fillId="61" borderId="21" xfId="0" applyFont="1" applyFill="1" applyBorder="1" applyAlignment="1">
      <alignment horizontal="center" vertical="center" wrapText="1"/>
    </xf>
    <xf numFmtId="0" fontId="52" fillId="61" borderId="31" xfId="0" applyFont="1" applyFill="1" applyBorder="1" applyAlignment="1">
      <alignment horizontal="center" vertical="center" wrapText="1"/>
    </xf>
    <xf numFmtId="0" fontId="52" fillId="61" borderId="9" xfId="0" applyFont="1" applyFill="1" applyBorder="1" applyAlignment="1">
      <alignment horizontal="center" vertical="center" wrapText="1"/>
    </xf>
    <xf numFmtId="44" fontId="52" fillId="61" borderId="21" xfId="0" applyNumberFormat="1" applyFont="1" applyFill="1" applyBorder="1" applyAlignment="1">
      <alignment horizontal="center" vertical="center" wrapText="1"/>
    </xf>
    <xf numFmtId="44" fontId="52" fillId="61" borderId="31" xfId="0" applyNumberFormat="1" applyFont="1" applyFill="1" applyBorder="1" applyAlignment="1">
      <alignment horizontal="center" vertical="center" wrapText="1"/>
    </xf>
    <xf numFmtId="44" fontId="52" fillId="61" borderId="9" xfId="0" applyNumberFormat="1" applyFont="1" applyFill="1" applyBorder="1" applyAlignment="1">
      <alignment horizontal="center" vertical="center" wrapText="1"/>
    </xf>
    <xf numFmtId="44" fontId="52" fillId="61" borderId="21" xfId="177" applyFont="1" applyFill="1" applyBorder="1" applyAlignment="1">
      <alignment horizontal="center" vertical="center" wrapText="1"/>
    </xf>
    <xf numFmtId="44" fontId="52" fillId="61" borderId="31" xfId="177" applyFont="1" applyFill="1" applyBorder="1" applyAlignment="1">
      <alignment horizontal="center" vertical="center" wrapText="1"/>
    </xf>
    <xf numFmtId="44" fontId="52" fillId="61" borderId="9" xfId="177" applyFont="1" applyFill="1" applyBorder="1" applyAlignment="1">
      <alignment horizontal="center" vertical="center" wrapText="1"/>
    </xf>
    <xf numFmtId="0" fontId="3" fillId="27" borderId="2" xfId="0" applyFont="1" applyFill="1" applyBorder="1" applyAlignment="1">
      <alignment horizontal="right"/>
    </xf>
    <xf numFmtId="0" fontId="3" fillId="27" borderId="4" xfId="0" applyFont="1" applyFill="1" applyBorder="1" applyAlignment="1">
      <alignment horizontal="right"/>
    </xf>
    <xf numFmtId="0" fontId="3" fillId="27" borderId="3" xfId="0" applyFont="1" applyFill="1" applyBorder="1" applyAlignment="1">
      <alignment horizontal="right"/>
    </xf>
    <xf numFmtId="0" fontId="3" fillId="27" borderId="1" xfId="0" applyFont="1" applyFill="1" applyBorder="1" applyAlignment="1">
      <alignment horizontal="center"/>
    </xf>
    <xf numFmtId="44" fontId="0" fillId="0" borderId="2" xfId="3" applyFont="1" applyBorder="1" applyAlignment="1">
      <alignment horizontal="center"/>
    </xf>
    <xf numFmtId="44" fontId="0" fillId="0" borderId="3" xfId="3" applyFont="1" applyBorder="1" applyAlignment="1">
      <alignment horizontal="center"/>
    </xf>
    <xf numFmtId="0" fontId="3" fillId="60" borderId="1" xfId="0" applyFont="1" applyFill="1" applyBorder="1" applyAlignment="1">
      <alignment horizontal="center"/>
    </xf>
    <xf numFmtId="0" fontId="3" fillId="27" borderId="9" xfId="0" applyFont="1" applyFill="1" applyBorder="1" applyAlignment="1">
      <alignment horizontal="center" vertical="center"/>
    </xf>
    <xf numFmtId="164" fontId="2" fillId="59" borderId="1" xfId="0" applyNumberFormat="1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 vertical="center" wrapText="1"/>
    </xf>
    <xf numFmtId="0" fontId="4" fillId="59" borderId="1" xfId="0" applyFont="1" applyFill="1" applyBorder="1" applyAlignment="1">
      <alignment horizontal="center" vertical="center"/>
    </xf>
    <xf numFmtId="0" fontId="4" fillId="59" borderId="36" xfId="0" applyFont="1" applyFill="1" applyBorder="1" applyAlignment="1">
      <alignment horizontal="left" vertical="center" wrapText="1"/>
    </xf>
    <xf numFmtId="164" fontId="4" fillId="59" borderId="34" xfId="3" applyNumberFormat="1" applyFont="1" applyFill="1" applyBorder="1" applyAlignment="1">
      <alignment horizontal="center" vertical="center"/>
    </xf>
    <xf numFmtId="0" fontId="4" fillId="59" borderId="2" xfId="0" applyFont="1" applyFill="1" applyBorder="1" applyAlignment="1">
      <alignment horizontal="left" vertical="center" wrapText="1"/>
    </xf>
    <xf numFmtId="0" fontId="4" fillId="59" borderId="3" xfId="0" applyFont="1" applyFill="1" applyBorder="1" applyAlignment="1">
      <alignment horizontal="left" vertical="center" wrapText="1"/>
    </xf>
    <xf numFmtId="164" fontId="6" fillId="59" borderId="34" xfId="3" applyNumberFormat="1" applyFont="1" applyFill="1" applyBorder="1" applyAlignment="1">
      <alignment horizontal="right" vertical="center" wrapText="1"/>
    </xf>
    <xf numFmtId="164" fontId="0" fillId="0" borderId="1" xfId="3" applyNumberFormat="1" applyFont="1" applyBorder="1" applyAlignment="1">
      <alignment vertical="center"/>
    </xf>
    <xf numFmtId="164" fontId="4" fillId="0" borderId="1" xfId="3" applyNumberFormat="1" applyFont="1" applyBorder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/>
    </xf>
    <xf numFmtId="0" fontId="3" fillId="27" borderId="1" xfId="0" applyFont="1" applyFill="1" applyBorder="1" applyAlignment="1">
      <alignment horizontal="center" vertical="center" wrapText="1"/>
    </xf>
    <xf numFmtId="0" fontId="3" fillId="27" borderId="1" xfId="0" applyFont="1" applyFill="1" applyBorder="1" applyAlignment="1">
      <alignment horizontal="center" vertical="center"/>
    </xf>
    <xf numFmtId="164" fontId="43" fillId="0" borderId="1" xfId="2" applyNumberFormat="1" applyFont="1" applyFill="1" applyBorder="1" applyAlignment="1">
      <alignment horizontal="center" vertical="center" wrapText="1"/>
    </xf>
    <xf numFmtId="164" fontId="45" fillId="64" borderId="1" xfId="0" applyNumberFormat="1" applyFont="1" applyFill="1" applyBorder="1" applyAlignment="1">
      <alignment horizontal="center" vertical="center"/>
    </xf>
    <xf numFmtId="164" fontId="43" fillId="0" borderId="36" xfId="2" applyNumberFormat="1" applyFont="1" applyFill="1" applyBorder="1" applyAlignment="1">
      <alignment horizontal="center" vertical="center" wrapText="1"/>
    </xf>
    <xf numFmtId="164" fontId="43" fillId="0" borderId="37" xfId="2" applyNumberFormat="1" applyFont="1" applyFill="1" applyBorder="1" applyAlignment="1">
      <alignment horizontal="center" vertical="center" wrapText="1"/>
    </xf>
    <xf numFmtId="164" fontId="47" fillId="60" borderId="1" xfId="0" applyNumberFormat="1" applyFont="1" applyFill="1" applyBorder="1" applyAlignment="1">
      <alignment horizontal="center"/>
    </xf>
  </cellXfs>
  <cellStyles count="178">
    <cellStyle name="20% - Ênfase1" xfId="70" builtinId="30" customBuiltin="1"/>
    <cellStyle name="20% - Ênfase1 2" xfId="5" xr:uid="{00000000-0005-0000-0000-000001000000}"/>
    <cellStyle name="20% - Ênfase2" xfId="73" builtinId="34" customBuiltin="1"/>
    <cellStyle name="20% - Ênfase2 2" xfId="6" xr:uid="{00000000-0005-0000-0000-000003000000}"/>
    <cellStyle name="20% - Ênfase3" xfId="76" builtinId="38" customBuiltin="1"/>
    <cellStyle name="20% - Ênfase3 2" xfId="7" xr:uid="{00000000-0005-0000-0000-000005000000}"/>
    <cellStyle name="20% - Ênfase4" xfId="79" builtinId="42" customBuiltin="1"/>
    <cellStyle name="20% - Ênfase4 2" xfId="8" xr:uid="{00000000-0005-0000-0000-000007000000}"/>
    <cellStyle name="20% - Ênfase5" xfId="82" builtinId="46" customBuiltin="1"/>
    <cellStyle name="20% - Ênfase5 2" xfId="9" xr:uid="{00000000-0005-0000-0000-000009000000}"/>
    <cellStyle name="20% - Ênfase6" xfId="85" builtinId="50" customBuiltin="1"/>
    <cellStyle name="20% - Ênfase6 2" xfId="10" xr:uid="{00000000-0005-0000-0000-00000B000000}"/>
    <cellStyle name="40% - Ênfase1" xfId="71" builtinId="31" customBuiltin="1"/>
    <cellStyle name="40% - Ênfase1 2" xfId="11" xr:uid="{00000000-0005-0000-0000-00000D000000}"/>
    <cellStyle name="40% - Ênfase2" xfId="74" builtinId="35" customBuiltin="1"/>
    <cellStyle name="40% - Ênfase2 2" xfId="12" xr:uid="{00000000-0005-0000-0000-00000F000000}"/>
    <cellStyle name="40% - Ênfase3" xfId="77" builtinId="39" customBuiltin="1"/>
    <cellStyle name="40% - Ênfase3 2" xfId="13" xr:uid="{00000000-0005-0000-0000-000011000000}"/>
    <cellStyle name="40% - Ênfase4" xfId="80" builtinId="43" customBuiltin="1"/>
    <cellStyle name="40% - Ênfase4 2" xfId="14" xr:uid="{00000000-0005-0000-0000-000013000000}"/>
    <cellStyle name="40% - Ênfase5" xfId="83" builtinId="47" customBuiltin="1"/>
    <cellStyle name="40% - Ênfase5 2" xfId="15" xr:uid="{00000000-0005-0000-0000-000015000000}"/>
    <cellStyle name="40% - Ênfase6" xfId="86" builtinId="51" customBuiltin="1"/>
    <cellStyle name="40% - Ênfase6 2" xfId="16" xr:uid="{00000000-0005-0000-0000-000017000000}"/>
    <cellStyle name="60% - Ênfase1 2" xfId="17" xr:uid="{00000000-0005-0000-0000-000018000000}"/>
    <cellStyle name="60% - Ênfase1 2 2" xfId="118" xr:uid="{3E18E42E-E817-48B4-BBE7-8D66F7772C2F}"/>
    <cellStyle name="60% - Ênfase1 3" xfId="91" xr:uid="{00000000-0005-0000-0000-000019000000}"/>
    <cellStyle name="60% - Ênfase2 2" xfId="18" xr:uid="{00000000-0005-0000-0000-00001A000000}"/>
    <cellStyle name="60% - Ênfase2 2 2" xfId="119" xr:uid="{C7992F84-AC2A-47B7-B67D-EA6B5312DD76}"/>
    <cellStyle name="60% - Ênfase2 3" xfId="92" xr:uid="{00000000-0005-0000-0000-00001B000000}"/>
    <cellStyle name="60% - Ênfase3 2" xfId="19" xr:uid="{00000000-0005-0000-0000-00001C000000}"/>
    <cellStyle name="60% - Ênfase3 2 2" xfId="120" xr:uid="{72B6C323-1226-4CA6-A229-69EBFC528A26}"/>
    <cellStyle name="60% - Ênfase3 3" xfId="93" xr:uid="{00000000-0005-0000-0000-00001D000000}"/>
    <cellStyle name="60% - Ênfase4 2" xfId="20" xr:uid="{00000000-0005-0000-0000-00001E000000}"/>
    <cellStyle name="60% - Ênfase4 2 2" xfId="121" xr:uid="{96843F7B-25CA-4C86-AC8A-8F6F249DCC35}"/>
    <cellStyle name="60% - Ênfase4 3" xfId="94" xr:uid="{00000000-0005-0000-0000-00001F000000}"/>
    <cellStyle name="60% - Ênfase5 2" xfId="21" xr:uid="{00000000-0005-0000-0000-000020000000}"/>
    <cellStyle name="60% - Ênfase5 2 2" xfId="122" xr:uid="{D3A0D215-2874-4E0E-B2A2-EF2B5B54317C}"/>
    <cellStyle name="60% - Ênfase5 3" xfId="95" xr:uid="{00000000-0005-0000-0000-000021000000}"/>
    <cellStyle name="60% - Ênfase6 2" xfId="22" xr:uid="{00000000-0005-0000-0000-000022000000}"/>
    <cellStyle name="60% - Ênfase6 2 2" xfId="123" xr:uid="{681497A3-0F1C-41C0-9F8F-09FF784474EB}"/>
    <cellStyle name="60% - Ênfase6 3" xfId="96" xr:uid="{00000000-0005-0000-0000-000023000000}"/>
    <cellStyle name="Bom" xfId="58" builtinId="26" customBuiltin="1"/>
    <cellStyle name="Bom 2" xfId="23" xr:uid="{00000000-0005-0000-0000-000025000000}"/>
    <cellStyle name="Cálculo" xfId="62" builtinId="22" customBuiltin="1"/>
    <cellStyle name="Cálculo 2" xfId="24" xr:uid="{00000000-0005-0000-0000-000027000000}"/>
    <cellStyle name="Célula de Verificação" xfId="64" builtinId="23" customBuiltin="1"/>
    <cellStyle name="Célula de Verificação 2" xfId="25" xr:uid="{00000000-0005-0000-0000-000029000000}"/>
    <cellStyle name="Célula Vinculada" xfId="63" builtinId="24" customBuiltin="1"/>
    <cellStyle name="Célula Vinculada 2" xfId="26" xr:uid="{00000000-0005-0000-0000-00002B000000}"/>
    <cellStyle name="Ênfase1" xfId="69" builtinId="29" customBuiltin="1"/>
    <cellStyle name="Ênfase1 2" xfId="27" xr:uid="{00000000-0005-0000-0000-00002D000000}"/>
    <cellStyle name="Ênfase2" xfId="72" builtinId="33" customBuiltin="1"/>
    <cellStyle name="Ênfase2 2" xfId="28" xr:uid="{00000000-0005-0000-0000-00002F000000}"/>
    <cellStyle name="Ênfase3" xfId="75" builtinId="37" customBuiltin="1"/>
    <cellStyle name="Ênfase3 2" xfId="29" xr:uid="{00000000-0005-0000-0000-000031000000}"/>
    <cellStyle name="Ênfase4" xfId="78" builtinId="41" customBuiltin="1"/>
    <cellStyle name="Ênfase4 2" xfId="30" xr:uid="{00000000-0005-0000-0000-000033000000}"/>
    <cellStyle name="Ênfase5" xfId="81" builtinId="45" customBuiltin="1"/>
    <cellStyle name="Ênfase5 2" xfId="31" xr:uid="{00000000-0005-0000-0000-000035000000}"/>
    <cellStyle name="Ênfase6" xfId="84" builtinId="49" customBuiltin="1"/>
    <cellStyle name="Ênfase6 2" xfId="32" xr:uid="{00000000-0005-0000-0000-000037000000}"/>
    <cellStyle name="Entrada" xfId="60" builtinId="20" customBuiltin="1"/>
    <cellStyle name="Entrada 2" xfId="33" xr:uid="{00000000-0005-0000-0000-000039000000}"/>
    <cellStyle name="Excel Built-in Currency" xfId="34" xr:uid="{00000000-0005-0000-0000-00003A000000}"/>
    <cellStyle name="Excel Built-in Explanatory Text" xfId="35" xr:uid="{00000000-0005-0000-0000-00003B000000}"/>
    <cellStyle name="Excel Built-in Hyperlink" xfId="36" xr:uid="{00000000-0005-0000-0000-00003C000000}"/>
    <cellStyle name="Excel Built-in Percent" xfId="37" xr:uid="{00000000-0005-0000-0000-00003D000000}"/>
    <cellStyle name="Moeda" xfId="3" builtinId="4"/>
    <cellStyle name="Moeda 2" xfId="39" xr:uid="{00000000-0005-0000-0000-000040000000}"/>
    <cellStyle name="Moeda 2 2" xfId="112" xr:uid="{00000000-0005-0000-0000-000041000000}"/>
    <cellStyle name="Moeda 2 2 2" xfId="149" xr:uid="{B9274E33-9684-4ED8-95AD-1FE3A46D4708}"/>
    <cellStyle name="Moeda 2 3" xfId="129" xr:uid="{2C75FDF2-5CAB-49CB-883C-3F9FDB401B24}"/>
    <cellStyle name="Moeda 2 4" xfId="161" xr:uid="{8861FF85-E5B4-4009-89E3-358DC67E41EF}"/>
    <cellStyle name="Moeda 3" xfId="38" xr:uid="{00000000-0005-0000-0000-000042000000}"/>
    <cellStyle name="Moeda 3 2" xfId="152" xr:uid="{8EDDB834-1ECF-4204-A9B9-C9AE25CAE69D}"/>
    <cellStyle name="Moeda 4" xfId="103" xr:uid="{00000000-0005-0000-0000-000043000000}"/>
    <cellStyle name="Moeda 4 2" xfId="140" xr:uid="{A6120475-7B67-411F-81BC-B4CAB70839BA}"/>
    <cellStyle name="Moeda 5" xfId="114" xr:uid="{6D4891D5-5FF0-45CD-AFDA-FBF98D6BEF50}"/>
    <cellStyle name="Moeda 5 2" xfId="176" xr:uid="{EBB3783B-64F4-4784-9763-9DE6EF0D340D}"/>
    <cellStyle name="Moeda 6" xfId="132" xr:uid="{FC1DF77E-6488-4AAF-8F84-284A7E4C485B}"/>
    <cellStyle name="Moeda 7" xfId="177" xr:uid="{F733687E-1557-448B-8DDB-BB29AE35E132}"/>
    <cellStyle name="Moeda 9" xfId="40" xr:uid="{00000000-0005-0000-0000-000044000000}"/>
    <cellStyle name="Neutra 2" xfId="90" xr:uid="{00000000-0005-0000-0000-000045000000}"/>
    <cellStyle name="Neutro 2" xfId="117" xr:uid="{F80A4443-563A-4F5C-9538-E1D8AB119F22}"/>
    <cellStyle name="Normal" xfId="0" builtinId="0"/>
    <cellStyle name="Normal 2" xfId="41" xr:uid="{00000000-0005-0000-0000-000047000000}"/>
    <cellStyle name="Normal 2 2" xfId="98" xr:uid="{00000000-0005-0000-0000-000048000000}"/>
    <cellStyle name="Normal 2 2 2" xfId="174" xr:uid="{999A6BFA-5584-4CFD-B693-5FC43D3255F0}"/>
    <cellStyle name="Normal 2 2 3" xfId="175" xr:uid="{356AD619-213B-49AB-B605-6DB95E362B48}"/>
    <cellStyle name="Normal 2 3" xfId="172" xr:uid="{723C3C1A-626F-48CD-9E11-E1526A40CC61}"/>
    <cellStyle name="Normal 2 4" xfId="156" xr:uid="{56702AF5-1EFD-4D23-AB01-ADC04BD82021}"/>
    <cellStyle name="Normal 2 5" xfId="151" xr:uid="{91E4C15F-486A-4722-B310-E3162D12008B}"/>
    <cellStyle name="Normal 3" xfId="4" xr:uid="{00000000-0005-0000-0000-000049000000}"/>
    <cellStyle name="Normal 3 2" xfId="173" xr:uid="{FFAC4771-3A32-4790-99D7-0BBC4F6F98FA}"/>
    <cellStyle name="Normal 3 3" xfId="171" xr:uid="{1F7D0C72-C532-43E6-A665-58F678ED64A1}"/>
    <cellStyle name="Nota" xfId="66" builtinId="10" customBuiltin="1"/>
    <cellStyle name="Nota 2" xfId="42" xr:uid="{00000000-0005-0000-0000-00004B000000}"/>
    <cellStyle name="Porcentagem" xfId="1" builtinId="5"/>
    <cellStyle name="Ruim" xfId="59" builtinId="27" customBuiltin="1"/>
    <cellStyle name="Saída" xfId="61" builtinId="21" customBuiltin="1"/>
    <cellStyle name="Saída 2" xfId="43" xr:uid="{00000000-0005-0000-0000-00004E000000}"/>
    <cellStyle name="Texto de Aviso" xfId="65" builtinId="11" customBuiltin="1"/>
    <cellStyle name="Texto de Aviso 2" xfId="44" xr:uid="{00000000-0005-0000-0000-000050000000}"/>
    <cellStyle name="Texto Explicativo" xfId="67" builtinId="53" customBuiltin="1"/>
    <cellStyle name="Texto Explicativo 2" xfId="45" xr:uid="{00000000-0005-0000-0000-000052000000}"/>
    <cellStyle name="Título" xfId="53" builtinId="15" customBuiltin="1"/>
    <cellStyle name="Título 1" xfId="54" builtinId="16" customBuiltin="1"/>
    <cellStyle name="Título 1 1" xfId="47" xr:uid="{00000000-0005-0000-0000-000055000000}"/>
    <cellStyle name="Título 1 1 1" xfId="48" xr:uid="{00000000-0005-0000-0000-000056000000}"/>
    <cellStyle name="Título 1 2" xfId="46" xr:uid="{00000000-0005-0000-0000-000057000000}"/>
    <cellStyle name="Título 2" xfId="55" builtinId="17" customBuiltin="1"/>
    <cellStyle name="Título 2 2" xfId="49" xr:uid="{00000000-0005-0000-0000-000059000000}"/>
    <cellStyle name="Título 3" xfId="56" builtinId="18" customBuiltin="1"/>
    <cellStyle name="Título 3 2" xfId="50" xr:uid="{00000000-0005-0000-0000-00005B000000}"/>
    <cellStyle name="Título 4" xfId="57" builtinId="19" customBuiltin="1"/>
    <cellStyle name="Título 4 2" xfId="51" xr:uid="{00000000-0005-0000-0000-00005D000000}"/>
    <cellStyle name="Total" xfId="68" builtinId="25" customBuiltin="1"/>
    <cellStyle name="Total 2" xfId="52" xr:uid="{00000000-0005-0000-0000-00005F000000}"/>
    <cellStyle name="Vírgula" xfId="2" builtinId="3"/>
    <cellStyle name="Vírgula 2" xfId="87" xr:uid="{00000000-0005-0000-0000-000061000000}"/>
    <cellStyle name="Vírgula 3" xfId="89" xr:uid="{00000000-0005-0000-0000-000062000000}"/>
    <cellStyle name="Vírgula 3 2" xfId="101" xr:uid="{00000000-0005-0000-0000-000063000000}"/>
    <cellStyle name="Vírgula 3 2 2" xfId="110" xr:uid="{00000000-0005-0000-0000-000064000000}"/>
    <cellStyle name="Vírgula 3 2 2 2" xfId="147" xr:uid="{6F1F6A7E-7001-421D-A057-3F5FEECC5165}"/>
    <cellStyle name="Vírgula 3 2 2 3" xfId="168" xr:uid="{36F5A264-4FF1-4F2A-9CD4-7FEF8F9BC016}"/>
    <cellStyle name="Vírgula 3 2 3" xfId="127" xr:uid="{01DF1B7E-0511-48B4-BB9B-B7B5B983EFAF}"/>
    <cellStyle name="Vírgula 3 2 4" xfId="138" xr:uid="{88299516-FCDA-46DD-A0D1-2850A0DE4CBF}"/>
    <cellStyle name="Vírgula 3 2 5" xfId="159" xr:uid="{FFE50FEF-BB32-4C48-BAED-8C8874EB5090}"/>
    <cellStyle name="Vírgula 3 3" xfId="106" xr:uid="{00000000-0005-0000-0000-000065000000}"/>
    <cellStyle name="Vírgula 3 3 2" xfId="143" xr:uid="{5CE9F5D1-3E5C-49F7-B91A-6F034B233851}"/>
    <cellStyle name="Vírgula 3 3 3" xfId="164" xr:uid="{A76F9579-406F-409F-B067-E6F099205EA8}"/>
    <cellStyle name="Vírgula 3 4" xfId="116" xr:uid="{D841E7D5-4410-4411-9BDB-91700FAE9558}"/>
    <cellStyle name="Vírgula 3 5" xfId="134" xr:uid="{8BB20B69-BB28-449F-B9CF-3F3DBB4E837F}"/>
    <cellStyle name="Vírgula 3 6" xfId="154" xr:uid="{D760CC82-F5B3-4980-B82B-1106A9EC3E3B}"/>
    <cellStyle name="Vírgula 4" xfId="88" xr:uid="{00000000-0005-0000-0000-000066000000}"/>
    <cellStyle name="Vírgula 4 2" xfId="100" xr:uid="{00000000-0005-0000-0000-000067000000}"/>
    <cellStyle name="Vírgula 4 2 2" xfId="109" xr:uid="{00000000-0005-0000-0000-000068000000}"/>
    <cellStyle name="Vírgula 4 2 2 2" xfId="146" xr:uid="{DF3C4BF2-D4CF-4A77-A317-1637B5D3FF91}"/>
    <cellStyle name="Vírgula 4 2 2 3" xfId="167" xr:uid="{9D19C9C7-92CA-4BA6-8413-E3A14D755A77}"/>
    <cellStyle name="Vírgula 4 2 3" xfId="126" xr:uid="{9AF858D6-666C-4011-9CCE-8B04E499C44A}"/>
    <cellStyle name="Vírgula 4 2 4" xfId="137" xr:uid="{9BF9FB5D-1C65-42A5-8CAD-DB20A86FDA22}"/>
    <cellStyle name="Vírgula 4 2 5" xfId="158" xr:uid="{7D4A08B1-99C6-4CF9-88B9-6D31B0F68A94}"/>
    <cellStyle name="Vírgula 4 3" xfId="105" xr:uid="{00000000-0005-0000-0000-000069000000}"/>
    <cellStyle name="Vírgula 4 3 2" xfId="142" xr:uid="{7D60D665-BF74-4796-B681-5DB9A26B7656}"/>
    <cellStyle name="Vírgula 4 3 3" xfId="163" xr:uid="{F0D0D085-5FFB-4A46-84E0-02FCEF004960}"/>
    <cellStyle name="Vírgula 4 4" xfId="115" xr:uid="{4CFB20EF-2484-48FB-9F0E-58172179F1D6}"/>
    <cellStyle name="Vírgula 4 5" xfId="133" xr:uid="{15DA8AE3-3664-4588-AC31-C16D567D2007}"/>
    <cellStyle name="Vírgula 4 6" xfId="153" xr:uid="{10202FFB-9DD9-4508-8AD6-0AD3484D8AEB}"/>
    <cellStyle name="Vírgula 5" xfId="97" xr:uid="{00000000-0005-0000-0000-00006A000000}"/>
    <cellStyle name="Vírgula 5 2" xfId="102" xr:uid="{00000000-0005-0000-0000-00006B000000}"/>
    <cellStyle name="Vírgula 5 2 2" xfId="111" xr:uid="{00000000-0005-0000-0000-00006C000000}"/>
    <cellStyle name="Vírgula 5 2 2 2" xfId="148" xr:uid="{15F9FEC8-79C0-451F-BE05-0665670A7D03}"/>
    <cellStyle name="Vírgula 5 2 2 3" xfId="169" xr:uid="{2439AA72-40D8-4FB5-95C1-0714FFCD0C91}"/>
    <cellStyle name="Vírgula 5 2 3" xfId="128" xr:uid="{9C31C8E8-24DA-4D3C-BC1F-3E2A9D3919DF}"/>
    <cellStyle name="Vírgula 5 2 4" xfId="139" xr:uid="{E6A45BA8-8237-4E32-ABF0-1656F291072A}"/>
    <cellStyle name="Vírgula 5 2 5" xfId="160" xr:uid="{7A6C0085-6DA2-4959-928C-5B64AD7A7B7A}"/>
    <cellStyle name="Vírgula 5 3" xfId="107" xr:uid="{00000000-0005-0000-0000-00006D000000}"/>
    <cellStyle name="Vírgula 5 3 2" xfId="144" xr:uid="{6DEE0A4F-2C52-42A7-A36E-E167434B98DA}"/>
    <cellStyle name="Vírgula 5 3 3" xfId="165" xr:uid="{D948A75E-86DB-48D5-8384-346011966337}"/>
    <cellStyle name="Vírgula 5 4" xfId="124" xr:uid="{FF47F565-A3BE-43F8-8E7C-443020F82E8A}"/>
    <cellStyle name="Vírgula 5 5" xfId="135" xr:uid="{A0C8E1A7-D56E-41A7-B994-542DAD57C282}"/>
    <cellStyle name="Vírgula 5 6" xfId="155" xr:uid="{B0563908-E78A-4387-82B9-74DF945CC01C}"/>
    <cellStyle name="Vírgula 6" xfId="99" xr:uid="{00000000-0005-0000-0000-00006E000000}"/>
    <cellStyle name="Vírgula 6 2" xfId="108" xr:uid="{00000000-0005-0000-0000-00006F000000}"/>
    <cellStyle name="Vírgula 6 2 2" xfId="145" xr:uid="{0A57F131-E60D-4B8D-8B6B-8CD1A52648EB}"/>
    <cellStyle name="Vírgula 6 2 3" xfId="166" xr:uid="{97613EC3-E732-4AEF-939C-CC861E59ED57}"/>
    <cellStyle name="Vírgula 6 3" xfId="125" xr:uid="{70337E3C-7249-4892-A84D-7B9EC10E6699}"/>
    <cellStyle name="Vírgula 6 4" xfId="136" xr:uid="{09D9A3A7-8673-4C90-9D5B-B185CAE8228D}"/>
    <cellStyle name="Vírgula 6 5" xfId="157" xr:uid="{2A3C4F9C-FD29-4731-A408-C36BC7D088F8}"/>
    <cellStyle name="Vírgula 7" xfId="113" xr:uid="{00000000-0005-0000-0000-000070000000}"/>
    <cellStyle name="Vírgula 7 2" xfId="130" xr:uid="{73806228-08FC-4FB7-8BEA-5594E8586541}"/>
    <cellStyle name="Vírgula 7 2 2" xfId="170" xr:uid="{65515061-A51F-4BD7-A53E-52627EBDB3A8}"/>
    <cellStyle name="Vírgula 7 3" xfId="150" xr:uid="{8936CB80-DEAB-4613-A29F-4AD099F78C70}"/>
    <cellStyle name="Vírgula 7 4" xfId="162" xr:uid="{84E413DE-3A4C-4869-A956-A78E728C0247}"/>
    <cellStyle name="Vírgula 8" xfId="104" xr:uid="{00000000-0005-0000-0000-000071000000}"/>
    <cellStyle name="Vírgula 8 2" xfId="141" xr:uid="{60CB746B-5FBF-4379-9564-897E7EF47767}"/>
    <cellStyle name="Vírgula 9" xfId="131" xr:uid="{15123DF0-CE4F-4BB2-A8DC-248CA9C19D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"/>
  <sheetViews>
    <sheetView showGridLines="0" tabSelected="1" topLeftCell="B1" workbookViewId="0">
      <selection activeCell="E20" sqref="E20"/>
    </sheetView>
  </sheetViews>
  <sheetFormatPr defaultRowHeight="15" x14ac:dyDescent="0.25"/>
  <cols>
    <col min="2" max="2" width="8.85546875" customWidth="1"/>
    <col min="3" max="3" width="9.5703125" customWidth="1"/>
    <col min="4" max="4" width="26.7109375" customWidth="1"/>
    <col min="5" max="5" width="17.140625" customWidth="1"/>
    <col min="6" max="6" width="16.7109375" customWidth="1"/>
    <col min="7" max="7" width="19.28515625" customWidth="1"/>
    <col min="8" max="8" width="21.42578125" bestFit="1" customWidth="1"/>
    <col min="9" max="9" width="24" bestFit="1" customWidth="1"/>
    <col min="11" max="11" width="13.28515625" bestFit="1" customWidth="1"/>
  </cols>
  <sheetData>
    <row r="1" spans="1:9" ht="21" x14ac:dyDescent="0.25">
      <c r="A1" s="5"/>
      <c r="B1" s="117" t="s">
        <v>0</v>
      </c>
      <c r="C1" s="117"/>
      <c r="D1" s="117"/>
      <c r="E1" s="117"/>
      <c r="F1" s="117"/>
      <c r="G1" s="117"/>
      <c r="H1" s="117"/>
      <c r="I1" s="117"/>
    </row>
    <row r="2" spans="1:9" ht="18" customHeight="1" x14ac:dyDescent="0.35">
      <c r="A2" s="5"/>
      <c r="B2" s="113" t="s">
        <v>134</v>
      </c>
      <c r="C2" s="113"/>
      <c r="D2" s="113"/>
      <c r="E2" s="113"/>
      <c r="F2" s="113"/>
      <c r="G2" s="113"/>
      <c r="H2" s="113"/>
      <c r="I2" s="113"/>
    </row>
    <row r="3" spans="1:9" ht="18.75" x14ac:dyDescent="0.3">
      <c r="B3" s="118" t="s">
        <v>104</v>
      </c>
      <c r="C3" s="118"/>
      <c r="D3" s="118"/>
      <c r="E3" s="118"/>
      <c r="F3" s="118"/>
      <c r="G3" s="118"/>
      <c r="H3" s="118"/>
      <c r="I3" s="118"/>
    </row>
    <row r="5" spans="1:9" ht="15.75" customHeight="1" x14ac:dyDescent="0.25">
      <c r="B5" s="119" t="s">
        <v>117</v>
      </c>
      <c r="C5" s="120"/>
      <c r="D5" s="120"/>
      <c r="E5" s="120"/>
      <c r="F5" s="120"/>
      <c r="G5" s="120"/>
      <c r="H5" s="120"/>
      <c r="I5" s="121"/>
    </row>
    <row r="6" spans="1:9" ht="30" customHeight="1" x14ac:dyDescent="0.25">
      <c r="B6" s="38" t="s">
        <v>113</v>
      </c>
      <c r="C6" s="38" t="s">
        <v>102</v>
      </c>
      <c r="D6" s="38" t="s">
        <v>105</v>
      </c>
      <c r="E6" s="38" t="s">
        <v>114</v>
      </c>
      <c r="F6" s="38" t="s">
        <v>103</v>
      </c>
      <c r="G6" s="38" t="s">
        <v>52</v>
      </c>
      <c r="H6" s="38" t="s">
        <v>229</v>
      </c>
      <c r="I6" s="38" t="s">
        <v>230</v>
      </c>
    </row>
    <row r="7" spans="1:9" ht="30" customHeight="1" x14ac:dyDescent="0.25">
      <c r="B7" s="125">
        <v>1</v>
      </c>
      <c r="C7" s="110" t="s">
        <v>132</v>
      </c>
      <c r="D7" s="111"/>
      <c r="E7" s="111"/>
      <c r="F7" s="111"/>
      <c r="G7" s="111"/>
      <c r="H7" s="111"/>
      <c r="I7" s="112"/>
    </row>
    <row r="8" spans="1:9" ht="28.5" x14ac:dyDescent="0.25">
      <c r="B8" s="126"/>
      <c r="C8" s="48">
        <v>1</v>
      </c>
      <c r="D8" s="48" t="s">
        <v>133</v>
      </c>
      <c r="E8" s="48">
        <v>4</v>
      </c>
      <c r="F8" s="204">
        <f>'APA MAMANGUAPE - PB'!D17</f>
        <v>0</v>
      </c>
      <c r="G8" s="204">
        <f>'APA MAMANGUAPE - PB'!D127</f>
        <v>0</v>
      </c>
      <c r="H8" s="204">
        <f>$G$8*$E$8</f>
        <v>0</v>
      </c>
      <c r="I8" s="204">
        <f>$H$8*12</f>
        <v>0</v>
      </c>
    </row>
    <row r="9" spans="1:9" ht="33" customHeight="1" x14ac:dyDescent="0.25">
      <c r="B9" s="126"/>
      <c r="C9" s="123" t="s">
        <v>228</v>
      </c>
      <c r="D9" s="124"/>
      <c r="E9" s="97">
        <f>E7+E8</f>
        <v>4</v>
      </c>
      <c r="F9" s="122" t="s">
        <v>115</v>
      </c>
      <c r="G9" s="122"/>
      <c r="H9" s="205">
        <f>H8</f>
        <v>0</v>
      </c>
      <c r="I9" s="205">
        <f>I8</f>
        <v>0</v>
      </c>
    </row>
    <row r="10" spans="1:9" ht="30" x14ac:dyDescent="0.25">
      <c r="B10" s="126"/>
      <c r="C10" s="38" t="s">
        <v>102</v>
      </c>
      <c r="D10" s="38" t="s">
        <v>209</v>
      </c>
      <c r="E10" s="131" t="s">
        <v>114</v>
      </c>
      <c r="F10" s="132"/>
      <c r="G10" s="130" t="s">
        <v>212</v>
      </c>
      <c r="H10" s="130"/>
      <c r="I10" s="38" t="s">
        <v>213</v>
      </c>
    </row>
    <row r="11" spans="1:9" x14ac:dyDescent="0.25">
      <c r="B11" s="126"/>
      <c r="C11" s="100">
        <v>2</v>
      </c>
      <c r="D11" s="48" t="s">
        <v>210</v>
      </c>
      <c r="E11" s="109">
        <v>192</v>
      </c>
      <c r="F11" s="109"/>
      <c r="G11" s="206">
        <v>86</v>
      </c>
      <c r="H11" s="207"/>
      <c r="I11" s="204">
        <f>E11*G11</f>
        <v>16512</v>
      </c>
    </row>
    <row r="12" spans="1:9" x14ac:dyDescent="0.25">
      <c r="B12" s="126"/>
      <c r="C12" s="100">
        <v>3</v>
      </c>
      <c r="D12" s="48" t="s">
        <v>211</v>
      </c>
      <c r="E12" s="109">
        <v>48</v>
      </c>
      <c r="F12" s="109"/>
      <c r="G12" s="206">
        <v>172</v>
      </c>
      <c r="H12" s="207"/>
      <c r="I12" s="204">
        <f>E12*G12</f>
        <v>8256</v>
      </c>
    </row>
    <row r="13" spans="1:9" ht="18.75" x14ac:dyDescent="0.25">
      <c r="B13" s="127"/>
      <c r="C13" s="128" t="s">
        <v>214</v>
      </c>
      <c r="D13" s="129"/>
      <c r="E13" s="134">
        <f>E11+E12</f>
        <v>240</v>
      </c>
      <c r="F13" s="134"/>
      <c r="G13" s="133" t="s">
        <v>115</v>
      </c>
      <c r="H13" s="129"/>
      <c r="I13" s="205">
        <f>SUM(I11:I12)</f>
        <v>24768</v>
      </c>
    </row>
    <row r="16" spans="1:9" ht="21" x14ac:dyDescent="0.35">
      <c r="B16" s="114" t="s">
        <v>124</v>
      </c>
      <c r="C16" s="115"/>
      <c r="D16" s="115"/>
      <c r="E16" s="115"/>
      <c r="F16" s="115"/>
      <c r="G16" s="115"/>
      <c r="H16" s="116"/>
      <c r="I16" s="208">
        <f>I9+I13</f>
        <v>24768</v>
      </c>
    </row>
  </sheetData>
  <mergeCells count="18">
    <mergeCell ref="B16:H16"/>
    <mergeCell ref="B1:I1"/>
    <mergeCell ref="B3:I3"/>
    <mergeCell ref="B5:I5"/>
    <mergeCell ref="F9:G9"/>
    <mergeCell ref="C9:D9"/>
    <mergeCell ref="B7:B13"/>
    <mergeCell ref="C13:D13"/>
    <mergeCell ref="G10:H10"/>
    <mergeCell ref="E10:F10"/>
    <mergeCell ref="G13:H13"/>
    <mergeCell ref="E13:F13"/>
    <mergeCell ref="E11:F11"/>
    <mergeCell ref="E12:F12"/>
    <mergeCell ref="G11:H11"/>
    <mergeCell ref="G12:H12"/>
    <mergeCell ref="C7:I7"/>
    <mergeCell ref="B2:I2"/>
  </mergeCells>
  <pageMargins left="0.11811023622047245" right="3.937007874015748E-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36508-2CEC-48B5-9BF7-9C99643EFDA9}">
  <dimension ref="A1:I130"/>
  <sheetViews>
    <sheetView showGridLines="0" topLeftCell="A90" workbookViewId="0">
      <selection activeCell="B26" sqref="B26:C26"/>
    </sheetView>
  </sheetViews>
  <sheetFormatPr defaultRowHeight="15" x14ac:dyDescent="0.25"/>
  <cols>
    <col min="1" max="1" width="3.5703125" style="3" customWidth="1"/>
    <col min="2" max="2" width="65" style="2" customWidth="1"/>
    <col min="3" max="3" width="24.42578125" style="2" customWidth="1"/>
    <col min="4" max="4" width="34.5703125" style="3" customWidth="1"/>
    <col min="5" max="5" width="12.7109375" bestFit="1" customWidth="1"/>
  </cols>
  <sheetData>
    <row r="1" spans="1:4" x14ac:dyDescent="0.25">
      <c r="A1" s="136" t="s">
        <v>0</v>
      </c>
      <c r="B1" s="136"/>
      <c r="C1" s="136"/>
      <c r="D1" s="136"/>
    </row>
    <row r="2" spans="1:4" x14ac:dyDescent="0.25">
      <c r="A2" s="137" t="s">
        <v>134</v>
      </c>
      <c r="B2" s="137"/>
      <c r="C2" s="137"/>
      <c r="D2" s="137"/>
    </row>
    <row r="3" spans="1:4" x14ac:dyDescent="0.25">
      <c r="A3" s="102"/>
      <c r="B3" s="102"/>
      <c r="C3" s="102"/>
      <c r="D3" s="102"/>
    </row>
    <row r="4" spans="1:4" x14ac:dyDescent="0.25">
      <c r="A4" s="138" t="s">
        <v>1</v>
      </c>
      <c r="B4" s="139"/>
      <c r="C4" s="139"/>
      <c r="D4" s="140"/>
    </row>
    <row r="5" spans="1:4" x14ac:dyDescent="0.25">
      <c r="A5" s="6" t="s">
        <v>2</v>
      </c>
      <c r="B5" s="141" t="s">
        <v>3</v>
      </c>
      <c r="C5" s="141"/>
      <c r="D5" s="6">
        <v>2024</v>
      </c>
    </row>
    <row r="6" spans="1:4" x14ac:dyDescent="0.25">
      <c r="A6" s="6" t="s">
        <v>4</v>
      </c>
      <c r="B6" s="141" t="s">
        <v>5</v>
      </c>
      <c r="C6" s="141"/>
      <c r="D6" s="7" t="s">
        <v>121</v>
      </c>
    </row>
    <row r="7" spans="1:4" x14ac:dyDescent="0.25">
      <c r="A7" s="6" t="s">
        <v>6</v>
      </c>
      <c r="B7" s="141" t="s">
        <v>7</v>
      </c>
      <c r="C7" s="141"/>
      <c r="D7" s="6">
        <v>2024</v>
      </c>
    </row>
    <row r="8" spans="1:4" x14ac:dyDescent="0.25">
      <c r="A8" s="6" t="s">
        <v>8</v>
      </c>
      <c r="B8" s="141" t="s">
        <v>116</v>
      </c>
      <c r="C8" s="141"/>
      <c r="D8" s="42" t="s">
        <v>122</v>
      </c>
    </row>
    <row r="9" spans="1:4" x14ac:dyDescent="0.25">
      <c r="A9" s="135" t="s">
        <v>9</v>
      </c>
      <c r="B9" s="135"/>
      <c r="C9" s="135"/>
      <c r="D9" s="135"/>
    </row>
    <row r="10" spans="1:4" ht="30" x14ac:dyDescent="0.25">
      <c r="A10" s="142" t="s">
        <v>10</v>
      </c>
      <c r="B10" s="142"/>
      <c r="C10" s="10" t="s">
        <v>225</v>
      </c>
      <c r="D10" s="7" t="s">
        <v>227</v>
      </c>
    </row>
    <row r="11" spans="1:4" x14ac:dyDescent="0.25">
      <c r="A11" s="143" t="s">
        <v>224</v>
      </c>
      <c r="B11" s="143"/>
      <c r="C11" s="107" t="s">
        <v>226</v>
      </c>
      <c r="D11" s="40">
        <v>4</v>
      </c>
    </row>
    <row r="12" spans="1:4" x14ac:dyDescent="0.25">
      <c r="A12" s="144" t="s">
        <v>11</v>
      </c>
      <c r="B12" s="144"/>
      <c r="C12" s="144"/>
      <c r="D12" s="144"/>
    </row>
    <row r="13" spans="1:4" x14ac:dyDescent="0.25">
      <c r="A13" s="135" t="s">
        <v>12</v>
      </c>
      <c r="B13" s="135"/>
      <c r="C13" s="135"/>
      <c r="D13" s="135"/>
    </row>
    <row r="14" spans="1:4" x14ac:dyDescent="0.25">
      <c r="A14" s="135" t="s">
        <v>13</v>
      </c>
      <c r="B14" s="135"/>
      <c r="C14" s="135"/>
      <c r="D14" s="135"/>
    </row>
    <row r="15" spans="1:4" x14ac:dyDescent="0.25">
      <c r="A15" s="6">
        <v>1</v>
      </c>
      <c r="B15" s="141" t="s">
        <v>14</v>
      </c>
      <c r="C15" s="141"/>
      <c r="D15" s="7" t="s">
        <v>137</v>
      </c>
    </row>
    <row r="16" spans="1:4" x14ac:dyDescent="0.25">
      <c r="A16" s="6">
        <v>2</v>
      </c>
      <c r="B16" s="141" t="s">
        <v>15</v>
      </c>
      <c r="C16" s="141"/>
      <c r="D16" s="41" t="s">
        <v>138</v>
      </c>
    </row>
    <row r="17" spans="1:5" x14ac:dyDescent="0.25">
      <c r="A17" s="193">
        <v>3</v>
      </c>
      <c r="B17" s="145" t="s">
        <v>96</v>
      </c>
      <c r="C17" s="145"/>
      <c r="D17" s="191">
        <v>0</v>
      </c>
    </row>
    <row r="18" spans="1:5" x14ac:dyDescent="0.25">
      <c r="A18" s="6">
        <v>4</v>
      </c>
      <c r="B18" s="141" t="s">
        <v>16</v>
      </c>
      <c r="C18" s="141"/>
      <c r="D18" s="7" t="s">
        <v>136</v>
      </c>
    </row>
    <row r="19" spans="1:5" x14ac:dyDescent="0.25">
      <c r="A19" s="6">
        <v>5</v>
      </c>
      <c r="B19" s="141" t="s">
        <v>17</v>
      </c>
      <c r="C19" s="141"/>
      <c r="D19" s="9">
        <v>45292</v>
      </c>
    </row>
    <row r="20" spans="1:5" x14ac:dyDescent="0.25">
      <c r="A20" s="146"/>
      <c r="B20" s="146"/>
      <c r="C20" s="146"/>
      <c r="D20" s="146"/>
    </row>
    <row r="21" spans="1:5" x14ac:dyDescent="0.25">
      <c r="A21" s="144" t="s">
        <v>18</v>
      </c>
      <c r="B21" s="144"/>
      <c r="C21" s="144"/>
      <c r="D21" s="144"/>
    </row>
    <row r="22" spans="1:5" x14ac:dyDescent="0.25">
      <c r="A22" s="7">
        <v>1</v>
      </c>
      <c r="B22" s="147" t="s">
        <v>19</v>
      </c>
      <c r="C22" s="147"/>
      <c r="D22" s="7" t="s">
        <v>20</v>
      </c>
      <c r="E22" s="98"/>
    </row>
    <row r="23" spans="1:5" x14ac:dyDescent="0.25">
      <c r="A23" s="10" t="s">
        <v>2</v>
      </c>
      <c r="B23" s="148" t="s">
        <v>21</v>
      </c>
      <c r="C23" s="148"/>
      <c r="D23" s="11">
        <v>0</v>
      </c>
      <c r="E23" s="99"/>
    </row>
    <row r="24" spans="1:5" x14ac:dyDescent="0.25">
      <c r="A24" s="7" t="s">
        <v>4</v>
      </c>
      <c r="B24" s="147" t="s">
        <v>22</v>
      </c>
      <c r="C24" s="147"/>
      <c r="D24" s="8">
        <v>0</v>
      </c>
      <c r="E24" s="99"/>
    </row>
    <row r="25" spans="1:5" x14ac:dyDescent="0.25">
      <c r="A25" s="43" t="s">
        <v>6</v>
      </c>
      <c r="B25" s="194" t="s">
        <v>234</v>
      </c>
      <c r="C25" s="198">
        <v>1412</v>
      </c>
      <c r="D25" s="195">
        <f>ROUND((C25*0.2),2)</f>
        <v>282.39999999999998</v>
      </c>
    </row>
    <row r="26" spans="1:5" ht="15" customHeight="1" x14ac:dyDescent="0.25">
      <c r="A26" s="43" t="s">
        <v>8</v>
      </c>
      <c r="B26" s="196" t="s">
        <v>235</v>
      </c>
      <c r="C26" s="197"/>
      <c r="D26" s="45">
        <f>ROUND(((D17+D25)*0.2),2)</f>
        <v>56.48</v>
      </c>
      <c r="E26" s="99"/>
    </row>
    <row r="27" spans="1:5" x14ac:dyDescent="0.25">
      <c r="A27" s="149" t="s">
        <v>97</v>
      </c>
      <c r="B27" s="150"/>
      <c r="C27" s="151"/>
      <c r="D27" s="14">
        <f>ROUND(SUM(D23:D26),2)</f>
        <v>338.88</v>
      </c>
      <c r="E27" s="1"/>
    </row>
    <row r="28" spans="1:5" x14ac:dyDescent="0.25">
      <c r="A28" s="146"/>
      <c r="B28" s="146"/>
      <c r="C28" s="146"/>
      <c r="D28" s="146"/>
    </row>
    <row r="29" spans="1:5" x14ac:dyDescent="0.25">
      <c r="A29" s="144" t="s">
        <v>27</v>
      </c>
      <c r="B29" s="144"/>
      <c r="C29" s="144"/>
      <c r="D29" s="144"/>
    </row>
    <row r="30" spans="1:5" x14ac:dyDescent="0.25">
      <c r="A30" s="144" t="s">
        <v>28</v>
      </c>
      <c r="B30" s="144"/>
      <c r="C30" s="144"/>
      <c r="D30" s="144"/>
    </row>
    <row r="31" spans="1:5" x14ac:dyDescent="0.25">
      <c r="A31" s="7" t="s">
        <v>29</v>
      </c>
      <c r="B31" s="15" t="s">
        <v>30</v>
      </c>
      <c r="C31" s="7" t="s">
        <v>31</v>
      </c>
      <c r="D31" s="7" t="s">
        <v>20</v>
      </c>
    </row>
    <row r="32" spans="1:5" x14ac:dyDescent="0.25">
      <c r="A32" s="7" t="s">
        <v>2</v>
      </c>
      <c r="B32" s="13" t="s">
        <v>32</v>
      </c>
      <c r="C32" s="16">
        <v>8.3299999999999999E-2</v>
      </c>
      <c r="D32" s="8">
        <f>ROUND(($D$27*$C$32),2)</f>
        <v>28.23</v>
      </c>
    </row>
    <row r="33" spans="1:5" ht="15" customHeight="1" x14ac:dyDescent="0.25">
      <c r="A33" s="7" t="s">
        <v>4</v>
      </c>
      <c r="B33" s="13" t="s">
        <v>33</v>
      </c>
      <c r="C33" s="16">
        <v>9.0899999999999995E-2</v>
      </c>
      <c r="D33" s="8">
        <f>ROUND(($D$27*$C$33),2)</f>
        <v>30.8</v>
      </c>
    </row>
    <row r="34" spans="1:5" ht="15" customHeight="1" x14ac:dyDescent="0.25">
      <c r="A34" s="7" t="s">
        <v>6</v>
      </c>
      <c r="B34" s="13" t="s">
        <v>34</v>
      </c>
      <c r="C34" s="16">
        <v>3.0099999999999998E-2</v>
      </c>
      <c r="D34" s="8">
        <f>ROUND(($D$27*$C$34),2)</f>
        <v>10.199999999999999</v>
      </c>
    </row>
    <row r="35" spans="1:5" x14ac:dyDescent="0.25">
      <c r="A35" s="149" t="s">
        <v>98</v>
      </c>
      <c r="B35" s="151"/>
      <c r="C35" s="27">
        <f>SUM(C32:C34)</f>
        <v>0.20429999999999998</v>
      </c>
      <c r="D35" s="14">
        <f>SUM(D32:D34)</f>
        <v>69.23</v>
      </c>
    </row>
    <row r="36" spans="1:5" x14ac:dyDescent="0.25">
      <c r="A36" s="7" t="s">
        <v>8</v>
      </c>
      <c r="B36" s="7" t="s">
        <v>35</v>
      </c>
      <c r="C36" s="16">
        <v>7.5200000000000003E-2</v>
      </c>
      <c r="D36" s="8">
        <f>ROUND($C$36*$D$27,2)</f>
        <v>25.48</v>
      </c>
    </row>
    <row r="37" spans="1:5" x14ac:dyDescent="0.25">
      <c r="A37" s="152" t="s">
        <v>36</v>
      </c>
      <c r="B37" s="152"/>
      <c r="C37" s="27">
        <f>C36+C35</f>
        <v>0.27949999999999997</v>
      </c>
      <c r="D37" s="14">
        <f>D35+D36</f>
        <v>94.710000000000008</v>
      </c>
      <c r="E37" s="1"/>
    </row>
    <row r="38" spans="1:5" x14ac:dyDescent="0.25">
      <c r="A38" s="17"/>
      <c r="B38" s="17"/>
      <c r="C38" s="18"/>
      <c r="D38" s="19"/>
    </row>
    <row r="39" spans="1:5" x14ac:dyDescent="0.25">
      <c r="A39" s="192" t="s">
        <v>37</v>
      </c>
      <c r="B39" s="192"/>
      <c r="C39" s="192"/>
      <c r="D39" s="192"/>
    </row>
    <row r="40" spans="1:5" x14ac:dyDescent="0.25">
      <c r="A40" s="7" t="s">
        <v>38</v>
      </c>
      <c r="B40" s="12" t="s">
        <v>39</v>
      </c>
      <c r="C40" s="7" t="s">
        <v>31</v>
      </c>
      <c r="D40" s="7" t="s">
        <v>20</v>
      </c>
    </row>
    <row r="41" spans="1:5" x14ac:dyDescent="0.25">
      <c r="A41" s="7" t="s">
        <v>2</v>
      </c>
      <c r="B41" s="13" t="s">
        <v>40</v>
      </c>
      <c r="C41" s="16">
        <v>0.2</v>
      </c>
      <c r="D41" s="8">
        <f t="shared" ref="D41:D48" si="0">ROUND(($D$27*C41),2)</f>
        <v>67.78</v>
      </c>
      <c r="E41" s="1"/>
    </row>
    <row r="42" spans="1:5" x14ac:dyDescent="0.25">
      <c r="A42" s="7" t="s">
        <v>4</v>
      </c>
      <c r="B42" s="13" t="s">
        <v>41</v>
      </c>
      <c r="C42" s="16">
        <v>2.5000000000000001E-2</v>
      </c>
      <c r="D42" s="8">
        <f t="shared" si="0"/>
        <v>8.4700000000000006</v>
      </c>
      <c r="E42" s="1"/>
    </row>
    <row r="43" spans="1:5" x14ac:dyDescent="0.25">
      <c r="A43" s="7" t="s">
        <v>6</v>
      </c>
      <c r="B43" s="13" t="s">
        <v>42</v>
      </c>
      <c r="C43" s="16">
        <v>0.03</v>
      </c>
      <c r="D43" s="8">
        <f t="shared" si="0"/>
        <v>10.17</v>
      </c>
      <c r="E43" s="1"/>
    </row>
    <row r="44" spans="1:5" x14ac:dyDescent="0.25">
      <c r="A44" s="7" t="s">
        <v>8</v>
      </c>
      <c r="B44" s="13" t="s">
        <v>43</v>
      </c>
      <c r="C44" s="16">
        <v>1.4999999999999999E-2</v>
      </c>
      <c r="D44" s="8">
        <f t="shared" si="0"/>
        <v>5.08</v>
      </c>
      <c r="E44" s="1"/>
    </row>
    <row r="45" spans="1:5" ht="15" customHeight="1" x14ac:dyDescent="0.25">
      <c r="A45" s="7" t="s">
        <v>23</v>
      </c>
      <c r="B45" s="13" t="s">
        <v>44</v>
      </c>
      <c r="C45" s="16">
        <v>0.01</v>
      </c>
      <c r="D45" s="8">
        <f t="shared" si="0"/>
        <v>3.39</v>
      </c>
      <c r="E45" s="1"/>
    </row>
    <row r="46" spans="1:5" x14ac:dyDescent="0.25">
      <c r="A46" s="7" t="s">
        <v>24</v>
      </c>
      <c r="B46" s="13" t="s">
        <v>45</v>
      </c>
      <c r="C46" s="16">
        <v>6.0000000000000001E-3</v>
      </c>
      <c r="D46" s="8">
        <f t="shared" si="0"/>
        <v>2.0299999999999998</v>
      </c>
      <c r="E46" s="1"/>
    </row>
    <row r="47" spans="1:5" x14ac:dyDescent="0.25">
      <c r="A47" s="7" t="s">
        <v>25</v>
      </c>
      <c r="B47" s="13" t="s">
        <v>46</v>
      </c>
      <c r="C47" s="16">
        <v>2E-3</v>
      </c>
      <c r="D47" s="8">
        <f t="shared" si="0"/>
        <v>0.68</v>
      </c>
      <c r="E47" s="1"/>
    </row>
    <row r="48" spans="1:5" x14ac:dyDescent="0.25">
      <c r="A48" s="7" t="s">
        <v>47</v>
      </c>
      <c r="B48" s="13" t="s">
        <v>48</v>
      </c>
      <c r="C48" s="16">
        <v>0.08</v>
      </c>
      <c r="D48" s="8">
        <f t="shared" si="0"/>
        <v>27.11</v>
      </c>
      <c r="E48" s="1"/>
    </row>
    <row r="49" spans="1:7" x14ac:dyDescent="0.25">
      <c r="A49" s="152" t="s">
        <v>97</v>
      </c>
      <c r="B49" s="152"/>
      <c r="C49" s="27">
        <f>SUM(C41:C48)</f>
        <v>0.36800000000000005</v>
      </c>
      <c r="D49" s="14">
        <f>SUM(D41:D48)</f>
        <v>124.71000000000001</v>
      </c>
      <c r="E49" s="1"/>
      <c r="F49" s="1"/>
    </row>
    <row r="50" spans="1:7" x14ac:dyDescent="0.25">
      <c r="A50" s="29"/>
      <c r="B50" s="17"/>
      <c r="C50" s="18"/>
      <c r="D50" s="19"/>
    </row>
    <row r="51" spans="1:7" x14ac:dyDescent="0.25">
      <c r="A51" s="144" t="s">
        <v>49</v>
      </c>
      <c r="B51" s="144"/>
      <c r="C51" s="144"/>
      <c r="D51" s="144"/>
    </row>
    <row r="52" spans="1:7" x14ac:dyDescent="0.25">
      <c r="A52" s="7" t="s">
        <v>50</v>
      </c>
      <c r="B52" s="13" t="s">
        <v>51</v>
      </c>
      <c r="C52" s="7" t="s">
        <v>52</v>
      </c>
      <c r="D52" s="7" t="s">
        <v>20</v>
      </c>
      <c r="G52" s="1"/>
    </row>
    <row r="53" spans="1:7" x14ac:dyDescent="0.25">
      <c r="A53" s="43" t="s">
        <v>2</v>
      </c>
      <c r="B53" s="108" t="s">
        <v>101</v>
      </c>
      <c r="C53" s="46">
        <v>0</v>
      </c>
      <c r="D53" s="45">
        <f>ROUND(IF($C$53*2*15-6%*$D$23&lt;0,0,$C$53*2*15-6%*$D$23),2)</f>
        <v>0</v>
      </c>
      <c r="E53" s="104" t="s">
        <v>223</v>
      </c>
      <c r="F53" s="104">
        <v>6</v>
      </c>
      <c r="G53" s="1"/>
    </row>
    <row r="54" spans="1:7" ht="14.25" customHeight="1" x14ac:dyDescent="0.25">
      <c r="A54" s="43" t="s">
        <v>4</v>
      </c>
      <c r="B54" s="44" t="s">
        <v>100</v>
      </c>
      <c r="C54" s="46">
        <v>0</v>
      </c>
      <c r="D54" s="45">
        <v>0</v>
      </c>
      <c r="E54" s="103" t="s">
        <v>221</v>
      </c>
      <c r="F54" s="103">
        <v>550</v>
      </c>
      <c r="G54" s="1"/>
    </row>
    <row r="55" spans="1:7" x14ac:dyDescent="0.25">
      <c r="A55" s="7" t="s">
        <v>6</v>
      </c>
      <c r="B55" s="20" t="s">
        <v>120</v>
      </c>
      <c r="C55" s="20"/>
      <c r="D55" s="8">
        <v>0</v>
      </c>
      <c r="E55" s="101"/>
      <c r="F55" s="1"/>
    </row>
    <row r="56" spans="1:7" x14ac:dyDescent="0.25">
      <c r="A56" s="43" t="s">
        <v>8</v>
      </c>
      <c r="B56" s="44" t="s">
        <v>53</v>
      </c>
      <c r="C56" s="44"/>
      <c r="D56" s="45">
        <v>0</v>
      </c>
      <c r="E56" s="104" t="s">
        <v>222</v>
      </c>
      <c r="F56" s="104">
        <v>22</v>
      </c>
    </row>
    <row r="57" spans="1:7" x14ac:dyDescent="0.25">
      <c r="A57" s="43" t="s">
        <v>23</v>
      </c>
      <c r="B57" s="44" t="s">
        <v>123</v>
      </c>
      <c r="C57" s="44"/>
      <c r="D57" s="45">
        <v>0</v>
      </c>
      <c r="E57" s="105" t="s">
        <v>221</v>
      </c>
      <c r="F57" s="106">
        <v>6</v>
      </c>
    </row>
    <row r="58" spans="1:7" x14ac:dyDescent="0.25">
      <c r="A58" s="7" t="s">
        <v>24</v>
      </c>
      <c r="B58" s="13" t="s">
        <v>26</v>
      </c>
      <c r="C58" s="13"/>
      <c r="D58" s="8">
        <v>0</v>
      </c>
    </row>
    <row r="59" spans="1:7" x14ac:dyDescent="0.25">
      <c r="A59" s="152" t="s">
        <v>97</v>
      </c>
      <c r="B59" s="152"/>
      <c r="C59" s="152"/>
      <c r="D59" s="14">
        <f>ROUND(SUM(D53:D58),2)</f>
        <v>0</v>
      </c>
    </row>
    <row r="60" spans="1:7" x14ac:dyDescent="0.25">
      <c r="A60" s="17"/>
      <c r="B60" s="17"/>
      <c r="C60" s="17"/>
      <c r="D60" s="19"/>
    </row>
    <row r="61" spans="1:7" ht="15" customHeight="1" x14ac:dyDescent="0.25">
      <c r="A61" s="144" t="s">
        <v>54</v>
      </c>
      <c r="B61" s="144"/>
      <c r="C61" s="144"/>
      <c r="D61" s="144"/>
    </row>
    <row r="62" spans="1:7" x14ac:dyDescent="0.25">
      <c r="A62" s="7">
        <v>2</v>
      </c>
      <c r="B62" s="147" t="s">
        <v>55</v>
      </c>
      <c r="C62" s="147"/>
      <c r="D62" s="7" t="s">
        <v>20</v>
      </c>
    </row>
    <row r="63" spans="1:7" x14ac:dyDescent="0.25">
      <c r="A63" s="7" t="s">
        <v>29</v>
      </c>
      <c r="B63" s="147" t="s">
        <v>30</v>
      </c>
      <c r="C63" s="147"/>
      <c r="D63" s="8">
        <f>D37</f>
        <v>94.710000000000008</v>
      </c>
    </row>
    <row r="64" spans="1:7" x14ac:dyDescent="0.25">
      <c r="A64" s="7" t="s">
        <v>38</v>
      </c>
      <c r="B64" s="147" t="s">
        <v>39</v>
      </c>
      <c r="C64" s="147"/>
      <c r="D64" s="8">
        <f>D49</f>
        <v>124.71000000000001</v>
      </c>
    </row>
    <row r="65" spans="1:9" x14ac:dyDescent="0.25">
      <c r="A65" s="7" t="s">
        <v>50</v>
      </c>
      <c r="B65" s="147" t="s">
        <v>51</v>
      </c>
      <c r="C65" s="147"/>
      <c r="D65" s="8">
        <f>D59</f>
        <v>0</v>
      </c>
    </row>
    <row r="66" spans="1:9" x14ac:dyDescent="0.25">
      <c r="A66" s="152" t="s">
        <v>97</v>
      </c>
      <c r="B66" s="152"/>
      <c r="C66" s="152"/>
      <c r="D66" s="14">
        <f>ROUND(SUM(D63:D65),2)</f>
        <v>219.42</v>
      </c>
    </row>
    <row r="67" spans="1:9" x14ac:dyDescent="0.25">
      <c r="A67" s="146"/>
      <c r="B67" s="146"/>
      <c r="C67" s="146"/>
      <c r="D67" s="146"/>
    </row>
    <row r="68" spans="1:9" x14ac:dyDescent="0.25">
      <c r="A68" s="144" t="s">
        <v>56</v>
      </c>
      <c r="B68" s="144"/>
      <c r="C68" s="144"/>
      <c r="D68" s="144"/>
    </row>
    <row r="69" spans="1:9" x14ac:dyDescent="0.25">
      <c r="A69" s="7">
        <v>3</v>
      </c>
      <c r="B69" s="21" t="s">
        <v>57</v>
      </c>
      <c r="C69" s="10" t="s">
        <v>31</v>
      </c>
      <c r="D69" s="10" t="s">
        <v>20</v>
      </c>
    </row>
    <row r="70" spans="1:9" x14ac:dyDescent="0.25">
      <c r="A70" s="7" t="s">
        <v>2</v>
      </c>
      <c r="B70" s="21" t="s">
        <v>58</v>
      </c>
      <c r="C70" s="22">
        <f>5%/12</f>
        <v>4.1666666666666666E-3</v>
      </c>
      <c r="D70" s="8">
        <f>ROUND(($D$27*C70),2)</f>
        <v>1.41</v>
      </c>
    </row>
    <row r="71" spans="1:9" ht="15" customHeight="1" x14ac:dyDescent="0.25">
      <c r="A71" s="7" t="s">
        <v>4</v>
      </c>
      <c r="B71" s="21" t="s">
        <v>59</v>
      </c>
      <c r="C71" s="22">
        <f>C70*C48</f>
        <v>3.3333333333333332E-4</v>
      </c>
      <c r="D71" s="8">
        <f>ROUND(($D$27*C71),2)</f>
        <v>0.11</v>
      </c>
    </row>
    <row r="72" spans="1:9" x14ac:dyDescent="0.25">
      <c r="A72" s="7" t="s">
        <v>6</v>
      </c>
      <c r="B72" s="21" t="s">
        <v>60</v>
      </c>
      <c r="C72" s="22">
        <v>1.9400000000000001E-2</v>
      </c>
      <c r="D72" s="8">
        <f>ROUND(($D$27*C72),2)</f>
        <v>6.57</v>
      </c>
    </row>
    <row r="73" spans="1:9" x14ac:dyDescent="0.25">
      <c r="A73" s="7" t="s">
        <v>8</v>
      </c>
      <c r="B73" s="21" t="s">
        <v>61</v>
      </c>
      <c r="C73" s="22">
        <f>C72*C49</f>
        <v>7.1392000000000009E-3</v>
      </c>
      <c r="D73" s="8">
        <f>ROUND(($D$27*C73),2)</f>
        <v>2.42</v>
      </c>
    </row>
    <row r="74" spans="1:9" x14ac:dyDescent="0.25">
      <c r="A74" s="7" t="s">
        <v>23</v>
      </c>
      <c r="B74" s="21" t="s">
        <v>62</v>
      </c>
      <c r="C74" s="22">
        <v>0.04</v>
      </c>
      <c r="D74" s="8">
        <f>ROUND(($D$27*C74),2)</f>
        <v>13.56</v>
      </c>
    </row>
    <row r="75" spans="1:9" x14ac:dyDescent="0.25">
      <c r="A75" s="149" t="s">
        <v>97</v>
      </c>
      <c r="B75" s="151"/>
      <c r="C75" s="27">
        <f>SUM(C70:C74)</f>
        <v>7.1039199999999997E-2</v>
      </c>
      <c r="D75" s="14">
        <f>ROUND(SUM(D70:D74),2)</f>
        <v>24.07</v>
      </c>
    </row>
    <row r="76" spans="1:9" x14ac:dyDescent="0.25">
      <c r="A76" s="153"/>
      <c r="B76" s="153"/>
      <c r="C76" s="153"/>
      <c r="D76" s="153"/>
    </row>
    <row r="77" spans="1:9" x14ac:dyDescent="0.25">
      <c r="A77" s="144" t="s">
        <v>63</v>
      </c>
      <c r="B77" s="144"/>
      <c r="C77" s="144"/>
      <c r="D77" s="144"/>
    </row>
    <row r="78" spans="1:9" x14ac:dyDescent="0.25">
      <c r="A78" s="154" t="s">
        <v>64</v>
      </c>
      <c r="B78" s="155"/>
      <c r="C78" s="155"/>
      <c r="D78" s="156"/>
    </row>
    <row r="79" spans="1:9" x14ac:dyDescent="0.25">
      <c r="A79" s="7" t="s">
        <v>65</v>
      </c>
      <c r="B79" s="13" t="s">
        <v>66</v>
      </c>
      <c r="C79" s="7" t="s">
        <v>31</v>
      </c>
      <c r="D79" s="7" t="s">
        <v>20</v>
      </c>
    </row>
    <row r="80" spans="1:9" x14ac:dyDescent="0.25">
      <c r="A80" s="10" t="s">
        <v>2</v>
      </c>
      <c r="B80" s="23" t="s">
        <v>67</v>
      </c>
      <c r="C80" s="22">
        <v>0</v>
      </c>
      <c r="D80" s="11">
        <f t="shared" ref="D80:D85" si="1">ROUND(($D$27*C80),2)</f>
        <v>0</v>
      </c>
      <c r="E80" s="157"/>
      <c r="F80" s="158"/>
      <c r="G80" s="158"/>
      <c r="H80" s="158"/>
      <c r="I80" s="158"/>
    </row>
    <row r="81" spans="1:4" x14ac:dyDescent="0.25">
      <c r="A81" s="10" t="s">
        <v>4</v>
      </c>
      <c r="B81" s="23" t="s">
        <v>68</v>
      </c>
      <c r="C81" s="22">
        <v>2.8E-3</v>
      </c>
      <c r="D81" s="11">
        <f t="shared" si="1"/>
        <v>0.95</v>
      </c>
    </row>
    <row r="82" spans="1:4" ht="15" customHeight="1" x14ac:dyDescent="0.25">
      <c r="A82" s="10" t="s">
        <v>6</v>
      </c>
      <c r="B82" s="23" t="s">
        <v>69</v>
      </c>
      <c r="C82" s="22">
        <v>8.0000000000000004E-4</v>
      </c>
      <c r="D82" s="11">
        <f t="shared" si="1"/>
        <v>0.27</v>
      </c>
    </row>
    <row r="83" spans="1:4" x14ac:dyDescent="0.25">
      <c r="A83" s="10" t="s">
        <v>8</v>
      </c>
      <c r="B83" s="23" t="s">
        <v>70</v>
      </c>
      <c r="C83" s="22">
        <v>3.3E-3</v>
      </c>
      <c r="D83" s="11">
        <f t="shared" si="1"/>
        <v>1.1200000000000001</v>
      </c>
    </row>
    <row r="84" spans="1:4" x14ac:dyDescent="0.25">
      <c r="A84" s="10" t="s">
        <v>23</v>
      </c>
      <c r="B84" s="23" t="s">
        <v>71</v>
      </c>
      <c r="C84" s="22">
        <v>5.9999999999999995E-4</v>
      </c>
      <c r="D84" s="11">
        <f t="shared" si="1"/>
        <v>0.2</v>
      </c>
    </row>
    <row r="85" spans="1:4" x14ac:dyDescent="0.25">
      <c r="A85" s="10" t="s">
        <v>24</v>
      </c>
      <c r="B85" s="23" t="s">
        <v>72</v>
      </c>
      <c r="C85" s="22">
        <v>0</v>
      </c>
      <c r="D85" s="11">
        <f t="shared" si="1"/>
        <v>0</v>
      </c>
    </row>
    <row r="86" spans="1:4" ht="15" customHeight="1" x14ac:dyDescent="0.25">
      <c r="A86" s="162" t="s">
        <v>97</v>
      </c>
      <c r="B86" s="163"/>
      <c r="C86" s="27">
        <f>SUM(C80:C85)</f>
        <v>7.4999999999999997E-3</v>
      </c>
      <c r="D86" s="14">
        <f>SUM(D80:D85)</f>
        <v>2.54</v>
      </c>
    </row>
    <row r="87" spans="1:4" ht="15" customHeight="1" x14ac:dyDescent="0.25">
      <c r="A87" s="32"/>
      <c r="B87" s="33"/>
      <c r="C87" s="34"/>
      <c r="D87" s="35"/>
    </row>
    <row r="88" spans="1:4" x14ac:dyDescent="0.25">
      <c r="A88" s="160" t="s">
        <v>73</v>
      </c>
      <c r="B88" s="161"/>
      <c r="C88" s="161"/>
      <c r="D88" s="161"/>
    </row>
    <row r="89" spans="1:4" x14ac:dyDescent="0.25">
      <c r="A89" s="7" t="s">
        <v>74</v>
      </c>
      <c r="B89" s="13" t="s">
        <v>75</v>
      </c>
      <c r="C89" s="7" t="s">
        <v>31</v>
      </c>
      <c r="D89" s="7" t="s">
        <v>20</v>
      </c>
    </row>
    <row r="90" spans="1:4" x14ac:dyDescent="0.25">
      <c r="A90" s="7" t="s">
        <v>2</v>
      </c>
      <c r="B90" s="15" t="s">
        <v>76</v>
      </c>
      <c r="C90" s="16">
        <v>0</v>
      </c>
      <c r="D90" s="8">
        <v>0</v>
      </c>
    </row>
    <row r="91" spans="1:4" x14ac:dyDescent="0.25">
      <c r="A91" s="152" t="s">
        <v>97</v>
      </c>
      <c r="B91" s="152"/>
      <c r="C91" s="31">
        <f>SUM(C90)</f>
        <v>0</v>
      </c>
      <c r="D91" s="30">
        <f>SUM(D90)</f>
        <v>0</v>
      </c>
    </row>
    <row r="92" spans="1:4" x14ac:dyDescent="0.25">
      <c r="A92" s="17"/>
      <c r="B92" s="17"/>
      <c r="C92" s="18"/>
      <c r="D92" s="19"/>
    </row>
    <row r="93" spans="1:4" ht="15" customHeight="1" x14ac:dyDescent="0.25">
      <c r="A93" s="144" t="s">
        <v>77</v>
      </c>
      <c r="B93" s="144"/>
      <c r="C93" s="144"/>
      <c r="D93" s="144"/>
    </row>
    <row r="94" spans="1:4" x14ac:dyDescent="0.25">
      <c r="A94" s="7">
        <v>4</v>
      </c>
      <c r="B94" s="147" t="s">
        <v>78</v>
      </c>
      <c r="C94" s="147"/>
      <c r="D94" s="7" t="s">
        <v>20</v>
      </c>
    </row>
    <row r="95" spans="1:4" x14ac:dyDescent="0.25">
      <c r="A95" s="7" t="s">
        <v>65</v>
      </c>
      <c r="B95" s="147" t="s">
        <v>79</v>
      </c>
      <c r="C95" s="147"/>
      <c r="D95" s="8">
        <f>D86</f>
        <v>2.54</v>
      </c>
    </row>
    <row r="96" spans="1:4" x14ac:dyDescent="0.25">
      <c r="A96" s="7" t="s">
        <v>74</v>
      </c>
      <c r="B96" s="147" t="s">
        <v>75</v>
      </c>
      <c r="C96" s="147"/>
      <c r="D96" s="8">
        <f>D91</f>
        <v>0</v>
      </c>
    </row>
    <row r="97" spans="1:5" x14ac:dyDescent="0.25">
      <c r="A97" s="152" t="s">
        <v>97</v>
      </c>
      <c r="B97" s="152"/>
      <c r="C97" s="152"/>
      <c r="D97" s="14">
        <f>SUM(D95:D96)</f>
        <v>2.54</v>
      </c>
    </row>
    <row r="98" spans="1:5" x14ac:dyDescent="0.25">
      <c r="A98" s="153"/>
      <c r="B98" s="153"/>
      <c r="C98" s="153"/>
      <c r="D98" s="153"/>
    </row>
    <row r="99" spans="1:5" x14ac:dyDescent="0.25">
      <c r="A99" s="154" t="s">
        <v>80</v>
      </c>
      <c r="B99" s="155"/>
      <c r="C99" s="155"/>
      <c r="D99" s="156"/>
    </row>
    <row r="100" spans="1:5" x14ac:dyDescent="0.25">
      <c r="A100" s="7">
        <v>5</v>
      </c>
      <c r="B100" s="147" t="s">
        <v>81</v>
      </c>
      <c r="C100" s="147"/>
      <c r="D100" s="7" t="s">
        <v>20</v>
      </c>
    </row>
    <row r="101" spans="1:5" ht="15" customHeight="1" x14ac:dyDescent="0.25">
      <c r="A101" s="43" t="s">
        <v>2</v>
      </c>
      <c r="B101" s="159" t="s">
        <v>206</v>
      </c>
      <c r="C101" s="159"/>
      <c r="D101" s="45">
        <f>'Mat.Equip e Unif. PARAÍBA'!F28</f>
        <v>0</v>
      </c>
    </row>
    <row r="102" spans="1:5" x14ac:dyDescent="0.25">
      <c r="A102" s="43" t="s">
        <v>4</v>
      </c>
      <c r="B102" s="159" t="s">
        <v>207</v>
      </c>
      <c r="C102" s="159"/>
      <c r="D102" s="45">
        <f>'Mat.Equip e Unif. PARAÍBA'!F46</f>
        <v>0</v>
      </c>
      <c r="E102" s="47"/>
    </row>
    <row r="103" spans="1:5" x14ac:dyDescent="0.25">
      <c r="A103" s="43" t="s">
        <v>6</v>
      </c>
      <c r="B103" s="159" t="s">
        <v>208</v>
      </c>
      <c r="C103" s="159"/>
      <c r="D103" s="45">
        <f>'Mat.Equip e Unif. PARAÍBA'!F63+'Mat.Equip e Unif. PARAÍBA'!F74</f>
        <v>0</v>
      </c>
      <c r="E103" s="1"/>
    </row>
    <row r="104" spans="1:5" x14ac:dyDescent="0.25">
      <c r="A104" s="43" t="s">
        <v>8</v>
      </c>
      <c r="B104" s="159" t="s">
        <v>131</v>
      </c>
      <c r="C104" s="159"/>
      <c r="D104" s="45">
        <f>'Mat.Equip e Unif. PARAÍBA'!F80</f>
        <v>0</v>
      </c>
      <c r="E104" s="1"/>
    </row>
    <row r="105" spans="1:5" x14ac:dyDescent="0.25">
      <c r="A105" s="152" t="s">
        <v>97</v>
      </c>
      <c r="B105" s="152"/>
      <c r="C105" s="152"/>
      <c r="D105" s="14">
        <f>SUM(D101:D104)</f>
        <v>0</v>
      </c>
    </row>
    <row r="106" spans="1:5" x14ac:dyDescent="0.25">
      <c r="A106" s="153"/>
      <c r="B106" s="153"/>
      <c r="C106" s="153"/>
      <c r="D106" s="153"/>
    </row>
    <row r="107" spans="1:5" x14ac:dyDescent="0.25">
      <c r="A107" s="144" t="s">
        <v>82</v>
      </c>
      <c r="B107" s="144"/>
      <c r="C107" s="144"/>
      <c r="D107" s="144"/>
    </row>
    <row r="108" spans="1:5" x14ac:dyDescent="0.25">
      <c r="A108" s="7">
        <v>6</v>
      </c>
      <c r="B108" s="12" t="s">
        <v>83</v>
      </c>
      <c r="C108" s="7" t="s">
        <v>31</v>
      </c>
      <c r="D108" s="7" t="s">
        <v>20</v>
      </c>
    </row>
    <row r="109" spans="1:5" x14ac:dyDescent="0.25">
      <c r="A109" s="7" t="s">
        <v>2</v>
      </c>
      <c r="B109" s="12" t="s">
        <v>84</v>
      </c>
      <c r="C109" s="24">
        <v>0</v>
      </c>
      <c r="D109" s="8">
        <f>ROUND(($D$125*C109),2)</f>
        <v>0</v>
      </c>
    </row>
    <row r="110" spans="1:5" x14ac:dyDescent="0.25">
      <c r="A110" s="7" t="s">
        <v>4</v>
      </c>
      <c r="B110" s="12" t="s">
        <v>85</v>
      </c>
      <c r="C110" s="24">
        <v>0</v>
      </c>
      <c r="D110" s="8">
        <f>ROUND((($D$109+$D$125)*C110),2)</f>
        <v>0</v>
      </c>
    </row>
    <row r="111" spans="1:5" x14ac:dyDescent="0.25">
      <c r="A111" s="7" t="s">
        <v>6</v>
      </c>
      <c r="B111" s="28" t="s">
        <v>86</v>
      </c>
      <c r="C111" s="27">
        <v>0</v>
      </c>
      <c r="D111" s="14"/>
    </row>
    <row r="112" spans="1:5" ht="15" customHeight="1" x14ac:dyDescent="0.25">
      <c r="A112" s="7"/>
      <c r="B112" s="12" t="s">
        <v>87</v>
      </c>
      <c r="C112" s="24">
        <v>0</v>
      </c>
      <c r="D112" s="36">
        <f>ROUND((($D$125+$D$109+$D$110)/(1-$C$111)*C112),2)</f>
        <v>0</v>
      </c>
    </row>
    <row r="113" spans="1:5" x14ac:dyDescent="0.25">
      <c r="A113" s="7"/>
      <c r="B113" s="12" t="s">
        <v>88</v>
      </c>
      <c r="C113" s="24">
        <v>0</v>
      </c>
      <c r="D113" s="25">
        <f>ROUND((($D$125+$D$109+$D$110)/(1-$C$111)*C113),2)</f>
        <v>0</v>
      </c>
    </row>
    <row r="114" spans="1:5" x14ac:dyDescent="0.25">
      <c r="A114" s="7"/>
      <c r="B114" s="12" t="s">
        <v>99</v>
      </c>
      <c r="C114" s="24">
        <v>0</v>
      </c>
      <c r="D114" s="25">
        <f>($D$125+$D$109+$D$110)/(1-$C$111)*C114</f>
        <v>0</v>
      </c>
    </row>
    <row r="115" spans="1:5" x14ac:dyDescent="0.25">
      <c r="A115" s="7"/>
      <c r="B115" s="12" t="s">
        <v>89</v>
      </c>
      <c r="C115" s="24">
        <v>0</v>
      </c>
      <c r="D115" s="25">
        <f>ROUND((($D$125+$D$109+$D$110)/(1-$C$111)*C115),2)</f>
        <v>0</v>
      </c>
    </row>
    <row r="116" spans="1:5" x14ac:dyDescent="0.25">
      <c r="A116" s="152" t="s">
        <v>97</v>
      </c>
      <c r="B116" s="152"/>
      <c r="C116" s="37">
        <f>SUM(C109,C110,C112,C113,C114,C115)</f>
        <v>0</v>
      </c>
      <c r="D116" s="14">
        <f>ROUND(SUM(D109,D110,D112,D113,D114,D115),2)</f>
        <v>0</v>
      </c>
    </row>
    <row r="117" spans="1:5" x14ac:dyDescent="0.25">
      <c r="A117" s="153"/>
      <c r="B117" s="153"/>
      <c r="C117" s="153"/>
      <c r="D117" s="153"/>
    </row>
    <row r="118" spans="1:5" x14ac:dyDescent="0.25">
      <c r="A118" s="144" t="s">
        <v>90</v>
      </c>
      <c r="B118" s="144"/>
      <c r="C118" s="144"/>
      <c r="D118" s="144"/>
    </row>
    <row r="119" spans="1:5" x14ac:dyDescent="0.25">
      <c r="A119" s="7"/>
      <c r="B119" s="147" t="s">
        <v>91</v>
      </c>
      <c r="C119" s="147"/>
      <c r="D119" s="7" t="s">
        <v>20</v>
      </c>
    </row>
    <row r="120" spans="1:5" x14ac:dyDescent="0.25">
      <c r="A120" s="7" t="s">
        <v>2</v>
      </c>
      <c r="B120" s="147" t="s">
        <v>18</v>
      </c>
      <c r="C120" s="147"/>
      <c r="D120" s="8">
        <f>D27</f>
        <v>338.88</v>
      </c>
    </row>
    <row r="121" spans="1:5" ht="15" customHeight="1" x14ac:dyDescent="0.25">
      <c r="A121" s="7" t="s">
        <v>4</v>
      </c>
      <c r="B121" s="147" t="s">
        <v>27</v>
      </c>
      <c r="C121" s="147"/>
      <c r="D121" s="8">
        <f>D66</f>
        <v>219.42</v>
      </c>
    </row>
    <row r="122" spans="1:5" x14ac:dyDescent="0.25">
      <c r="A122" s="7" t="s">
        <v>6</v>
      </c>
      <c r="B122" s="147" t="s">
        <v>56</v>
      </c>
      <c r="C122" s="147"/>
      <c r="D122" s="8">
        <f>D75</f>
        <v>24.07</v>
      </c>
    </row>
    <row r="123" spans="1:5" ht="15" customHeight="1" x14ac:dyDescent="0.25">
      <c r="A123" s="7" t="s">
        <v>8</v>
      </c>
      <c r="B123" s="147" t="s">
        <v>63</v>
      </c>
      <c r="C123" s="147"/>
      <c r="D123" s="8">
        <f>D97</f>
        <v>2.54</v>
      </c>
    </row>
    <row r="124" spans="1:5" ht="15" customHeight="1" x14ac:dyDescent="0.25">
      <c r="A124" s="7" t="s">
        <v>23</v>
      </c>
      <c r="B124" s="147" t="s">
        <v>80</v>
      </c>
      <c r="C124" s="147"/>
      <c r="D124" s="8">
        <f>D105</f>
        <v>0</v>
      </c>
    </row>
    <row r="125" spans="1:5" ht="15" customHeight="1" x14ac:dyDescent="0.25">
      <c r="A125" s="152" t="s">
        <v>92</v>
      </c>
      <c r="B125" s="152"/>
      <c r="C125" s="152"/>
      <c r="D125" s="14">
        <f>ROUND(SUM(D120:D124),2)</f>
        <v>584.91</v>
      </c>
    </row>
    <row r="126" spans="1:5" x14ac:dyDescent="0.25">
      <c r="A126" s="7" t="s">
        <v>24</v>
      </c>
      <c r="B126" s="147" t="s">
        <v>82</v>
      </c>
      <c r="C126" s="147"/>
      <c r="D126" s="8">
        <f>D116</f>
        <v>0</v>
      </c>
    </row>
    <row r="127" spans="1:5" x14ac:dyDescent="0.25">
      <c r="A127" s="164" t="s">
        <v>93</v>
      </c>
      <c r="B127" s="164"/>
      <c r="C127" s="164"/>
      <c r="D127" s="26">
        <v>0</v>
      </c>
    </row>
    <row r="128" spans="1:5" x14ac:dyDescent="0.25">
      <c r="A128" s="164" t="s">
        <v>94</v>
      </c>
      <c r="B128" s="164"/>
      <c r="C128" s="164"/>
      <c r="D128" s="26">
        <f>ROUND(D127*$D$11,2)</f>
        <v>0</v>
      </c>
      <c r="E128" s="1"/>
    </row>
    <row r="129" spans="1:5" x14ac:dyDescent="0.25">
      <c r="A129" s="164" t="s">
        <v>95</v>
      </c>
      <c r="B129" s="164"/>
      <c r="C129" s="164"/>
      <c r="D129" s="26">
        <f>ROUND(D128*12,2)</f>
        <v>0</v>
      </c>
      <c r="E129" s="1"/>
    </row>
    <row r="130" spans="1:5" x14ac:dyDescent="0.25">
      <c r="D130" s="4"/>
    </row>
  </sheetData>
  <mergeCells count="79">
    <mergeCell ref="A129:C129"/>
    <mergeCell ref="B123:C123"/>
    <mergeCell ref="B124:C124"/>
    <mergeCell ref="A125:C125"/>
    <mergeCell ref="B126:C126"/>
    <mergeCell ref="A127:C127"/>
    <mergeCell ref="A128:C128"/>
    <mergeCell ref="B122:C122"/>
    <mergeCell ref="B103:C103"/>
    <mergeCell ref="B104:C104"/>
    <mergeCell ref="A105:C105"/>
    <mergeCell ref="A106:D106"/>
    <mergeCell ref="A107:D107"/>
    <mergeCell ref="A116:B116"/>
    <mergeCell ref="A117:D117"/>
    <mergeCell ref="A118:D118"/>
    <mergeCell ref="B119:C119"/>
    <mergeCell ref="B120:C120"/>
    <mergeCell ref="B121:C121"/>
    <mergeCell ref="E80:I80"/>
    <mergeCell ref="B102:C102"/>
    <mergeCell ref="A88:D88"/>
    <mergeCell ref="A91:B91"/>
    <mergeCell ref="A93:D93"/>
    <mergeCell ref="B94:C94"/>
    <mergeCell ref="B95:C95"/>
    <mergeCell ref="B96:C96"/>
    <mergeCell ref="A97:C97"/>
    <mergeCell ref="A98:D98"/>
    <mergeCell ref="A99:D99"/>
    <mergeCell ref="B100:C100"/>
    <mergeCell ref="B101:C101"/>
    <mergeCell ref="A86:B86"/>
    <mergeCell ref="B63:C63"/>
    <mergeCell ref="B64:C64"/>
    <mergeCell ref="B65:C65"/>
    <mergeCell ref="A66:C66"/>
    <mergeCell ref="A67:D67"/>
    <mergeCell ref="A68:D68"/>
    <mergeCell ref="A75:B75"/>
    <mergeCell ref="A76:D76"/>
    <mergeCell ref="A77:D77"/>
    <mergeCell ref="A78:D78"/>
    <mergeCell ref="B62:C62"/>
    <mergeCell ref="A27:C27"/>
    <mergeCell ref="A28:D28"/>
    <mergeCell ref="A29:D29"/>
    <mergeCell ref="A30:D30"/>
    <mergeCell ref="A35:B35"/>
    <mergeCell ref="A37:B37"/>
    <mergeCell ref="A39:D39"/>
    <mergeCell ref="A49:B49"/>
    <mergeCell ref="A51:D51"/>
    <mergeCell ref="A59:C59"/>
    <mergeCell ref="A61:D61"/>
    <mergeCell ref="B26:C26"/>
    <mergeCell ref="A14:D14"/>
    <mergeCell ref="B15:C15"/>
    <mergeCell ref="B16:C16"/>
    <mergeCell ref="B17:C17"/>
    <mergeCell ref="B18:C18"/>
    <mergeCell ref="B19:C19"/>
    <mergeCell ref="A20:D20"/>
    <mergeCell ref="A21:D21"/>
    <mergeCell ref="B22:C22"/>
    <mergeCell ref="B23:C23"/>
    <mergeCell ref="B24:C24"/>
    <mergeCell ref="A13:D13"/>
    <mergeCell ref="A1:D1"/>
    <mergeCell ref="A2:D2"/>
    <mergeCell ref="A4:D4"/>
    <mergeCell ref="B5:C5"/>
    <mergeCell ref="B6:C6"/>
    <mergeCell ref="B7:C7"/>
    <mergeCell ref="B8:C8"/>
    <mergeCell ref="A9:D9"/>
    <mergeCell ref="A10:B10"/>
    <mergeCell ref="A11:B11"/>
    <mergeCell ref="A12:D1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DE18-D71D-4F22-8ACE-5E310D9B4631}">
  <dimension ref="A1:L83"/>
  <sheetViews>
    <sheetView showGridLines="0" zoomScaleNormal="100" workbookViewId="0">
      <pane ySplit="5" topLeftCell="A6" activePane="bottomLeft" state="frozen"/>
      <selection pane="bottomLeft" activeCell="J74" sqref="J74"/>
    </sheetView>
  </sheetViews>
  <sheetFormatPr defaultRowHeight="15" x14ac:dyDescent="0.25"/>
  <cols>
    <col min="2" max="2" width="48" customWidth="1"/>
    <col min="3" max="3" width="14.7109375" customWidth="1"/>
    <col min="4" max="4" width="19" customWidth="1"/>
    <col min="5" max="5" width="20.85546875" customWidth="1"/>
    <col min="6" max="6" width="25" customWidth="1"/>
  </cols>
  <sheetData>
    <row r="1" spans="1:11" x14ac:dyDescent="0.25">
      <c r="A1" s="172" t="s">
        <v>117</v>
      </c>
      <c r="B1" s="172"/>
      <c r="C1" s="172"/>
      <c r="D1" s="172"/>
      <c r="E1" s="172"/>
      <c r="F1" s="172"/>
    </row>
    <row r="2" spans="1:11" x14ac:dyDescent="0.25">
      <c r="A2" s="173" t="s">
        <v>128</v>
      </c>
      <c r="B2" s="173"/>
      <c r="C2" s="173"/>
      <c r="D2" s="173"/>
      <c r="E2" s="173"/>
      <c r="F2" s="173"/>
      <c r="G2" s="58"/>
      <c r="H2" s="58"/>
      <c r="I2" s="58"/>
      <c r="J2" s="58"/>
      <c r="K2" s="58"/>
    </row>
    <row r="3" spans="1:11" ht="15" customHeight="1" x14ac:dyDescent="0.25">
      <c r="A3" s="174" t="s">
        <v>125</v>
      </c>
      <c r="B3" s="174" t="s">
        <v>112</v>
      </c>
      <c r="C3" s="177" t="s">
        <v>126</v>
      </c>
      <c r="D3" s="177" t="s">
        <v>127</v>
      </c>
      <c r="E3" s="180" t="s">
        <v>129</v>
      </c>
      <c r="F3" s="177" t="s">
        <v>130</v>
      </c>
    </row>
    <row r="4" spans="1:11" ht="15" customHeight="1" x14ac:dyDescent="0.25">
      <c r="A4" s="175"/>
      <c r="B4" s="175"/>
      <c r="C4" s="178"/>
      <c r="D4" s="178"/>
      <c r="E4" s="181"/>
      <c r="F4" s="178"/>
    </row>
    <row r="5" spans="1:11" ht="15" customHeight="1" x14ac:dyDescent="0.25">
      <c r="A5" s="176"/>
      <c r="B5" s="176"/>
      <c r="C5" s="179"/>
      <c r="D5" s="179"/>
      <c r="E5" s="182"/>
      <c r="F5" s="179"/>
    </row>
    <row r="6" spans="1:11" ht="15.75" customHeight="1" x14ac:dyDescent="0.25">
      <c r="A6" s="166" t="s">
        <v>157</v>
      </c>
      <c r="B6" s="166"/>
      <c r="C6" s="166"/>
      <c r="D6" s="166"/>
      <c r="E6" s="166"/>
      <c r="F6" s="166"/>
      <c r="G6" s="52"/>
      <c r="H6" s="52"/>
      <c r="I6" s="52"/>
      <c r="J6" s="52"/>
      <c r="K6" s="52"/>
    </row>
    <row r="7" spans="1:11" ht="15.75" x14ac:dyDescent="0.25">
      <c r="A7" s="74">
        <v>1</v>
      </c>
      <c r="B7" s="77" t="s">
        <v>139</v>
      </c>
      <c r="C7" s="78" t="s">
        <v>106</v>
      </c>
      <c r="D7" s="79" t="s">
        <v>158</v>
      </c>
      <c r="E7" s="63">
        <v>0</v>
      </c>
      <c r="F7" s="67">
        <f>ROUND(($E$7*$D$7),2)</f>
        <v>0</v>
      </c>
      <c r="G7" s="60"/>
    </row>
    <row r="8" spans="1:11" ht="15.75" x14ac:dyDescent="0.25">
      <c r="A8" s="74">
        <v>2</v>
      </c>
      <c r="B8" s="77" t="s">
        <v>140</v>
      </c>
      <c r="C8" s="78" t="s">
        <v>159</v>
      </c>
      <c r="D8" s="79" t="s">
        <v>160</v>
      </c>
      <c r="E8" s="63">
        <v>0</v>
      </c>
      <c r="F8" s="67">
        <f>ROUND(($E$8*$D$8),2)</f>
        <v>0</v>
      </c>
      <c r="G8" s="60"/>
    </row>
    <row r="9" spans="1:11" ht="31.5" x14ac:dyDescent="0.25">
      <c r="A9" s="74">
        <v>3</v>
      </c>
      <c r="B9" s="77" t="s">
        <v>141</v>
      </c>
      <c r="C9" s="78" t="s">
        <v>161</v>
      </c>
      <c r="D9" s="79" t="s">
        <v>158</v>
      </c>
      <c r="E9" s="63">
        <v>0</v>
      </c>
      <c r="F9" s="67">
        <f>ROUND(($E$9*$D$9),2)</f>
        <v>0</v>
      </c>
      <c r="G9" s="60"/>
    </row>
    <row r="10" spans="1:11" ht="31.5" x14ac:dyDescent="0.25">
      <c r="A10" s="74">
        <v>4</v>
      </c>
      <c r="B10" s="77" t="s">
        <v>142</v>
      </c>
      <c r="C10" s="78" t="s">
        <v>162</v>
      </c>
      <c r="D10" s="79" t="s">
        <v>163</v>
      </c>
      <c r="E10" s="63">
        <v>0</v>
      </c>
      <c r="F10" s="67">
        <f>ROUND(($E$10*$D$10),2)</f>
        <v>0</v>
      </c>
      <c r="G10" s="60"/>
    </row>
    <row r="11" spans="1:11" ht="31.5" x14ac:dyDescent="0.25">
      <c r="A11" s="74">
        <v>5</v>
      </c>
      <c r="B11" s="77" t="s">
        <v>143</v>
      </c>
      <c r="C11" s="78" t="s">
        <v>164</v>
      </c>
      <c r="D11" s="79" t="s">
        <v>165</v>
      </c>
      <c r="E11" s="63">
        <v>0</v>
      </c>
      <c r="F11" s="67">
        <f>ROUND(($E$11*$D$11),2)</f>
        <v>0</v>
      </c>
      <c r="G11" s="60"/>
    </row>
    <row r="12" spans="1:11" ht="15.75" x14ac:dyDescent="0.25">
      <c r="A12" s="74">
        <v>6</v>
      </c>
      <c r="B12" s="77" t="s">
        <v>215</v>
      </c>
      <c r="C12" s="78" t="s">
        <v>111</v>
      </c>
      <c r="D12" s="79" t="s">
        <v>160</v>
      </c>
      <c r="E12" s="63">
        <v>0</v>
      </c>
      <c r="F12" s="67">
        <f>ROUND(($E$12*$D$12),2)</f>
        <v>0</v>
      </c>
      <c r="G12" s="60"/>
    </row>
    <row r="13" spans="1:11" ht="47.25" x14ac:dyDescent="0.25">
      <c r="A13" s="74">
        <v>7</v>
      </c>
      <c r="B13" s="77" t="s">
        <v>144</v>
      </c>
      <c r="C13" s="78" t="s">
        <v>164</v>
      </c>
      <c r="D13" s="79" t="s">
        <v>166</v>
      </c>
      <c r="E13" s="63">
        <v>0</v>
      </c>
      <c r="F13" s="67">
        <f>ROUND(($E$13*$D$13),2)</f>
        <v>0</v>
      </c>
      <c r="G13" s="60"/>
    </row>
    <row r="14" spans="1:11" ht="47.25" x14ac:dyDescent="0.25">
      <c r="A14" s="74">
        <v>8</v>
      </c>
      <c r="B14" s="77" t="s">
        <v>145</v>
      </c>
      <c r="C14" s="78" t="s">
        <v>164</v>
      </c>
      <c r="D14" s="79" t="s">
        <v>166</v>
      </c>
      <c r="E14" s="63">
        <v>0</v>
      </c>
      <c r="F14" s="67">
        <f>ROUND(($E$14*$D$14),2)</f>
        <v>0</v>
      </c>
      <c r="G14" s="60"/>
    </row>
    <row r="15" spans="1:11" ht="31.5" x14ac:dyDescent="0.25">
      <c r="A15" s="74">
        <v>9</v>
      </c>
      <c r="B15" s="77" t="s">
        <v>146</v>
      </c>
      <c r="C15" s="78" t="s">
        <v>111</v>
      </c>
      <c r="D15" s="79" t="s">
        <v>158</v>
      </c>
      <c r="E15" s="63">
        <v>0</v>
      </c>
      <c r="F15" s="67">
        <f>ROUND(($E$15*$D$15),2)</f>
        <v>0</v>
      </c>
      <c r="G15" s="60"/>
    </row>
    <row r="16" spans="1:11" ht="31.5" x14ac:dyDescent="0.25">
      <c r="A16" s="74">
        <v>10</v>
      </c>
      <c r="B16" s="77" t="s">
        <v>147</v>
      </c>
      <c r="C16" s="78" t="s">
        <v>164</v>
      </c>
      <c r="D16" s="79" t="s">
        <v>166</v>
      </c>
      <c r="E16" s="63">
        <v>0</v>
      </c>
      <c r="F16" s="67">
        <f>ROUND(($E$16*$D$16),2)</f>
        <v>0</v>
      </c>
      <c r="G16" s="60"/>
    </row>
    <row r="17" spans="1:12" ht="31.5" x14ac:dyDescent="0.25">
      <c r="A17" s="74">
        <v>11</v>
      </c>
      <c r="B17" s="77" t="s">
        <v>148</v>
      </c>
      <c r="C17" s="78" t="s">
        <v>164</v>
      </c>
      <c r="D17" s="79" t="s">
        <v>166</v>
      </c>
      <c r="E17" s="63">
        <v>0</v>
      </c>
      <c r="F17" s="67">
        <f>ROUND(($E$17*$D$17),2)</f>
        <v>0</v>
      </c>
      <c r="G17" s="60"/>
    </row>
    <row r="18" spans="1:12" ht="15.75" x14ac:dyDescent="0.25">
      <c r="A18" s="74">
        <v>12</v>
      </c>
      <c r="B18" s="77" t="s">
        <v>149</v>
      </c>
      <c r="C18" s="78" t="s">
        <v>167</v>
      </c>
      <c r="D18" s="79" t="s">
        <v>163</v>
      </c>
      <c r="E18" s="63">
        <v>0</v>
      </c>
      <c r="F18" s="67">
        <f>ROUND(($E$18*$D$18),2)</f>
        <v>0</v>
      </c>
      <c r="G18" s="60"/>
    </row>
    <row r="19" spans="1:12" ht="31.5" x14ac:dyDescent="0.25">
      <c r="A19" s="74">
        <v>13</v>
      </c>
      <c r="B19" s="77" t="s">
        <v>150</v>
      </c>
      <c r="C19" s="78" t="s">
        <v>168</v>
      </c>
      <c r="D19" s="79" t="s">
        <v>166</v>
      </c>
      <c r="E19" s="63">
        <v>0</v>
      </c>
      <c r="F19" s="67">
        <f>ROUND(($E$19*$D$19),2)</f>
        <v>0</v>
      </c>
      <c r="G19" s="60"/>
    </row>
    <row r="20" spans="1:12" ht="31.5" x14ac:dyDescent="0.25">
      <c r="A20" s="74">
        <v>14</v>
      </c>
      <c r="B20" s="77" t="s">
        <v>151</v>
      </c>
      <c r="C20" s="78" t="s">
        <v>169</v>
      </c>
      <c r="D20" s="79" t="s">
        <v>166</v>
      </c>
      <c r="E20" s="63">
        <v>0</v>
      </c>
      <c r="F20" s="67">
        <f>ROUND(($E$20*$D$20),2)</f>
        <v>0</v>
      </c>
      <c r="G20" s="60"/>
    </row>
    <row r="21" spans="1:12" ht="15.75" x14ac:dyDescent="0.25">
      <c r="A21" s="74">
        <v>15</v>
      </c>
      <c r="B21" s="77" t="s">
        <v>152</v>
      </c>
      <c r="C21" s="78" t="s">
        <v>106</v>
      </c>
      <c r="D21" s="79" t="s">
        <v>166</v>
      </c>
      <c r="E21" s="63">
        <v>0</v>
      </c>
      <c r="F21" s="67">
        <f>ROUND(($E$21*$D$21),2)</f>
        <v>0</v>
      </c>
      <c r="G21" s="60"/>
    </row>
    <row r="22" spans="1:12" ht="31.5" x14ac:dyDescent="0.25">
      <c r="A22" s="74">
        <v>16</v>
      </c>
      <c r="B22" s="77" t="s">
        <v>153</v>
      </c>
      <c r="C22" s="78" t="s">
        <v>170</v>
      </c>
      <c r="D22" s="79" t="s">
        <v>163</v>
      </c>
      <c r="E22" s="63">
        <v>0</v>
      </c>
      <c r="F22" s="67">
        <f>ROUND(($E$22*$D$22),2)</f>
        <v>0</v>
      </c>
      <c r="G22" s="60"/>
    </row>
    <row r="23" spans="1:12" ht="15.75" x14ac:dyDescent="0.25">
      <c r="A23" s="74">
        <v>17</v>
      </c>
      <c r="B23" s="77" t="s">
        <v>154</v>
      </c>
      <c r="C23" s="78" t="s">
        <v>171</v>
      </c>
      <c r="D23" s="79" t="s">
        <v>166</v>
      </c>
      <c r="E23" s="63">
        <v>0</v>
      </c>
      <c r="F23" s="67">
        <f>ROUND(($E$23*$D$23),2)</f>
        <v>0</v>
      </c>
      <c r="G23" s="60"/>
    </row>
    <row r="24" spans="1:12" ht="15.75" x14ac:dyDescent="0.25">
      <c r="A24" s="74">
        <v>18</v>
      </c>
      <c r="B24" s="77" t="s">
        <v>155</v>
      </c>
      <c r="C24" s="80" t="s">
        <v>172</v>
      </c>
      <c r="D24" s="79" t="s">
        <v>166</v>
      </c>
      <c r="E24" s="63">
        <v>0</v>
      </c>
      <c r="F24" s="67">
        <f>ROUND(($E$24*$D$24),2)</f>
        <v>0</v>
      </c>
      <c r="G24" s="60"/>
    </row>
    <row r="25" spans="1:12" ht="15.75" x14ac:dyDescent="0.25">
      <c r="A25" s="74">
        <v>19</v>
      </c>
      <c r="B25" s="77" t="s">
        <v>156</v>
      </c>
      <c r="C25" s="78" t="s">
        <v>173</v>
      </c>
      <c r="D25" s="79" t="s">
        <v>166</v>
      </c>
      <c r="E25" s="63">
        <v>0</v>
      </c>
      <c r="F25" s="67">
        <f>ROUND(($E$25*$D$25),2)</f>
        <v>0</v>
      </c>
      <c r="G25" s="60"/>
    </row>
    <row r="26" spans="1:12" x14ac:dyDescent="0.25">
      <c r="D26" s="167" t="s">
        <v>130</v>
      </c>
      <c r="E26" s="167"/>
      <c r="F26" s="68">
        <f>SUM($F$7:$F$25)</f>
        <v>0</v>
      </c>
    </row>
    <row r="27" spans="1:12" x14ac:dyDescent="0.25">
      <c r="D27" s="168" t="s">
        <v>231</v>
      </c>
      <c r="E27" s="168"/>
      <c r="F27" s="72">
        <v>4</v>
      </c>
    </row>
    <row r="28" spans="1:12" x14ac:dyDescent="0.25">
      <c r="D28" s="169" t="s">
        <v>232</v>
      </c>
      <c r="E28" s="169"/>
      <c r="F28" s="73">
        <f>$F$26/$F$27</f>
        <v>0</v>
      </c>
    </row>
    <row r="30" spans="1:12" ht="15.75" customHeight="1" x14ac:dyDescent="0.25">
      <c r="A30" s="166" t="s">
        <v>185</v>
      </c>
      <c r="B30" s="166"/>
      <c r="C30" s="166"/>
      <c r="D30" s="166"/>
      <c r="E30" s="166"/>
      <c r="F30" s="166"/>
      <c r="G30" s="52"/>
      <c r="H30" s="52"/>
      <c r="I30" s="52"/>
      <c r="J30" s="52"/>
      <c r="K30" s="52"/>
      <c r="L30" s="52"/>
    </row>
    <row r="31" spans="1:12" ht="31.5" x14ac:dyDescent="0.25">
      <c r="A31" s="74">
        <v>20</v>
      </c>
      <c r="B31" s="81" t="s">
        <v>174</v>
      </c>
      <c r="C31" s="82" t="s">
        <v>106</v>
      </c>
      <c r="D31" s="83" t="s">
        <v>158</v>
      </c>
      <c r="E31" s="53">
        <v>0</v>
      </c>
      <c r="F31" s="57">
        <f>ROUND((($E$31*$D$31)/6),2)</f>
        <v>0</v>
      </c>
      <c r="G31" s="60"/>
      <c r="H31" s="61"/>
      <c r="I31" s="60"/>
      <c r="J31" s="60"/>
      <c r="K31" s="61"/>
      <c r="L31" s="60"/>
    </row>
    <row r="32" spans="1:12" ht="15.75" x14ac:dyDescent="0.25">
      <c r="A32" s="74">
        <v>21</v>
      </c>
      <c r="B32" s="84" t="s">
        <v>175</v>
      </c>
      <c r="C32" s="80" t="s">
        <v>106</v>
      </c>
      <c r="D32" s="85" t="s">
        <v>158</v>
      </c>
      <c r="E32" s="53">
        <v>0</v>
      </c>
      <c r="F32" s="57">
        <f>ROUND((($E$32*$D$32)/6),2)</f>
        <v>0</v>
      </c>
      <c r="G32" s="60"/>
      <c r="H32" s="61"/>
      <c r="I32" s="60"/>
      <c r="J32" s="60"/>
      <c r="K32" s="61"/>
      <c r="L32" s="60"/>
    </row>
    <row r="33" spans="1:12" ht="31.5" x14ac:dyDescent="0.25">
      <c r="A33" s="74">
        <v>22</v>
      </c>
      <c r="B33" s="86" t="s">
        <v>176</v>
      </c>
      <c r="C33" s="82" t="s">
        <v>106</v>
      </c>
      <c r="D33" s="83" t="s">
        <v>158</v>
      </c>
      <c r="E33" s="53">
        <v>0</v>
      </c>
      <c r="F33" s="57">
        <f>ROUND((($E$33*$D$33)/6),2)</f>
        <v>0</v>
      </c>
      <c r="G33" s="60"/>
      <c r="H33" s="61"/>
      <c r="I33" s="60"/>
      <c r="J33" s="60"/>
      <c r="K33" s="61"/>
      <c r="L33" s="60"/>
    </row>
    <row r="34" spans="1:12" ht="31.5" x14ac:dyDescent="0.25">
      <c r="A34" s="74">
        <v>23</v>
      </c>
      <c r="B34" s="86" t="s">
        <v>216</v>
      </c>
      <c r="C34" s="80" t="s">
        <v>106</v>
      </c>
      <c r="D34" s="83" t="s">
        <v>160</v>
      </c>
      <c r="E34" s="53">
        <v>0</v>
      </c>
      <c r="F34" s="57">
        <f>ROUND((($E$34*$D$34)/6),2)</f>
        <v>0</v>
      </c>
      <c r="G34" s="60"/>
      <c r="H34" s="61"/>
      <c r="I34" s="60"/>
      <c r="J34" s="60"/>
      <c r="K34" s="61"/>
      <c r="L34" s="60"/>
    </row>
    <row r="35" spans="1:12" ht="15.75" x14ac:dyDescent="0.25">
      <c r="A35" s="74">
        <v>24</v>
      </c>
      <c r="B35" s="86" t="s">
        <v>177</v>
      </c>
      <c r="C35" s="82" t="s">
        <v>106</v>
      </c>
      <c r="D35" s="83" t="s">
        <v>158</v>
      </c>
      <c r="E35" s="53">
        <v>0</v>
      </c>
      <c r="F35" s="57">
        <f>ROUND((($E$35*$D$35)/6),2)</f>
        <v>0</v>
      </c>
      <c r="G35" s="60"/>
      <c r="H35" s="61"/>
      <c r="I35" s="60"/>
      <c r="J35" s="60"/>
      <c r="K35" s="61"/>
      <c r="L35" s="60"/>
    </row>
    <row r="36" spans="1:12" ht="31.5" x14ac:dyDescent="0.25">
      <c r="A36" s="74">
        <v>25</v>
      </c>
      <c r="B36" s="86" t="s">
        <v>217</v>
      </c>
      <c r="C36" s="80" t="s">
        <v>106</v>
      </c>
      <c r="D36" s="83" t="s">
        <v>158</v>
      </c>
      <c r="E36" s="53">
        <v>0</v>
      </c>
      <c r="F36" s="57">
        <f>ROUND((($E$36*$D$36)/6),2)</f>
        <v>0</v>
      </c>
      <c r="G36" s="60"/>
      <c r="H36" s="61"/>
      <c r="I36" s="60"/>
      <c r="J36" s="60"/>
      <c r="K36" s="61"/>
      <c r="L36" s="60"/>
    </row>
    <row r="37" spans="1:12" ht="15.75" x14ac:dyDescent="0.25">
      <c r="A37" s="74">
        <v>26</v>
      </c>
      <c r="B37" s="86" t="s">
        <v>218</v>
      </c>
      <c r="C37" s="82" t="s">
        <v>106</v>
      </c>
      <c r="D37" s="83" t="s">
        <v>158</v>
      </c>
      <c r="E37" s="70">
        <v>0</v>
      </c>
      <c r="F37" s="57">
        <f>ROUND((($E$37*$D$37)/6),2)</f>
        <v>0</v>
      </c>
      <c r="G37" s="60"/>
      <c r="H37" s="61"/>
      <c r="I37" s="60"/>
      <c r="J37" s="60"/>
      <c r="K37" s="61"/>
      <c r="L37" s="60"/>
    </row>
    <row r="38" spans="1:12" ht="15.75" x14ac:dyDescent="0.25">
      <c r="A38" s="74">
        <v>27</v>
      </c>
      <c r="B38" s="86" t="s">
        <v>178</v>
      </c>
      <c r="C38" s="80" t="s">
        <v>111</v>
      </c>
      <c r="D38" s="83" t="s">
        <v>158</v>
      </c>
      <c r="E38" s="53">
        <v>0</v>
      </c>
      <c r="F38" s="57">
        <f>ROUND((($E$38*$D$38)/6),2)</f>
        <v>0</v>
      </c>
      <c r="G38" s="60"/>
      <c r="H38" s="61"/>
      <c r="I38" s="60"/>
      <c r="J38" s="60"/>
      <c r="K38" s="61"/>
      <c r="L38" s="60"/>
    </row>
    <row r="39" spans="1:12" ht="15.75" x14ac:dyDescent="0.25">
      <c r="A39" s="74">
        <v>28</v>
      </c>
      <c r="B39" s="86" t="s">
        <v>179</v>
      </c>
      <c r="C39" s="80" t="s">
        <v>111</v>
      </c>
      <c r="D39" s="83" t="s">
        <v>158</v>
      </c>
      <c r="E39" s="53">
        <v>0</v>
      </c>
      <c r="F39" s="57">
        <f>ROUND((($E$39*$D$39)/6),2)</f>
        <v>0</v>
      </c>
      <c r="G39" s="60"/>
      <c r="H39" s="61"/>
      <c r="I39" s="60"/>
      <c r="J39" s="60"/>
      <c r="K39" s="61"/>
      <c r="L39" s="60"/>
    </row>
    <row r="40" spans="1:12" ht="15.75" x14ac:dyDescent="0.25">
      <c r="A40" s="74">
        <v>29</v>
      </c>
      <c r="B40" s="86" t="s">
        <v>180</v>
      </c>
      <c r="C40" s="80" t="s">
        <v>106</v>
      </c>
      <c r="D40" s="83" t="s">
        <v>160</v>
      </c>
      <c r="E40" s="53">
        <v>0</v>
      </c>
      <c r="F40" s="57">
        <f>ROUND((($E$40*$D$40)/6),2)</f>
        <v>0</v>
      </c>
      <c r="G40" s="60"/>
      <c r="H40" s="61"/>
      <c r="I40" s="60"/>
      <c r="J40" s="60"/>
      <c r="K40" s="61"/>
      <c r="L40" s="60"/>
    </row>
    <row r="41" spans="1:12" ht="15.75" x14ac:dyDescent="0.25">
      <c r="A41" s="74">
        <v>30</v>
      </c>
      <c r="B41" s="86" t="s">
        <v>181</v>
      </c>
      <c r="C41" s="82" t="s">
        <v>106</v>
      </c>
      <c r="D41" s="83" t="s">
        <v>182</v>
      </c>
      <c r="E41" s="53">
        <v>0</v>
      </c>
      <c r="F41" s="57">
        <f>ROUND((($E$41*$D$41)/6),2)</f>
        <v>0</v>
      </c>
      <c r="G41" s="60"/>
      <c r="H41" s="61"/>
      <c r="I41" s="60"/>
      <c r="J41" s="60"/>
      <c r="K41" s="61"/>
      <c r="L41" s="60"/>
    </row>
    <row r="42" spans="1:12" ht="15.75" x14ac:dyDescent="0.25">
      <c r="A42" s="74">
        <v>31</v>
      </c>
      <c r="B42" s="86" t="s">
        <v>183</v>
      </c>
      <c r="C42" s="80" t="s">
        <v>106</v>
      </c>
      <c r="D42" s="83" t="s">
        <v>158</v>
      </c>
      <c r="E42" s="53">
        <v>0</v>
      </c>
      <c r="F42" s="57">
        <f>ROUND((($E$42*$D$42)/6),2)</f>
        <v>0</v>
      </c>
      <c r="G42" s="60"/>
      <c r="H42" s="61"/>
      <c r="I42" s="60"/>
      <c r="J42" s="60"/>
      <c r="K42" s="61"/>
      <c r="L42" s="60"/>
    </row>
    <row r="43" spans="1:12" ht="15.75" x14ac:dyDescent="0.25">
      <c r="A43" s="74">
        <v>32</v>
      </c>
      <c r="B43" s="86" t="s">
        <v>184</v>
      </c>
      <c r="C43" s="80" t="s">
        <v>106</v>
      </c>
      <c r="D43" s="83" t="s">
        <v>166</v>
      </c>
      <c r="E43" s="53">
        <v>0</v>
      </c>
      <c r="F43" s="57">
        <f>ROUND((($E$43*$D$43)/6),2)</f>
        <v>0</v>
      </c>
      <c r="G43" s="60"/>
      <c r="H43" s="61"/>
      <c r="I43" s="60"/>
      <c r="J43" s="60"/>
      <c r="K43" s="61"/>
      <c r="L43" s="60"/>
    </row>
    <row r="44" spans="1:12" x14ac:dyDescent="0.25">
      <c r="D44" s="167" t="s">
        <v>130</v>
      </c>
      <c r="E44" s="167"/>
      <c r="F44" s="68">
        <f>SUM($F$31:$F$43)</f>
        <v>0</v>
      </c>
    </row>
    <row r="45" spans="1:12" ht="15" customHeight="1" x14ac:dyDescent="0.25">
      <c r="D45" s="168" t="s">
        <v>231</v>
      </c>
      <c r="E45" s="168"/>
      <c r="F45" s="72">
        <v>4</v>
      </c>
    </row>
    <row r="46" spans="1:12" ht="15" customHeight="1" x14ac:dyDescent="0.25">
      <c r="D46" s="169" t="s">
        <v>232</v>
      </c>
      <c r="E46" s="169"/>
      <c r="F46" s="73">
        <f>$F$44/$F$45</f>
        <v>0</v>
      </c>
    </row>
    <row r="48" spans="1:12" ht="15.75" customHeight="1" x14ac:dyDescent="0.25">
      <c r="A48" s="170" t="s">
        <v>196</v>
      </c>
      <c r="B48" s="171"/>
      <c r="C48" s="171"/>
      <c r="D48" s="171"/>
      <c r="E48" s="171"/>
      <c r="F48" s="171"/>
      <c r="G48" s="52"/>
      <c r="H48" s="52"/>
      <c r="I48" s="52"/>
      <c r="J48" s="52"/>
      <c r="K48" s="52"/>
      <c r="L48" s="52"/>
    </row>
    <row r="49" spans="1:12" ht="15.75" x14ac:dyDescent="0.25">
      <c r="A49" s="74">
        <v>33</v>
      </c>
      <c r="B49" s="87" t="s">
        <v>186</v>
      </c>
      <c r="C49" s="80" t="s">
        <v>111</v>
      </c>
      <c r="D49" s="85" t="s">
        <v>158</v>
      </c>
      <c r="E49" s="53">
        <v>0</v>
      </c>
      <c r="F49" s="57">
        <f>ROUND((($E$49*$D$49)/12),2)</f>
        <v>0</v>
      </c>
      <c r="G49" s="59"/>
      <c r="H49" s="59"/>
      <c r="I49" s="59"/>
      <c r="J49" s="59"/>
      <c r="K49" s="59"/>
      <c r="L49" s="59"/>
    </row>
    <row r="50" spans="1:12" ht="31.5" x14ac:dyDescent="0.25">
      <c r="A50" s="74">
        <v>34</v>
      </c>
      <c r="B50" s="88" t="s">
        <v>187</v>
      </c>
      <c r="C50" s="78" t="s">
        <v>110</v>
      </c>
      <c r="D50" s="83" t="s">
        <v>158</v>
      </c>
      <c r="E50" s="53">
        <v>0</v>
      </c>
      <c r="F50" s="57">
        <f>ROUND((($E$50*$D$50)/12),2)</f>
        <v>0</v>
      </c>
      <c r="G50" s="59"/>
      <c r="H50" s="59"/>
      <c r="I50" s="59"/>
      <c r="J50" s="59"/>
      <c r="K50" s="59"/>
      <c r="L50" s="59"/>
    </row>
    <row r="51" spans="1:12" ht="31.5" x14ac:dyDescent="0.25">
      <c r="A51" s="74">
        <v>35</v>
      </c>
      <c r="B51" s="89" t="s">
        <v>188</v>
      </c>
      <c r="C51" s="78" t="s">
        <v>110</v>
      </c>
      <c r="D51" s="83" t="s">
        <v>160</v>
      </c>
      <c r="E51" s="53">
        <v>0</v>
      </c>
      <c r="F51" s="57">
        <f>ROUND((($E$51*$D$51)/12),2)</f>
        <v>0</v>
      </c>
      <c r="G51" s="60"/>
      <c r="H51" s="60"/>
      <c r="I51" s="60"/>
      <c r="J51" s="60"/>
      <c r="K51" s="60"/>
      <c r="L51" s="60"/>
    </row>
    <row r="52" spans="1:12" ht="15.75" x14ac:dyDescent="0.25">
      <c r="A52" s="74">
        <v>36</v>
      </c>
      <c r="B52" s="90" t="s">
        <v>189</v>
      </c>
      <c r="C52" s="78" t="s">
        <v>110</v>
      </c>
      <c r="D52" s="83" t="s">
        <v>160</v>
      </c>
      <c r="E52" s="53">
        <v>0</v>
      </c>
      <c r="F52" s="57">
        <f>ROUND((($E$52*$D$52)/12),2)</f>
        <v>0</v>
      </c>
      <c r="G52" s="60"/>
      <c r="H52" s="60"/>
      <c r="I52" s="60"/>
      <c r="J52" s="60"/>
      <c r="K52" s="60"/>
      <c r="L52" s="60"/>
    </row>
    <row r="53" spans="1:12" ht="15.75" x14ac:dyDescent="0.25">
      <c r="A53" s="74">
        <v>37</v>
      </c>
      <c r="B53" s="91" t="s">
        <v>190</v>
      </c>
      <c r="C53" s="78" t="s">
        <v>110</v>
      </c>
      <c r="D53" s="83" t="s">
        <v>160</v>
      </c>
      <c r="E53" s="53">
        <v>0</v>
      </c>
      <c r="F53" s="57">
        <f>ROUND((($E$53*$D$53)/12),2)</f>
        <v>0</v>
      </c>
      <c r="G53" s="60"/>
      <c r="H53" s="60"/>
      <c r="I53" s="60"/>
      <c r="J53" s="60"/>
      <c r="K53" s="60"/>
      <c r="L53" s="60"/>
    </row>
    <row r="54" spans="1:12" ht="15.75" x14ac:dyDescent="0.25">
      <c r="A54" s="74">
        <v>38</v>
      </c>
      <c r="B54" s="92" t="s">
        <v>191</v>
      </c>
      <c r="C54" s="78" t="s">
        <v>111</v>
      </c>
      <c r="D54" s="83" t="s">
        <v>158</v>
      </c>
      <c r="E54" s="53">
        <v>0</v>
      </c>
      <c r="F54" s="57">
        <f>ROUND((($E$54*$D$54)/12),2)</f>
        <v>0</v>
      </c>
      <c r="G54" s="60"/>
      <c r="H54" s="60"/>
      <c r="I54" s="60"/>
      <c r="J54" s="60"/>
      <c r="K54" s="60"/>
      <c r="L54" s="60"/>
    </row>
    <row r="55" spans="1:12" ht="31.5" x14ac:dyDescent="0.25">
      <c r="A55" s="74">
        <v>39</v>
      </c>
      <c r="B55" s="90" t="s">
        <v>192</v>
      </c>
      <c r="C55" s="78" t="s">
        <v>110</v>
      </c>
      <c r="D55" s="83" t="s">
        <v>160</v>
      </c>
      <c r="E55" s="53">
        <v>0</v>
      </c>
      <c r="F55" s="57">
        <f>ROUND((($E$55*$D$55)/12),2)</f>
        <v>0</v>
      </c>
      <c r="G55" s="60"/>
      <c r="H55" s="60"/>
      <c r="I55" s="60"/>
      <c r="J55" s="60"/>
      <c r="K55" s="60"/>
      <c r="L55" s="60"/>
    </row>
    <row r="56" spans="1:12" ht="15.75" x14ac:dyDescent="0.25">
      <c r="A56" s="74">
        <v>40</v>
      </c>
      <c r="B56" s="89" t="s">
        <v>193</v>
      </c>
      <c r="C56" s="78" t="s">
        <v>110</v>
      </c>
      <c r="D56" s="83" t="s">
        <v>158</v>
      </c>
      <c r="E56" s="53">
        <v>0</v>
      </c>
      <c r="F56" s="57">
        <f>ROUND((($E$56*$D$56)/12),2)</f>
        <v>0</v>
      </c>
      <c r="G56" s="60"/>
      <c r="H56" s="60"/>
      <c r="I56" s="60"/>
      <c r="J56" s="60"/>
      <c r="K56" s="60"/>
      <c r="L56" s="60"/>
    </row>
    <row r="57" spans="1:12" ht="15.75" x14ac:dyDescent="0.25">
      <c r="A57" s="74">
        <v>41</v>
      </c>
      <c r="B57" s="89" t="s">
        <v>194</v>
      </c>
      <c r="C57" s="78" t="s">
        <v>110</v>
      </c>
      <c r="D57" s="83" t="s">
        <v>160</v>
      </c>
      <c r="E57" s="53">
        <v>0</v>
      </c>
      <c r="F57" s="57">
        <f>ROUND((($E$57*$D$57)/12),2)</f>
        <v>0</v>
      </c>
      <c r="G57" s="60"/>
      <c r="H57" s="60"/>
      <c r="I57" s="60"/>
      <c r="J57" s="60"/>
      <c r="K57" s="60"/>
      <c r="L57" s="60"/>
    </row>
    <row r="58" spans="1:12" ht="15.75" x14ac:dyDescent="0.25">
      <c r="A58" s="74">
        <v>42</v>
      </c>
      <c r="B58" s="89" t="s">
        <v>219</v>
      </c>
      <c r="C58" s="78" t="s">
        <v>110</v>
      </c>
      <c r="D58" s="83" t="s">
        <v>160</v>
      </c>
      <c r="E58" s="53">
        <v>0</v>
      </c>
      <c r="F58" s="57">
        <f>ROUND((($E$58*$D$58)/12),2)</f>
        <v>0</v>
      </c>
      <c r="G58" s="60"/>
      <c r="H58" s="60"/>
      <c r="I58" s="60"/>
      <c r="J58" s="60"/>
      <c r="K58" s="60"/>
      <c r="L58" s="60"/>
    </row>
    <row r="59" spans="1:12" ht="15.75" x14ac:dyDescent="0.25">
      <c r="A59" s="74">
        <v>43</v>
      </c>
      <c r="B59" s="90" t="s">
        <v>220</v>
      </c>
      <c r="C59" s="78" t="s">
        <v>110</v>
      </c>
      <c r="D59" s="83" t="s">
        <v>160</v>
      </c>
      <c r="E59" s="53">
        <v>0</v>
      </c>
      <c r="F59" s="57">
        <f>ROUND((($E$59*$D$59)/12),2)</f>
        <v>0</v>
      </c>
      <c r="G59" s="60"/>
      <c r="H59" s="60"/>
      <c r="I59" s="60"/>
      <c r="J59" s="60"/>
      <c r="K59" s="60"/>
      <c r="L59" s="60"/>
    </row>
    <row r="60" spans="1:12" ht="47.25" x14ac:dyDescent="0.25">
      <c r="A60" s="74">
        <v>44</v>
      </c>
      <c r="B60" s="93" t="s">
        <v>195</v>
      </c>
      <c r="C60" s="94" t="s">
        <v>110</v>
      </c>
      <c r="D60" s="83" t="s">
        <v>160</v>
      </c>
      <c r="E60" s="53">
        <v>0</v>
      </c>
      <c r="F60" s="57">
        <f>ROUND((($E$60*$D$60)/12),2)</f>
        <v>0</v>
      </c>
      <c r="G60" s="60"/>
      <c r="H60" s="60"/>
      <c r="I60" s="60"/>
      <c r="J60" s="60"/>
      <c r="K60" s="60"/>
      <c r="L60" s="60"/>
    </row>
    <row r="61" spans="1:12" x14ac:dyDescent="0.25">
      <c r="A61" s="60"/>
      <c r="B61" s="71"/>
      <c r="C61" s="69"/>
      <c r="D61" s="167" t="s">
        <v>130</v>
      </c>
      <c r="E61" s="167"/>
      <c r="F61" s="68">
        <f>SUM($F$49:$F$60)</f>
        <v>0</v>
      </c>
      <c r="G61" s="60"/>
      <c r="H61" s="60"/>
      <c r="I61" s="60"/>
      <c r="J61" s="60"/>
      <c r="K61" s="60"/>
      <c r="L61" s="60"/>
    </row>
    <row r="62" spans="1:12" ht="15" customHeight="1" x14ac:dyDescent="0.25">
      <c r="A62" s="60"/>
      <c r="B62" s="71"/>
      <c r="C62" s="69"/>
      <c r="D62" s="168" t="s">
        <v>231</v>
      </c>
      <c r="E62" s="168"/>
      <c r="F62" s="72">
        <v>4</v>
      </c>
      <c r="G62" s="60"/>
      <c r="H62" s="60"/>
      <c r="I62" s="60"/>
      <c r="J62" s="60"/>
      <c r="K62" s="60"/>
      <c r="L62" s="60"/>
    </row>
    <row r="63" spans="1:12" ht="15" customHeight="1" x14ac:dyDescent="0.25">
      <c r="A63" s="62"/>
      <c r="B63" s="71"/>
      <c r="C63" s="69"/>
      <c r="D63" s="169" t="s">
        <v>232</v>
      </c>
      <c r="E63" s="169"/>
      <c r="F63" s="73">
        <f>$F$61/$F$62</f>
        <v>0</v>
      </c>
      <c r="G63" s="60"/>
      <c r="H63" s="60"/>
      <c r="I63" s="60"/>
      <c r="J63" s="60"/>
      <c r="K63" s="60"/>
      <c r="L63" s="60"/>
    </row>
    <row r="64" spans="1:12" x14ac:dyDescent="0.25">
      <c r="A64" s="60"/>
      <c r="B64" s="71"/>
      <c r="C64" s="69"/>
      <c r="D64" s="60"/>
      <c r="E64" s="60"/>
      <c r="F64" s="60"/>
      <c r="G64" s="60"/>
      <c r="H64" s="60"/>
      <c r="I64" s="60"/>
      <c r="J64" s="60"/>
      <c r="K64" s="60"/>
      <c r="L64" s="60"/>
    </row>
    <row r="65" spans="1:12" ht="15.75" customHeight="1" x14ac:dyDescent="0.25">
      <c r="A65" s="166" t="s">
        <v>197</v>
      </c>
      <c r="B65" s="166"/>
      <c r="C65" s="166"/>
      <c r="D65" s="166"/>
      <c r="E65" s="166"/>
      <c r="F65" s="166"/>
      <c r="G65" s="52"/>
      <c r="H65" s="52"/>
      <c r="I65" s="52"/>
      <c r="J65" s="52"/>
      <c r="K65" s="52"/>
      <c r="L65" s="52"/>
    </row>
    <row r="66" spans="1:12" ht="15.75" x14ac:dyDescent="0.25">
      <c r="A66" s="74">
        <v>45</v>
      </c>
      <c r="B66" s="88" t="s">
        <v>198</v>
      </c>
      <c r="C66" s="95" t="s">
        <v>110</v>
      </c>
      <c r="D66" s="85" t="s">
        <v>160</v>
      </c>
      <c r="E66" s="53">
        <v>0</v>
      </c>
      <c r="F66" s="57">
        <f>ROUND((($E$66*$D$66)/24),2)</f>
        <v>0</v>
      </c>
      <c r="G66" s="60"/>
      <c r="H66" s="60"/>
      <c r="I66" s="60"/>
      <c r="J66" s="60"/>
      <c r="K66" s="61"/>
      <c r="L66" s="60"/>
    </row>
    <row r="67" spans="1:12" ht="31.5" x14ac:dyDescent="0.25">
      <c r="A67" s="74">
        <v>46</v>
      </c>
      <c r="B67" s="93" t="s">
        <v>199</v>
      </c>
      <c r="C67" s="95" t="s">
        <v>110</v>
      </c>
      <c r="D67" s="83" t="s">
        <v>160</v>
      </c>
      <c r="E67" s="53">
        <v>0</v>
      </c>
      <c r="F67" s="57">
        <f>ROUND((($E$67*$D$67)/24),2)</f>
        <v>0</v>
      </c>
      <c r="G67" s="60"/>
      <c r="H67" s="60"/>
      <c r="I67" s="60"/>
      <c r="J67" s="60"/>
      <c r="K67" s="61"/>
      <c r="L67" s="60"/>
    </row>
    <row r="68" spans="1:12" ht="15.75" x14ac:dyDescent="0.25">
      <c r="A68" s="74">
        <v>47</v>
      </c>
      <c r="B68" s="90" t="s">
        <v>200</v>
      </c>
      <c r="C68" s="96" t="s">
        <v>106</v>
      </c>
      <c r="D68" s="83" t="s">
        <v>160</v>
      </c>
      <c r="E68" s="53">
        <v>0</v>
      </c>
      <c r="F68" s="57">
        <f>ROUND((($E$68*$D$68)/24),2)</f>
        <v>0</v>
      </c>
      <c r="G68" s="60"/>
      <c r="H68" s="60"/>
      <c r="I68" s="60"/>
      <c r="J68" s="60"/>
      <c r="K68" s="61"/>
      <c r="L68" s="60"/>
    </row>
    <row r="69" spans="1:12" ht="15.75" x14ac:dyDescent="0.25">
      <c r="A69" s="74">
        <v>48</v>
      </c>
      <c r="B69" s="90" t="s">
        <v>201</v>
      </c>
      <c r="C69" s="95" t="s">
        <v>110</v>
      </c>
      <c r="D69" s="83" t="s">
        <v>160</v>
      </c>
      <c r="E69" s="70">
        <v>0</v>
      </c>
      <c r="F69" s="57">
        <f>ROUND((($E$69*$D$69)/24),2)</f>
        <v>0</v>
      </c>
      <c r="G69" s="60"/>
      <c r="H69" s="60"/>
      <c r="I69" s="60"/>
      <c r="J69" s="60"/>
      <c r="K69" s="61"/>
      <c r="L69" s="60"/>
    </row>
    <row r="70" spans="1:12" ht="15.75" x14ac:dyDescent="0.25">
      <c r="A70" s="74">
        <v>49</v>
      </c>
      <c r="B70" s="90" t="s">
        <v>202</v>
      </c>
      <c r="C70" s="96" t="s">
        <v>106</v>
      </c>
      <c r="D70" s="83" t="s">
        <v>166</v>
      </c>
      <c r="E70" s="70">
        <v>0</v>
      </c>
      <c r="F70" s="57">
        <f>ROUND((($E$70*$D$70)/24),2)</f>
        <v>0</v>
      </c>
      <c r="G70" s="60"/>
      <c r="H70" s="60"/>
      <c r="I70" s="60"/>
      <c r="J70" s="60"/>
      <c r="K70" s="61"/>
      <c r="L70" s="60"/>
    </row>
    <row r="71" spans="1:12" ht="15.75" x14ac:dyDescent="0.25">
      <c r="A71" s="74">
        <v>50</v>
      </c>
      <c r="B71" s="93" t="s">
        <v>203</v>
      </c>
      <c r="C71" s="95" t="s">
        <v>110</v>
      </c>
      <c r="D71" s="83" t="s">
        <v>166</v>
      </c>
      <c r="E71" s="75">
        <v>0</v>
      </c>
      <c r="F71" s="57">
        <f>ROUND((($E$71*$D$71)/24),2)</f>
        <v>0</v>
      </c>
      <c r="G71" s="60"/>
      <c r="H71" s="60"/>
      <c r="I71" s="60"/>
      <c r="J71" s="60"/>
      <c r="K71" s="60"/>
      <c r="L71" s="60"/>
    </row>
    <row r="72" spans="1:12" x14ac:dyDescent="0.25">
      <c r="A72" s="60"/>
      <c r="B72" s="71"/>
      <c r="C72" s="56"/>
      <c r="D72" s="167" t="s">
        <v>130</v>
      </c>
      <c r="E72" s="167"/>
      <c r="F72" s="68">
        <f>SUM($F$66:$F$71)</f>
        <v>0</v>
      </c>
      <c r="G72" s="60"/>
      <c r="H72" s="60"/>
      <c r="I72" s="60"/>
      <c r="J72" s="60"/>
      <c r="K72" s="60"/>
      <c r="L72" s="60"/>
    </row>
    <row r="73" spans="1:12" ht="15" customHeight="1" x14ac:dyDescent="0.25">
      <c r="A73" s="60"/>
      <c r="B73" s="71"/>
      <c r="C73" s="56"/>
      <c r="D73" s="168" t="s">
        <v>231</v>
      </c>
      <c r="E73" s="168"/>
      <c r="F73" s="72">
        <v>4</v>
      </c>
      <c r="G73" s="60"/>
      <c r="H73" s="60"/>
      <c r="I73" s="60"/>
      <c r="J73" s="60"/>
      <c r="K73" s="60"/>
      <c r="L73" s="60"/>
    </row>
    <row r="74" spans="1:12" ht="15" customHeight="1" x14ac:dyDescent="0.25">
      <c r="A74" s="62"/>
      <c r="B74" s="71"/>
      <c r="C74" s="56"/>
      <c r="D74" s="169" t="s">
        <v>232</v>
      </c>
      <c r="E74" s="169"/>
      <c r="F74" s="73">
        <f>$F$72/$F$73</f>
        <v>0</v>
      </c>
      <c r="G74" s="60"/>
      <c r="H74" s="60"/>
      <c r="I74" s="60"/>
      <c r="J74" s="60"/>
      <c r="K74" s="60"/>
      <c r="L74" s="60"/>
    </row>
    <row r="75" spans="1:12" x14ac:dyDescent="0.25">
      <c r="A75" s="60"/>
      <c r="B75" s="71"/>
      <c r="C75" s="56"/>
      <c r="D75" s="60"/>
      <c r="E75" s="60"/>
      <c r="F75" s="60"/>
      <c r="G75" s="60"/>
      <c r="H75" s="60"/>
      <c r="I75" s="60"/>
      <c r="J75" s="60"/>
      <c r="K75" s="60"/>
      <c r="L75" s="60"/>
    </row>
    <row r="76" spans="1:12" ht="15.75" customHeight="1" x14ac:dyDescent="0.25">
      <c r="A76" s="166" t="s">
        <v>204</v>
      </c>
      <c r="B76" s="166"/>
      <c r="C76" s="166"/>
      <c r="D76" s="166"/>
      <c r="E76" s="166"/>
      <c r="F76" s="166"/>
      <c r="G76" s="52"/>
      <c r="H76" s="52"/>
      <c r="I76" s="52"/>
      <c r="J76" s="52"/>
      <c r="K76" s="52"/>
      <c r="L76" s="52"/>
    </row>
    <row r="77" spans="1:12" ht="47.25" x14ac:dyDescent="0.25">
      <c r="A77" s="74">
        <v>51</v>
      </c>
      <c r="B77" s="88" t="s">
        <v>205</v>
      </c>
      <c r="C77" s="54" t="s">
        <v>110</v>
      </c>
      <c r="D77" s="74">
        <v>4</v>
      </c>
      <c r="E77" s="57">
        <v>0</v>
      </c>
      <c r="F77" s="57">
        <f>ROUND((($E$77*$D$77)/60),2)</f>
        <v>0</v>
      </c>
      <c r="G77" s="60"/>
      <c r="H77" s="60"/>
      <c r="I77" s="60"/>
      <c r="J77" s="60"/>
      <c r="K77" s="60"/>
      <c r="L77" s="60"/>
    </row>
    <row r="78" spans="1:12" x14ac:dyDescent="0.25">
      <c r="A78" s="76"/>
      <c r="B78" s="66"/>
      <c r="C78" s="65"/>
      <c r="D78" s="167" t="s">
        <v>130</v>
      </c>
      <c r="E78" s="167"/>
      <c r="F78" s="68">
        <f>SUM($F$77:$F$77)</f>
        <v>0</v>
      </c>
      <c r="G78" s="60"/>
      <c r="H78" s="60"/>
      <c r="I78" s="60"/>
      <c r="J78" s="60"/>
      <c r="K78" s="60"/>
      <c r="L78" s="60"/>
    </row>
    <row r="79" spans="1:12" ht="15" customHeight="1" x14ac:dyDescent="0.25">
      <c r="A79" s="76"/>
      <c r="B79" s="66"/>
      <c r="C79" s="65"/>
      <c r="D79" s="168" t="s">
        <v>231</v>
      </c>
      <c r="E79" s="168"/>
      <c r="F79" s="72">
        <v>4</v>
      </c>
      <c r="G79" s="60"/>
      <c r="H79" s="60"/>
      <c r="I79" s="60"/>
      <c r="J79" s="60"/>
      <c r="K79" s="60"/>
      <c r="L79" s="60"/>
    </row>
    <row r="80" spans="1:12" ht="15" customHeight="1" x14ac:dyDescent="0.25">
      <c r="A80" s="76"/>
      <c r="B80" s="66"/>
      <c r="C80" s="65"/>
      <c r="D80" s="169" t="s">
        <v>232</v>
      </c>
      <c r="E80" s="169"/>
      <c r="F80" s="73">
        <f>$F$78/$F$79</f>
        <v>0</v>
      </c>
      <c r="G80" s="60"/>
      <c r="H80" s="60"/>
      <c r="I80" s="60"/>
      <c r="J80" s="60"/>
      <c r="K80" s="60"/>
      <c r="L80" s="60"/>
    </row>
    <row r="81" spans="1:12" x14ac:dyDescent="0.25">
      <c r="A81" s="76"/>
      <c r="B81" s="66"/>
      <c r="C81" s="65"/>
      <c r="D81" s="64"/>
      <c r="E81" s="64"/>
      <c r="F81" s="64"/>
      <c r="G81" s="60"/>
      <c r="H81" s="60"/>
      <c r="I81" s="60"/>
      <c r="J81" s="60"/>
      <c r="K81" s="60"/>
      <c r="L81" s="60"/>
    </row>
    <row r="83" spans="1:12" x14ac:dyDescent="0.25">
      <c r="D83" s="165" t="s">
        <v>233</v>
      </c>
      <c r="E83" s="165"/>
      <c r="F83" s="55">
        <f>F28+F46+F63+F74+F80</f>
        <v>0</v>
      </c>
    </row>
  </sheetData>
  <mergeCells count="29">
    <mergeCell ref="A1:F1"/>
    <mergeCell ref="A2:F2"/>
    <mergeCell ref="A3:A5"/>
    <mergeCell ref="B3:B5"/>
    <mergeCell ref="C3:C5"/>
    <mergeCell ref="D3:D5"/>
    <mergeCell ref="E3:E5"/>
    <mergeCell ref="F3:F5"/>
    <mergeCell ref="D63:E63"/>
    <mergeCell ref="A6:F6"/>
    <mergeCell ref="D26:E26"/>
    <mergeCell ref="D27:E27"/>
    <mergeCell ref="D28:E28"/>
    <mergeCell ref="A30:F30"/>
    <mergeCell ref="D44:E44"/>
    <mergeCell ref="D45:E45"/>
    <mergeCell ref="D46:E46"/>
    <mergeCell ref="A48:F48"/>
    <mergeCell ref="D61:E61"/>
    <mergeCell ref="D62:E62"/>
    <mergeCell ref="D83:E83"/>
    <mergeCell ref="A65:F65"/>
    <mergeCell ref="D72:E72"/>
    <mergeCell ref="D73:E73"/>
    <mergeCell ref="D74:E74"/>
    <mergeCell ref="A76:F76"/>
    <mergeCell ref="D78:E78"/>
    <mergeCell ref="D79:E79"/>
    <mergeCell ref="D80:E80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>
      <selection activeCell="D18" sqref="D18"/>
    </sheetView>
  </sheetViews>
  <sheetFormatPr defaultRowHeight="15" x14ac:dyDescent="0.25"/>
  <cols>
    <col min="2" max="2" width="19.5703125" customWidth="1"/>
    <col min="3" max="3" width="44.42578125" customWidth="1"/>
    <col min="4" max="4" width="15.140625" customWidth="1"/>
    <col min="5" max="5" width="16.5703125" customWidth="1"/>
    <col min="6" max="6" width="16" customWidth="1"/>
    <col min="9" max="9" width="14.7109375" customWidth="1"/>
    <col min="10" max="12" width="10.7109375" bestFit="1" customWidth="1"/>
  </cols>
  <sheetData>
    <row r="1" spans="2:6" x14ac:dyDescent="0.25">
      <c r="B1" s="136" t="s">
        <v>0</v>
      </c>
      <c r="C1" s="136"/>
      <c r="D1" s="136"/>
      <c r="E1" s="136"/>
      <c r="F1" s="136"/>
    </row>
    <row r="2" spans="2:6" x14ac:dyDescent="0.25">
      <c r="B2" s="137" t="s">
        <v>134</v>
      </c>
      <c r="C2" s="137"/>
      <c r="D2" s="137"/>
      <c r="E2" s="137"/>
      <c r="F2" s="137"/>
    </row>
    <row r="3" spans="2:6" x14ac:dyDescent="0.25">
      <c r="B3" s="51"/>
      <c r="C3" s="51"/>
      <c r="D3" s="51"/>
      <c r="E3" s="51"/>
      <c r="F3" s="50"/>
    </row>
    <row r="5" spans="2:6" x14ac:dyDescent="0.25">
      <c r="B5" s="189" t="s">
        <v>117</v>
      </c>
      <c r="C5" s="189"/>
      <c r="D5" s="189"/>
      <c r="E5" s="189"/>
      <c r="F5" s="189"/>
    </row>
    <row r="6" spans="2:6" ht="45" x14ac:dyDescent="0.25">
      <c r="B6" s="190" t="s">
        <v>106</v>
      </c>
      <c r="C6" s="190"/>
      <c r="D6" s="39" t="s">
        <v>109</v>
      </c>
      <c r="E6" s="39" t="s">
        <v>107</v>
      </c>
      <c r="F6" s="39" t="s">
        <v>108</v>
      </c>
    </row>
    <row r="7" spans="2:6" ht="30" x14ac:dyDescent="0.25">
      <c r="B7" s="202" t="s">
        <v>135</v>
      </c>
      <c r="C7" s="203" t="s">
        <v>132</v>
      </c>
      <c r="D7" s="7">
        <v>4</v>
      </c>
      <c r="E7" s="199">
        <v>6</v>
      </c>
      <c r="F7" s="200">
        <f>($E$7*2)*$D$7</f>
        <v>48</v>
      </c>
    </row>
    <row r="8" spans="2:6" x14ac:dyDescent="0.25">
      <c r="B8" s="186" t="s">
        <v>97</v>
      </c>
      <c r="C8" s="186"/>
      <c r="D8" s="49">
        <f>SUM(D3:D7)</f>
        <v>4</v>
      </c>
      <c r="E8" s="187"/>
      <c r="F8" s="188"/>
    </row>
    <row r="9" spans="2:6" x14ac:dyDescent="0.25">
      <c r="B9" s="183" t="s">
        <v>118</v>
      </c>
      <c r="C9" s="184"/>
      <c r="D9" s="184"/>
      <c r="E9" s="185"/>
      <c r="F9" s="201">
        <f>SUM($F$7:$F$7)/$D$8</f>
        <v>12</v>
      </c>
    </row>
    <row r="10" spans="2:6" x14ac:dyDescent="0.25">
      <c r="B10" s="183" t="s">
        <v>119</v>
      </c>
      <c r="C10" s="184"/>
      <c r="D10" s="184"/>
      <c r="E10" s="185" t="s">
        <v>119</v>
      </c>
      <c r="F10" s="201">
        <f>$F$9/2</f>
        <v>6</v>
      </c>
    </row>
  </sheetData>
  <mergeCells count="8">
    <mergeCell ref="B1:F1"/>
    <mergeCell ref="B2:F2"/>
    <mergeCell ref="B9:E9"/>
    <mergeCell ref="B10:E10"/>
    <mergeCell ref="B8:C8"/>
    <mergeCell ref="E8:F8"/>
    <mergeCell ref="B5:F5"/>
    <mergeCell ref="B6:C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Quadro Resumo</vt:lpstr>
      <vt:lpstr>APA MAMANGUAPE - PB</vt:lpstr>
      <vt:lpstr>Mat.Equip e Unif. PARAÍBA</vt:lpstr>
      <vt:lpstr>Custo - Deslocamento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04366713446</dc:creator>
  <cp:lastModifiedBy>Riana Medella</cp:lastModifiedBy>
  <cp:lastPrinted>2023-09-26T16:22:08Z</cp:lastPrinted>
  <dcterms:created xsi:type="dcterms:W3CDTF">2023-08-28T14:02:37Z</dcterms:created>
  <dcterms:modified xsi:type="dcterms:W3CDTF">2024-11-01T12:27:19Z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38d5ca-cd4e-433d-8f2a-eee77df5cad2_Enabled">
    <vt:lpwstr>true</vt:lpwstr>
  </property>
  <property fmtid="{D5CDD505-2E9C-101B-9397-08002B2CF9AE}" pid="3" name="MSIP_Label_3738d5ca-cd4e-433d-8f2a-eee77df5cad2_SetDate">
    <vt:lpwstr>2023-09-06T15:54:30Z</vt:lpwstr>
  </property>
  <property fmtid="{D5CDD505-2E9C-101B-9397-08002B2CF9AE}" pid="4" name="MSIP_Label_3738d5ca-cd4e-433d-8f2a-eee77df5cad2_Method">
    <vt:lpwstr>Standard</vt:lpwstr>
  </property>
  <property fmtid="{D5CDD505-2E9C-101B-9397-08002B2CF9AE}" pid="5" name="MSIP_Label_3738d5ca-cd4e-433d-8f2a-eee77df5cad2_Name">
    <vt:lpwstr>defa4170-0d19-0005-0004-bc88714345d2</vt:lpwstr>
  </property>
  <property fmtid="{D5CDD505-2E9C-101B-9397-08002B2CF9AE}" pid="6" name="MSIP_Label_3738d5ca-cd4e-433d-8f2a-eee77df5cad2_SiteId">
    <vt:lpwstr>c14e2b56-c5bc-43bd-ad9c-408cf6cc3560</vt:lpwstr>
  </property>
  <property fmtid="{D5CDD505-2E9C-101B-9397-08002B2CF9AE}" pid="7" name="MSIP_Label_3738d5ca-cd4e-433d-8f2a-eee77df5cad2_ActionId">
    <vt:lpwstr>757c8b27-64c3-4775-a9fd-3ac663624abe</vt:lpwstr>
  </property>
  <property fmtid="{D5CDD505-2E9C-101B-9397-08002B2CF9AE}" pid="8" name="MSIP_Label_3738d5ca-cd4e-433d-8f2a-eee77df5cad2_ContentBits">
    <vt:lpwstr>0</vt:lpwstr>
  </property>
</Properties>
</file>