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366713446\Downloads\"/>
    </mc:Choice>
  </mc:AlternateContent>
  <bookViews>
    <workbookView xWindow="0" yWindow="0" windowWidth="24000" windowHeight="9390"/>
  </bookViews>
  <sheets>
    <sheet name="Custo - Deslocamento" sheetId="22" r:id="rId1"/>
    <sheet name="MA - Assistente Ad. Nível I" sheetId="2" r:id="rId2"/>
    <sheet name="PI - Assistente Ad. Nível I" sheetId="4" r:id="rId3"/>
    <sheet name="PI - Assistente Ad. Nível II" sheetId="5" r:id="rId4"/>
    <sheet name="CE - Assistente Ad. Nível I" sheetId="7" r:id="rId5"/>
    <sheet name="CE - Assistente Ad. Nível II" sheetId="21" r:id="rId6"/>
    <sheet name="PB - Assistente Ad. Nível I" sheetId="8" r:id="rId7"/>
    <sheet name="PB - Assistente Ad. Nível II" sheetId="9" r:id="rId8"/>
    <sheet name="PB - Assistente - Preposto" sheetId="23" r:id="rId9"/>
    <sheet name="PB - Assistente Ad. Nível III" sheetId="10" r:id="rId10"/>
    <sheet name="PB - Assistente Ad. Nível IV" sheetId="11" r:id="rId11"/>
    <sheet name="PB - Assistente Jurídica" sheetId="12" r:id="rId12"/>
    <sheet name="PB - Secretário Executivo" sheetId="13" r:id="rId13"/>
    <sheet name="PB - Contador" sheetId="14" r:id="rId14"/>
    <sheet name="PE - Assistente Ad. Nível I" sheetId="17" r:id="rId15"/>
    <sheet name="PE - Assistente Ad. Nível II" sheetId="18" r:id="rId16"/>
    <sheet name="PE - Assistente Ad. Nível III" sheetId="19" r:id="rId17"/>
  </sheets>
  <calcPr calcId="171027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2" l="1"/>
  <c r="C24" i="23" l="1"/>
  <c r="D123" i="19" l="1"/>
  <c r="D104" i="19"/>
  <c r="D90" i="19"/>
  <c r="C85" i="19"/>
  <c r="D84" i="19"/>
  <c r="D82" i="19"/>
  <c r="D80" i="19"/>
  <c r="D73" i="19"/>
  <c r="D71" i="19"/>
  <c r="D69" i="19"/>
  <c r="D53" i="19"/>
  <c r="D52" i="19"/>
  <c r="D58" i="19" s="1"/>
  <c r="D64" i="19" s="1"/>
  <c r="C48" i="19"/>
  <c r="D46" i="19"/>
  <c r="D44" i="19"/>
  <c r="D42" i="19"/>
  <c r="D40" i="19"/>
  <c r="D35" i="19"/>
  <c r="D33" i="19"/>
  <c r="D31" i="19"/>
  <c r="D26" i="19"/>
  <c r="D119" i="19" s="1"/>
  <c r="D123" i="18"/>
  <c r="D119" i="18"/>
  <c r="C115" i="18"/>
  <c r="D104" i="18"/>
  <c r="D95" i="18"/>
  <c r="D90" i="18"/>
  <c r="D84" i="18"/>
  <c r="D82" i="18"/>
  <c r="D80" i="18"/>
  <c r="D72" i="18"/>
  <c r="D70" i="18"/>
  <c r="D53" i="18"/>
  <c r="D52" i="18"/>
  <c r="D46" i="18"/>
  <c r="D44" i="18"/>
  <c r="D42" i="18"/>
  <c r="D40" i="18"/>
  <c r="D35" i="18"/>
  <c r="D33" i="18"/>
  <c r="D31" i="18"/>
  <c r="D26" i="18"/>
  <c r="D83" i="18" s="1"/>
  <c r="D123" i="17"/>
  <c r="C115" i="17"/>
  <c r="D104" i="17"/>
  <c r="D90" i="17"/>
  <c r="C85" i="17"/>
  <c r="C74" i="17"/>
  <c r="D53" i="17"/>
  <c r="D52" i="17"/>
  <c r="D58" i="17" s="1"/>
  <c r="D64" i="17" s="1"/>
  <c r="C48" i="17"/>
  <c r="D123" i="14"/>
  <c r="D119" i="14"/>
  <c r="D104" i="14"/>
  <c r="D95" i="14"/>
  <c r="D90" i="14"/>
  <c r="C85" i="14"/>
  <c r="D84" i="14"/>
  <c r="D82" i="14"/>
  <c r="D80" i="14"/>
  <c r="C74" i="14"/>
  <c r="D73" i="14"/>
  <c r="D71" i="14"/>
  <c r="D69" i="14"/>
  <c r="D52" i="14"/>
  <c r="D58" i="14" s="1"/>
  <c r="D64" i="14" s="1"/>
  <c r="C48" i="14"/>
  <c r="D46" i="14"/>
  <c r="D44" i="14"/>
  <c r="D42" i="14"/>
  <c r="D40" i="14"/>
  <c r="D35" i="14"/>
  <c r="D33" i="14"/>
  <c r="D31" i="14"/>
  <c r="D26" i="14"/>
  <c r="D83" i="14" s="1"/>
  <c r="D104" i="13"/>
  <c r="D95" i="13"/>
  <c r="D90" i="13"/>
  <c r="C85" i="13"/>
  <c r="C74" i="13"/>
  <c r="D58" i="13"/>
  <c r="D64" i="13" s="1"/>
  <c r="D52" i="13"/>
  <c r="C48" i="13"/>
  <c r="D26" i="13"/>
  <c r="D84" i="13" s="1"/>
  <c r="D123" i="12"/>
  <c r="D104" i="12"/>
  <c r="D95" i="12"/>
  <c r="D90" i="12"/>
  <c r="C85" i="12"/>
  <c r="C74" i="12"/>
  <c r="D58" i="12"/>
  <c r="D52" i="12"/>
  <c r="C48" i="12"/>
  <c r="D26" i="12"/>
  <c r="D119" i="12" s="1"/>
  <c r="D123" i="11"/>
  <c r="D104" i="11"/>
  <c r="D95" i="11"/>
  <c r="D90" i="11"/>
  <c r="C85" i="11"/>
  <c r="C74" i="11"/>
  <c r="D52" i="11"/>
  <c r="D58" i="11" s="1"/>
  <c r="D64" i="11" s="1"/>
  <c r="C48" i="11"/>
  <c r="C36" i="11"/>
  <c r="C34" i="11"/>
  <c r="D26" i="11"/>
  <c r="D83" i="11" s="1"/>
  <c r="D123" i="10"/>
  <c r="D104" i="10"/>
  <c r="D95" i="10"/>
  <c r="D90" i="10"/>
  <c r="C85" i="10"/>
  <c r="C74" i="10"/>
  <c r="D52" i="10"/>
  <c r="D58" i="10" s="1"/>
  <c r="D64" i="10" s="1"/>
  <c r="D26" i="10"/>
  <c r="D119" i="10" s="1"/>
  <c r="D123" i="23"/>
  <c r="D104" i="23"/>
  <c r="D95" i="23"/>
  <c r="D90" i="23"/>
  <c r="C85" i="23"/>
  <c r="D52" i="23"/>
  <c r="D58" i="23" s="1"/>
  <c r="D64" i="23" s="1"/>
  <c r="C48" i="23"/>
  <c r="D123" i="9"/>
  <c r="D104" i="9"/>
  <c r="C85" i="9"/>
  <c r="D52" i="9"/>
  <c r="D58" i="9" s="1"/>
  <c r="D64" i="9" s="1"/>
  <c r="D26" i="9"/>
  <c r="D83" i="9" s="1"/>
  <c r="D123" i="8"/>
  <c r="D104" i="8"/>
  <c r="D52" i="8"/>
  <c r="D58" i="8" s="1"/>
  <c r="D64" i="8" s="1"/>
  <c r="D123" i="21"/>
  <c r="D104" i="21"/>
  <c r="D95" i="21"/>
  <c r="C74" i="21"/>
  <c r="D52" i="21"/>
  <c r="D53" i="21"/>
  <c r="D54" i="21"/>
  <c r="D47" i="21"/>
  <c r="D45" i="21"/>
  <c r="D43" i="21"/>
  <c r="D41" i="21"/>
  <c r="D33" i="21"/>
  <c r="D31" i="21"/>
  <c r="D26" i="21"/>
  <c r="D119" i="21" s="1"/>
  <c r="D104" i="7"/>
  <c r="D123" i="7" s="1"/>
  <c r="D104" i="2"/>
  <c r="D104" i="4"/>
  <c r="D104" i="5"/>
  <c r="D95" i="7"/>
  <c r="D54" i="7"/>
  <c r="D123" i="5"/>
  <c r="D52" i="5"/>
  <c r="G58" i="22"/>
  <c r="G57" i="22"/>
  <c r="G56" i="22"/>
  <c r="G55" i="22"/>
  <c r="G49" i="22"/>
  <c r="G48" i="22"/>
  <c r="G47" i="22"/>
  <c r="G46" i="22"/>
  <c r="G44" i="22"/>
  <c r="G45" i="22"/>
  <c r="G43" i="22"/>
  <c r="G42" i="22"/>
  <c r="G41" i="22"/>
  <c r="G35" i="22"/>
  <c r="G34" i="22"/>
  <c r="G33" i="22"/>
  <c r="G32" i="22"/>
  <c r="G31" i="22"/>
  <c r="G30" i="22"/>
  <c r="G36" i="22" s="1"/>
  <c r="G37" i="22" s="1"/>
  <c r="G29" i="22"/>
  <c r="G23" i="22"/>
  <c r="G22" i="22"/>
  <c r="G21" i="22"/>
  <c r="G20" i="22"/>
  <c r="G19" i="22"/>
  <c r="G18" i="22"/>
  <c r="G17" i="22"/>
  <c r="G16" i="22"/>
  <c r="G15" i="22"/>
  <c r="G9" i="22"/>
  <c r="G8" i="22"/>
  <c r="G7" i="22"/>
  <c r="G50" i="22" l="1"/>
  <c r="G51" i="22" s="1"/>
  <c r="G10" i="22"/>
  <c r="G11" i="22" s="1"/>
  <c r="G25" i="22"/>
  <c r="G59" i="22"/>
  <c r="G60" i="22" s="1"/>
  <c r="D32" i="19"/>
  <c r="D34" i="19" s="1"/>
  <c r="D36" i="19" s="1"/>
  <c r="D62" i="19" s="1"/>
  <c r="D41" i="19"/>
  <c r="D43" i="19"/>
  <c r="D48" i="19" s="1"/>
  <c r="D63" i="19" s="1"/>
  <c r="D45" i="19"/>
  <c r="D47" i="19"/>
  <c r="D70" i="19"/>
  <c r="D72" i="19"/>
  <c r="D74" i="19" s="1"/>
  <c r="D121" i="19" s="1"/>
  <c r="D79" i="19"/>
  <c r="D81" i="19"/>
  <c r="D83" i="19"/>
  <c r="D34" i="18"/>
  <c r="D36" i="18" s="1"/>
  <c r="D62" i="18" s="1"/>
  <c r="D32" i="18"/>
  <c r="D41" i="18"/>
  <c r="D48" i="18" s="1"/>
  <c r="D63" i="18" s="1"/>
  <c r="D43" i="18"/>
  <c r="D45" i="18"/>
  <c r="D47" i="18"/>
  <c r="D69" i="18"/>
  <c r="D71" i="18"/>
  <c r="D73" i="18"/>
  <c r="D79" i="18"/>
  <c r="D81" i="18"/>
  <c r="D58" i="18"/>
  <c r="D64" i="18" s="1"/>
  <c r="D32" i="14"/>
  <c r="D34" i="14" s="1"/>
  <c r="D36" i="14" s="1"/>
  <c r="D62" i="14" s="1"/>
  <c r="D65" i="14" s="1"/>
  <c r="D120" i="14" s="1"/>
  <c r="D124" i="14" s="1"/>
  <c r="D41" i="14"/>
  <c r="D48" i="14" s="1"/>
  <c r="D63" i="14" s="1"/>
  <c r="D43" i="14"/>
  <c r="D45" i="14"/>
  <c r="D47" i="14"/>
  <c r="D70" i="14"/>
  <c r="D74" i="14" s="1"/>
  <c r="D121" i="14" s="1"/>
  <c r="D72" i="14"/>
  <c r="D79" i="14"/>
  <c r="D85" i="14" s="1"/>
  <c r="D94" i="14" s="1"/>
  <c r="D96" i="14" s="1"/>
  <c r="D122" i="14" s="1"/>
  <c r="D81" i="14"/>
  <c r="D32" i="13"/>
  <c r="D41" i="13"/>
  <c r="D43" i="13"/>
  <c r="D45" i="13"/>
  <c r="D47" i="13"/>
  <c r="D70" i="13"/>
  <c r="D72" i="13"/>
  <c r="D79" i="13"/>
  <c r="D81" i="13"/>
  <c r="D83" i="13"/>
  <c r="D119" i="13"/>
  <c r="D31" i="13"/>
  <c r="D34" i="13" s="1"/>
  <c r="D33" i="13"/>
  <c r="D35" i="13"/>
  <c r="D40" i="13"/>
  <c r="D42" i="13"/>
  <c r="D44" i="13"/>
  <c r="D46" i="13"/>
  <c r="D69" i="13"/>
  <c r="D71" i="13"/>
  <c r="D73" i="13"/>
  <c r="D80" i="13"/>
  <c r="D82" i="13"/>
  <c r="D32" i="12"/>
  <c r="D41" i="12"/>
  <c r="D43" i="12"/>
  <c r="D45" i="12"/>
  <c r="D47" i="12"/>
  <c r="D70" i="12"/>
  <c r="D72" i="12"/>
  <c r="D79" i="12"/>
  <c r="D81" i="12"/>
  <c r="D83" i="12"/>
  <c r="D31" i="12"/>
  <c r="D33" i="12"/>
  <c r="D35" i="12"/>
  <c r="D40" i="12"/>
  <c r="D42" i="12"/>
  <c r="D44" i="12"/>
  <c r="D46" i="12"/>
  <c r="D69" i="12"/>
  <c r="D71" i="12"/>
  <c r="D73" i="12"/>
  <c r="D80" i="12"/>
  <c r="D82" i="12"/>
  <c r="D84" i="12"/>
  <c r="D32" i="11"/>
  <c r="D41" i="11"/>
  <c r="D43" i="11"/>
  <c r="D45" i="11"/>
  <c r="D47" i="11"/>
  <c r="D69" i="11"/>
  <c r="D71" i="11"/>
  <c r="D73" i="11"/>
  <c r="D80" i="11"/>
  <c r="D82" i="11"/>
  <c r="D84" i="11"/>
  <c r="D119" i="11"/>
  <c r="D31" i="11"/>
  <c r="D33" i="11"/>
  <c r="D35" i="11"/>
  <c r="D40" i="11"/>
  <c r="D42" i="11"/>
  <c r="D44" i="11"/>
  <c r="D46" i="11"/>
  <c r="D70" i="11"/>
  <c r="D72" i="11"/>
  <c r="D79" i="11"/>
  <c r="D81" i="11"/>
  <c r="D32" i="10"/>
  <c r="D41" i="10"/>
  <c r="D43" i="10"/>
  <c r="D45" i="10"/>
  <c r="D47" i="10"/>
  <c r="D70" i="10"/>
  <c r="D72" i="10"/>
  <c r="D80" i="10"/>
  <c r="D82" i="10"/>
  <c r="D84" i="10"/>
  <c r="D31" i="10"/>
  <c r="D34" i="10" s="1"/>
  <c r="D33" i="10"/>
  <c r="D35" i="10"/>
  <c r="D40" i="10"/>
  <c r="D42" i="10"/>
  <c r="D44" i="10"/>
  <c r="D46" i="10"/>
  <c r="D69" i="10"/>
  <c r="D71" i="10"/>
  <c r="D73" i="10"/>
  <c r="D79" i="10"/>
  <c r="D81" i="10"/>
  <c r="D83" i="10"/>
  <c r="D71" i="9"/>
  <c r="D73" i="9"/>
  <c r="D79" i="9"/>
  <c r="D81" i="9"/>
  <c r="D70" i="9"/>
  <c r="D72" i="9"/>
  <c r="D80" i="9"/>
  <c r="D82" i="9"/>
  <c r="D84" i="9"/>
  <c r="D119" i="9"/>
  <c r="D69" i="9"/>
  <c r="D74" i="9" s="1"/>
  <c r="D121" i="9" s="1"/>
  <c r="D72" i="21"/>
  <c r="D70" i="21"/>
  <c r="D79" i="21"/>
  <c r="D81" i="21"/>
  <c r="D83" i="21"/>
  <c r="D32" i="21"/>
  <c r="D35" i="21"/>
  <c r="D40" i="21"/>
  <c r="D42" i="21"/>
  <c r="D44" i="21"/>
  <c r="D46" i="21"/>
  <c r="D73" i="21"/>
  <c r="D71" i="21"/>
  <c r="D69" i="21"/>
  <c r="D74" i="21" s="1"/>
  <c r="D121" i="21" s="1"/>
  <c r="D80" i="21"/>
  <c r="D82" i="21"/>
  <c r="D84" i="21"/>
  <c r="D58" i="21"/>
  <c r="D64" i="21" s="1"/>
  <c r="D34" i="21"/>
  <c r="D36" i="21" s="1"/>
  <c r="D62" i="21" s="1"/>
  <c r="D90" i="21"/>
  <c r="D65" i="19" l="1"/>
  <c r="D120" i="19" s="1"/>
  <c r="D85" i="19"/>
  <c r="D94" i="19" s="1"/>
  <c r="D96" i="19" s="1"/>
  <c r="D122" i="19" s="1"/>
  <c r="D74" i="18"/>
  <c r="D121" i="18" s="1"/>
  <c r="D65" i="18"/>
  <c r="D120" i="18" s="1"/>
  <c r="D124" i="18" s="1"/>
  <c r="D108" i="18" s="1"/>
  <c r="D85" i="18"/>
  <c r="D94" i="18" s="1"/>
  <c r="D96" i="18" s="1"/>
  <c r="D122" i="18" s="1"/>
  <c r="D108" i="14"/>
  <c r="D36" i="13"/>
  <c r="D62" i="13" s="1"/>
  <c r="D85" i="13"/>
  <c r="D94" i="13" s="1"/>
  <c r="D96" i="13" s="1"/>
  <c r="D74" i="13"/>
  <c r="D121" i="13" s="1"/>
  <c r="D48" i="13"/>
  <c r="D63" i="13" s="1"/>
  <c r="D74" i="12"/>
  <c r="D121" i="12" s="1"/>
  <c r="D48" i="12"/>
  <c r="D85" i="12"/>
  <c r="D94" i="12" s="1"/>
  <c r="D96" i="12" s="1"/>
  <c r="D122" i="12" s="1"/>
  <c r="D34" i="12"/>
  <c r="D36" i="12" s="1"/>
  <c r="D48" i="11"/>
  <c r="D63" i="11" s="1"/>
  <c r="D74" i="11"/>
  <c r="D121" i="11" s="1"/>
  <c r="D85" i="11"/>
  <c r="D94" i="11" s="1"/>
  <c r="D96" i="11" s="1"/>
  <c r="D122" i="11" s="1"/>
  <c r="D34" i="11"/>
  <c r="D36" i="11" s="1"/>
  <c r="D62" i="11" s="1"/>
  <c r="D65" i="11" s="1"/>
  <c r="D120" i="11" s="1"/>
  <c r="D124" i="11" s="1"/>
  <c r="D108" i="11" s="1"/>
  <c r="D85" i="10"/>
  <c r="D94" i="10" s="1"/>
  <c r="D96" i="10" s="1"/>
  <c r="D122" i="10" s="1"/>
  <c r="D36" i="10"/>
  <c r="D62" i="10" s="1"/>
  <c r="D74" i="10"/>
  <c r="D121" i="10" s="1"/>
  <c r="D48" i="10"/>
  <c r="D63" i="10" s="1"/>
  <c r="D85" i="9"/>
  <c r="D94" i="9" s="1"/>
  <c r="D96" i="9" s="1"/>
  <c r="D122" i="9" s="1"/>
  <c r="D65" i="21"/>
  <c r="D120" i="21" s="1"/>
  <c r="D48" i="21"/>
  <c r="D63" i="21" s="1"/>
  <c r="D85" i="21"/>
  <c r="D94" i="21" s="1"/>
  <c r="D96" i="21" s="1"/>
  <c r="D122" i="21" s="1"/>
  <c r="D109" i="18"/>
  <c r="D112" i="18" s="1"/>
  <c r="D109" i="14"/>
  <c r="D111" i="14" s="1"/>
  <c r="D109" i="11"/>
  <c r="D53" i="7"/>
  <c r="D123" i="4"/>
  <c r="D95" i="4"/>
  <c r="D90" i="4"/>
  <c r="D124" i="19" l="1"/>
  <c r="D108" i="19" s="1"/>
  <c r="D109" i="19" s="1"/>
  <c r="D113" i="19" s="1"/>
  <c r="D112" i="19"/>
  <c r="D113" i="18"/>
  <c r="D65" i="13"/>
  <c r="D120" i="13" s="1"/>
  <c r="D65" i="10"/>
  <c r="D120" i="10" s="1"/>
  <c r="D124" i="10" s="1"/>
  <c r="D124" i="21"/>
  <c r="D111" i="19"/>
  <c r="D115" i="19" s="1"/>
  <c r="D125" i="19" s="1"/>
  <c r="D126" i="19" s="1"/>
  <c r="D127" i="19" s="1"/>
  <c r="D128" i="19" s="1"/>
  <c r="D114" i="19"/>
  <c r="D114" i="18"/>
  <c r="D111" i="18"/>
  <c r="D113" i="14"/>
  <c r="D112" i="14"/>
  <c r="D114" i="14"/>
  <c r="D111" i="11"/>
  <c r="D112" i="11"/>
  <c r="D113" i="11"/>
  <c r="D114" i="11"/>
  <c r="D90" i="2"/>
  <c r="D95" i="2" s="1"/>
  <c r="D53" i="2"/>
  <c r="D115" i="18" l="1"/>
  <c r="D125" i="18" s="1"/>
  <c r="D126" i="18" s="1"/>
  <c r="D127" i="18" s="1"/>
  <c r="D128" i="18" s="1"/>
  <c r="D115" i="14"/>
  <c r="D125" i="14" s="1"/>
  <c r="D126" i="14" s="1"/>
  <c r="D127" i="14" s="1"/>
  <c r="D128" i="14" s="1"/>
  <c r="D115" i="11"/>
  <c r="D125" i="11" s="1"/>
  <c r="D126" i="11" s="1"/>
  <c r="D108" i="10"/>
  <c r="D108" i="21"/>
  <c r="D128" i="11" l="1"/>
  <c r="D127" i="11"/>
  <c r="D109" i="10"/>
  <c r="D112" i="10"/>
  <c r="D114" i="10"/>
  <c r="D109" i="21"/>
  <c r="D90" i="9"/>
  <c r="D95" i="9" s="1"/>
  <c r="D90" i="8"/>
  <c r="D95" i="8" s="1"/>
  <c r="D90" i="7"/>
  <c r="D90" i="5"/>
  <c r="D113" i="10" l="1"/>
  <c r="D111" i="10"/>
  <c r="D115" i="10" s="1"/>
  <c r="D125" i="10" s="1"/>
  <c r="D126" i="10" s="1"/>
  <c r="D127" i="10" s="1"/>
  <c r="D128" i="10" s="1"/>
  <c r="D114" i="21"/>
  <c r="D113" i="21"/>
  <c r="D111" i="21"/>
  <c r="D112" i="21"/>
  <c r="D123" i="2"/>
  <c r="C90" i="2"/>
  <c r="C85" i="2"/>
  <c r="C74" i="2"/>
  <c r="D115" i="21" l="1"/>
  <c r="D125" i="21" s="1"/>
  <c r="D126" i="21" s="1"/>
  <c r="D127" i="21" s="1"/>
  <c r="D128" i="21" s="1"/>
  <c r="C115" i="23" l="1"/>
  <c r="C90" i="23"/>
  <c r="C74" i="23"/>
  <c r="C34" i="23"/>
  <c r="C36" i="23" s="1"/>
  <c r="C115" i="21" l="1"/>
  <c r="C90" i="21"/>
  <c r="C85" i="21"/>
  <c r="C48" i="21"/>
  <c r="C34" i="21"/>
  <c r="C36" i="21" s="1"/>
  <c r="C115" i="19" l="1"/>
  <c r="D95" i="19"/>
  <c r="C90" i="19"/>
  <c r="C74" i="19"/>
  <c r="C34" i="19"/>
  <c r="C36" i="19" s="1"/>
  <c r="D25" i="19"/>
  <c r="C90" i="18"/>
  <c r="C85" i="18"/>
  <c r="C74" i="18"/>
  <c r="C48" i="18"/>
  <c r="C34" i="18"/>
  <c r="C36" i="18" s="1"/>
  <c r="D95" i="17"/>
  <c r="C90" i="17"/>
  <c r="C34" i="17"/>
  <c r="C36" i="17" s="1"/>
  <c r="C115" i="14" l="1"/>
  <c r="C90" i="14"/>
  <c r="C34" i="14"/>
  <c r="C36" i="14" s="1"/>
  <c r="C115" i="13"/>
  <c r="C90" i="13"/>
  <c r="C34" i="13"/>
  <c r="C36" i="13" s="1"/>
  <c r="D25" i="13"/>
  <c r="C115" i="12"/>
  <c r="C90" i="12"/>
  <c r="C34" i="12"/>
  <c r="C36" i="12" s="1"/>
  <c r="D123" i="13" l="1"/>
  <c r="C115" i="11"/>
  <c r="C90" i="11"/>
  <c r="D25" i="11"/>
  <c r="C115" i="10"/>
  <c r="C90" i="10"/>
  <c r="C48" i="10"/>
  <c r="C34" i="10"/>
  <c r="C36" i="10" s="1"/>
  <c r="D25" i="10"/>
  <c r="C115" i="9"/>
  <c r="C90" i="9"/>
  <c r="C74" i="9"/>
  <c r="C48" i="9"/>
  <c r="C34" i="9"/>
  <c r="C36" i="9" s="1"/>
  <c r="C115" i="8"/>
  <c r="C90" i="8"/>
  <c r="C85" i="8"/>
  <c r="C74" i="8"/>
  <c r="C48" i="8"/>
  <c r="C34" i="8"/>
  <c r="C36" i="8" s="1"/>
  <c r="D25" i="8"/>
  <c r="C115" i="7"/>
  <c r="C90" i="7"/>
  <c r="C85" i="7"/>
  <c r="C74" i="7"/>
  <c r="C48" i="7"/>
  <c r="C34" i="7"/>
  <c r="C36" i="7" s="1"/>
  <c r="C115" i="5"/>
  <c r="D95" i="5"/>
  <c r="C90" i="5"/>
  <c r="C85" i="5"/>
  <c r="C74" i="5"/>
  <c r="C48" i="5"/>
  <c r="C34" i="5"/>
  <c r="C36" i="5" s="1"/>
  <c r="D25" i="5"/>
  <c r="C115" i="4" l="1"/>
  <c r="C90" i="4"/>
  <c r="C85" i="4"/>
  <c r="C74" i="4"/>
  <c r="C48" i="4"/>
  <c r="C34" i="4"/>
  <c r="C36" i="4" s="1"/>
  <c r="D25" i="4"/>
  <c r="C115" i="2" l="1"/>
  <c r="C48" i="2"/>
  <c r="C34" i="2"/>
  <c r="C36" i="2" s="1"/>
  <c r="D25" i="2"/>
  <c r="D64" i="12" l="1"/>
  <c r="D52" i="2"/>
  <c r="D58" i="5"/>
  <c r="D64" i="5" s="1"/>
  <c r="D52" i="4"/>
  <c r="D58" i="4" s="1"/>
  <c r="D64" i="4" s="1"/>
  <c r="D26" i="7" l="1"/>
  <c r="D52" i="7"/>
  <c r="D58" i="7" s="1"/>
  <c r="D64" i="7" s="1"/>
  <c r="D26" i="17"/>
  <c r="D26" i="4"/>
  <c r="D26" i="8"/>
  <c r="D26" i="5"/>
  <c r="D119" i="5" s="1"/>
  <c r="D58" i="2"/>
  <c r="D64" i="2" s="1"/>
  <c r="D26" i="2"/>
  <c r="D35" i="2" s="1"/>
  <c r="D24" i="23"/>
  <c r="D26" i="23" s="1"/>
  <c r="D119" i="17" l="1"/>
  <c r="D84" i="17"/>
  <c r="D82" i="17"/>
  <c r="D80" i="17"/>
  <c r="D73" i="17"/>
  <c r="D71" i="17"/>
  <c r="D69" i="17"/>
  <c r="D46" i="17"/>
  <c r="D44" i="17"/>
  <c r="D42" i="17"/>
  <c r="D40" i="17"/>
  <c r="D35" i="17"/>
  <c r="D33" i="17"/>
  <c r="D31" i="17"/>
  <c r="D83" i="17"/>
  <c r="D81" i="17"/>
  <c r="D79" i="17"/>
  <c r="D72" i="17"/>
  <c r="D70" i="17"/>
  <c r="D47" i="17"/>
  <c r="D45" i="17"/>
  <c r="D43" i="17"/>
  <c r="D41" i="17"/>
  <c r="D32" i="17"/>
  <c r="D83" i="23"/>
  <c r="D81" i="23"/>
  <c r="D79" i="23"/>
  <c r="D73" i="23"/>
  <c r="D71" i="23"/>
  <c r="D69" i="23"/>
  <c r="D47" i="23"/>
  <c r="D45" i="23"/>
  <c r="D43" i="23"/>
  <c r="D41" i="23"/>
  <c r="D32" i="23"/>
  <c r="D119" i="23"/>
  <c r="D84" i="23"/>
  <c r="D82" i="23"/>
  <c r="D80" i="23"/>
  <c r="D72" i="23"/>
  <c r="D70" i="23"/>
  <c r="D46" i="23"/>
  <c r="D44" i="23"/>
  <c r="D42" i="23"/>
  <c r="D40" i="23"/>
  <c r="D35" i="23"/>
  <c r="D33" i="23"/>
  <c r="D31" i="23"/>
  <c r="D34" i="23" s="1"/>
  <c r="D36" i="23" s="1"/>
  <c r="D62" i="23" s="1"/>
  <c r="D46" i="8"/>
  <c r="D44" i="8"/>
  <c r="D42" i="8"/>
  <c r="D40" i="8"/>
  <c r="D33" i="8"/>
  <c r="D31" i="8"/>
  <c r="D119" i="8"/>
  <c r="D83" i="8"/>
  <c r="D80" i="8"/>
  <c r="D82" i="8"/>
  <c r="D72" i="8"/>
  <c r="D70" i="8"/>
  <c r="D47" i="8"/>
  <c r="D45" i="8"/>
  <c r="D43" i="8"/>
  <c r="D41" i="8"/>
  <c r="D35" i="8"/>
  <c r="D32" i="8"/>
  <c r="D84" i="8"/>
  <c r="D81" i="8"/>
  <c r="D79" i="8"/>
  <c r="D73" i="8"/>
  <c r="D71" i="8"/>
  <c r="D69" i="8"/>
  <c r="D74" i="8" s="1"/>
  <c r="D121" i="8" s="1"/>
  <c r="D84" i="7"/>
  <c r="D82" i="7"/>
  <c r="D80" i="7"/>
  <c r="D72" i="7"/>
  <c r="D70" i="7"/>
  <c r="D119" i="7"/>
  <c r="D83" i="7"/>
  <c r="D81" i="7"/>
  <c r="D79" i="7"/>
  <c r="D85" i="7" s="1"/>
  <c r="D94" i="7" s="1"/>
  <c r="D96" i="7" s="1"/>
  <c r="D122" i="7" s="1"/>
  <c r="D73" i="7"/>
  <c r="D71" i="7"/>
  <c r="D69" i="7"/>
  <c r="D63" i="12"/>
  <c r="D84" i="5"/>
  <c r="D71" i="5"/>
  <c r="D45" i="5"/>
  <c r="D83" i="5"/>
  <c r="D70" i="5"/>
  <c r="D44" i="5"/>
  <c r="D32" i="5"/>
  <c r="D40" i="5"/>
  <c r="D82" i="5"/>
  <c r="D69" i="5"/>
  <c r="D43" i="5"/>
  <c r="D31" i="5"/>
  <c r="D81" i="5"/>
  <c r="D42" i="5"/>
  <c r="D80" i="5"/>
  <c r="D41" i="5"/>
  <c r="D73" i="5"/>
  <c r="D47" i="5"/>
  <c r="D35" i="5"/>
  <c r="D72" i="5"/>
  <c r="D46" i="5"/>
  <c r="D82" i="4"/>
  <c r="D70" i="4"/>
  <c r="D44" i="4"/>
  <c r="D33" i="4"/>
  <c r="D31" i="4"/>
  <c r="D81" i="4"/>
  <c r="D69" i="4"/>
  <c r="D43" i="4"/>
  <c r="D32" i="4"/>
  <c r="D80" i="4"/>
  <c r="D42" i="4"/>
  <c r="D71" i="4"/>
  <c r="D40" i="4"/>
  <c r="D73" i="4"/>
  <c r="D119" i="4"/>
  <c r="D45" i="4"/>
  <c r="D79" i="4"/>
  <c r="D41" i="4"/>
  <c r="D47" i="4"/>
  <c r="D84" i="4"/>
  <c r="D72" i="4"/>
  <c r="D46" i="4"/>
  <c r="D35" i="4"/>
  <c r="D83" i="4"/>
  <c r="D62" i="12"/>
  <c r="D65" i="12" s="1"/>
  <c r="D120" i="12" s="1"/>
  <c r="D124" i="12" s="1"/>
  <c r="D108" i="12" s="1"/>
  <c r="D109" i="12" s="1"/>
  <c r="D112" i="12" s="1"/>
  <c r="D46" i="9"/>
  <c r="D35" i="9"/>
  <c r="D45" i="9"/>
  <c r="D44" i="9"/>
  <c r="D33" i="9"/>
  <c r="D43" i="9"/>
  <c r="D31" i="9"/>
  <c r="D42" i="9"/>
  <c r="D40" i="9"/>
  <c r="D48" i="9" s="1"/>
  <c r="D63" i="9" s="1"/>
  <c r="D41" i="9"/>
  <c r="D45" i="7"/>
  <c r="D40" i="7"/>
  <c r="D44" i="7"/>
  <c r="D33" i="7"/>
  <c r="D43" i="7"/>
  <c r="D32" i="7"/>
  <c r="D42" i="7"/>
  <c r="D31" i="7"/>
  <c r="D34" i="7" s="1"/>
  <c r="D41" i="7"/>
  <c r="D47" i="7"/>
  <c r="D46" i="7"/>
  <c r="D35" i="7"/>
  <c r="D119" i="2"/>
  <c r="D83" i="2"/>
  <c r="D81" i="2"/>
  <c r="D79" i="2"/>
  <c r="D73" i="2"/>
  <c r="D71" i="2"/>
  <c r="D69" i="2"/>
  <c r="D47" i="2"/>
  <c r="D45" i="2"/>
  <c r="D43" i="2"/>
  <c r="D41" i="2"/>
  <c r="D32" i="2"/>
  <c r="D84" i="2"/>
  <c r="D82" i="2"/>
  <c r="D80" i="2"/>
  <c r="D72" i="2"/>
  <c r="D70" i="2"/>
  <c r="D46" i="2"/>
  <c r="D44" i="2"/>
  <c r="D42" i="2"/>
  <c r="D40" i="2"/>
  <c r="D33" i="2"/>
  <c r="D31" i="2"/>
  <c r="D32" i="9"/>
  <c r="D47" i="9"/>
  <c r="D79" i="5"/>
  <c r="D33" i="5"/>
  <c r="D34" i="17" l="1"/>
  <c r="D36" i="17" s="1"/>
  <c r="D62" i="17" s="1"/>
  <c r="D85" i="17"/>
  <c r="D94" i="17" s="1"/>
  <c r="D96" i="17" s="1"/>
  <c r="D122" i="17" s="1"/>
  <c r="D48" i="17"/>
  <c r="D63" i="17" s="1"/>
  <c r="D74" i="17"/>
  <c r="D121" i="17" s="1"/>
  <c r="D111" i="12"/>
  <c r="D115" i="12" s="1"/>
  <c r="D125" i="12" s="1"/>
  <c r="D126" i="12" s="1"/>
  <c r="D127" i="12" s="1"/>
  <c r="D128" i="12" s="1"/>
  <c r="D113" i="12"/>
  <c r="D114" i="12"/>
  <c r="D74" i="23"/>
  <c r="D121" i="23" s="1"/>
  <c r="D48" i="23"/>
  <c r="D63" i="23" s="1"/>
  <c r="D65" i="23" s="1"/>
  <c r="D120" i="23" s="1"/>
  <c r="D85" i="23"/>
  <c r="D94" i="23" s="1"/>
  <c r="D96" i="23" s="1"/>
  <c r="D122" i="23" s="1"/>
  <c r="D34" i="9"/>
  <c r="D36" i="9" s="1"/>
  <c r="D62" i="9" s="1"/>
  <c r="D65" i="9" s="1"/>
  <c r="D120" i="9" s="1"/>
  <c r="D124" i="9" s="1"/>
  <c r="D34" i="8"/>
  <c r="D36" i="8" s="1"/>
  <c r="D62" i="8" s="1"/>
  <c r="D65" i="8" s="1"/>
  <c r="D120" i="8" s="1"/>
  <c r="D48" i="8"/>
  <c r="D63" i="8" s="1"/>
  <c r="D85" i="8"/>
  <c r="D94" i="8" s="1"/>
  <c r="D96" i="8" s="1"/>
  <c r="D122" i="8" s="1"/>
  <c r="D36" i="7"/>
  <c r="D62" i="7" s="1"/>
  <c r="D48" i="7"/>
  <c r="D63" i="7" s="1"/>
  <c r="D74" i="7"/>
  <c r="D121" i="7" s="1"/>
  <c r="D34" i="5"/>
  <c r="D36" i="5" s="1"/>
  <c r="D62" i="5" s="1"/>
  <c r="D34" i="2"/>
  <c r="D36" i="2" s="1"/>
  <c r="D62" i="2" s="1"/>
  <c r="D74" i="5"/>
  <c r="D121" i="5" s="1"/>
  <c r="D74" i="4"/>
  <c r="D121" i="4" s="1"/>
  <c r="D48" i="5"/>
  <c r="D63" i="5" s="1"/>
  <c r="D85" i="4"/>
  <c r="D94" i="4" s="1"/>
  <c r="D96" i="4" s="1"/>
  <c r="D122" i="4" s="1"/>
  <c r="D34" i="4"/>
  <c r="D36" i="4" s="1"/>
  <c r="D62" i="4" s="1"/>
  <c r="D74" i="2"/>
  <c r="D121" i="2" s="1"/>
  <c r="D48" i="2"/>
  <c r="D63" i="2" s="1"/>
  <c r="D85" i="2"/>
  <c r="D94" i="2" s="1"/>
  <c r="D96" i="2" s="1"/>
  <c r="D122" i="2" s="1"/>
  <c r="D85" i="5"/>
  <c r="D94" i="5" s="1"/>
  <c r="D48" i="4"/>
  <c r="D63" i="4" s="1"/>
  <c r="D65" i="17" l="1"/>
  <c r="D120" i="17" s="1"/>
  <c r="D124" i="17" s="1"/>
  <c r="D124" i="23"/>
  <c r="D108" i="23"/>
  <c r="D108" i="9"/>
  <c r="D124" i="8"/>
  <c r="D65" i="7"/>
  <c r="D120" i="7" s="1"/>
  <c r="D124" i="7" s="1"/>
  <c r="D65" i="4"/>
  <c r="D120" i="4" s="1"/>
  <c r="D124" i="4" s="1"/>
  <c r="D108" i="4"/>
  <c r="D65" i="2"/>
  <c r="D120" i="2" s="1"/>
  <c r="D124" i="2" s="1"/>
  <c r="D96" i="5"/>
  <c r="D122" i="5" s="1"/>
  <c r="D108" i="17" l="1"/>
  <c r="D109" i="23"/>
  <c r="D109" i="9"/>
  <c r="D114" i="9"/>
  <c r="D112" i="9"/>
  <c r="D108" i="8"/>
  <c r="D108" i="7"/>
  <c r="D109" i="4"/>
  <c r="D114" i="4" s="1"/>
  <c r="D108" i="2"/>
  <c r="D109" i="2" s="1"/>
  <c r="D114" i="2" s="1"/>
  <c r="D65" i="5"/>
  <c r="D120" i="5" s="1"/>
  <c r="D124" i="5" s="1"/>
  <c r="D122" i="13"/>
  <c r="D124" i="13" s="1"/>
  <c r="D109" i="17" l="1"/>
  <c r="D111" i="17"/>
  <c r="D108" i="13"/>
  <c r="D109" i="13" s="1"/>
  <c r="D113" i="13"/>
  <c r="D114" i="13"/>
  <c r="D113" i="23"/>
  <c r="D112" i="23"/>
  <c r="D114" i="23"/>
  <c r="D111" i="23"/>
  <c r="D115" i="23" s="1"/>
  <c r="D125" i="23" s="1"/>
  <c r="D126" i="23" s="1"/>
  <c r="D127" i="23" s="1"/>
  <c r="D128" i="23" s="1"/>
  <c r="D113" i="9"/>
  <c r="D111" i="9"/>
  <c r="D109" i="8"/>
  <c r="D113" i="8"/>
  <c r="D109" i="7"/>
  <c r="D113" i="4"/>
  <c r="D112" i="2"/>
  <c r="D111" i="4"/>
  <c r="D112" i="4"/>
  <c r="D113" i="2"/>
  <c r="D111" i="2"/>
  <c r="D108" i="5"/>
  <c r="D114" i="17" l="1"/>
  <c r="D112" i="17"/>
  <c r="D113" i="17"/>
  <c r="D115" i="17"/>
  <c r="D125" i="17" s="1"/>
  <c r="D126" i="17" s="1"/>
  <c r="D127" i="17" s="1"/>
  <c r="D128" i="17" s="1"/>
  <c r="D112" i="13"/>
  <c r="D111" i="13"/>
  <c r="D115" i="9"/>
  <c r="D125" i="9" s="1"/>
  <c r="D126" i="9" s="1"/>
  <c r="D127" i="9" s="1"/>
  <c r="D128" i="9" s="1"/>
  <c r="D111" i="8"/>
  <c r="D112" i="8"/>
  <c r="D114" i="8"/>
  <c r="D115" i="8"/>
  <c r="D125" i="8" s="1"/>
  <c r="D126" i="8" s="1"/>
  <c r="D127" i="8" s="1"/>
  <c r="D128" i="8" s="1"/>
  <c r="D112" i="7"/>
  <c r="D111" i="7"/>
  <c r="D114" i="7"/>
  <c r="D113" i="7"/>
  <c r="D115" i="4"/>
  <c r="D125" i="4" s="1"/>
  <c r="D126" i="4" s="1"/>
  <c r="D127" i="4" s="1"/>
  <c r="D128" i="4" s="1"/>
  <c r="D109" i="5"/>
  <c r="D113" i="5" s="1"/>
  <c r="D115" i="2"/>
  <c r="D125" i="2" s="1"/>
  <c r="D126" i="2" s="1"/>
  <c r="D127" i="2" s="1"/>
  <c r="D128" i="2" s="1"/>
  <c r="D115" i="13" l="1"/>
  <c r="D125" i="13" s="1"/>
  <c r="D126" i="13" s="1"/>
  <c r="D127" i="13" s="1"/>
  <c r="D128" i="13" s="1"/>
  <c r="D115" i="7"/>
  <c r="D125" i="7" s="1"/>
  <c r="D126" i="7" s="1"/>
  <c r="D111" i="5"/>
  <c r="D112" i="5"/>
  <c r="D114" i="5"/>
  <c r="D127" i="7" l="1"/>
  <c r="D128" i="7" s="1"/>
  <c r="D115" i="5"/>
  <c r="D125" i="5" l="1"/>
  <c r="D126" i="5" s="1"/>
  <c r="D127" i="5" s="1"/>
  <c r="D128" i="5" s="1"/>
</calcChain>
</file>

<file path=xl/sharedStrings.xml><?xml version="1.0" encoding="utf-8"?>
<sst xmlns="http://schemas.openxmlformats.org/spreadsheetml/2006/main" count="3372" uniqueCount="183">
  <si>
    <t>MARANHÃO</t>
  </si>
  <si>
    <t>Secretário Executivo</t>
  </si>
  <si>
    <t>Assistente Jurídico</t>
  </si>
  <si>
    <t>Contador</t>
  </si>
  <si>
    <t>PARAÍBA</t>
  </si>
  <si>
    <t>PERNAMBUCO</t>
  </si>
  <si>
    <t>PIAUÍ</t>
  </si>
  <si>
    <t>CEARÁ</t>
  </si>
  <si>
    <t>Instituto Chico Mendes de Conservação da Biodiversidade</t>
  </si>
  <si>
    <t>Planilha de Custos e Formação de Preços</t>
  </si>
  <si>
    <t>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</si>
  <si>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</si>
  <si>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</si>
  <si>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</si>
  <si>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</si>
  <si>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</si>
  <si>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</si>
  <si>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Registro na Secretaria Especial da Previdência e do Trabalho</t>
  </si>
  <si>
    <t>Identificação do Serviço</t>
  </si>
  <si>
    <t>Tipo de Serviço</t>
  </si>
  <si>
    <t>Horas Trabalho por Semana</t>
  </si>
  <si>
    <t>Quantidade Total de Postos a Contratar</t>
  </si>
  <si>
    <t>Mão de obra</t>
  </si>
  <si>
    <t>Mão de obra vinculada à execução contratual</t>
  </si>
  <si>
    <t>Dados para composição dos custos referentes a mão de 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</si>
  <si>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</si>
  <si>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</si>
  <si>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</si>
  <si>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Data-Base da Categoria (dia/mês/ano)</t>
  </si>
  <si>
    <t>Módulo 1 - Composição da Remuneração</t>
  </si>
  <si>
    <t>Composição da Remuneração</t>
  </si>
  <si>
    <t>Valor (R$)</t>
  </si>
  <si>
    <t>Salário-Base</t>
  </si>
  <si>
    <t>DSR</t>
  </si>
  <si>
    <t>E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</si>
  <si>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</si>
  <si>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</si>
  <si>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</si>
  <si>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</si>
  <si>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</si>
  <si>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</si>
  <si>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</si>
  <si>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</si>
  <si>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</t>
  </si>
  <si>
    <t>Férias</t>
  </si>
  <si>
    <t xml:space="preserve"> Adicional de Férias</t>
  </si>
  <si>
    <t>Incidência do submódulo 2.2 sobre modulo 2.1</t>
  </si>
  <si>
    <t>TOTAL DO MODULO 2.1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</si>
  <si>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</si>
  <si>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</si>
  <si>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</si>
  <si>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</si>
  <si>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</si>
  <si>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</si>
  <si>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</si>
  <si>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ou SENAC</t>
  </si>
  <si>
    <t>SEBRAE</t>
  </si>
  <si>
    <t>INCRA</t>
  </si>
  <si>
    <t>H</t>
  </si>
  <si>
    <t>FGTS</t>
  </si>
  <si>
    <t>Submódulo 2.3 - Benefícios Mensais e Diários</t>
  </si>
  <si>
    <t>2.3</t>
  </si>
  <si>
    <t>Benefícios Mensais e Diários</t>
  </si>
  <si>
    <t>Valor Unitário</t>
  </si>
  <si>
    <t>Assistência Médica</t>
  </si>
  <si>
    <t>Assistência  Odontológica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</si>
  <si>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</si>
  <si>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</si>
  <si>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</si>
  <si>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</si>
  <si>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</si>
  <si>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</si>
  <si>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</si>
  <si>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 submódulo 2.2 sobre o Aviso Prévio Trabalhado</t>
  </si>
  <si>
    <t>Multa do FGTS do Aviso Prévio Indenizado (API) Trabalhado (APT)</t>
  </si>
  <si>
    <t>Módulo 4 - Custo de Reposição do Profissional Ausente</t>
  </si>
  <si>
    <t>Submódulo 4.1 - Substituto nas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</si>
  <si>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</si>
  <si>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</si>
  <si>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</si>
  <si>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</si>
  <si>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</si>
  <si>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</si>
  <si>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</si>
  <si>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</si>
  <si>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</si>
  <si>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</si>
  <si>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</si>
  <si>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</si>
  <si>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</si>
  <si>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</si>
  <si>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Substituto nas Ausências Legais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</si>
  <si>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</si>
  <si>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</si>
  <si>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</si>
  <si>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</si>
  <si>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</si>
  <si>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</si>
  <si>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</si>
  <si>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</si>
  <si>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</si>
  <si>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</si>
  <si>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(PIS)</t>
  </si>
  <si>
    <t>C.2. Tributos Federais (COFINS)</t>
  </si>
  <si>
    <t>C.4. Tributos Municipais (ISS)</t>
  </si>
  <si>
    <t>Quadro-Resumo do Custo por Empregado</t>
  </si>
  <si>
    <t>Mão de obra vinculada à execução contratual (valor por empregado)</t>
  </si>
  <si>
    <t>Subtotal (A+B+C+D+E)</t>
  </si>
  <si>
    <t xml:space="preserve">Valor Total por Empregado </t>
  </si>
  <si>
    <t xml:space="preserve">Valor Total Mensal </t>
  </si>
  <si>
    <t xml:space="preserve">Valor Total Anual </t>
  </si>
  <si>
    <t>Apoio Adminstrativo</t>
  </si>
  <si>
    <t>Assistente Administrativo - Nível I</t>
  </si>
  <si>
    <t>Salário Normativo da Categoria Profissional</t>
  </si>
  <si>
    <t>Processo n.º 02124.002476/2023-17</t>
  </si>
  <si>
    <t>TOTAL</t>
  </si>
  <si>
    <t>SUB-TOTAL</t>
  </si>
  <si>
    <t>Auxílio-Alimentação (21 dias úteis fixos, conforme Termo de Referência)</t>
  </si>
  <si>
    <t>Cesta Básica</t>
  </si>
  <si>
    <t>C.3. Tributos (especificar)</t>
  </si>
  <si>
    <t>4110-10</t>
  </si>
  <si>
    <t>Auxílio-Alimentação</t>
  </si>
  <si>
    <t>Transporte</t>
  </si>
  <si>
    <t>Assistente Administrativo - Nível II</t>
  </si>
  <si>
    <t>Assistente Administrativo - Nível III</t>
  </si>
  <si>
    <t>Assistente Administrativo - Nível IV</t>
  </si>
  <si>
    <t>2522-10</t>
  </si>
  <si>
    <t>APA Serra da Ibiapaba</t>
  </si>
  <si>
    <t>Cargo</t>
  </si>
  <si>
    <t>Unidade</t>
  </si>
  <si>
    <t>PARNA Jericoacoara</t>
  </si>
  <si>
    <t>NGI ICMBio Araripe</t>
  </si>
  <si>
    <t>PARNA Ubajara</t>
  </si>
  <si>
    <t>NGI ICMBio Sobral-Meruoca</t>
  </si>
  <si>
    <t>NGI ICMBio Batoque-Prainha</t>
  </si>
  <si>
    <t xml:space="preserve">Valor Unitário - Transporte </t>
  </si>
  <si>
    <t>Valor Diário (ida e volta) - Transporte</t>
  </si>
  <si>
    <t>PARNA Lençóis Maranhenses</t>
  </si>
  <si>
    <t>PARNA Chapada das Mesas</t>
  </si>
  <si>
    <t>NGI ICMBio Imperatriz</t>
  </si>
  <si>
    <t>Coordenação Regional - Parnaíba</t>
  </si>
  <si>
    <t>RESEX Delta do Parnaíba</t>
  </si>
  <si>
    <t>PARNA Sete Cidades</t>
  </si>
  <si>
    <t>PARNA Serra das Confusões</t>
  </si>
  <si>
    <t>PARNA Serra da Capivara</t>
  </si>
  <si>
    <t>PARNA Nascente do Rio Parnaíba</t>
  </si>
  <si>
    <t>APA Delta do Parnaíba</t>
  </si>
  <si>
    <t>RESEX Chapada Limpa</t>
  </si>
  <si>
    <t>GR e COAGR</t>
  </si>
  <si>
    <t>NGI ICMBio Cabedelo</t>
  </si>
  <si>
    <t>NGI ICMBio Mamanguape</t>
  </si>
  <si>
    <t>REBIO Serra Negra</t>
  </si>
  <si>
    <t>PARNA Catimbau</t>
  </si>
  <si>
    <t>NGI ICMBio Costa dos Corais</t>
  </si>
  <si>
    <t>NGI ICMBio Noronha</t>
  </si>
  <si>
    <t>Média Diária</t>
  </si>
  <si>
    <t>Média Unitária</t>
  </si>
  <si>
    <t>Gratuito</t>
  </si>
  <si>
    <t>Hora Extra regular - total de 15 por mês, conforme previsto no TR</t>
  </si>
  <si>
    <t>Sem necessidade, conforme SEI 14594564</t>
  </si>
  <si>
    <t>Apoio Administrativo</t>
  </si>
  <si>
    <t>Barreirinhas, Carolina, Imperatriz/Maranhão</t>
  </si>
  <si>
    <t>MA000081/2023</t>
  </si>
  <si>
    <t>Parnaíba, Piripiri, Carocal, São Raimundo Nonato, Corrente/Piauí</t>
  </si>
  <si>
    <t>PI000114/2023</t>
  </si>
  <si>
    <t>Parnaíba e São Raimundo Nonato</t>
  </si>
  <si>
    <t>Viçosa do Ceará, Jipioca de Jericoacoara, Crato, Ubajara, Sobral/Ceará</t>
  </si>
  <si>
    <t>CE000508/2023</t>
  </si>
  <si>
    <t>Jipioca de Jericoacoara e Fortaleza/Ceará</t>
  </si>
  <si>
    <t>Cabedelo e Mamanguape/Paraíba</t>
  </si>
  <si>
    <t>PB000071/2023</t>
  </si>
  <si>
    <t>Cabedelo/Paraíba</t>
  </si>
  <si>
    <t>2523-05</t>
  </si>
  <si>
    <t>Ibimirim e Buíque/Pernambuco</t>
  </si>
  <si>
    <t>PE000153/2023 (Ibimirim) - PE000108/2023 (Buíque)</t>
  </si>
  <si>
    <t>Tamandaré/Pernambuco</t>
  </si>
  <si>
    <t>PE000108/2023</t>
  </si>
  <si>
    <t>Fernando de Noronha/Pernambuco</t>
  </si>
  <si>
    <t>2410-40</t>
  </si>
  <si>
    <t>Quantidade de Funcionários</t>
  </si>
  <si>
    <t>44h</t>
  </si>
  <si>
    <t>Custo - Vale Transporte</t>
  </si>
  <si>
    <t>Conforme 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</si>
</sst>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&quot;R$ &quot;* #,##0.00_);_(&quot;R$ &quot;* \(#,##0.00\);_(&quot;R$ &quot;* &quot;-&quot;??_);_(@_)"/>
    <numFmt numFmtId="166" formatCode="&quot; R$ &quot;#,##0.00&quot; &quot;;&quot;-R$ &quot;#,##0.00&quot; &quot;;&quot; R$ -&quot;#&quot; &quot;;@&quot; &quot;"/>
    <numFmt numFmtId="167" formatCode="_(* #,##0.00_);_(* \(#,##0.00\);_(* \-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4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7" borderId="0" applyNumberFormat="0" applyBorder="0" applyAlignment="0" applyProtection="0"/>
    <xf numFmtId="0" fontId="12" fillId="19" borderId="12" applyNumberFormat="0" applyAlignment="0" applyProtection="0"/>
    <xf numFmtId="0" fontId="13" fillId="20" borderId="13" applyNumberFormat="0" applyAlignment="0" applyProtection="0"/>
    <xf numFmtId="0" fontId="14" fillId="0" borderId="14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5" fillId="10" borderId="12" applyNumberFormat="0" applyAlignment="0" applyProtection="0"/>
    <xf numFmtId="166" fontId="24" fillId="0" borderId="0" applyFont="0" applyBorder="0" applyProtection="0"/>
    <xf numFmtId="0" fontId="24" fillId="0" borderId="0" applyNumberFormat="0" applyFont="0" applyBorder="0" applyProtection="0"/>
    <xf numFmtId="0" fontId="25" fillId="0" borderId="0" applyNumberFormat="0" applyBorder="0" applyProtection="0"/>
    <xf numFmtId="9" fontId="24" fillId="0" borderId="0" applyFont="0" applyBorder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25" borderId="15" applyNumberFormat="0" applyAlignment="0" applyProtection="0"/>
    <xf numFmtId="0" fontId="16" fillId="19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1" fillId="29" borderId="0" applyNumberFormat="0" applyBorder="0" applyAlignment="0" applyProtection="0"/>
    <xf numFmtId="0" fontId="32" fillId="31" borderId="26" applyNumberFormat="0" applyAlignment="0" applyProtection="0"/>
    <xf numFmtId="0" fontId="33" fillId="32" borderId="27" applyNumberFormat="0" applyAlignment="0" applyProtection="0"/>
    <xf numFmtId="0" fontId="34" fillId="32" borderId="26" applyNumberFormat="0" applyAlignment="0" applyProtection="0"/>
    <xf numFmtId="0" fontId="35" fillId="0" borderId="28" applyNumberFormat="0" applyFill="0" applyAlignment="0" applyProtection="0"/>
    <xf numFmtId="0" fontId="36" fillId="33" borderId="29" applyNumberFormat="0" applyAlignment="0" applyProtection="0"/>
    <xf numFmtId="0" fontId="2" fillId="0" borderId="0" applyNumberFormat="0" applyFill="0" applyBorder="0" applyAlignment="0" applyProtection="0"/>
    <xf numFmtId="0" fontId="1" fillId="34" borderId="30" applyNumberFormat="0" applyFont="0" applyAlignment="0" applyProtection="0"/>
    <xf numFmtId="0" fontId="37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3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167" fontId="8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30" borderId="0" applyNumberFormat="0" applyBorder="0" applyAlignment="0" applyProtection="0"/>
    <xf numFmtId="0" fontId="38" fillId="38" borderId="0" applyNumberFormat="0" applyBorder="0" applyAlignment="0" applyProtection="0"/>
    <xf numFmtId="0" fontId="38" fillId="42" borderId="0" applyNumberFormat="0" applyBorder="0" applyAlignment="0" applyProtection="0"/>
    <xf numFmtId="0" fontId="38" fillId="46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58" borderId="0" applyNumberFormat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6" fillId="4" borderId="1" xfId="3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64" fontId="4" fillId="0" borderId="0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64" fontId="4" fillId="0" borderId="7" xfId="3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/>
    </xf>
    <xf numFmtId="10" fontId="6" fillId="4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0" xfId="0" applyFont="1"/>
    <xf numFmtId="16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/>
    <xf numFmtId="0" fontId="3" fillId="3" borderId="0" xfId="0" applyFont="1" applyFill="1" applyAlignment="1">
      <alignment horizontal="right"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3" fillId="27" borderId="9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0" fontId="3" fillId="3" borderId="10" xfId="0" applyFont="1" applyFill="1" applyBorder="1"/>
    <xf numFmtId="0" fontId="3" fillId="3" borderId="0" xfId="0" applyFont="1" applyFill="1"/>
    <xf numFmtId="0" fontId="0" fillId="3" borderId="0" xfId="0" applyFill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27" borderId="0" xfId="0" applyFill="1"/>
    <xf numFmtId="44" fontId="0" fillId="3" borderId="0" xfId="3" applyFont="1" applyFill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0" fontId="0" fillId="27" borderId="0" xfId="0" applyFill="1" applyAlignment="1">
      <alignment horizontal="left" vertical="center" wrapText="1"/>
    </xf>
    <xf numFmtId="0" fontId="0" fillId="27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27" borderId="1" xfId="0" applyFont="1" applyFill="1" applyBorder="1" applyAlignment="1">
      <alignment horizontal="right" vertical="center" wrapText="1"/>
    </xf>
    <xf numFmtId="0" fontId="3" fillId="27" borderId="1" xfId="0" applyFont="1" applyFill="1" applyBorder="1" applyAlignment="1">
      <alignment horizontal="right" vertical="center"/>
    </xf>
    <xf numFmtId="0" fontId="3" fillId="27" borderId="1" xfId="0" applyFont="1" applyFill="1" applyBorder="1" applyAlignment="1">
      <alignment horizontal="left" vertical="center"/>
    </xf>
    <xf numFmtId="0" fontId="3" fillId="27" borderId="2" xfId="0" applyFont="1" applyFill="1" applyBorder="1" applyAlignment="1">
      <alignment horizontal="left" vertical="center"/>
    </xf>
    <xf numFmtId="0" fontId="3" fillId="27" borderId="3" xfId="0" applyFont="1" applyFill="1" applyBorder="1" applyAlignment="1">
      <alignment horizontal="left" vertical="center"/>
    </xf>
    <xf numFmtId="0" fontId="3" fillId="26" borderId="2" xfId="0" applyFont="1" applyFill="1" applyBorder="1" applyAlignment="1">
      <alignment horizontal="center"/>
    </xf>
    <xf numFmtId="0" fontId="3" fillId="26" borderId="4" xfId="0" applyFont="1" applyFill="1" applyBorder="1" applyAlignment="1">
      <alignment horizontal="center"/>
    </xf>
    <xf numFmtId="0" fontId="3" fillId="26" borderId="3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6" borderId="1" xfId="0" applyFont="1" applyFill="1" applyBorder="1" applyAlignment="1">
      <alignment horizontal="center"/>
    </xf>
    <xf numFmtId="0" fontId="3" fillId="27" borderId="2" xfId="0" applyFont="1" applyFill="1" applyBorder="1" applyAlignment="1">
      <alignment horizontal="right" vertical="center"/>
    </xf>
    <xf numFmtId="0" fontId="3" fillId="27" borderId="4" xfId="0" applyFont="1" applyFill="1" applyBorder="1" applyAlignment="1">
      <alignment horizontal="right" vertical="center"/>
    </xf>
    <xf numFmtId="0" fontId="3" fillId="27" borderId="3" xfId="0" applyFont="1" applyFill="1" applyBorder="1" applyAlignment="1">
      <alignment horizontal="right" vertical="center"/>
    </xf>
    <xf numFmtId="0" fontId="3" fillId="27" borderId="1" xfId="0" applyFont="1" applyFill="1" applyBorder="1" applyAlignment="1">
      <alignment horizontal="left"/>
    </xf>
    <xf numFmtId="164" fontId="3" fillId="27" borderId="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 indent="1"/>
    </xf>
    <xf numFmtId="0" fontId="6" fillId="4" borderId="3" xfId="0" applyFont="1" applyFill="1" applyBorder="1" applyAlignment="1">
      <alignment horizontal="right" vertical="center" wrapText="1" inden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4" borderId="4" xfId="0" applyFont="1" applyFill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114">
    <cellStyle name="20% - Ênfase1" xfId="70" builtinId="30" customBuiltin="1"/>
    <cellStyle name="20% - Ênfase1 2" xfId="5"/>
    <cellStyle name="20% - Ênfase2" xfId="73" builtinId="34" customBuiltin="1"/>
    <cellStyle name="20% - Ênfase2 2" xfId="6"/>
    <cellStyle name="20% - Ênfase3" xfId="76" builtinId="38" customBuiltin="1"/>
    <cellStyle name="20% - Ênfase3 2" xfId="7"/>
    <cellStyle name="20% - Ênfase4" xfId="79" builtinId="42" customBuiltin="1"/>
    <cellStyle name="20% - Ênfase4 2" xfId="8"/>
    <cellStyle name="20% - Ênfase5" xfId="82" builtinId="46" customBuiltin="1"/>
    <cellStyle name="20% - Ênfase5 2" xfId="9"/>
    <cellStyle name="20% - Ênfase6" xfId="85" builtinId="50" customBuiltin="1"/>
    <cellStyle name="20% - Ênfase6 2" xfId="10"/>
    <cellStyle name="40% - Ênfase1" xfId="71" builtinId="31" customBuiltin="1"/>
    <cellStyle name="40% - Ênfase1 2" xfId="11"/>
    <cellStyle name="40% - Ênfase2" xfId="74" builtinId="35" customBuiltin="1"/>
    <cellStyle name="40% - Ênfase2 2" xfId="12"/>
    <cellStyle name="40% - Ênfase3" xfId="77" builtinId="39" customBuiltin="1"/>
    <cellStyle name="40% - Ênfase3 2" xfId="13"/>
    <cellStyle name="40% - Ênfase4" xfId="80" builtinId="43" customBuiltin="1"/>
    <cellStyle name="40% - Ênfase4 2" xfId="14"/>
    <cellStyle name="40% - Ênfase5" xfId="83" builtinId="47" customBuiltin="1"/>
    <cellStyle name="40% - Ênfase5 2" xfId="15"/>
    <cellStyle name="40% - Ênfase6" xfId="86" builtinId="51" customBuiltin="1"/>
    <cellStyle name="40% - Ênfase6 2" xfId="16"/>
    <cellStyle name="60% - Ênfase1 2" xfId="17"/>
    <cellStyle name="60% - Ênfase1 3" xfId="91"/>
    <cellStyle name="60% - Ênfase2 2" xfId="18"/>
    <cellStyle name="60% - Ênfase2 3" xfId="92"/>
    <cellStyle name="60% - Ênfase3 2" xfId="19"/>
    <cellStyle name="60% - Ênfase3 3" xfId="93"/>
    <cellStyle name="60% - Ênfase4 2" xfId="20"/>
    <cellStyle name="60% - Ênfase4 3" xfId="94"/>
    <cellStyle name="60% - Ênfase5 2" xfId="21"/>
    <cellStyle name="60% - Ênfase5 3" xfId="95"/>
    <cellStyle name="60% - Ênfase6 2" xfId="22"/>
    <cellStyle name="60% - Ênfase6 3" xfId="96"/>
    <cellStyle name="Bom" xfId="58" builtinId="26" customBuiltin="1"/>
    <cellStyle name="Bom 2" xfId="23"/>
    <cellStyle name="Cálculo" xfId="62" builtinId="22" customBuiltin="1"/>
    <cellStyle name="Cálculo 2" xfId="24"/>
    <cellStyle name="Célula de Verificação" xfId="64" builtinId="23" customBuiltin="1"/>
    <cellStyle name="Célula de Verificação 2" xfId="25"/>
    <cellStyle name="Célula Vinculada" xfId="63" builtinId="24" customBuiltin="1"/>
    <cellStyle name="Célula Vinculada 2" xfId="26"/>
    <cellStyle name="Ênfase1" xfId="69" builtinId="29" customBuiltin="1"/>
    <cellStyle name="Ênfase1 2" xfId="27"/>
    <cellStyle name="Ênfase2" xfId="72" builtinId="33" customBuiltin="1"/>
    <cellStyle name="Ênfase2 2" xfId="28"/>
    <cellStyle name="Ênfase3" xfId="75" builtinId="37" customBuiltin="1"/>
    <cellStyle name="Ênfase3 2" xfId="29"/>
    <cellStyle name="Ênfase4" xfId="78" builtinId="41" customBuiltin="1"/>
    <cellStyle name="Ênfase4 2" xfId="30"/>
    <cellStyle name="Ênfase5" xfId="81" builtinId="45" customBuiltin="1"/>
    <cellStyle name="Ênfase5 2" xfId="31"/>
    <cellStyle name="Ênfase6" xfId="84" builtinId="49" customBuiltin="1"/>
    <cellStyle name="Ênfase6 2" xfId="32"/>
    <cellStyle name="Entrada" xfId="60" builtinId="20" customBuiltin="1"/>
    <cellStyle name="Entrada 2" xfId="33"/>
    <cellStyle name="Excel Built-in Currency" xfId="34"/>
    <cellStyle name="Excel Built-in Explanatory Text" xfId="35"/>
    <cellStyle name="Excel Built-in Hyperlink" xfId="36"/>
    <cellStyle name="Excel Built-in Percent" xfId="37"/>
    <cellStyle name="Incorreto" xfId="59" builtinId="27" customBuiltin="1"/>
    <cellStyle name="Moeda" xfId="3" builtinId="4"/>
    <cellStyle name="Moeda 2" xfId="39"/>
    <cellStyle name="Moeda 2 2" xfId="112"/>
    <cellStyle name="Moeda 3" xfId="38"/>
    <cellStyle name="Moeda 4" xfId="103"/>
    <cellStyle name="Moeda 9" xfId="40"/>
    <cellStyle name="Neutra 2" xfId="90"/>
    <cellStyle name="Normal" xfId="0" builtinId="0"/>
    <cellStyle name="Normal 2" xfId="41"/>
    <cellStyle name="Normal 2 2" xfId="98"/>
    <cellStyle name="Normal 3" xfId="4"/>
    <cellStyle name="Nota" xfId="66" builtinId="10" customBuiltin="1"/>
    <cellStyle name="Nota 2" xfId="42"/>
    <cellStyle name="Porcentagem" xfId="1" builtinId="5"/>
    <cellStyle name="Saída" xfId="61" builtinId="21" customBuiltin="1"/>
    <cellStyle name="Saída 2" xfId="43"/>
    <cellStyle name="Texto de Aviso" xfId="65" builtinId="11" customBuiltin="1"/>
    <cellStyle name="Texto de Aviso 2" xfId="44"/>
    <cellStyle name="Texto Explicativo" xfId="67" builtinId="53" customBuiltin="1"/>
    <cellStyle name="Texto Explicativo 2" xfId="45"/>
    <cellStyle name="Título" xfId="53" builtinId="15" customBuiltin="1"/>
    <cellStyle name="Título 1" xfId="54" builtinId="16" customBuiltin="1"/>
    <cellStyle name="Título 1 1" xfId="47"/>
    <cellStyle name="Título 1 1 1" xfId="48"/>
    <cellStyle name="Título 1 2" xfId="46"/>
    <cellStyle name="Título 2" xfId="55" builtinId="17" customBuiltin="1"/>
    <cellStyle name="Título 2 2" xfId="49"/>
    <cellStyle name="Título 3" xfId="56" builtinId="18" customBuiltin="1"/>
    <cellStyle name="Título 3 2" xfId="50"/>
    <cellStyle name="Título 4" xfId="57" builtinId="19" customBuiltin="1"/>
    <cellStyle name="Título 4 2" xfId="51"/>
    <cellStyle name="Total" xfId="68" builtinId="25" customBuiltin="1"/>
    <cellStyle name="Total 2" xfId="52"/>
    <cellStyle name="Vírgula" xfId="2" builtinId="3"/>
    <cellStyle name="Vírgula 2" xfId="87"/>
    <cellStyle name="Vírgula 3" xfId="89"/>
    <cellStyle name="Vírgula 3 2" xfId="101"/>
    <cellStyle name="Vírgula 3 2 2" xfId="110"/>
    <cellStyle name="Vírgula 3 3" xfId="106"/>
    <cellStyle name="Vírgula 4" xfId="88"/>
    <cellStyle name="Vírgula 4 2" xfId="100"/>
    <cellStyle name="Vírgula 4 2 2" xfId="109"/>
    <cellStyle name="Vírgula 4 3" xfId="105"/>
    <cellStyle name="Vírgula 5" xfId="97"/>
    <cellStyle name="Vírgula 5 2" xfId="102"/>
    <cellStyle name="Vírgula 5 2 2" xfId="111"/>
    <cellStyle name="Vírgula 5 3" xfId="107"/>
    <cellStyle name="Vírgula 6" xfId="99"/>
    <cellStyle name="Vírgula 6 2" xfId="108"/>
    <cellStyle name="Vírgula 7" xfId="113"/>
    <cellStyle name="Vírgula 8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A40" workbookViewId="0">
      <selection activeCell="K53" sqref="K53"/>
    </sheetView>
  </sheetViews>
  <sheetFormatPr defaultRowHeight="15" x14ac:dyDescent="0.25"/>
  <cols>
    <col min="2" max="2" width="9.140625" customWidth="1"/>
    <col min="3" max="3" width="22.140625" customWidth="1"/>
    <col min="4" max="4" width="29.42578125" customWidth="1"/>
    <col min="5" max="5" width="15.140625" customWidth="1"/>
    <col min="6" max="6" width="16.5703125" customWidth="1"/>
    <col min="7" max="7" width="16" customWidth="1"/>
    <col min="10" max="10" width="14.7109375" customWidth="1"/>
    <col min="11" max="13" width="10.7109375" bestFit="1" customWidth="1"/>
  </cols>
  <sheetData>
    <row r="1" spans="2:13" x14ac:dyDescent="0.25">
      <c r="B1" s="85" t="s">
        <v>8</v>
      </c>
      <c r="C1" s="85"/>
      <c r="D1" s="85"/>
      <c r="E1" s="85"/>
      <c r="F1" s="85"/>
      <c r="G1" s="85"/>
    </row>
    <row r="2" spans="2:13" x14ac:dyDescent="0.25">
      <c r="B2" s="85" t="s">
        <v>114</v>
      </c>
      <c r="C2" s="85"/>
      <c r="D2" s="85"/>
      <c r="E2" s="85"/>
      <c r="F2" s="85"/>
      <c r="G2" s="85"/>
    </row>
    <row r="3" spans="2:13" x14ac:dyDescent="0.25">
      <c r="B3" s="8"/>
      <c r="C3" s="8"/>
      <c r="D3" s="8"/>
      <c r="E3" s="8"/>
    </row>
    <row r="5" spans="2:13" x14ac:dyDescent="0.25">
      <c r="B5" s="86" t="s">
        <v>0</v>
      </c>
      <c r="C5" s="86"/>
      <c r="D5" s="86"/>
      <c r="E5" s="86"/>
      <c r="F5" s="86"/>
      <c r="G5" s="86"/>
    </row>
    <row r="6" spans="2:13" ht="45" x14ac:dyDescent="0.25">
      <c r="B6" s="84" t="s">
        <v>129</v>
      </c>
      <c r="C6" s="84"/>
      <c r="D6" s="48" t="s">
        <v>128</v>
      </c>
      <c r="E6" s="48" t="s">
        <v>179</v>
      </c>
      <c r="F6" s="48" t="s">
        <v>135</v>
      </c>
      <c r="G6" s="48" t="s">
        <v>136</v>
      </c>
    </row>
    <row r="7" spans="2:13" x14ac:dyDescent="0.25">
      <c r="B7" s="77" t="s">
        <v>137</v>
      </c>
      <c r="C7" s="77"/>
      <c r="D7" s="92" t="s">
        <v>112</v>
      </c>
      <c r="E7" s="47">
        <v>2</v>
      </c>
      <c r="F7" s="2">
        <v>5</v>
      </c>
      <c r="G7" s="46">
        <f>(F7*2)*E7</f>
        <v>20</v>
      </c>
    </row>
    <row r="8" spans="2:13" x14ac:dyDescent="0.25">
      <c r="B8" s="77" t="s">
        <v>138</v>
      </c>
      <c r="C8" s="77"/>
      <c r="D8" s="93"/>
      <c r="E8" s="58">
        <v>1</v>
      </c>
      <c r="F8" s="3">
        <v>18</v>
      </c>
      <c r="G8" s="59">
        <f>(F8*2)*E8</f>
        <v>36</v>
      </c>
    </row>
    <row r="9" spans="2:13" x14ac:dyDescent="0.25">
      <c r="B9" s="77" t="s">
        <v>139</v>
      </c>
      <c r="C9" s="77"/>
      <c r="D9" s="94"/>
      <c r="E9" s="58">
        <v>1</v>
      </c>
      <c r="F9" s="3">
        <v>4</v>
      </c>
      <c r="G9" s="59">
        <f>(F9*2)*E9</f>
        <v>8</v>
      </c>
      <c r="J9" s="1"/>
    </row>
    <row r="10" spans="2:13" x14ac:dyDescent="0.25">
      <c r="B10" s="76" t="s">
        <v>155</v>
      </c>
      <c r="C10" s="76"/>
      <c r="D10" s="76"/>
      <c r="E10" s="76"/>
      <c r="F10" s="76"/>
      <c r="G10" s="49">
        <f>SUM(G7:G9)/4</f>
        <v>16</v>
      </c>
      <c r="J10" s="1"/>
      <c r="K10" s="1"/>
    </row>
    <row r="11" spans="2:13" x14ac:dyDescent="0.25">
      <c r="B11" s="76" t="s">
        <v>156</v>
      </c>
      <c r="C11" s="76"/>
      <c r="D11" s="76"/>
      <c r="E11" s="76"/>
      <c r="F11" s="76"/>
      <c r="G11" s="49">
        <f>G10/2</f>
        <v>8</v>
      </c>
      <c r="J11" s="1"/>
      <c r="K11" s="1"/>
      <c r="L11" s="1"/>
    </row>
    <row r="12" spans="2:13" x14ac:dyDescent="0.25">
      <c r="J12" s="51"/>
      <c r="K12" s="51"/>
      <c r="L12" s="1"/>
    </row>
    <row r="13" spans="2:13" x14ac:dyDescent="0.25">
      <c r="B13" s="86" t="s">
        <v>6</v>
      </c>
      <c r="C13" s="86"/>
      <c r="D13" s="86"/>
      <c r="E13" s="86"/>
      <c r="F13" s="86"/>
      <c r="G13" s="86"/>
      <c r="H13" s="1"/>
      <c r="I13" s="1"/>
    </row>
    <row r="14" spans="2:13" ht="45" x14ac:dyDescent="0.25">
      <c r="B14" s="95" t="s">
        <v>129</v>
      </c>
      <c r="C14" s="95"/>
      <c r="D14" s="55" t="s">
        <v>128</v>
      </c>
      <c r="E14" s="55" t="s">
        <v>179</v>
      </c>
      <c r="F14" s="55" t="s">
        <v>135</v>
      </c>
      <c r="G14" s="55" t="s">
        <v>136</v>
      </c>
      <c r="H14" s="1"/>
      <c r="J14" s="1"/>
      <c r="K14" s="1"/>
    </row>
    <row r="15" spans="2:13" x14ac:dyDescent="0.25">
      <c r="B15" s="90" t="s">
        <v>141</v>
      </c>
      <c r="C15" s="90"/>
      <c r="D15" s="84" t="s">
        <v>112</v>
      </c>
      <c r="E15" s="11">
        <v>1</v>
      </c>
      <c r="F15" s="60">
        <v>3.8</v>
      </c>
      <c r="G15" s="59">
        <f t="shared" ref="G15:G23" si="0">(F15*2)*E15</f>
        <v>7.6</v>
      </c>
      <c r="J15" s="1"/>
    </row>
    <row r="16" spans="2:13" x14ac:dyDescent="0.25">
      <c r="B16" s="90" t="s">
        <v>142</v>
      </c>
      <c r="C16" s="90"/>
      <c r="D16" s="84"/>
      <c r="E16" s="11">
        <v>1</v>
      </c>
      <c r="F16" s="60">
        <v>5</v>
      </c>
      <c r="G16" s="59">
        <f t="shared" si="0"/>
        <v>10</v>
      </c>
      <c r="J16" s="1"/>
      <c r="K16" s="1"/>
      <c r="L16" s="1"/>
      <c r="M16" s="1"/>
    </row>
    <row r="17" spans="1:12" x14ac:dyDescent="0.25">
      <c r="B17" s="90" t="s">
        <v>143</v>
      </c>
      <c r="C17" s="90"/>
      <c r="D17" s="84"/>
      <c r="E17" s="10">
        <v>1</v>
      </c>
      <c r="F17" s="60">
        <v>6</v>
      </c>
      <c r="G17" s="59">
        <f t="shared" si="0"/>
        <v>12</v>
      </c>
      <c r="K17" s="1"/>
    </row>
    <row r="18" spans="1:12" ht="15.75" customHeight="1" x14ac:dyDescent="0.25">
      <c r="B18" s="78" t="s">
        <v>144</v>
      </c>
      <c r="C18" s="79"/>
      <c r="D18" s="84"/>
      <c r="E18" s="11">
        <v>1</v>
      </c>
      <c r="F18" s="60">
        <v>5</v>
      </c>
      <c r="G18" s="59">
        <f t="shared" si="0"/>
        <v>10</v>
      </c>
    </row>
    <row r="19" spans="1:12" ht="15" customHeight="1" x14ac:dyDescent="0.25">
      <c r="B19" s="78" t="s">
        <v>145</v>
      </c>
      <c r="C19" s="79"/>
      <c r="D19" s="84"/>
      <c r="E19" s="11">
        <v>1</v>
      </c>
      <c r="F19" s="60">
        <v>0</v>
      </c>
      <c r="G19" s="59">
        <f t="shared" si="0"/>
        <v>0</v>
      </c>
      <c r="H19" t="s">
        <v>159</v>
      </c>
    </row>
    <row r="20" spans="1:12" x14ac:dyDescent="0.25">
      <c r="B20" s="77" t="s">
        <v>144</v>
      </c>
      <c r="C20" s="77"/>
      <c r="D20" s="84" t="s">
        <v>123</v>
      </c>
      <c r="E20" s="11">
        <v>1</v>
      </c>
      <c r="F20" s="60">
        <v>5</v>
      </c>
      <c r="G20" s="59">
        <f t="shared" si="0"/>
        <v>10</v>
      </c>
    </row>
    <row r="21" spans="1:12" x14ac:dyDescent="0.25">
      <c r="B21" s="77" t="s">
        <v>140</v>
      </c>
      <c r="C21" s="77"/>
      <c r="D21" s="84"/>
      <c r="E21" s="11">
        <v>3</v>
      </c>
      <c r="F21" s="60">
        <v>4</v>
      </c>
      <c r="G21" s="59">
        <f t="shared" si="0"/>
        <v>24</v>
      </c>
    </row>
    <row r="22" spans="1:12" x14ac:dyDescent="0.25">
      <c r="B22" s="77" t="s">
        <v>146</v>
      </c>
      <c r="C22" s="77"/>
      <c r="D22" s="84"/>
      <c r="E22" s="11">
        <v>1</v>
      </c>
      <c r="F22" s="60">
        <v>3.8</v>
      </c>
      <c r="G22" s="59">
        <f t="shared" si="0"/>
        <v>7.6</v>
      </c>
    </row>
    <row r="23" spans="1:12" x14ac:dyDescent="0.25">
      <c r="B23" s="77" t="s">
        <v>147</v>
      </c>
      <c r="C23" s="77"/>
      <c r="D23" s="84"/>
      <c r="E23" s="11">
        <v>1</v>
      </c>
      <c r="F23" s="60">
        <v>3.8</v>
      </c>
      <c r="G23" s="59">
        <f t="shared" si="0"/>
        <v>7.6</v>
      </c>
    </row>
    <row r="24" spans="1:12" x14ac:dyDescent="0.25">
      <c r="B24" s="76" t="s">
        <v>155</v>
      </c>
      <c r="C24" s="76"/>
      <c r="D24" s="76"/>
      <c r="E24" s="76"/>
      <c r="F24" s="76"/>
      <c r="G24" s="49">
        <f>SUM(G15:G23)/10</f>
        <v>8.879999999999999</v>
      </c>
    </row>
    <row r="25" spans="1:12" x14ac:dyDescent="0.25">
      <c r="B25" s="76" t="s">
        <v>156</v>
      </c>
      <c r="C25" s="76"/>
      <c r="D25" s="76"/>
      <c r="E25" s="76"/>
      <c r="F25" s="76"/>
      <c r="G25" s="49">
        <f>G24/2</f>
        <v>4.4399999999999995</v>
      </c>
    </row>
    <row r="26" spans="1:12" x14ac:dyDescent="0.25">
      <c r="A26" s="52"/>
      <c r="B26" s="53"/>
      <c r="C26" s="53"/>
      <c r="D26" s="53"/>
      <c r="E26" s="53"/>
      <c r="F26" s="53"/>
      <c r="G26" s="54"/>
    </row>
    <row r="27" spans="1:12" x14ac:dyDescent="0.25">
      <c r="B27" s="86" t="s">
        <v>7</v>
      </c>
      <c r="C27" s="86"/>
      <c r="D27" s="86"/>
      <c r="E27" s="86"/>
      <c r="F27" s="86"/>
      <c r="G27" s="86"/>
      <c r="J27" s="1"/>
      <c r="K27" s="1"/>
      <c r="L27" s="1"/>
    </row>
    <row r="28" spans="1:12" ht="45" x14ac:dyDescent="0.25">
      <c r="B28" s="83" t="s">
        <v>129</v>
      </c>
      <c r="C28" s="83"/>
      <c r="D28" s="48" t="s">
        <v>128</v>
      </c>
      <c r="E28" s="48" t="s">
        <v>179</v>
      </c>
      <c r="F28" s="48" t="s">
        <v>135</v>
      </c>
      <c r="G28" s="48" t="s">
        <v>136</v>
      </c>
      <c r="K28" s="1"/>
      <c r="L28" s="1"/>
    </row>
    <row r="29" spans="1:12" x14ac:dyDescent="0.25">
      <c r="B29" s="77" t="s">
        <v>127</v>
      </c>
      <c r="C29" s="77"/>
      <c r="D29" s="91" t="s">
        <v>112</v>
      </c>
      <c r="E29" s="61">
        <v>2</v>
      </c>
      <c r="F29" s="3">
        <v>8</v>
      </c>
      <c r="G29" s="59">
        <f t="shared" ref="G29:G35" si="1">(F29*2)*E29</f>
        <v>32</v>
      </c>
    </row>
    <row r="30" spans="1:12" x14ac:dyDescent="0.25">
      <c r="B30" s="90" t="s">
        <v>130</v>
      </c>
      <c r="C30" s="90"/>
      <c r="D30" s="91"/>
      <c r="E30" s="10">
        <v>4</v>
      </c>
      <c r="F30" s="3">
        <v>7</v>
      </c>
      <c r="G30" s="59">
        <f t="shared" si="1"/>
        <v>56</v>
      </c>
    </row>
    <row r="31" spans="1:12" x14ac:dyDescent="0.25">
      <c r="B31" s="90" t="s">
        <v>131</v>
      </c>
      <c r="C31" s="90"/>
      <c r="D31" s="91"/>
      <c r="E31" s="10">
        <v>2</v>
      </c>
      <c r="F31" s="3">
        <v>7</v>
      </c>
      <c r="G31" s="59">
        <f t="shared" si="1"/>
        <v>28</v>
      </c>
    </row>
    <row r="32" spans="1:12" x14ac:dyDescent="0.25">
      <c r="B32" s="90" t="s">
        <v>132</v>
      </c>
      <c r="C32" s="90"/>
      <c r="D32" s="91"/>
      <c r="E32" s="10">
        <v>2</v>
      </c>
      <c r="F32" s="3">
        <v>4.5999999999999996</v>
      </c>
      <c r="G32" s="59">
        <f t="shared" si="1"/>
        <v>18.399999999999999</v>
      </c>
      <c r="L32" s="1"/>
    </row>
    <row r="33" spans="2:13" x14ac:dyDescent="0.25">
      <c r="B33" s="90" t="s">
        <v>133</v>
      </c>
      <c r="C33" s="90"/>
      <c r="D33" s="91"/>
      <c r="E33" s="10">
        <v>1</v>
      </c>
      <c r="F33" s="3">
        <v>5</v>
      </c>
      <c r="G33" s="59">
        <f t="shared" si="1"/>
        <v>10</v>
      </c>
      <c r="J33" s="57"/>
      <c r="K33" s="57"/>
    </row>
    <row r="34" spans="2:13" x14ac:dyDescent="0.25">
      <c r="B34" s="90" t="s">
        <v>134</v>
      </c>
      <c r="C34" s="90"/>
      <c r="D34" s="92" t="s">
        <v>123</v>
      </c>
      <c r="E34" s="10">
        <v>1</v>
      </c>
      <c r="F34" s="3">
        <v>4.5</v>
      </c>
      <c r="G34" s="59">
        <f t="shared" si="1"/>
        <v>9</v>
      </c>
    </row>
    <row r="35" spans="2:13" ht="30" customHeight="1" x14ac:dyDescent="0.25">
      <c r="B35" s="77" t="s">
        <v>130</v>
      </c>
      <c r="C35" s="77"/>
      <c r="D35" s="94"/>
      <c r="E35" s="10">
        <v>1</v>
      </c>
      <c r="F35" s="3">
        <v>7</v>
      </c>
      <c r="G35" s="59">
        <f t="shared" si="1"/>
        <v>14</v>
      </c>
    </row>
    <row r="36" spans="2:13" x14ac:dyDescent="0.25">
      <c r="B36" s="87" t="s">
        <v>155</v>
      </c>
      <c r="C36" s="88"/>
      <c r="D36" s="88"/>
      <c r="E36" s="88"/>
      <c r="F36" s="89"/>
      <c r="G36" s="49">
        <f>SUM(G29:G35)/13</f>
        <v>12.876923076923077</v>
      </c>
      <c r="H36" s="1"/>
      <c r="K36" s="1"/>
      <c r="L36" s="1"/>
      <c r="M36" s="1"/>
    </row>
    <row r="37" spans="2:13" x14ac:dyDescent="0.25">
      <c r="B37" s="87" t="s">
        <v>156</v>
      </c>
      <c r="C37" s="88"/>
      <c r="D37" s="88"/>
      <c r="E37" s="88"/>
      <c r="F37" s="89"/>
      <c r="G37" s="49">
        <f>G36/2</f>
        <v>6.4384615384615387</v>
      </c>
      <c r="H37" s="1"/>
      <c r="K37" s="1"/>
      <c r="L37" s="1"/>
    </row>
    <row r="38" spans="2:13" x14ac:dyDescent="0.25">
      <c r="E38" s="4"/>
      <c r="F38" s="1"/>
      <c r="G38" s="1"/>
      <c r="K38" s="1"/>
      <c r="L38" s="1"/>
    </row>
    <row r="39" spans="2:13" x14ac:dyDescent="0.25">
      <c r="B39" s="80" t="s">
        <v>4</v>
      </c>
      <c r="C39" s="81"/>
      <c r="D39" s="81"/>
      <c r="E39" s="81"/>
      <c r="F39" s="81"/>
      <c r="G39" s="82"/>
    </row>
    <row r="40" spans="2:13" ht="45" x14ac:dyDescent="0.25">
      <c r="B40" s="83" t="s">
        <v>129</v>
      </c>
      <c r="C40" s="83"/>
      <c r="D40" s="48" t="s">
        <v>128</v>
      </c>
      <c r="E40" s="48" t="s">
        <v>179</v>
      </c>
      <c r="F40" s="48" t="s">
        <v>135</v>
      </c>
      <c r="G40" s="48" t="s">
        <v>136</v>
      </c>
    </row>
    <row r="41" spans="2:13" ht="30" customHeight="1" x14ac:dyDescent="0.25">
      <c r="B41" s="77" t="s">
        <v>148</v>
      </c>
      <c r="C41" s="77"/>
      <c r="D41" s="84" t="s">
        <v>112</v>
      </c>
      <c r="E41" s="43">
        <v>5</v>
      </c>
      <c r="F41" s="2">
        <v>9.6</v>
      </c>
      <c r="G41" s="46">
        <f t="shared" ref="G41:G49" si="2">(F41*2)*E41</f>
        <v>96</v>
      </c>
    </row>
    <row r="42" spans="2:13" x14ac:dyDescent="0.25">
      <c r="B42" s="90" t="s">
        <v>149</v>
      </c>
      <c r="C42" s="90"/>
      <c r="D42" s="84"/>
      <c r="E42" s="43">
        <v>1</v>
      </c>
      <c r="F42" s="2">
        <v>9.6</v>
      </c>
      <c r="G42" s="46">
        <f t="shared" si="2"/>
        <v>19.2</v>
      </c>
    </row>
    <row r="43" spans="2:13" x14ac:dyDescent="0.25">
      <c r="B43" s="77" t="s">
        <v>150</v>
      </c>
      <c r="C43" s="77"/>
      <c r="D43" s="84"/>
      <c r="E43" s="10">
        <v>2</v>
      </c>
      <c r="F43" s="3">
        <v>9.5</v>
      </c>
      <c r="G43" s="59">
        <f t="shared" si="2"/>
        <v>38</v>
      </c>
    </row>
    <row r="44" spans="2:13" ht="30" x14ac:dyDescent="0.25">
      <c r="B44" s="77" t="s">
        <v>148</v>
      </c>
      <c r="C44" s="77"/>
      <c r="D44" s="48" t="s">
        <v>123</v>
      </c>
      <c r="E44" s="43">
        <v>22</v>
      </c>
      <c r="F44" s="2">
        <v>9.6</v>
      </c>
      <c r="G44" s="46">
        <f t="shared" si="2"/>
        <v>422.4</v>
      </c>
    </row>
    <row r="45" spans="2:13" ht="30" x14ac:dyDescent="0.25">
      <c r="B45" s="77" t="s">
        <v>148</v>
      </c>
      <c r="C45" s="77"/>
      <c r="D45" s="48" t="s">
        <v>124</v>
      </c>
      <c r="E45" s="43">
        <v>1</v>
      </c>
      <c r="F45" s="2">
        <v>9.6</v>
      </c>
      <c r="G45" s="46">
        <f t="shared" si="2"/>
        <v>19.2</v>
      </c>
      <c r="J45" s="1"/>
      <c r="K45" s="1"/>
      <c r="L45" s="1"/>
    </row>
    <row r="46" spans="2:13" ht="30" x14ac:dyDescent="0.25">
      <c r="B46" s="77" t="s">
        <v>148</v>
      </c>
      <c r="C46" s="77"/>
      <c r="D46" s="48" t="s">
        <v>125</v>
      </c>
      <c r="E46" s="43">
        <v>1</v>
      </c>
      <c r="F46" s="2">
        <v>9.6</v>
      </c>
      <c r="G46" s="46">
        <f t="shared" si="2"/>
        <v>19.2</v>
      </c>
    </row>
    <row r="47" spans="2:13" x14ac:dyDescent="0.25">
      <c r="B47" s="77" t="s">
        <v>148</v>
      </c>
      <c r="C47" s="77"/>
      <c r="D47" s="48" t="s">
        <v>1</v>
      </c>
      <c r="E47" s="43">
        <v>1</v>
      </c>
      <c r="F47" s="2">
        <v>9.6</v>
      </c>
      <c r="G47" s="46">
        <f t="shared" si="2"/>
        <v>19.2</v>
      </c>
    </row>
    <row r="48" spans="2:13" x14ac:dyDescent="0.25">
      <c r="B48" s="77" t="s">
        <v>148</v>
      </c>
      <c r="C48" s="77"/>
      <c r="D48" s="48" t="s">
        <v>2</v>
      </c>
      <c r="E48" s="43">
        <v>2</v>
      </c>
      <c r="F48" s="2">
        <v>9.6</v>
      </c>
      <c r="G48" s="46">
        <f t="shared" si="2"/>
        <v>38.4</v>
      </c>
    </row>
    <row r="49" spans="2:11" x14ac:dyDescent="0.25">
      <c r="B49" s="77" t="s">
        <v>148</v>
      </c>
      <c r="C49" s="77"/>
      <c r="D49" s="48" t="s">
        <v>3</v>
      </c>
      <c r="E49" s="43">
        <v>2</v>
      </c>
      <c r="F49" s="2">
        <v>9.6</v>
      </c>
      <c r="G49" s="46">
        <f t="shared" si="2"/>
        <v>38.4</v>
      </c>
    </row>
    <row r="50" spans="2:11" x14ac:dyDescent="0.25">
      <c r="B50" s="76" t="s">
        <v>155</v>
      </c>
      <c r="C50" s="76"/>
      <c r="D50" s="76"/>
      <c r="E50" s="76"/>
      <c r="F50" s="76"/>
      <c r="G50" s="46">
        <f>SUM(G41:G49)/37</f>
        <v>19.189189189189189</v>
      </c>
      <c r="H50" s="1"/>
      <c r="I50" s="1"/>
    </row>
    <row r="51" spans="2:11" x14ac:dyDescent="0.25">
      <c r="B51" s="76" t="s">
        <v>156</v>
      </c>
      <c r="C51" s="76"/>
      <c r="D51" s="76"/>
      <c r="E51" s="76"/>
      <c r="F51" s="76"/>
      <c r="G51" s="46">
        <f>G50/2</f>
        <v>9.5945945945945947</v>
      </c>
    </row>
    <row r="53" spans="2:11" x14ac:dyDescent="0.25">
      <c r="B53" s="80" t="s">
        <v>5</v>
      </c>
      <c r="C53" s="81"/>
      <c r="D53" s="81"/>
      <c r="E53" s="81"/>
      <c r="F53" s="81"/>
      <c r="G53" s="82"/>
    </row>
    <row r="54" spans="2:11" ht="45" x14ac:dyDescent="0.25">
      <c r="B54" s="83" t="s">
        <v>129</v>
      </c>
      <c r="C54" s="83"/>
      <c r="D54" s="48" t="s">
        <v>128</v>
      </c>
      <c r="E54" s="48" t="s">
        <v>179</v>
      </c>
      <c r="F54" s="48" t="s">
        <v>135</v>
      </c>
      <c r="G54" s="48" t="s">
        <v>136</v>
      </c>
    </row>
    <row r="55" spans="2:11" x14ac:dyDescent="0.25">
      <c r="B55" s="77" t="s">
        <v>151</v>
      </c>
      <c r="C55" s="77"/>
      <c r="D55" s="84" t="s">
        <v>112</v>
      </c>
      <c r="E55" s="10">
        <v>2</v>
      </c>
      <c r="F55" s="3">
        <v>2.5</v>
      </c>
      <c r="G55" s="59">
        <f>(F55*2)*E55</f>
        <v>10</v>
      </c>
      <c r="J55" s="1"/>
      <c r="K55" s="1"/>
    </row>
    <row r="56" spans="2:11" x14ac:dyDescent="0.25">
      <c r="B56" s="77" t="s">
        <v>152</v>
      </c>
      <c r="C56" s="77"/>
      <c r="D56" s="84"/>
      <c r="E56" s="10">
        <v>1</v>
      </c>
      <c r="F56" s="3">
        <v>2.5</v>
      </c>
      <c r="G56" s="59">
        <f>(F56*2)*E56</f>
        <v>5</v>
      </c>
      <c r="J56" s="1"/>
    </row>
    <row r="57" spans="2:11" ht="30" x14ac:dyDescent="0.25">
      <c r="B57" s="77" t="s">
        <v>153</v>
      </c>
      <c r="C57" s="77"/>
      <c r="D57" s="48" t="s">
        <v>123</v>
      </c>
      <c r="E57" s="10">
        <v>2</v>
      </c>
      <c r="F57" s="3">
        <v>8</v>
      </c>
      <c r="G57" s="59">
        <f>(F57*2)*E57</f>
        <v>32</v>
      </c>
    </row>
    <row r="58" spans="2:11" ht="30" x14ac:dyDescent="0.25">
      <c r="B58" s="77" t="s">
        <v>154</v>
      </c>
      <c r="C58" s="77"/>
      <c r="D58" s="48" t="s">
        <v>124</v>
      </c>
      <c r="E58" s="10">
        <v>3</v>
      </c>
      <c r="F58" s="3">
        <v>0</v>
      </c>
      <c r="G58" s="59">
        <f>(F58*2)*E58</f>
        <v>0</v>
      </c>
      <c r="H58" s="8" t="s">
        <v>157</v>
      </c>
    </row>
    <row r="59" spans="2:11" x14ac:dyDescent="0.25">
      <c r="B59" s="75" t="s">
        <v>155</v>
      </c>
      <c r="C59" s="75"/>
      <c r="D59" s="75"/>
      <c r="E59" s="75"/>
      <c r="F59" s="75"/>
      <c r="G59" s="50">
        <f>SUM(G55:G58)/5</f>
        <v>9.4</v>
      </c>
    </row>
    <row r="60" spans="2:11" x14ac:dyDescent="0.25">
      <c r="B60" s="75" t="s">
        <v>156</v>
      </c>
      <c r="C60" s="75"/>
      <c r="D60" s="75"/>
      <c r="E60" s="75"/>
      <c r="F60" s="75"/>
      <c r="G60" s="50">
        <f>G59/2</f>
        <v>4.7</v>
      </c>
    </row>
  </sheetData>
  <mergeCells count="61">
    <mergeCell ref="D15:D19"/>
    <mergeCell ref="B20:C20"/>
    <mergeCell ref="B17:C17"/>
    <mergeCell ref="B34:C34"/>
    <mergeCell ref="D34:D35"/>
    <mergeCell ref="B23:C23"/>
    <mergeCell ref="D20:D23"/>
    <mergeCell ref="B22:C22"/>
    <mergeCell ref="B5:G5"/>
    <mergeCell ref="D7:D9"/>
    <mergeCell ref="B14:C14"/>
    <mergeCell ref="B7:C7"/>
    <mergeCell ref="B8:C8"/>
    <mergeCell ref="B9:C9"/>
    <mergeCell ref="B11:F11"/>
    <mergeCell ref="B44:C44"/>
    <mergeCell ref="B6:C6"/>
    <mergeCell ref="B27:G27"/>
    <mergeCell ref="B28:C28"/>
    <mergeCell ref="B29:C29"/>
    <mergeCell ref="B30:C30"/>
    <mergeCell ref="B31:C31"/>
    <mergeCell ref="B32:C32"/>
    <mergeCell ref="B33:C33"/>
    <mergeCell ref="B35:C35"/>
    <mergeCell ref="D29:D33"/>
    <mergeCell ref="B40:C40"/>
    <mergeCell ref="B21:C21"/>
    <mergeCell ref="B15:C15"/>
    <mergeCell ref="B39:G39"/>
    <mergeCell ref="B16:C16"/>
    <mergeCell ref="D55:D56"/>
    <mergeCell ref="B1:G1"/>
    <mergeCell ref="B2:G2"/>
    <mergeCell ref="B13:G13"/>
    <mergeCell ref="B36:F36"/>
    <mergeCell ref="B37:F37"/>
    <mergeCell ref="B45:C45"/>
    <mergeCell ref="B46:C46"/>
    <mergeCell ref="B47:C47"/>
    <mergeCell ref="B48:C48"/>
    <mergeCell ref="B49:C49"/>
    <mergeCell ref="B41:C41"/>
    <mergeCell ref="B42:C42"/>
    <mergeCell ref="B43:C43"/>
    <mergeCell ref="D41:D43"/>
    <mergeCell ref="B59:F59"/>
    <mergeCell ref="B60:F60"/>
    <mergeCell ref="B10:F10"/>
    <mergeCell ref="B50:F50"/>
    <mergeCell ref="B51:F51"/>
    <mergeCell ref="B57:C57"/>
    <mergeCell ref="B58:C58"/>
    <mergeCell ref="B18:C18"/>
    <mergeCell ref="B19:C19"/>
    <mergeCell ref="B24:F24"/>
    <mergeCell ref="B25:F25"/>
    <mergeCell ref="B53:G53"/>
    <mergeCell ref="B54:C54"/>
    <mergeCell ref="B55:C55"/>
    <mergeCell ref="B56:C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37" workbookViewId="0">
      <selection activeCell="D18" sqref="D18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3.7109375" bestFit="1" customWidth="1"/>
    <col min="6" max="6" width="10.7109375" bestFit="1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171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170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1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124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5290.52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f>C25*8</f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51">
        <v>9.59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68" t="s">
        <v>182</v>
      </c>
      <c r="F53" s="51">
        <v>500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6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  <c r="E55" s="68" t="s">
        <v>182</v>
      </c>
      <c r="F55" s="51">
        <v>20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A104:C104"/>
    <mergeCell ref="A105:D105"/>
    <mergeCell ref="A106:D106"/>
    <mergeCell ref="A115:B115"/>
    <mergeCell ref="B103:C103"/>
    <mergeCell ref="A96:C96"/>
    <mergeCell ref="B99:C99"/>
    <mergeCell ref="B100:C100"/>
    <mergeCell ref="B101:C101"/>
    <mergeCell ref="B102:C102"/>
    <mergeCell ref="B93:C93"/>
    <mergeCell ref="B94:C94"/>
    <mergeCell ref="A74:B74"/>
    <mergeCell ref="A75:D75"/>
    <mergeCell ref="A76:D76"/>
    <mergeCell ref="A77:D77"/>
    <mergeCell ref="A85:B85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40" workbookViewId="0">
      <selection activeCell="D18" sqref="D18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2.7109375" bestFit="1" customWidth="1"/>
    <col min="6" max="6" width="10.7109375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171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170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1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125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6855.26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f>C25*8</f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51">
        <v>9.59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68" t="s">
        <v>182</v>
      </c>
      <c r="F53" s="51">
        <v>500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6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  <c r="E55" s="68" t="s">
        <v>182</v>
      </c>
      <c r="F55" s="51">
        <v>20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SUM(D52:D57)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D126*12</f>
        <v>0</v>
      </c>
      <c r="E128" s="1"/>
    </row>
    <row r="129" spans="4:4" x14ac:dyDescent="0.25">
      <c r="D129" s="7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A104:C104"/>
    <mergeCell ref="A105:D105"/>
    <mergeCell ref="A106:D106"/>
    <mergeCell ref="A115:B115"/>
    <mergeCell ref="B103:C103"/>
    <mergeCell ref="A96:C96"/>
    <mergeCell ref="B99:C99"/>
    <mergeCell ref="B100:C100"/>
    <mergeCell ref="B101:C101"/>
    <mergeCell ref="B102:C102"/>
    <mergeCell ref="B93:C93"/>
    <mergeCell ref="B94:C94"/>
    <mergeCell ref="A74:B74"/>
    <mergeCell ref="A75:D75"/>
    <mergeCell ref="A76:D76"/>
    <mergeCell ref="A77:D77"/>
    <mergeCell ref="A85:B85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34" workbookViewId="0">
      <selection activeCell="D18" sqref="D18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2.7109375" bestFit="1" customWidth="1"/>
    <col min="6" max="6" width="10.7109375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171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170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2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2</v>
      </c>
    </row>
    <row r="16" spans="1:4" x14ac:dyDescent="0.25">
      <c r="A16" s="10">
        <v>2</v>
      </c>
      <c r="B16" s="115" t="s">
        <v>26</v>
      </c>
      <c r="C16" s="115"/>
      <c r="D16" s="10" t="s">
        <v>178</v>
      </c>
    </row>
    <row r="17" spans="1:5" x14ac:dyDescent="0.25">
      <c r="A17" s="10">
        <v>3</v>
      </c>
      <c r="B17" s="115" t="s">
        <v>113</v>
      </c>
      <c r="C17" s="115"/>
      <c r="D17" s="12">
        <v>6303.87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51">
        <v>9.59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68" t="s">
        <v>182</v>
      </c>
      <c r="F53" s="51">
        <v>500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6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  <c r="E55" s="68" t="s">
        <v>182</v>
      </c>
      <c r="F55" s="51">
        <v>20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8">
    <mergeCell ref="B7:C7"/>
    <mergeCell ref="A1:D1"/>
    <mergeCell ref="A2:D2"/>
    <mergeCell ref="A4:D4"/>
    <mergeCell ref="B5:C5"/>
    <mergeCell ref="B6:C6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96:C96"/>
    <mergeCell ref="A74:B74"/>
    <mergeCell ref="A75:D75"/>
    <mergeCell ref="A76:D76"/>
    <mergeCell ref="A77:D77"/>
    <mergeCell ref="A85:B85"/>
    <mergeCell ref="A87:D87"/>
    <mergeCell ref="A90:B90"/>
    <mergeCell ref="A92:D92"/>
    <mergeCell ref="B93:C93"/>
    <mergeCell ref="B94:C94"/>
    <mergeCell ref="B95:C95"/>
    <mergeCell ref="A116:D11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05:D105"/>
    <mergeCell ref="A106:D106"/>
    <mergeCell ref="A115:B115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34" workbookViewId="0">
      <selection activeCell="D18" sqref="D18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2.7109375" bestFit="1" customWidth="1"/>
    <col min="6" max="6" width="10.7109375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171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170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1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</v>
      </c>
    </row>
    <row r="16" spans="1:4" x14ac:dyDescent="0.25">
      <c r="A16" s="10">
        <v>2</v>
      </c>
      <c r="B16" s="115" t="s">
        <v>26</v>
      </c>
      <c r="C16" s="115"/>
      <c r="D16" s="10" t="s">
        <v>172</v>
      </c>
    </row>
    <row r="17" spans="1:5" x14ac:dyDescent="0.25">
      <c r="A17" s="10">
        <v>3</v>
      </c>
      <c r="B17" s="115" t="s">
        <v>113</v>
      </c>
      <c r="C17" s="115"/>
      <c r="D17" s="12">
        <v>5616.59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f>C25*8</f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51">
        <v>9.59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68" t="s">
        <v>182</v>
      </c>
      <c r="F53" s="51">
        <v>500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6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  <c r="E55" s="68" t="s">
        <v>182</v>
      </c>
      <c r="F55" s="51">
        <v>20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8">
    <mergeCell ref="B7:C7"/>
    <mergeCell ref="A1:D1"/>
    <mergeCell ref="A2:D2"/>
    <mergeCell ref="A4:D4"/>
    <mergeCell ref="B5:C5"/>
    <mergeCell ref="B6:C6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96:C96"/>
    <mergeCell ref="A74:B74"/>
    <mergeCell ref="A75:D75"/>
    <mergeCell ref="A76:D76"/>
    <mergeCell ref="A77:D77"/>
    <mergeCell ref="A85:B85"/>
    <mergeCell ref="A87:D87"/>
    <mergeCell ref="A90:B90"/>
    <mergeCell ref="A92:D92"/>
    <mergeCell ref="B93:C93"/>
    <mergeCell ref="B94:C94"/>
    <mergeCell ref="B95:C95"/>
    <mergeCell ref="A116:D11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05:D105"/>
    <mergeCell ref="A106:D106"/>
    <mergeCell ref="A115:B115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31" workbookViewId="0">
      <selection activeCell="D18" sqref="D18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2.7109375" bestFit="1" customWidth="1"/>
    <col min="6" max="6" width="13.5703125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171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170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2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3</v>
      </c>
    </row>
    <row r="16" spans="1:4" x14ac:dyDescent="0.25">
      <c r="A16" s="10">
        <v>2</v>
      </c>
      <c r="B16" s="115" t="s">
        <v>26</v>
      </c>
      <c r="C16" s="115"/>
      <c r="D16" s="10" t="s">
        <v>126</v>
      </c>
    </row>
    <row r="17" spans="1:5" x14ac:dyDescent="0.25">
      <c r="A17" s="10">
        <v>3</v>
      </c>
      <c r="B17" s="115" t="s">
        <v>113</v>
      </c>
      <c r="C17" s="115"/>
      <c r="D17" s="12">
        <v>6875.1</v>
      </c>
    </row>
    <row r="18" spans="1:5" x14ac:dyDescent="0.25">
      <c r="A18" s="10">
        <v>4</v>
      </c>
      <c r="B18" s="115" t="s">
        <v>27</v>
      </c>
      <c r="C18" s="115"/>
      <c r="D18" s="11" t="s">
        <v>126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51">
        <v>9.59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68" t="s">
        <v>182</v>
      </c>
      <c r="F53" s="51">
        <v>500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6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  <c r="E55" s="68" t="s">
        <v>182</v>
      </c>
      <c r="F55" s="51">
        <v>20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8">
    <mergeCell ref="B7:C7"/>
    <mergeCell ref="A1:D1"/>
    <mergeCell ref="A2:D2"/>
    <mergeCell ref="A4:D4"/>
    <mergeCell ref="B5:C5"/>
    <mergeCell ref="B6:C6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96:C96"/>
    <mergeCell ref="A74:B74"/>
    <mergeCell ref="A75:D75"/>
    <mergeCell ref="A76:D76"/>
    <mergeCell ref="A77:D77"/>
    <mergeCell ref="A85:B85"/>
    <mergeCell ref="A87:D87"/>
    <mergeCell ref="A90:B90"/>
    <mergeCell ref="A92:D92"/>
    <mergeCell ref="B93:C93"/>
    <mergeCell ref="B94:C94"/>
    <mergeCell ref="B95:C95"/>
    <mergeCell ref="A116:D11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05:D105"/>
    <mergeCell ref="A106:D106"/>
    <mergeCell ref="A115:B115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opLeftCell="A31" workbookViewId="0">
      <selection activeCell="F53" sqref="F53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2.7109375" bestFit="1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173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ht="30" x14ac:dyDescent="0.25">
      <c r="A8" s="10" t="s">
        <v>16</v>
      </c>
      <c r="B8" s="115" t="s">
        <v>17</v>
      </c>
      <c r="C8" s="115"/>
      <c r="D8" s="11" t="s">
        <v>174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3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112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2368.06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51">
        <v>4.7</v>
      </c>
    </row>
    <row r="53" spans="1:6" ht="14.25" customHeight="1" x14ac:dyDescent="0.25">
      <c r="A53" s="11" t="s">
        <v>12</v>
      </c>
      <c r="B53" s="24" t="s">
        <v>117</v>
      </c>
      <c r="C53" s="25"/>
      <c r="D53" s="15">
        <f>ROUND(($C$53*21),2)</f>
        <v>0</v>
      </c>
      <c r="E53" s="68" t="s">
        <v>182</v>
      </c>
      <c r="F53" s="51">
        <v>8.91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6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  <c r="E56" s="68" t="s">
        <v>182</v>
      </c>
      <c r="F56" s="51">
        <v>123.5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  <row r="130" spans="4:4" x14ac:dyDescent="0.25">
      <c r="D130" s="7"/>
    </row>
    <row r="131" spans="4:4" x14ac:dyDescent="0.25">
      <c r="D131" s="7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A104:C104"/>
    <mergeCell ref="A105:D105"/>
    <mergeCell ref="A106:D106"/>
    <mergeCell ref="A115:B115"/>
    <mergeCell ref="B103:C103"/>
    <mergeCell ref="A96:C96"/>
    <mergeCell ref="B99:C99"/>
    <mergeCell ref="B100:C100"/>
    <mergeCell ref="B101:C101"/>
    <mergeCell ref="B102:C102"/>
    <mergeCell ref="B93:C93"/>
    <mergeCell ref="B94:C94"/>
    <mergeCell ref="A74:B74"/>
    <mergeCell ref="A75:D75"/>
    <mergeCell ref="A76:D76"/>
    <mergeCell ref="A77:D77"/>
    <mergeCell ref="A85:B85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33" workbookViewId="0">
      <selection activeCell="F53" sqref="F53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2.7109375" bestFit="1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175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176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2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123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4494.62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51">
        <v>4.7</v>
      </c>
    </row>
    <row r="53" spans="1:6" ht="14.25" customHeight="1" x14ac:dyDescent="0.25">
      <c r="A53" s="11" t="s">
        <v>12</v>
      </c>
      <c r="B53" s="24" t="s">
        <v>117</v>
      </c>
      <c r="C53" s="25"/>
      <c r="D53" s="15">
        <f>ROUND(($C$53*21),2)</f>
        <v>0</v>
      </c>
      <c r="E53" s="68" t="s">
        <v>182</v>
      </c>
      <c r="F53" s="51">
        <v>8.91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6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  <c r="E56" s="68" t="s">
        <v>182</v>
      </c>
      <c r="F56" s="51">
        <v>123.5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A104:C104"/>
    <mergeCell ref="A105:D105"/>
    <mergeCell ref="A106:D106"/>
    <mergeCell ref="A115:B115"/>
    <mergeCell ref="B103:C103"/>
    <mergeCell ref="A96:C96"/>
    <mergeCell ref="B99:C99"/>
    <mergeCell ref="B100:C100"/>
    <mergeCell ref="B101:C101"/>
    <mergeCell ref="B102:C102"/>
    <mergeCell ref="B93:C93"/>
    <mergeCell ref="B94:C94"/>
    <mergeCell ref="A74:B74"/>
    <mergeCell ref="A75:D75"/>
    <mergeCell ref="A76:D76"/>
    <mergeCell ref="A77:D77"/>
    <mergeCell ref="A85:B85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45" workbookViewId="0">
      <selection activeCell="D53" sqref="D53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2.7109375" bestFit="1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177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176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3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124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5290.52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f>C25*8</f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51">
        <v>4.7</v>
      </c>
    </row>
    <row r="53" spans="1:6" ht="14.25" customHeight="1" x14ac:dyDescent="0.25">
      <c r="A53" s="11" t="s">
        <v>12</v>
      </c>
      <c r="B53" s="24" t="s">
        <v>117</v>
      </c>
      <c r="C53" s="25"/>
      <c r="D53" s="15">
        <f>ROUND(($C$53*21),2)</f>
        <v>0</v>
      </c>
      <c r="E53" s="68" t="s">
        <v>182</v>
      </c>
      <c r="F53" s="51">
        <v>8.91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6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  <c r="E56" s="68" t="s">
        <v>182</v>
      </c>
      <c r="F56" s="51">
        <v>123.5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4" x14ac:dyDescent="0.25">
      <c r="A65" s="100" t="s">
        <v>115</v>
      </c>
      <c r="B65" s="100"/>
      <c r="C65" s="100"/>
      <c r="D65" s="18">
        <f>ROUND(SUM(D62:D64),2)</f>
        <v>0</v>
      </c>
    </row>
    <row r="66" spans="1:4" x14ac:dyDescent="0.25">
      <c r="A66" s="106"/>
      <c r="B66" s="106"/>
      <c r="C66" s="106"/>
      <c r="D66" s="106"/>
    </row>
    <row r="67" spans="1:4" x14ac:dyDescent="0.25">
      <c r="A67" s="101" t="s">
        <v>68</v>
      </c>
      <c r="B67" s="101"/>
      <c r="C67" s="101"/>
      <c r="D67" s="101"/>
    </row>
    <row r="68" spans="1:4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4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4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4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4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4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4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4" x14ac:dyDescent="0.25">
      <c r="A75" s="102"/>
      <c r="B75" s="102"/>
      <c r="C75" s="102"/>
      <c r="D75" s="102"/>
    </row>
    <row r="76" spans="1:4" x14ac:dyDescent="0.25">
      <c r="A76" s="101" t="s">
        <v>75</v>
      </c>
      <c r="B76" s="101"/>
      <c r="C76" s="101"/>
      <c r="D76" s="101"/>
    </row>
    <row r="77" spans="1:4" x14ac:dyDescent="0.25">
      <c r="A77" s="103" t="s">
        <v>76</v>
      </c>
      <c r="B77" s="104"/>
      <c r="C77" s="104"/>
      <c r="D77" s="105"/>
    </row>
    <row r="78" spans="1:4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4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</row>
    <row r="80" spans="1:4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  <c r="E127" s="1"/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  <row r="130" spans="4:4" x14ac:dyDescent="0.25">
      <c r="D130" s="7"/>
    </row>
    <row r="131" spans="4:4" x14ac:dyDescent="0.25">
      <c r="D131" s="7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05:D105"/>
    <mergeCell ref="A106:D106"/>
    <mergeCell ref="A115:B115"/>
    <mergeCell ref="A96:C96"/>
    <mergeCell ref="A74:B74"/>
    <mergeCell ref="A75:D75"/>
    <mergeCell ref="A76:D76"/>
    <mergeCell ref="A77:D77"/>
    <mergeCell ref="A85:B85"/>
    <mergeCell ref="A87:D87"/>
    <mergeCell ref="A90:B90"/>
    <mergeCell ref="A92:D92"/>
    <mergeCell ref="B93:C93"/>
    <mergeCell ref="B94:C94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opLeftCell="A40" workbookViewId="0">
      <selection activeCell="D24" sqref="D24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3.85546875" customWidth="1"/>
    <col min="6" max="6" width="11.7109375" bestFit="1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ht="30" x14ac:dyDescent="0.25">
      <c r="A6" s="10" t="s">
        <v>12</v>
      </c>
      <c r="B6" s="115" t="s">
        <v>13</v>
      </c>
      <c r="C6" s="115"/>
      <c r="D6" s="11" t="s">
        <v>161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162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4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112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2368.06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f>C25*8</f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ROUND(SUM(D40:D47),2)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51">
        <v>8</v>
      </c>
    </row>
    <row r="53" spans="1:6" ht="19.5" customHeight="1" x14ac:dyDescent="0.25">
      <c r="A53" s="11" t="s">
        <v>12</v>
      </c>
      <c r="B53" s="24" t="s">
        <v>117</v>
      </c>
      <c r="C53" s="25"/>
      <c r="D53" s="15">
        <f>ROUND(($C$53*21),2)</f>
        <v>0</v>
      </c>
      <c r="E53" s="68" t="s">
        <v>182</v>
      </c>
      <c r="F53" s="66">
        <v>21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</row>
    <row r="55" spans="1:6" x14ac:dyDescent="0.25">
      <c r="A55" s="11" t="s">
        <v>16</v>
      </c>
      <c r="B55" s="24" t="s">
        <v>65</v>
      </c>
      <c r="C55" s="24"/>
      <c r="D55" s="12">
        <v>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  <c r="E56" s="69" t="s">
        <v>182</v>
      </c>
      <c r="F56" s="67">
        <v>121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SUM(D79:D84)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SUM(D89)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6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6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6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6" x14ac:dyDescent="0.25">
      <c r="A116" s="102"/>
      <c r="B116" s="102"/>
      <c r="C116" s="102"/>
      <c r="D116" s="102"/>
    </row>
    <row r="117" spans="1:6" x14ac:dyDescent="0.25">
      <c r="A117" s="101" t="s">
        <v>105</v>
      </c>
      <c r="B117" s="101"/>
      <c r="C117" s="101"/>
      <c r="D117" s="101"/>
    </row>
    <row r="118" spans="1:6" x14ac:dyDescent="0.25">
      <c r="A118" s="11"/>
      <c r="B118" s="99" t="s">
        <v>106</v>
      </c>
      <c r="C118" s="99"/>
      <c r="D118" s="11" t="s">
        <v>31</v>
      </c>
    </row>
    <row r="119" spans="1:6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6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6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6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6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6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6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6" x14ac:dyDescent="0.25">
      <c r="A126" s="96" t="s">
        <v>108</v>
      </c>
      <c r="B126" s="96"/>
      <c r="C126" s="96"/>
      <c r="D126" s="31">
        <f>D124+D125</f>
        <v>0</v>
      </c>
      <c r="F126" s="1"/>
    </row>
    <row r="127" spans="1:6" x14ac:dyDescent="0.25">
      <c r="A127" s="96" t="s">
        <v>109</v>
      </c>
      <c r="B127" s="96"/>
      <c r="C127" s="96"/>
      <c r="D127" s="31">
        <f>D126*$D$11</f>
        <v>0</v>
      </c>
    </row>
    <row r="128" spans="1:6" x14ac:dyDescent="0.25">
      <c r="A128" s="96" t="s">
        <v>110</v>
      </c>
      <c r="B128" s="96"/>
      <c r="C128" s="96"/>
      <c r="D128" s="31">
        <f>D127*12</f>
        <v>0</v>
      </c>
    </row>
    <row r="129" spans="4:4" x14ac:dyDescent="0.25">
      <c r="D129" s="7"/>
    </row>
    <row r="131" spans="4:4" x14ac:dyDescent="0.25">
      <c r="D131" s="44"/>
    </row>
  </sheetData>
  <mergeCells count="78">
    <mergeCell ref="A13:D13"/>
    <mergeCell ref="A14:D14"/>
    <mergeCell ref="B15:C15"/>
    <mergeCell ref="B8:C8"/>
    <mergeCell ref="A9:D9"/>
    <mergeCell ref="A10:B10"/>
    <mergeCell ref="A11:B11"/>
    <mergeCell ref="A12:D12"/>
    <mergeCell ref="B7:C7"/>
    <mergeCell ref="A1:D1"/>
    <mergeCell ref="A2:D2"/>
    <mergeCell ref="A4:D4"/>
    <mergeCell ref="B5:C5"/>
    <mergeCell ref="B6:C6"/>
    <mergeCell ref="B16:C16"/>
    <mergeCell ref="B17:C17"/>
    <mergeCell ref="B18:C18"/>
    <mergeCell ref="A26:C26"/>
    <mergeCell ref="A27:D27"/>
    <mergeCell ref="B19:C19"/>
    <mergeCell ref="A28:D28"/>
    <mergeCell ref="A29:D29"/>
    <mergeCell ref="A20:D20"/>
    <mergeCell ref="A21:D21"/>
    <mergeCell ref="B22:C22"/>
    <mergeCell ref="B23:C23"/>
    <mergeCell ref="B24:C24"/>
    <mergeCell ref="B64:C64"/>
    <mergeCell ref="A34:B34"/>
    <mergeCell ref="A36:B36"/>
    <mergeCell ref="A38:D38"/>
    <mergeCell ref="A48:B48"/>
    <mergeCell ref="A50:D50"/>
    <mergeCell ref="A58:C58"/>
    <mergeCell ref="A60:D60"/>
    <mergeCell ref="B61:C61"/>
    <mergeCell ref="B62:C62"/>
    <mergeCell ref="B63:C63"/>
    <mergeCell ref="B93:C93"/>
    <mergeCell ref="A65:C65"/>
    <mergeCell ref="A66:D66"/>
    <mergeCell ref="A67:D67"/>
    <mergeCell ref="A74:B74"/>
    <mergeCell ref="A75:D75"/>
    <mergeCell ref="A76:D76"/>
    <mergeCell ref="A77:D77"/>
    <mergeCell ref="A85:B85"/>
    <mergeCell ref="A87:D87"/>
    <mergeCell ref="A90:B90"/>
    <mergeCell ref="A92:D92"/>
    <mergeCell ref="A105:D105"/>
    <mergeCell ref="B94:C94"/>
    <mergeCell ref="B95:C95"/>
    <mergeCell ref="A96:C9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26:C126"/>
    <mergeCell ref="A127:C127"/>
    <mergeCell ref="A128:C128"/>
    <mergeCell ref="B25:C25"/>
    <mergeCell ref="B120:C120"/>
    <mergeCell ref="B121:C121"/>
    <mergeCell ref="B122:C122"/>
    <mergeCell ref="B123:C123"/>
    <mergeCell ref="A124:C124"/>
    <mergeCell ref="B125:C125"/>
    <mergeCell ref="A106:D106"/>
    <mergeCell ref="A115:B115"/>
    <mergeCell ref="A116:D116"/>
    <mergeCell ref="A117:D117"/>
    <mergeCell ref="B118:C118"/>
    <mergeCell ref="B119:C11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40" workbookViewId="0">
      <selection activeCell="F53" sqref="F53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4.42578125" customWidth="1"/>
    <col min="6" max="6" width="10.42578125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ht="30" x14ac:dyDescent="0.25">
      <c r="A6" s="10" t="s">
        <v>12</v>
      </c>
      <c r="B6" s="115" t="s">
        <v>13</v>
      </c>
      <c r="C6" s="115"/>
      <c r="D6" s="11" t="s">
        <v>163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164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5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112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2368.06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f>C25*8</f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  <c r="E36" s="1"/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ROUND(IF($C$52*2*21-6%*$D$23&lt;0,0,$C$52*2*21-6%*$D$23),2)</f>
        <v>0</v>
      </c>
      <c r="E52" s="65" t="s">
        <v>181</v>
      </c>
      <c r="F52" s="51">
        <v>4.4400000000000004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68" t="s">
        <v>182</v>
      </c>
      <c r="F53" s="66">
        <v>412.05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</row>
    <row r="55" spans="1:6" x14ac:dyDescent="0.25">
      <c r="A55" s="11" t="s">
        <v>16</v>
      </c>
      <c r="B55" s="24" t="s">
        <v>65</v>
      </c>
      <c r="C55" s="24"/>
      <c r="D55" s="12">
        <v>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  <c r="E56" s="52"/>
      <c r="F56" s="70"/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122"/>
      <c r="F79" s="123"/>
      <c r="G79" s="123"/>
      <c r="H79" s="123"/>
      <c r="I79" s="12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SUM(D79:D84)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SUM(D89)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SUM(D94:D95)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SUM(D100:D103)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SUM(D108,D109,D111,D112,D113,D114)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9">
    <mergeCell ref="E79:I79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A104:C104"/>
    <mergeCell ref="A105:D105"/>
    <mergeCell ref="A106:D106"/>
    <mergeCell ref="A115:B115"/>
    <mergeCell ref="A96:C96"/>
    <mergeCell ref="B99:C99"/>
    <mergeCell ref="B100:C100"/>
    <mergeCell ref="B101:C101"/>
    <mergeCell ref="B102:C102"/>
    <mergeCell ref="B103:C103"/>
    <mergeCell ref="B93:C93"/>
    <mergeCell ref="B94:C94"/>
    <mergeCell ref="A74:B74"/>
    <mergeCell ref="A75:D75"/>
    <mergeCell ref="A76:D76"/>
    <mergeCell ref="A77:D77"/>
    <mergeCell ref="A85:B85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40" workbookViewId="0">
      <selection activeCell="F53" sqref="F53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3.7109375" customWidth="1"/>
    <col min="7" max="7" width="10.7109375" bestFit="1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165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164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6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123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7" x14ac:dyDescent="0.25">
      <c r="A17" s="10">
        <v>3</v>
      </c>
      <c r="B17" s="115" t="s">
        <v>113</v>
      </c>
      <c r="C17" s="115"/>
      <c r="D17" s="12">
        <v>4494.62</v>
      </c>
    </row>
    <row r="18" spans="1:7" x14ac:dyDescent="0.25">
      <c r="A18" s="10">
        <v>4</v>
      </c>
      <c r="B18" s="115" t="s">
        <v>27</v>
      </c>
      <c r="C18" s="115"/>
      <c r="D18" s="11" t="s">
        <v>160</v>
      </c>
    </row>
    <row r="19" spans="1:7" x14ac:dyDescent="0.25">
      <c r="A19" s="10">
        <v>5</v>
      </c>
      <c r="B19" s="115" t="s">
        <v>28</v>
      </c>
      <c r="C19" s="115"/>
      <c r="D19" s="13">
        <v>44927</v>
      </c>
    </row>
    <row r="20" spans="1:7" x14ac:dyDescent="0.25">
      <c r="A20" s="106"/>
      <c r="B20" s="106"/>
      <c r="C20" s="106"/>
      <c r="D20" s="106"/>
    </row>
    <row r="21" spans="1:7" x14ac:dyDescent="0.25">
      <c r="A21" s="101" t="s">
        <v>29</v>
      </c>
      <c r="B21" s="101"/>
      <c r="C21" s="101"/>
      <c r="D21" s="101"/>
    </row>
    <row r="22" spans="1:7" x14ac:dyDescent="0.25">
      <c r="A22" s="11">
        <v>1</v>
      </c>
      <c r="B22" s="99" t="s">
        <v>30</v>
      </c>
      <c r="C22" s="99"/>
      <c r="D22" s="11" t="s">
        <v>31</v>
      </c>
    </row>
    <row r="23" spans="1:7" x14ac:dyDescent="0.25">
      <c r="A23" s="14" t="s">
        <v>10</v>
      </c>
      <c r="B23" s="114" t="s">
        <v>32</v>
      </c>
      <c r="C23" s="114"/>
      <c r="D23" s="15">
        <v>0</v>
      </c>
    </row>
    <row r="24" spans="1:7" x14ac:dyDescent="0.25">
      <c r="A24" s="11" t="s">
        <v>12</v>
      </c>
      <c r="B24" s="99" t="s">
        <v>33</v>
      </c>
      <c r="C24" s="99"/>
      <c r="D24" s="12">
        <v>0</v>
      </c>
    </row>
    <row r="25" spans="1:7" ht="15" customHeight="1" x14ac:dyDescent="0.25">
      <c r="A25" s="11" t="s">
        <v>14</v>
      </c>
      <c r="B25" s="97" t="s">
        <v>37</v>
      </c>
      <c r="C25" s="98"/>
      <c r="D25" s="12">
        <f>C25*8</f>
        <v>0</v>
      </c>
    </row>
    <row r="26" spans="1:7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7" x14ac:dyDescent="0.25">
      <c r="A27" s="106"/>
      <c r="B27" s="106"/>
      <c r="C27" s="106"/>
      <c r="D27" s="106"/>
    </row>
    <row r="28" spans="1:7" x14ac:dyDescent="0.25">
      <c r="A28" s="101" t="s">
        <v>38</v>
      </c>
      <c r="B28" s="101"/>
      <c r="C28" s="101"/>
      <c r="D28" s="101"/>
    </row>
    <row r="29" spans="1:7" x14ac:dyDescent="0.25">
      <c r="A29" s="101" t="s">
        <v>39</v>
      </c>
      <c r="B29" s="101"/>
      <c r="C29" s="101"/>
      <c r="D29" s="101"/>
    </row>
    <row r="30" spans="1:7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7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  <c r="G31" s="1"/>
    </row>
    <row r="32" spans="1:7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  <c r="G32" s="1"/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>
        <v>0</v>
      </c>
      <c r="D52" s="12">
        <f>ROUND(IF($C$52*2*21-6%*D23&lt;0,0,$C$52*2*21-6%*D23),2)</f>
        <v>0</v>
      </c>
      <c r="E52" s="65" t="s">
        <v>181</v>
      </c>
      <c r="F52" s="66">
        <v>4.4400000000000004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68" t="s">
        <v>182</v>
      </c>
      <c r="F53" s="66">
        <v>412.05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</row>
    <row r="55" spans="1:6" x14ac:dyDescent="0.25">
      <c r="A55" s="11" t="s">
        <v>16</v>
      </c>
      <c r="B55" s="24" t="s">
        <v>65</v>
      </c>
      <c r="C55" s="24"/>
      <c r="D55" s="12">
        <v>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SUM(D52:D57)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122"/>
      <c r="F79" s="123"/>
      <c r="G79" s="123"/>
      <c r="H79" s="123"/>
      <c r="I79" s="12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9">
    <mergeCell ref="E79:I79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A104:C104"/>
    <mergeCell ref="A105:D105"/>
    <mergeCell ref="A106:D106"/>
    <mergeCell ref="A115:B115"/>
    <mergeCell ref="A96:C96"/>
    <mergeCell ref="B99:C99"/>
    <mergeCell ref="B100:C100"/>
    <mergeCell ref="B101:C101"/>
    <mergeCell ref="B102:C102"/>
    <mergeCell ref="B103:C103"/>
    <mergeCell ref="B93:C93"/>
    <mergeCell ref="B94:C94"/>
    <mergeCell ref="A74:B74"/>
    <mergeCell ref="A75:D75"/>
    <mergeCell ref="A76:D76"/>
    <mergeCell ref="A77:D77"/>
    <mergeCell ref="A85:B85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40" workbookViewId="0">
      <selection activeCell="F52" sqref="F52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4.28515625" customWidth="1"/>
    <col min="6" max="6" width="12.7109375" bestFit="1" customWidth="1"/>
  </cols>
  <sheetData>
    <row r="1" spans="1:5" x14ac:dyDescent="0.25">
      <c r="A1" s="85" t="s">
        <v>8</v>
      </c>
      <c r="B1" s="85"/>
      <c r="C1" s="85"/>
      <c r="D1" s="85"/>
    </row>
    <row r="2" spans="1:5" x14ac:dyDescent="0.25">
      <c r="A2" s="85" t="s">
        <v>114</v>
      </c>
      <c r="B2" s="85"/>
      <c r="C2" s="85"/>
      <c r="D2" s="85"/>
    </row>
    <row r="3" spans="1:5" x14ac:dyDescent="0.25">
      <c r="A3" s="9"/>
      <c r="B3" s="9"/>
      <c r="C3" s="9"/>
      <c r="D3" s="9"/>
    </row>
    <row r="4" spans="1:5" x14ac:dyDescent="0.25">
      <c r="A4" s="117" t="s">
        <v>9</v>
      </c>
      <c r="B4" s="118"/>
      <c r="C4" s="118"/>
      <c r="D4" s="119"/>
    </row>
    <row r="5" spans="1:5" x14ac:dyDescent="0.25">
      <c r="A5" s="10" t="s">
        <v>10</v>
      </c>
      <c r="B5" s="115" t="s">
        <v>11</v>
      </c>
      <c r="C5" s="115"/>
      <c r="D5" s="10">
        <v>2023</v>
      </c>
    </row>
    <row r="6" spans="1:5" ht="45" x14ac:dyDescent="0.25">
      <c r="A6" s="10" t="s">
        <v>12</v>
      </c>
      <c r="B6" s="115" t="s">
        <v>13</v>
      </c>
      <c r="C6" s="115"/>
      <c r="D6" s="11" t="s">
        <v>166</v>
      </c>
    </row>
    <row r="7" spans="1:5" x14ac:dyDescent="0.25">
      <c r="A7" s="10" t="s">
        <v>14</v>
      </c>
      <c r="B7" s="115" t="s">
        <v>15</v>
      </c>
      <c r="C7" s="115"/>
      <c r="D7" s="10">
        <v>2023</v>
      </c>
    </row>
    <row r="8" spans="1:5" x14ac:dyDescent="0.25">
      <c r="A8" s="10" t="s">
        <v>16</v>
      </c>
      <c r="B8" s="115" t="s">
        <v>17</v>
      </c>
      <c r="C8" s="115"/>
      <c r="D8" s="11" t="s">
        <v>167</v>
      </c>
    </row>
    <row r="9" spans="1:5" x14ac:dyDescent="0.25">
      <c r="A9" s="120" t="s">
        <v>18</v>
      </c>
      <c r="B9" s="120"/>
      <c r="C9" s="120"/>
      <c r="D9" s="120"/>
    </row>
    <row r="10" spans="1:5" ht="30" x14ac:dyDescent="0.25">
      <c r="A10" s="121" t="s">
        <v>19</v>
      </c>
      <c r="B10" s="121"/>
      <c r="C10" s="11" t="s">
        <v>20</v>
      </c>
      <c r="D10" s="11" t="s">
        <v>21</v>
      </c>
    </row>
    <row r="11" spans="1:5" x14ac:dyDescent="0.25">
      <c r="A11" s="120" t="s">
        <v>111</v>
      </c>
      <c r="B11" s="120"/>
      <c r="C11" s="10" t="s">
        <v>180</v>
      </c>
      <c r="D11" s="10">
        <v>11</v>
      </c>
      <c r="E11" s="45"/>
    </row>
    <row r="12" spans="1:5" x14ac:dyDescent="0.25">
      <c r="A12" s="101" t="s">
        <v>22</v>
      </c>
      <c r="B12" s="101"/>
      <c r="C12" s="101"/>
      <c r="D12" s="101"/>
    </row>
    <row r="13" spans="1:5" x14ac:dyDescent="0.25">
      <c r="A13" s="120" t="s">
        <v>23</v>
      </c>
      <c r="B13" s="120"/>
      <c r="C13" s="120"/>
      <c r="D13" s="120"/>
    </row>
    <row r="14" spans="1:5" x14ac:dyDescent="0.25">
      <c r="A14" s="120" t="s">
        <v>24</v>
      </c>
      <c r="B14" s="120"/>
      <c r="C14" s="120"/>
      <c r="D14" s="120"/>
    </row>
    <row r="15" spans="1:5" x14ac:dyDescent="0.25">
      <c r="A15" s="10">
        <v>1</v>
      </c>
      <c r="B15" s="115" t="s">
        <v>25</v>
      </c>
      <c r="C15" s="115"/>
      <c r="D15" s="11" t="s">
        <v>112</v>
      </c>
    </row>
    <row r="16" spans="1:5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2368.06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66">
        <v>6.44</v>
      </c>
    </row>
    <row r="53" spans="1:6" ht="14.25" customHeight="1" x14ac:dyDescent="0.25">
      <c r="A53" s="11" t="s">
        <v>12</v>
      </c>
      <c r="B53" s="24" t="s">
        <v>117</v>
      </c>
      <c r="C53" s="25"/>
      <c r="D53" s="15">
        <f>ROUND(($C$53*21),2)</f>
        <v>0</v>
      </c>
      <c r="E53" s="68" t="s">
        <v>182</v>
      </c>
      <c r="F53" s="66">
        <v>24.8</v>
      </c>
    </row>
    <row r="54" spans="1:6" x14ac:dyDescent="0.25">
      <c r="A54" s="11" t="s">
        <v>14</v>
      </c>
      <c r="B54" s="24" t="s">
        <v>64</v>
      </c>
      <c r="C54" s="25"/>
      <c r="D54" s="12">
        <f>ROUND((C54*50%),2)</f>
        <v>0</v>
      </c>
      <c r="E54" s="69" t="s">
        <v>182</v>
      </c>
      <c r="F54" s="71">
        <v>90</v>
      </c>
    </row>
    <row r="55" spans="1:6" x14ac:dyDescent="0.25">
      <c r="A55" s="11" t="s">
        <v>16</v>
      </c>
      <c r="B55" s="24" t="s">
        <v>65</v>
      </c>
      <c r="C55" s="24"/>
      <c r="D55" s="12">
        <v>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  <c r="E56" s="69" t="s">
        <v>182</v>
      </c>
      <c r="F56" s="71">
        <v>94.5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SUM(D52:D57)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122"/>
      <c r="F79" s="123"/>
      <c r="G79" s="123"/>
      <c r="H79" s="123"/>
      <c r="I79" s="12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6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6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6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6" x14ac:dyDescent="0.25">
      <c r="A116" s="102"/>
      <c r="B116" s="102"/>
      <c r="C116" s="102"/>
      <c r="D116" s="102"/>
    </row>
    <row r="117" spans="1:6" x14ac:dyDescent="0.25">
      <c r="A117" s="101" t="s">
        <v>105</v>
      </c>
      <c r="B117" s="101"/>
      <c r="C117" s="101"/>
      <c r="D117" s="101"/>
    </row>
    <row r="118" spans="1:6" x14ac:dyDescent="0.25">
      <c r="A118" s="11"/>
      <c r="B118" s="99" t="s">
        <v>106</v>
      </c>
      <c r="C118" s="99"/>
      <c r="D118" s="11" t="s">
        <v>31</v>
      </c>
    </row>
    <row r="119" spans="1:6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6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6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6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6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6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6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6" x14ac:dyDescent="0.25">
      <c r="A126" s="96" t="s">
        <v>108</v>
      </c>
      <c r="B126" s="96"/>
      <c r="C126" s="96"/>
      <c r="D126" s="31">
        <f>D124+D125</f>
        <v>0</v>
      </c>
    </row>
    <row r="127" spans="1:6" x14ac:dyDescent="0.25">
      <c r="A127" s="96" t="s">
        <v>109</v>
      </c>
      <c r="B127" s="96"/>
      <c r="C127" s="96"/>
      <c r="D127" s="31">
        <f>D126*$D$11</f>
        <v>0</v>
      </c>
    </row>
    <row r="128" spans="1:6" x14ac:dyDescent="0.25">
      <c r="A128" s="96" t="s">
        <v>110</v>
      </c>
      <c r="B128" s="96"/>
      <c r="C128" s="96"/>
      <c r="D128" s="31">
        <f>D127*12</f>
        <v>0</v>
      </c>
      <c r="F128" s="1"/>
    </row>
    <row r="129" spans="4:4" x14ac:dyDescent="0.25">
      <c r="D129" s="7"/>
    </row>
  </sheetData>
  <mergeCells count="79">
    <mergeCell ref="E79:I79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A104:C104"/>
    <mergeCell ref="A105:D105"/>
    <mergeCell ref="A106:D106"/>
    <mergeCell ref="A115:B115"/>
    <mergeCell ref="A96:C96"/>
    <mergeCell ref="B99:C99"/>
    <mergeCell ref="B100:C100"/>
    <mergeCell ref="B101:C101"/>
    <mergeCell ref="B102:C102"/>
    <mergeCell ref="B103:C103"/>
    <mergeCell ref="B93:C93"/>
    <mergeCell ref="B94:C94"/>
    <mergeCell ref="A74:B74"/>
    <mergeCell ref="A75:D75"/>
    <mergeCell ref="A76:D76"/>
    <mergeCell ref="A77:D77"/>
    <mergeCell ref="A85:B85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52" workbookViewId="0">
      <selection activeCell="D18" sqref="D18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2.7109375" bestFit="1" customWidth="1"/>
    <col min="6" max="6" width="10.5703125" bestFit="1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ht="30" x14ac:dyDescent="0.25">
      <c r="A6" s="10" t="s">
        <v>12</v>
      </c>
      <c r="B6" s="115" t="s">
        <v>13</v>
      </c>
      <c r="C6" s="115"/>
      <c r="D6" s="11" t="s">
        <v>168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167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2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123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4494.62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65" t="s">
        <v>181</v>
      </c>
      <c r="F52" s="66">
        <v>6.44</v>
      </c>
    </row>
    <row r="53" spans="1:6" ht="14.25" customHeight="1" x14ac:dyDescent="0.25">
      <c r="A53" s="11" t="s">
        <v>12</v>
      </c>
      <c r="B53" s="24" t="s">
        <v>117</v>
      </c>
      <c r="C53" s="25"/>
      <c r="D53" s="15">
        <f>ROUND(($C$53*21),2)</f>
        <v>0</v>
      </c>
      <c r="E53" s="68" t="s">
        <v>182</v>
      </c>
      <c r="F53" s="66">
        <v>24.8</v>
      </c>
    </row>
    <row r="54" spans="1:6" x14ac:dyDescent="0.25">
      <c r="A54" s="11" t="s">
        <v>14</v>
      </c>
      <c r="B54" s="24" t="s">
        <v>64</v>
      </c>
      <c r="C54" s="25"/>
      <c r="D54" s="12">
        <f>ROUND((C54*50%),2)</f>
        <v>0</v>
      </c>
      <c r="E54" s="69" t="s">
        <v>182</v>
      </c>
      <c r="F54" s="71">
        <v>90</v>
      </c>
    </row>
    <row r="55" spans="1:6" x14ac:dyDescent="0.25">
      <c r="A55" s="11" t="s">
        <v>16</v>
      </c>
      <c r="B55" s="24" t="s">
        <v>65</v>
      </c>
      <c r="C55" s="24"/>
      <c r="D55" s="12">
        <v>0</v>
      </c>
    </row>
    <row r="56" spans="1:6" x14ac:dyDescent="0.25">
      <c r="A56" s="11" t="s">
        <v>34</v>
      </c>
      <c r="B56" s="24" t="s">
        <v>118</v>
      </c>
      <c r="C56" s="24"/>
      <c r="D56" s="12"/>
      <c r="E56" s="69" t="s">
        <v>182</v>
      </c>
      <c r="F56" s="71">
        <v>94.5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SUM(D52:D57)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122"/>
      <c r="F79" s="123"/>
      <c r="G79" s="123"/>
      <c r="H79" s="123"/>
      <c r="I79" s="12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9">
    <mergeCell ref="E79:I79"/>
    <mergeCell ref="B7:C7"/>
    <mergeCell ref="A1:D1"/>
    <mergeCell ref="A2:D2"/>
    <mergeCell ref="A4:D4"/>
    <mergeCell ref="B5:C5"/>
    <mergeCell ref="B6:C6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96:C96"/>
    <mergeCell ref="A74:B74"/>
    <mergeCell ref="A75:D75"/>
    <mergeCell ref="A76:D76"/>
    <mergeCell ref="A77:D77"/>
    <mergeCell ref="A85:B85"/>
    <mergeCell ref="A87:D87"/>
    <mergeCell ref="A90:B90"/>
    <mergeCell ref="A92:D92"/>
    <mergeCell ref="B93:C93"/>
    <mergeCell ref="B94:C94"/>
    <mergeCell ref="B95:C95"/>
    <mergeCell ref="A116:D11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05:D105"/>
    <mergeCell ref="A106:D106"/>
    <mergeCell ref="A115:B115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52" workbookViewId="0">
      <selection activeCell="E27" sqref="E27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4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169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170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8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112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2368.06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f>C25*8</f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72" t="s">
        <v>181</v>
      </c>
      <c r="F52" s="51">
        <v>9.59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73" t="s">
        <v>182</v>
      </c>
      <c r="F53" s="51">
        <v>500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7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  <c r="E55" s="73" t="s">
        <v>182</v>
      </c>
      <c r="F55" s="51">
        <v>20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SUM(D52:D57)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TRUNC((D124+D125),2)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A104:C104"/>
    <mergeCell ref="A105:D105"/>
    <mergeCell ref="A106:D106"/>
    <mergeCell ref="A115:B115"/>
    <mergeCell ref="B103:C103"/>
    <mergeCell ref="A96:C96"/>
    <mergeCell ref="B99:C99"/>
    <mergeCell ref="B100:C100"/>
    <mergeCell ref="B101:C101"/>
    <mergeCell ref="B102:C102"/>
    <mergeCell ref="B93:C93"/>
    <mergeCell ref="B94:C94"/>
    <mergeCell ref="A74:B74"/>
    <mergeCell ref="A75:D75"/>
    <mergeCell ref="A76:D76"/>
    <mergeCell ref="A77:D77"/>
    <mergeCell ref="A85:B85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40" workbookViewId="0">
      <selection activeCell="D18" sqref="D18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4.42578125" bestFit="1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171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170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21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123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5" x14ac:dyDescent="0.25">
      <c r="A17" s="10">
        <v>3</v>
      </c>
      <c r="B17" s="115" t="s">
        <v>113</v>
      </c>
      <c r="C17" s="115"/>
      <c r="D17" s="12">
        <v>4494.62</v>
      </c>
    </row>
    <row r="18" spans="1:5" x14ac:dyDescent="0.25">
      <c r="A18" s="10">
        <v>4</v>
      </c>
      <c r="B18" s="115" t="s">
        <v>27</v>
      </c>
      <c r="C18" s="115"/>
      <c r="D18" s="11" t="s">
        <v>160</v>
      </c>
    </row>
    <row r="19" spans="1:5" x14ac:dyDescent="0.25">
      <c r="A19" s="10">
        <v>5</v>
      </c>
      <c r="B19" s="115" t="s">
        <v>28</v>
      </c>
      <c r="C19" s="115"/>
      <c r="D19" s="13">
        <v>44927</v>
      </c>
    </row>
    <row r="20" spans="1:5" x14ac:dyDescent="0.25">
      <c r="A20" s="106"/>
      <c r="B20" s="106"/>
      <c r="C20" s="106"/>
      <c r="D20" s="106"/>
    </row>
    <row r="21" spans="1:5" x14ac:dyDescent="0.25">
      <c r="A21" s="101" t="s">
        <v>29</v>
      </c>
      <c r="B21" s="101"/>
      <c r="C21" s="101"/>
      <c r="D21" s="101"/>
    </row>
    <row r="22" spans="1:5" x14ac:dyDescent="0.25">
      <c r="A22" s="11">
        <v>1</v>
      </c>
      <c r="B22" s="99" t="s">
        <v>30</v>
      </c>
      <c r="C22" s="99"/>
      <c r="D22" s="11" t="s">
        <v>31</v>
      </c>
    </row>
    <row r="23" spans="1:5" x14ac:dyDescent="0.25">
      <c r="A23" s="14" t="s">
        <v>10</v>
      </c>
      <c r="B23" s="114" t="s">
        <v>32</v>
      </c>
      <c r="C23" s="114"/>
      <c r="D23" s="15">
        <v>0</v>
      </c>
    </row>
    <row r="24" spans="1:5" x14ac:dyDescent="0.25">
      <c r="A24" s="11" t="s">
        <v>12</v>
      </c>
      <c r="B24" s="99" t="s">
        <v>33</v>
      </c>
      <c r="C24" s="99"/>
      <c r="D24" s="12">
        <v>0</v>
      </c>
    </row>
    <row r="25" spans="1:5" ht="15" customHeight="1" x14ac:dyDescent="0.25">
      <c r="A25" s="11" t="s">
        <v>14</v>
      </c>
      <c r="B25" s="97" t="s">
        <v>37</v>
      </c>
      <c r="C25" s="98"/>
      <c r="D25" s="12">
        <v>0</v>
      </c>
    </row>
    <row r="26" spans="1:5" x14ac:dyDescent="0.25">
      <c r="A26" s="107" t="s">
        <v>115</v>
      </c>
      <c r="B26" s="116"/>
      <c r="C26" s="108"/>
      <c r="D26" s="18">
        <f>ROUND(SUM(D23:D25),2)</f>
        <v>0</v>
      </c>
      <c r="E26" s="1"/>
    </row>
    <row r="27" spans="1:5" x14ac:dyDescent="0.25">
      <c r="A27" s="106"/>
      <c r="B27" s="106"/>
      <c r="C27" s="106"/>
      <c r="D27" s="106"/>
    </row>
    <row r="28" spans="1:5" x14ac:dyDescent="0.25">
      <c r="A28" s="101" t="s">
        <v>38</v>
      </c>
      <c r="B28" s="101"/>
      <c r="C28" s="101"/>
      <c r="D28" s="101"/>
    </row>
    <row r="29" spans="1:5" x14ac:dyDescent="0.25">
      <c r="A29" s="101" t="s">
        <v>39</v>
      </c>
      <c r="B29" s="101"/>
      <c r="C29" s="101"/>
      <c r="D29" s="101"/>
    </row>
    <row r="30" spans="1:5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5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5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6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ref="D47" si="1">ROUND(($D$26*C47),2)</f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72" t="s">
        <v>181</v>
      </c>
      <c r="F52" s="51">
        <v>9.59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73" t="s">
        <v>182</v>
      </c>
      <c r="F53" s="51">
        <v>500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7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  <c r="E55" s="73" t="s">
        <v>182</v>
      </c>
      <c r="F55" s="51">
        <v>20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2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2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2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2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2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2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8"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  <mergeCell ref="A116:D116"/>
    <mergeCell ref="A97:D97"/>
    <mergeCell ref="A98:D98"/>
    <mergeCell ref="A104:C104"/>
    <mergeCell ref="A105:D105"/>
    <mergeCell ref="A106:D106"/>
    <mergeCell ref="A115:B115"/>
    <mergeCell ref="B103:C103"/>
    <mergeCell ref="A96:C96"/>
    <mergeCell ref="B99:C99"/>
    <mergeCell ref="B100:C100"/>
    <mergeCell ref="B101:C101"/>
    <mergeCell ref="B102:C102"/>
    <mergeCell ref="B93:C93"/>
    <mergeCell ref="B94:C94"/>
    <mergeCell ref="A74:B74"/>
    <mergeCell ref="A75:D75"/>
    <mergeCell ref="A76:D76"/>
    <mergeCell ref="A77:D77"/>
    <mergeCell ref="A85:B85"/>
    <mergeCell ref="B95:C95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87:D87"/>
    <mergeCell ref="A90:B90"/>
    <mergeCell ref="A92:D92"/>
    <mergeCell ref="A36:B36"/>
    <mergeCell ref="A20:D20"/>
    <mergeCell ref="A21:D21"/>
    <mergeCell ref="B22:C22"/>
    <mergeCell ref="B23:C23"/>
    <mergeCell ref="B24:C24"/>
    <mergeCell ref="B25:C25"/>
    <mergeCell ref="A26:C26"/>
    <mergeCell ref="A27:D27"/>
    <mergeCell ref="A28:D28"/>
    <mergeCell ref="A29:D29"/>
    <mergeCell ref="A34:B34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B7:C7"/>
    <mergeCell ref="A1:D1"/>
    <mergeCell ref="A2:D2"/>
    <mergeCell ref="A4:D4"/>
    <mergeCell ref="B5:C5"/>
    <mergeCell ref="B6:C6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40" workbookViewId="0">
      <selection activeCell="D18" sqref="D18"/>
    </sheetView>
  </sheetViews>
  <sheetFormatPr defaultRowHeight="15" x14ac:dyDescent="0.25"/>
  <cols>
    <col min="1" max="1" width="3.5703125" style="6" customWidth="1"/>
    <col min="2" max="2" width="65" style="5" customWidth="1"/>
    <col min="3" max="3" width="24.42578125" style="5" customWidth="1"/>
    <col min="4" max="4" width="34.5703125" style="6" customWidth="1"/>
    <col min="5" max="5" width="14.5703125" customWidth="1"/>
    <col min="6" max="6" width="11.7109375" customWidth="1"/>
    <col min="8" max="8" width="10.7109375" bestFit="1" customWidth="1"/>
  </cols>
  <sheetData>
    <row r="1" spans="1:4" x14ac:dyDescent="0.25">
      <c r="A1" s="85" t="s">
        <v>8</v>
      </c>
      <c r="B1" s="85"/>
      <c r="C1" s="85"/>
      <c r="D1" s="85"/>
    </row>
    <row r="2" spans="1:4" x14ac:dyDescent="0.25">
      <c r="A2" s="85" t="s">
        <v>114</v>
      </c>
      <c r="B2" s="85"/>
      <c r="C2" s="85"/>
      <c r="D2" s="85"/>
    </row>
    <row r="3" spans="1:4" x14ac:dyDescent="0.25">
      <c r="A3" s="9"/>
      <c r="B3" s="9"/>
      <c r="C3" s="9"/>
      <c r="D3" s="9"/>
    </row>
    <row r="4" spans="1:4" x14ac:dyDescent="0.25">
      <c r="A4" s="117" t="s">
        <v>9</v>
      </c>
      <c r="B4" s="118"/>
      <c r="C4" s="118"/>
      <c r="D4" s="119"/>
    </row>
    <row r="5" spans="1:4" x14ac:dyDescent="0.25">
      <c r="A5" s="10" t="s">
        <v>10</v>
      </c>
      <c r="B5" s="115" t="s">
        <v>11</v>
      </c>
      <c r="C5" s="115"/>
      <c r="D5" s="10">
        <v>2023</v>
      </c>
    </row>
    <row r="6" spans="1:4" x14ac:dyDescent="0.25">
      <c r="A6" s="10" t="s">
        <v>12</v>
      </c>
      <c r="B6" s="115" t="s">
        <v>13</v>
      </c>
      <c r="C6" s="115"/>
      <c r="D6" s="11" t="s">
        <v>171</v>
      </c>
    </row>
    <row r="7" spans="1:4" x14ac:dyDescent="0.25">
      <c r="A7" s="10" t="s">
        <v>14</v>
      </c>
      <c r="B7" s="115" t="s">
        <v>15</v>
      </c>
      <c r="C7" s="115"/>
      <c r="D7" s="10">
        <v>2023</v>
      </c>
    </row>
    <row r="8" spans="1:4" x14ac:dyDescent="0.25">
      <c r="A8" s="10" t="s">
        <v>16</v>
      </c>
      <c r="B8" s="115" t="s">
        <v>17</v>
      </c>
      <c r="C8" s="115"/>
      <c r="D8" s="11" t="s">
        <v>170</v>
      </c>
    </row>
    <row r="9" spans="1:4" x14ac:dyDescent="0.25">
      <c r="A9" s="120" t="s">
        <v>18</v>
      </c>
      <c r="B9" s="120"/>
      <c r="C9" s="120"/>
      <c r="D9" s="120"/>
    </row>
    <row r="10" spans="1:4" ht="30" x14ac:dyDescent="0.25">
      <c r="A10" s="121" t="s">
        <v>19</v>
      </c>
      <c r="B10" s="121"/>
      <c r="C10" s="11" t="s">
        <v>20</v>
      </c>
      <c r="D10" s="11" t="s">
        <v>21</v>
      </c>
    </row>
    <row r="11" spans="1:4" x14ac:dyDescent="0.25">
      <c r="A11" s="120" t="s">
        <v>111</v>
      </c>
      <c r="B11" s="120"/>
      <c r="C11" s="10" t="s">
        <v>180</v>
      </c>
      <c r="D11" s="10">
        <v>1</v>
      </c>
    </row>
    <row r="12" spans="1:4" x14ac:dyDescent="0.25">
      <c r="A12" s="101" t="s">
        <v>22</v>
      </c>
      <c r="B12" s="101"/>
      <c r="C12" s="101"/>
      <c r="D12" s="101"/>
    </row>
    <row r="13" spans="1:4" x14ac:dyDescent="0.25">
      <c r="A13" s="120" t="s">
        <v>23</v>
      </c>
      <c r="B13" s="120"/>
      <c r="C13" s="120"/>
      <c r="D13" s="120"/>
    </row>
    <row r="14" spans="1:4" x14ac:dyDescent="0.25">
      <c r="A14" s="120" t="s">
        <v>24</v>
      </c>
      <c r="B14" s="120"/>
      <c r="C14" s="120"/>
      <c r="D14" s="120"/>
    </row>
    <row r="15" spans="1:4" x14ac:dyDescent="0.25">
      <c r="A15" s="10">
        <v>1</v>
      </c>
      <c r="B15" s="115" t="s">
        <v>25</v>
      </c>
      <c r="C15" s="115"/>
      <c r="D15" s="11" t="s">
        <v>123</v>
      </c>
    </row>
    <row r="16" spans="1:4" x14ac:dyDescent="0.25">
      <c r="A16" s="10">
        <v>2</v>
      </c>
      <c r="B16" s="115" t="s">
        <v>26</v>
      </c>
      <c r="C16" s="115"/>
      <c r="D16" s="10" t="s">
        <v>120</v>
      </c>
    </row>
    <row r="17" spans="1:8" x14ac:dyDescent="0.25">
      <c r="A17" s="10">
        <v>3</v>
      </c>
      <c r="B17" s="115" t="s">
        <v>113</v>
      </c>
      <c r="C17" s="115"/>
      <c r="D17" s="12">
        <v>4494.62</v>
      </c>
    </row>
    <row r="18" spans="1:8" x14ac:dyDescent="0.25">
      <c r="A18" s="10">
        <v>4</v>
      </c>
      <c r="B18" s="115" t="s">
        <v>27</v>
      </c>
      <c r="C18" s="115"/>
      <c r="D18" s="11" t="s">
        <v>160</v>
      </c>
    </row>
    <row r="19" spans="1:8" x14ac:dyDescent="0.25">
      <c r="A19" s="10">
        <v>5</v>
      </c>
      <c r="B19" s="115" t="s">
        <v>28</v>
      </c>
      <c r="C19" s="115"/>
      <c r="D19" s="13">
        <v>44927</v>
      </c>
    </row>
    <row r="20" spans="1:8" x14ac:dyDescent="0.25">
      <c r="A20" s="106"/>
      <c r="B20" s="106"/>
      <c r="C20" s="106"/>
      <c r="D20" s="106"/>
    </row>
    <row r="21" spans="1:8" x14ac:dyDescent="0.25">
      <c r="A21" s="101" t="s">
        <v>29</v>
      </c>
      <c r="B21" s="101"/>
      <c r="C21" s="101"/>
      <c r="D21" s="101"/>
    </row>
    <row r="22" spans="1:8" x14ac:dyDescent="0.25">
      <c r="A22" s="11">
        <v>1</v>
      </c>
      <c r="B22" s="99" t="s">
        <v>30</v>
      </c>
      <c r="C22" s="99"/>
      <c r="D22" s="11" t="s">
        <v>31</v>
      </c>
    </row>
    <row r="23" spans="1:8" x14ac:dyDescent="0.25">
      <c r="A23" s="14" t="s">
        <v>10</v>
      </c>
      <c r="B23" s="114" t="s">
        <v>32</v>
      </c>
      <c r="C23" s="114"/>
      <c r="D23" s="15">
        <v>0</v>
      </c>
      <c r="F23" s="1"/>
    </row>
    <row r="24" spans="1:8" x14ac:dyDescent="0.25">
      <c r="A24" s="14" t="s">
        <v>12</v>
      </c>
      <c r="B24" s="24" t="s">
        <v>158</v>
      </c>
      <c r="C24" s="56">
        <f>(D23/220)*1.5</f>
        <v>0</v>
      </c>
      <c r="D24" s="15">
        <f>$C$24*15</f>
        <v>0</v>
      </c>
      <c r="E24" s="73" t="s">
        <v>182</v>
      </c>
      <c r="H24" s="1"/>
    </row>
    <row r="25" spans="1:8" ht="15" customHeight="1" x14ac:dyDescent="0.25">
      <c r="A25" s="11" t="s">
        <v>14</v>
      </c>
      <c r="B25" s="97" t="s">
        <v>37</v>
      </c>
      <c r="C25" s="98"/>
      <c r="D25" s="12">
        <v>0</v>
      </c>
    </row>
    <row r="26" spans="1:8" x14ac:dyDescent="0.25">
      <c r="A26" s="107" t="s">
        <v>115</v>
      </c>
      <c r="B26" s="116"/>
      <c r="C26" s="108"/>
      <c r="D26" s="18">
        <f>ROUND(SUM(D23:D25),2)</f>
        <v>0</v>
      </c>
      <c r="E26" s="1"/>
      <c r="F26" s="1"/>
    </row>
    <row r="27" spans="1:8" x14ac:dyDescent="0.25">
      <c r="A27" s="106"/>
      <c r="B27" s="106"/>
      <c r="C27" s="106"/>
      <c r="D27" s="106"/>
      <c r="F27" s="1"/>
    </row>
    <row r="28" spans="1:8" x14ac:dyDescent="0.25">
      <c r="A28" s="101" t="s">
        <v>38</v>
      </c>
      <c r="B28" s="101"/>
      <c r="C28" s="101"/>
      <c r="D28" s="101"/>
    </row>
    <row r="29" spans="1:8" x14ac:dyDescent="0.25">
      <c r="A29" s="101" t="s">
        <v>39</v>
      </c>
      <c r="B29" s="101"/>
      <c r="C29" s="101"/>
      <c r="D29" s="101"/>
    </row>
    <row r="30" spans="1:8" x14ac:dyDescent="0.25">
      <c r="A30" s="11" t="s">
        <v>40</v>
      </c>
      <c r="B30" s="19" t="s">
        <v>41</v>
      </c>
      <c r="C30" s="11" t="s">
        <v>42</v>
      </c>
      <c r="D30" s="11" t="s">
        <v>31</v>
      </c>
    </row>
    <row r="31" spans="1:8" x14ac:dyDescent="0.25">
      <c r="A31" s="11" t="s">
        <v>10</v>
      </c>
      <c r="B31" s="17" t="s">
        <v>43</v>
      </c>
      <c r="C31" s="20">
        <v>8.3299999999999999E-2</v>
      </c>
      <c r="D31" s="12">
        <f>ROUND(($D$26*$C$31),2)</f>
        <v>0</v>
      </c>
    </row>
    <row r="32" spans="1:8" ht="15" customHeight="1" x14ac:dyDescent="0.25">
      <c r="A32" s="11" t="s">
        <v>12</v>
      </c>
      <c r="B32" s="17" t="s">
        <v>44</v>
      </c>
      <c r="C32" s="20">
        <v>9.0899999999999995E-2</v>
      </c>
      <c r="D32" s="12">
        <f>ROUND(($D$26*$C$32),2)</f>
        <v>0</v>
      </c>
    </row>
    <row r="33" spans="1:6" ht="15" customHeight="1" x14ac:dyDescent="0.25">
      <c r="A33" s="11" t="s">
        <v>14</v>
      </c>
      <c r="B33" s="17" t="s">
        <v>45</v>
      </c>
      <c r="C33" s="20">
        <v>3.0099999999999998E-2</v>
      </c>
      <c r="D33" s="12">
        <f>ROUND(($D$26*$C$33),2)</f>
        <v>0</v>
      </c>
    </row>
    <row r="34" spans="1:6" x14ac:dyDescent="0.25">
      <c r="A34" s="107" t="s">
        <v>116</v>
      </c>
      <c r="B34" s="108"/>
      <c r="C34" s="32">
        <f>SUM(C31:C33)</f>
        <v>0.20429999999999998</v>
      </c>
      <c r="D34" s="18">
        <f>SUM(D31:D33)</f>
        <v>0</v>
      </c>
    </row>
    <row r="35" spans="1:6" x14ac:dyDescent="0.25">
      <c r="A35" s="11" t="s">
        <v>16</v>
      </c>
      <c r="B35" s="11" t="s">
        <v>46</v>
      </c>
      <c r="C35" s="20">
        <v>7.5200000000000003E-2</v>
      </c>
      <c r="D35" s="12">
        <f>$C$35*$D$26</f>
        <v>0</v>
      </c>
    </row>
    <row r="36" spans="1:6" x14ac:dyDescent="0.25">
      <c r="A36" s="100" t="s">
        <v>47</v>
      </c>
      <c r="B36" s="100"/>
      <c r="C36" s="32">
        <f>C35+C34</f>
        <v>0.27949999999999997</v>
      </c>
      <c r="D36" s="18">
        <f>D34+D35</f>
        <v>0</v>
      </c>
    </row>
    <row r="37" spans="1:6" x14ac:dyDescent="0.25">
      <c r="A37" s="21"/>
      <c r="B37" s="21"/>
      <c r="C37" s="22"/>
      <c r="D37" s="23"/>
    </row>
    <row r="38" spans="1:6" x14ac:dyDescent="0.25">
      <c r="A38" s="113" t="s">
        <v>48</v>
      </c>
      <c r="B38" s="113"/>
      <c r="C38" s="113"/>
      <c r="D38" s="113"/>
    </row>
    <row r="39" spans="1:6" x14ac:dyDescent="0.25">
      <c r="A39" s="11" t="s">
        <v>49</v>
      </c>
      <c r="B39" s="16" t="s">
        <v>50</v>
      </c>
      <c r="C39" s="11" t="s">
        <v>42</v>
      </c>
      <c r="D39" s="11" t="s">
        <v>31</v>
      </c>
    </row>
    <row r="40" spans="1:6" x14ac:dyDescent="0.25">
      <c r="A40" s="11" t="s">
        <v>10</v>
      </c>
      <c r="B40" s="17" t="s">
        <v>51</v>
      </c>
      <c r="C40" s="20">
        <v>0.2</v>
      </c>
      <c r="D40" s="12">
        <f t="shared" ref="D40:D47" si="0">ROUND(($D$26*C40),2)</f>
        <v>0</v>
      </c>
      <c r="E40" s="1"/>
    </row>
    <row r="41" spans="1:6" x14ac:dyDescent="0.25">
      <c r="A41" s="11" t="s">
        <v>12</v>
      </c>
      <c r="B41" s="17" t="s">
        <v>52</v>
      </c>
      <c r="C41" s="20">
        <v>2.5000000000000001E-2</v>
      </c>
      <c r="D41" s="12">
        <f t="shared" si="0"/>
        <v>0</v>
      </c>
      <c r="E41" s="1"/>
    </row>
    <row r="42" spans="1:6" x14ac:dyDescent="0.25">
      <c r="A42" s="11" t="s">
        <v>14</v>
      </c>
      <c r="B42" s="17" t="s">
        <v>53</v>
      </c>
      <c r="C42" s="20">
        <v>0.03</v>
      </c>
      <c r="D42" s="12">
        <f t="shared" si="0"/>
        <v>0</v>
      </c>
      <c r="E42" s="1"/>
    </row>
    <row r="43" spans="1:6" x14ac:dyDescent="0.25">
      <c r="A43" s="11" t="s">
        <v>16</v>
      </c>
      <c r="B43" s="17" t="s">
        <v>54</v>
      </c>
      <c r="C43" s="20">
        <v>1.4999999999999999E-2</v>
      </c>
      <c r="D43" s="12">
        <f t="shared" si="0"/>
        <v>0</v>
      </c>
      <c r="E43" s="1"/>
    </row>
    <row r="44" spans="1:6" ht="15" customHeight="1" x14ac:dyDescent="0.25">
      <c r="A44" s="11" t="s">
        <v>34</v>
      </c>
      <c r="B44" s="17" t="s">
        <v>55</v>
      </c>
      <c r="C44" s="20">
        <v>0.01</v>
      </c>
      <c r="D44" s="12">
        <f t="shared" si="0"/>
        <v>0</v>
      </c>
      <c r="E44" s="1"/>
    </row>
    <row r="45" spans="1:6" x14ac:dyDescent="0.25">
      <c r="A45" s="11" t="s">
        <v>35</v>
      </c>
      <c r="B45" s="17" t="s">
        <v>56</v>
      </c>
      <c r="C45" s="20">
        <v>6.0000000000000001E-3</v>
      </c>
      <c r="D45" s="12">
        <f t="shared" si="0"/>
        <v>0</v>
      </c>
      <c r="E45" s="1"/>
    </row>
    <row r="46" spans="1:6" x14ac:dyDescent="0.25">
      <c r="A46" s="11" t="s">
        <v>36</v>
      </c>
      <c r="B46" s="17" t="s">
        <v>57</v>
      </c>
      <c r="C46" s="20">
        <v>2E-3</v>
      </c>
      <c r="D46" s="12">
        <f t="shared" si="0"/>
        <v>0</v>
      </c>
      <c r="E46" s="1"/>
    </row>
    <row r="47" spans="1:6" x14ac:dyDescent="0.25">
      <c r="A47" s="11" t="s">
        <v>58</v>
      </c>
      <c r="B47" s="17" t="s">
        <v>59</v>
      </c>
      <c r="C47" s="20">
        <v>0.08</v>
      </c>
      <c r="D47" s="12">
        <f t="shared" si="0"/>
        <v>0</v>
      </c>
      <c r="E47" s="1"/>
    </row>
    <row r="48" spans="1:6" x14ac:dyDescent="0.25">
      <c r="A48" s="100" t="s">
        <v>115</v>
      </c>
      <c r="B48" s="100"/>
      <c r="C48" s="32">
        <f>SUM(C40:C47)</f>
        <v>0.36800000000000005</v>
      </c>
      <c r="D48" s="18">
        <f>SUM(D40:D47)</f>
        <v>0</v>
      </c>
      <c r="E48" s="1"/>
      <c r="F48" s="1"/>
    </row>
    <row r="49" spans="1:6" x14ac:dyDescent="0.25">
      <c r="A49" s="34"/>
      <c r="B49" s="21"/>
      <c r="C49" s="22"/>
      <c r="D49" s="23"/>
    </row>
    <row r="50" spans="1:6" x14ac:dyDescent="0.25">
      <c r="A50" s="101" t="s">
        <v>60</v>
      </c>
      <c r="B50" s="101"/>
      <c r="C50" s="101"/>
      <c r="D50" s="101"/>
    </row>
    <row r="51" spans="1:6" x14ac:dyDescent="0.25">
      <c r="A51" s="11" t="s">
        <v>61</v>
      </c>
      <c r="B51" s="17" t="s">
        <v>62</v>
      </c>
      <c r="C51" s="11" t="s">
        <v>63</v>
      </c>
      <c r="D51" s="11" t="s">
        <v>31</v>
      </c>
    </row>
    <row r="52" spans="1:6" ht="30" x14ac:dyDescent="0.25">
      <c r="A52" s="11" t="s">
        <v>10</v>
      </c>
      <c r="B52" s="17" t="s">
        <v>122</v>
      </c>
      <c r="C52" s="25"/>
      <c r="D52" s="12">
        <f>ROUND(IF($C$52*2*21-6%*D23&lt;0,0,$C$52*2*21-6%*D23),2)</f>
        <v>0</v>
      </c>
      <c r="E52" s="72" t="s">
        <v>181</v>
      </c>
      <c r="F52" s="51">
        <v>9.59</v>
      </c>
    </row>
    <row r="53" spans="1:6" ht="14.25" customHeight="1" x14ac:dyDescent="0.25">
      <c r="A53" s="11" t="s">
        <v>12</v>
      </c>
      <c r="B53" s="24" t="s">
        <v>121</v>
      </c>
      <c r="C53" s="25"/>
      <c r="D53" s="15">
        <v>0</v>
      </c>
      <c r="E53" s="73" t="s">
        <v>182</v>
      </c>
      <c r="F53" s="51">
        <v>500</v>
      </c>
    </row>
    <row r="54" spans="1:6" x14ac:dyDescent="0.25">
      <c r="A54" s="11" t="s">
        <v>14</v>
      </c>
      <c r="B54" s="24" t="s">
        <v>64</v>
      </c>
      <c r="C54" s="24"/>
      <c r="D54" s="12">
        <v>0</v>
      </c>
      <c r="E54" s="74"/>
      <c r="F54" s="51"/>
    </row>
    <row r="55" spans="1:6" x14ac:dyDescent="0.25">
      <c r="A55" s="11" t="s">
        <v>16</v>
      </c>
      <c r="B55" s="24" t="s">
        <v>65</v>
      </c>
      <c r="C55" s="24"/>
      <c r="D55" s="12">
        <v>0</v>
      </c>
      <c r="E55" s="73" t="s">
        <v>182</v>
      </c>
      <c r="F55" s="51">
        <v>20</v>
      </c>
    </row>
    <row r="56" spans="1:6" x14ac:dyDescent="0.25">
      <c r="A56" s="11" t="s">
        <v>34</v>
      </c>
      <c r="B56" s="24" t="s">
        <v>118</v>
      </c>
      <c r="C56" s="24"/>
      <c r="D56" s="12">
        <v>0</v>
      </c>
    </row>
    <row r="57" spans="1:6" x14ac:dyDescent="0.25">
      <c r="A57" s="11" t="s">
        <v>35</v>
      </c>
      <c r="B57" s="17" t="s">
        <v>37</v>
      </c>
      <c r="C57" s="17"/>
      <c r="D57" s="12">
        <v>0</v>
      </c>
    </row>
    <row r="58" spans="1:6" x14ac:dyDescent="0.25">
      <c r="A58" s="100" t="s">
        <v>115</v>
      </c>
      <c r="B58" s="100"/>
      <c r="C58" s="100"/>
      <c r="D58" s="18">
        <f>ROUND(SUM(D52:D57),2)</f>
        <v>0</v>
      </c>
    </row>
    <row r="59" spans="1:6" x14ac:dyDescent="0.25">
      <c r="A59" s="21"/>
      <c r="B59" s="21"/>
      <c r="C59" s="21"/>
      <c r="D59" s="23"/>
    </row>
    <row r="60" spans="1:6" ht="15" customHeight="1" x14ac:dyDescent="0.25">
      <c r="A60" s="101" t="s">
        <v>66</v>
      </c>
      <c r="B60" s="101"/>
      <c r="C60" s="101"/>
      <c r="D60" s="101"/>
    </row>
    <row r="61" spans="1:6" x14ac:dyDescent="0.25">
      <c r="A61" s="11">
        <v>2</v>
      </c>
      <c r="B61" s="99" t="s">
        <v>67</v>
      </c>
      <c r="C61" s="99"/>
      <c r="D61" s="11" t="s">
        <v>31</v>
      </c>
    </row>
    <row r="62" spans="1:6" x14ac:dyDescent="0.25">
      <c r="A62" s="11" t="s">
        <v>40</v>
      </c>
      <c r="B62" s="99" t="s">
        <v>41</v>
      </c>
      <c r="C62" s="99"/>
      <c r="D62" s="12">
        <f>D36</f>
        <v>0</v>
      </c>
    </row>
    <row r="63" spans="1:6" x14ac:dyDescent="0.25">
      <c r="A63" s="11" t="s">
        <v>49</v>
      </c>
      <c r="B63" s="99" t="s">
        <v>50</v>
      </c>
      <c r="C63" s="99"/>
      <c r="D63" s="12">
        <f>D48</f>
        <v>0</v>
      </c>
    </row>
    <row r="64" spans="1:6" x14ac:dyDescent="0.25">
      <c r="A64" s="11" t="s">
        <v>61</v>
      </c>
      <c r="B64" s="99" t="s">
        <v>62</v>
      </c>
      <c r="C64" s="99"/>
      <c r="D64" s="12">
        <f>D58</f>
        <v>0</v>
      </c>
    </row>
    <row r="65" spans="1:9" x14ac:dyDescent="0.25">
      <c r="A65" s="100" t="s">
        <v>115</v>
      </c>
      <c r="B65" s="100"/>
      <c r="C65" s="100"/>
      <c r="D65" s="18">
        <f>ROUND(SUM(D62:D64),2)</f>
        <v>0</v>
      </c>
    </row>
    <row r="66" spans="1:9" x14ac:dyDescent="0.25">
      <c r="A66" s="106"/>
      <c r="B66" s="106"/>
      <c r="C66" s="106"/>
      <c r="D66" s="106"/>
    </row>
    <row r="67" spans="1:9" x14ac:dyDescent="0.25">
      <c r="A67" s="101" t="s">
        <v>68</v>
      </c>
      <c r="B67" s="101"/>
      <c r="C67" s="101"/>
      <c r="D67" s="101"/>
    </row>
    <row r="68" spans="1:9" x14ac:dyDescent="0.25">
      <c r="A68" s="11">
        <v>3</v>
      </c>
      <c r="B68" s="26" t="s">
        <v>69</v>
      </c>
      <c r="C68" s="14" t="s">
        <v>42</v>
      </c>
      <c r="D68" s="14" t="s">
        <v>31</v>
      </c>
    </row>
    <row r="69" spans="1:9" x14ac:dyDescent="0.25">
      <c r="A69" s="11" t="s">
        <v>10</v>
      </c>
      <c r="B69" s="26" t="s">
        <v>70</v>
      </c>
      <c r="C69" s="27">
        <v>4.1999999999999997E-3</v>
      </c>
      <c r="D69" s="12">
        <f>ROUND(($D$26*C69),2)</f>
        <v>0</v>
      </c>
    </row>
    <row r="70" spans="1:9" ht="15" customHeight="1" x14ac:dyDescent="0.25">
      <c r="A70" s="11" t="s">
        <v>12</v>
      </c>
      <c r="B70" s="26" t="s">
        <v>71</v>
      </c>
      <c r="C70" s="27">
        <v>2.9999999999999997E-4</v>
      </c>
      <c r="D70" s="12">
        <f>ROUND(($D$26*C70),2)</f>
        <v>0</v>
      </c>
    </row>
    <row r="71" spans="1:9" x14ac:dyDescent="0.25">
      <c r="A71" s="11" t="s">
        <v>14</v>
      </c>
      <c r="B71" s="26" t="s">
        <v>72</v>
      </c>
      <c r="C71" s="27">
        <v>1.9400000000000001E-2</v>
      </c>
      <c r="D71" s="12">
        <f>ROUND(($D$26*C71),2)</f>
        <v>0</v>
      </c>
    </row>
    <row r="72" spans="1:9" x14ac:dyDescent="0.25">
      <c r="A72" s="11" t="s">
        <v>16</v>
      </c>
      <c r="B72" s="26" t="s">
        <v>73</v>
      </c>
      <c r="C72" s="27">
        <v>7.1000000000000004E-3</v>
      </c>
      <c r="D72" s="12">
        <f>ROUND(($D$26*C72),2)</f>
        <v>0</v>
      </c>
    </row>
    <row r="73" spans="1:9" x14ac:dyDescent="0.25">
      <c r="A73" s="11" t="s">
        <v>34</v>
      </c>
      <c r="B73" s="26" t="s">
        <v>74</v>
      </c>
      <c r="C73" s="27">
        <v>0.04</v>
      </c>
      <c r="D73" s="12">
        <f>ROUND(($D$26*C73),2)</f>
        <v>0</v>
      </c>
    </row>
    <row r="74" spans="1:9" x14ac:dyDescent="0.25">
      <c r="A74" s="107" t="s">
        <v>115</v>
      </c>
      <c r="B74" s="108"/>
      <c r="C74" s="32">
        <f>SUM(C69:C73)</f>
        <v>7.1000000000000008E-2</v>
      </c>
      <c r="D74" s="18">
        <f>ROUND(SUM(D69:D73),2)</f>
        <v>0</v>
      </c>
    </row>
    <row r="75" spans="1:9" x14ac:dyDescent="0.25">
      <c r="A75" s="102"/>
      <c r="B75" s="102"/>
      <c r="C75" s="102"/>
      <c r="D75" s="102"/>
    </row>
    <row r="76" spans="1:9" x14ac:dyDescent="0.25">
      <c r="A76" s="101" t="s">
        <v>75</v>
      </c>
      <c r="B76" s="101"/>
      <c r="C76" s="101"/>
      <c r="D76" s="101"/>
    </row>
    <row r="77" spans="1:9" x14ac:dyDescent="0.25">
      <c r="A77" s="103" t="s">
        <v>76</v>
      </c>
      <c r="B77" s="104"/>
      <c r="C77" s="104"/>
      <c r="D77" s="105"/>
    </row>
    <row r="78" spans="1:9" x14ac:dyDescent="0.25">
      <c r="A78" s="11" t="s">
        <v>77</v>
      </c>
      <c r="B78" s="17" t="s">
        <v>78</v>
      </c>
      <c r="C78" s="11" t="s">
        <v>42</v>
      </c>
      <c r="D78" s="11" t="s">
        <v>31</v>
      </c>
    </row>
    <row r="79" spans="1:9" x14ac:dyDescent="0.25">
      <c r="A79" s="14" t="s">
        <v>10</v>
      </c>
      <c r="B79" s="28" t="s">
        <v>79</v>
      </c>
      <c r="C79" s="27">
        <v>0</v>
      </c>
      <c r="D79" s="15">
        <f t="shared" ref="D79:D84" si="1">ROUND(($D$26*C79),2)</f>
        <v>0</v>
      </c>
      <c r="E79" s="62"/>
      <c r="F79" s="63"/>
      <c r="G79" s="63"/>
      <c r="H79" s="63"/>
      <c r="I79" s="63"/>
    </row>
    <row r="80" spans="1:9" x14ac:dyDescent="0.25">
      <c r="A80" s="14" t="s">
        <v>12</v>
      </c>
      <c r="B80" s="28" t="s">
        <v>80</v>
      </c>
      <c r="C80" s="27">
        <v>2.8E-3</v>
      </c>
      <c r="D80" s="15">
        <f t="shared" si="1"/>
        <v>0</v>
      </c>
    </row>
    <row r="81" spans="1:4" ht="15" customHeight="1" x14ac:dyDescent="0.25">
      <c r="A81" s="14" t="s">
        <v>14</v>
      </c>
      <c r="B81" s="28" t="s">
        <v>81</v>
      </c>
      <c r="C81" s="27">
        <v>8.0000000000000004E-4</v>
      </c>
      <c r="D81" s="15">
        <f t="shared" si="1"/>
        <v>0</v>
      </c>
    </row>
    <row r="82" spans="1:4" x14ac:dyDescent="0.25">
      <c r="A82" s="14" t="s">
        <v>16</v>
      </c>
      <c r="B82" s="28" t="s">
        <v>82</v>
      </c>
      <c r="C82" s="27">
        <v>3.3E-3</v>
      </c>
      <c r="D82" s="15">
        <f t="shared" si="1"/>
        <v>0</v>
      </c>
    </row>
    <row r="83" spans="1:4" x14ac:dyDescent="0.25">
      <c r="A83" s="14" t="s">
        <v>34</v>
      </c>
      <c r="B83" s="28" t="s">
        <v>83</v>
      </c>
      <c r="C83" s="27">
        <v>5.9999999999999995E-4</v>
      </c>
      <c r="D83" s="15">
        <f t="shared" si="1"/>
        <v>0</v>
      </c>
    </row>
    <row r="84" spans="1:4" x14ac:dyDescent="0.25">
      <c r="A84" s="14" t="s">
        <v>35</v>
      </c>
      <c r="B84" s="28" t="s">
        <v>84</v>
      </c>
      <c r="C84" s="27">
        <v>0</v>
      </c>
      <c r="D84" s="15">
        <f t="shared" si="1"/>
        <v>0</v>
      </c>
    </row>
    <row r="85" spans="1:4" ht="15" customHeight="1" x14ac:dyDescent="0.25">
      <c r="A85" s="109" t="s">
        <v>115</v>
      </c>
      <c r="B85" s="110"/>
      <c r="C85" s="32">
        <f>SUM(C79:C84)</f>
        <v>7.4999999999999997E-3</v>
      </c>
      <c r="D85" s="18">
        <f>ROUND(SUM(D79:D84),2)</f>
        <v>0</v>
      </c>
    </row>
    <row r="86" spans="1:4" ht="15" customHeight="1" x14ac:dyDescent="0.25">
      <c r="A86" s="37"/>
      <c r="B86" s="38"/>
      <c r="C86" s="39"/>
      <c r="D86" s="40"/>
    </row>
    <row r="87" spans="1:4" x14ac:dyDescent="0.25">
      <c r="A87" s="111" t="s">
        <v>85</v>
      </c>
      <c r="B87" s="112"/>
      <c r="C87" s="112"/>
      <c r="D87" s="112"/>
    </row>
    <row r="88" spans="1:4" x14ac:dyDescent="0.25">
      <c r="A88" s="11" t="s">
        <v>86</v>
      </c>
      <c r="B88" s="17" t="s">
        <v>87</v>
      </c>
      <c r="C88" s="11" t="s">
        <v>42</v>
      </c>
      <c r="D88" s="11" t="s">
        <v>31</v>
      </c>
    </row>
    <row r="89" spans="1:4" x14ac:dyDescent="0.25">
      <c r="A89" s="11" t="s">
        <v>10</v>
      </c>
      <c r="B89" s="19" t="s">
        <v>88</v>
      </c>
      <c r="C89" s="20">
        <v>0</v>
      </c>
      <c r="D89" s="12">
        <v>0</v>
      </c>
    </row>
    <row r="90" spans="1:4" x14ac:dyDescent="0.25">
      <c r="A90" s="100" t="s">
        <v>115</v>
      </c>
      <c r="B90" s="100"/>
      <c r="C90" s="36">
        <f>SUM(C89)</f>
        <v>0</v>
      </c>
      <c r="D90" s="35">
        <f>ROUND(SUM(D89),2)</f>
        <v>0</v>
      </c>
    </row>
    <row r="91" spans="1:4" x14ac:dyDescent="0.25">
      <c r="A91" s="21"/>
      <c r="B91" s="21"/>
      <c r="C91" s="22"/>
      <c r="D91" s="23"/>
    </row>
    <row r="92" spans="1:4" ht="15" customHeight="1" x14ac:dyDescent="0.25">
      <c r="A92" s="101" t="s">
        <v>89</v>
      </c>
      <c r="B92" s="101"/>
      <c r="C92" s="101"/>
      <c r="D92" s="101"/>
    </row>
    <row r="93" spans="1:4" x14ac:dyDescent="0.25">
      <c r="A93" s="11">
        <v>4</v>
      </c>
      <c r="B93" s="99" t="s">
        <v>90</v>
      </c>
      <c r="C93" s="99"/>
      <c r="D93" s="11" t="s">
        <v>31</v>
      </c>
    </row>
    <row r="94" spans="1:4" x14ac:dyDescent="0.25">
      <c r="A94" s="11" t="s">
        <v>77</v>
      </c>
      <c r="B94" s="99" t="s">
        <v>91</v>
      </c>
      <c r="C94" s="99"/>
      <c r="D94" s="12">
        <f>D85</f>
        <v>0</v>
      </c>
    </row>
    <row r="95" spans="1:4" x14ac:dyDescent="0.25">
      <c r="A95" s="11" t="s">
        <v>86</v>
      </c>
      <c r="B95" s="99" t="s">
        <v>87</v>
      </c>
      <c r="C95" s="99"/>
      <c r="D95" s="12">
        <f>D90</f>
        <v>0</v>
      </c>
    </row>
    <row r="96" spans="1:4" x14ac:dyDescent="0.25">
      <c r="A96" s="100" t="s">
        <v>115</v>
      </c>
      <c r="B96" s="100"/>
      <c r="C96" s="100"/>
      <c r="D96" s="18">
        <f>ROUND(SUM(D94:D95),2)</f>
        <v>0</v>
      </c>
    </row>
    <row r="97" spans="1:4" x14ac:dyDescent="0.25">
      <c r="A97" s="102"/>
      <c r="B97" s="102"/>
      <c r="C97" s="102"/>
      <c r="D97" s="102"/>
    </row>
    <row r="98" spans="1:4" x14ac:dyDescent="0.25">
      <c r="A98" s="103" t="s">
        <v>92</v>
      </c>
      <c r="B98" s="104"/>
      <c r="C98" s="104"/>
      <c r="D98" s="105"/>
    </row>
    <row r="99" spans="1:4" x14ac:dyDescent="0.25">
      <c r="A99" s="11">
        <v>5</v>
      </c>
      <c r="B99" s="99" t="s">
        <v>93</v>
      </c>
      <c r="C99" s="99"/>
      <c r="D99" s="11" t="s">
        <v>31</v>
      </c>
    </row>
    <row r="100" spans="1:4" ht="15" customHeight="1" x14ac:dyDescent="0.25">
      <c r="A100" s="11" t="s">
        <v>10</v>
      </c>
      <c r="B100" s="99" t="s">
        <v>94</v>
      </c>
      <c r="C100" s="99"/>
      <c r="D100" s="12">
        <v>0</v>
      </c>
    </row>
    <row r="101" spans="1:4" x14ac:dyDescent="0.25">
      <c r="A101" s="11" t="s">
        <v>12</v>
      </c>
      <c r="B101" s="99" t="s">
        <v>95</v>
      </c>
      <c r="C101" s="99"/>
      <c r="D101" s="12">
        <v>0</v>
      </c>
    </row>
    <row r="102" spans="1:4" x14ac:dyDescent="0.25">
      <c r="A102" s="11" t="s">
        <v>14</v>
      </c>
      <c r="B102" s="99" t="s">
        <v>96</v>
      </c>
      <c r="C102" s="99"/>
      <c r="D102" s="12">
        <v>0</v>
      </c>
    </row>
    <row r="103" spans="1:4" x14ac:dyDescent="0.25">
      <c r="A103" s="11" t="s">
        <v>16</v>
      </c>
      <c r="B103" s="99" t="s">
        <v>37</v>
      </c>
      <c r="C103" s="99"/>
      <c r="D103" s="12">
        <v>0</v>
      </c>
    </row>
    <row r="104" spans="1:4" x14ac:dyDescent="0.25">
      <c r="A104" s="100" t="s">
        <v>115</v>
      </c>
      <c r="B104" s="100"/>
      <c r="C104" s="100"/>
      <c r="D104" s="18">
        <f>ROUND(SUM(D100:D103),2)</f>
        <v>0</v>
      </c>
    </row>
    <row r="105" spans="1:4" x14ac:dyDescent="0.25">
      <c r="A105" s="102"/>
      <c r="B105" s="102"/>
      <c r="C105" s="102"/>
      <c r="D105" s="102"/>
    </row>
    <row r="106" spans="1:4" x14ac:dyDescent="0.25">
      <c r="A106" s="101" t="s">
        <v>97</v>
      </c>
      <c r="B106" s="101"/>
      <c r="C106" s="101"/>
      <c r="D106" s="101"/>
    </row>
    <row r="107" spans="1:4" x14ac:dyDescent="0.25">
      <c r="A107" s="11">
        <v>6</v>
      </c>
      <c r="B107" s="16" t="s">
        <v>98</v>
      </c>
      <c r="C107" s="11" t="s">
        <v>42</v>
      </c>
      <c r="D107" s="11" t="s">
        <v>31</v>
      </c>
    </row>
    <row r="108" spans="1:4" x14ac:dyDescent="0.25">
      <c r="A108" s="11" t="s">
        <v>10</v>
      </c>
      <c r="B108" s="16" t="s">
        <v>99</v>
      </c>
      <c r="C108" s="29">
        <v>0.05</v>
      </c>
      <c r="D108" s="12">
        <f>ROUND(($D$124*C108),2)</f>
        <v>0</v>
      </c>
    </row>
    <row r="109" spans="1:4" x14ac:dyDescent="0.25">
      <c r="A109" s="11" t="s">
        <v>12</v>
      </c>
      <c r="B109" s="16" t="s">
        <v>100</v>
      </c>
      <c r="C109" s="29">
        <v>0.1</v>
      </c>
      <c r="D109" s="12">
        <f>ROUND((($D$108+$D$124)*C109),2)</f>
        <v>0</v>
      </c>
    </row>
    <row r="110" spans="1:4" x14ac:dyDescent="0.25">
      <c r="A110" s="11" t="s">
        <v>14</v>
      </c>
      <c r="B110" s="33" t="s">
        <v>101</v>
      </c>
      <c r="C110" s="32">
        <v>0.14249999999999999</v>
      </c>
      <c r="D110" s="18"/>
    </row>
    <row r="111" spans="1:4" ht="15" customHeight="1" x14ac:dyDescent="0.25">
      <c r="A111" s="11"/>
      <c r="B111" s="16" t="s">
        <v>102</v>
      </c>
      <c r="C111" s="29">
        <v>1.6500000000000001E-2</v>
      </c>
      <c r="D111" s="41">
        <f>ROUND((($D$124+$D$108+$D$109)/(1-$C$110)*C111),2)</f>
        <v>0</v>
      </c>
    </row>
    <row r="112" spans="1:4" x14ac:dyDescent="0.25">
      <c r="A112" s="11"/>
      <c r="B112" s="16" t="s">
        <v>103</v>
      </c>
      <c r="C112" s="29">
        <v>7.5999999999999998E-2</v>
      </c>
      <c r="D112" s="30">
        <f>ROUND((($D$124+$D$108+$D$109)/(1-$C$110)*C112),2)</f>
        <v>0</v>
      </c>
    </row>
    <row r="113" spans="1:5" x14ac:dyDescent="0.25">
      <c r="A113" s="11"/>
      <c r="B113" s="16" t="s">
        <v>119</v>
      </c>
      <c r="C113" s="29">
        <v>0</v>
      </c>
      <c r="D113" s="30">
        <f>($D$124+$D$108+$D$109)/(1-$C$110)*C113</f>
        <v>0</v>
      </c>
    </row>
    <row r="114" spans="1:5" x14ac:dyDescent="0.25">
      <c r="A114" s="11"/>
      <c r="B114" s="16" t="s">
        <v>104</v>
      </c>
      <c r="C114" s="29">
        <v>0.05</v>
      </c>
      <c r="D114" s="30">
        <f>ROUND((($D$124+$D$108+$D$109)/(1-$C$110)*C114),2)</f>
        <v>0</v>
      </c>
    </row>
    <row r="115" spans="1:5" x14ac:dyDescent="0.25">
      <c r="A115" s="100" t="s">
        <v>115</v>
      </c>
      <c r="B115" s="100"/>
      <c r="C115" s="42">
        <f>SUM(C108,C109,C111,C112,C113,C114)</f>
        <v>0.29250000000000004</v>
      </c>
      <c r="D115" s="18">
        <f>ROUND(SUM(D108,D109,D111,D112,D113,D114),2)</f>
        <v>0</v>
      </c>
    </row>
    <row r="116" spans="1:5" x14ac:dyDescent="0.25">
      <c r="A116" s="102"/>
      <c r="B116" s="102"/>
      <c r="C116" s="102"/>
      <c r="D116" s="102"/>
    </row>
    <row r="117" spans="1:5" x14ac:dyDescent="0.25">
      <c r="A117" s="101" t="s">
        <v>105</v>
      </c>
      <c r="B117" s="101"/>
      <c r="C117" s="101"/>
      <c r="D117" s="101"/>
    </row>
    <row r="118" spans="1:5" x14ac:dyDescent="0.25">
      <c r="A118" s="11"/>
      <c r="B118" s="99" t="s">
        <v>106</v>
      </c>
      <c r="C118" s="99"/>
      <c r="D118" s="11" t="s">
        <v>31</v>
      </c>
    </row>
    <row r="119" spans="1:5" x14ac:dyDescent="0.25">
      <c r="A119" s="11" t="s">
        <v>10</v>
      </c>
      <c r="B119" s="99" t="s">
        <v>29</v>
      </c>
      <c r="C119" s="99"/>
      <c r="D119" s="12">
        <f>D26</f>
        <v>0</v>
      </c>
    </row>
    <row r="120" spans="1:5" ht="15" customHeight="1" x14ac:dyDescent="0.25">
      <c r="A120" s="11" t="s">
        <v>12</v>
      </c>
      <c r="B120" s="99" t="s">
        <v>38</v>
      </c>
      <c r="C120" s="99"/>
      <c r="D120" s="12">
        <f>D65</f>
        <v>0</v>
      </c>
    </row>
    <row r="121" spans="1:5" x14ac:dyDescent="0.25">
      <c r="A121" s="11" t="s">
        <v>14</v>
      </c>
      <c r="B121" s="99" t="s">
        <v>68</v>
      </c>
      <c r="C121" s="99"/>
      <c r="D121" s="12">
        <f>D74</f>
        <v>0</v>
      </c>
    </row>
    <row r="122" spans="1:5" ht="15" customHeight="1" x14ac:dyDescent="0.25">
      <c r="A122" s="11" t="s">
        <v>16</v>
      </c>
      <c r="B122" s="99" t="s">
        <v>75</v>
      </c>
      <c r="C122" s="99"/>
      <c r="D122" s="12">
        <f>D96</f>
        <v>0</v>
      </c>
    </row>
    <row r="123" spans="1:5" ht="15" customHeight="1" x14ac:dyDescent="0.25">
      <c r="A123" s="11" t="s">
        <v>34</v>
      </c>
      <c r="B123" s="99" t="s">
        <v>92</v>
      </c>
      <c r="C123" s="99"/>
      <c r="D123" s="12">
        <f>D104</f>
        <v>0</v>
      </c>
    </row>
    <row r="124" spans="1:5" ht="15" customHeight="1" x14ac:dyDescent="0.25">
      <c r="A124" s="100" t="s">
        <v>107</v>
      </c>
      <c r="B124" s="100"/>
      <c r="C124" s="100"/>
      <c r="D124" s="18">
        <f>ROUND(SUM(D119:D123),2)</f>
        <v>0</v>
      </c>
    </row>
    <row r="125" spans="1:5" x14ac:dyDescent="0.25">
      <c r="A125" s="11" t="s">
        <v>35</v>
      </c>
      <c r="B125" s="99" t="s">
        <v>97</v>
      </c>
      <c r="C125" s="99"/>
      <c r="D125" s="12">
        <f>D115</f>
        <v>0</v>
      </c>
    </row>
    <row r="126" spans="1:5" x14ac:dyDescent="0.25">
      <c r="A126" s="96" t="s">
        <v>108</v>
      </c>
      <c r="B126" s="96"/>
      <c r="C126" s="96"/>
      <c r="D126" s="31">
        <f>D124+D125</f>
        <v>0</v>
      </c>
    </row>
    <row r="127" spans="1:5" x14ac:dyDescent="0.25">
      <c r="A127" s="96" t="s">
        <v>109</v>
      </c>
      <c r="B127" s="96"/>
      <c r="C127" s="96"/>
      <c r="D127" s="31">
        <f>D126*$D$11</f>
        <v>0</v>
      </c>
    </row>
    <row r="128" spans="1:5" x14ac:dyDescent="0.25">
      <c r="A128" s="96" t="s">
        <v>110</v>
      </c>
      <c r="B128" s="96"/>
      <c r="C128" s="96"/>
      <c r="D128" s="31">
        <f>D127*12</f>
        <v>0</v>
      </c>
      <c r="E128" s="1"/>
    </row>
    <row r="129" spans="4:4" x14ac:dyDescent="0.25">
      <c r="D129" s="7"/>
    </row>
  </sheetData>
  <mergeCells count="77">
    <mergeCell ref="B7:C7"/>
    <mergeCell ref="A1:D1"/>
    <mergeCell ref="A2:D2"/>
    <mergeCell ref="A4:D4"/>
    <mergeCell ref="B5:C5"/>
    <mergeCell ref="B6:C6"/>
    <mergeCell ref="B19:C19"/>
    <mergeCell ref="B8:C8"/>
    <mergeCell ref="A9:D9"/>
    <mergeCell ref="A10:B10"/>
    <mergeCell ref="A11:B11"/>
    <mergeCell ref="A12:D12"/>
    <mergeCell ref="A13:D13"/>
    <mergeCell ref="A14:D14"/>
    <mergeCell ref="B15:C15"/>
    <mergeCell ref="B16:C16"/>
    <mergeCell ref="B17:C17"/>
    <mergeCell ref="B18:C18"/>
    <mergeCell ref="A36:B36"/>
    <mergeCell ref="A20:D20"/>
    <mergeCell ref="A21:D21"/>
    <mergeCell ref="B22:C22"/>
    <mergeCell ref="B23:C23"/>
    <mergeCell ref="B25:C25"/>
    <mergeCell ref="A26:C26"/>
    <mergeCell ref="A27:D27"/>
    <mergeCell ref="A28:D28"/>
    <mergeCell ref="A29:D29"/>
    <mergeCell ref="A34:B34"/>
    <mergeCell ref="A67:D67"/>
    <mergeCell ref="A38:D38"/>
    <mergeCell ref="A48:B48"/>
    <mergeCell ref="A50:D50"/>
    <mergeCell ref="A58:C58"/>
    <mergeCell ref="A60:D60"/>
    <mergeCell ref="B61:C61"/>
    <mergeCell ref="B62:C62"/>
    <mergeCell ref="B63:C63"/>
    <mergeCell ref="B64:C64"/>
    <mergeCell ref="A65:C65"/>
    <mergeCell ref="A66:D66"/>
    <mergeCell ref="A96:C96"/>
    <mergeCell ref="A74:B74"/>
    <mergeCell ref="A75:D75"/>
    <mergeCell ref="A76:D76"/>
    <mergeCell ref="A77:D77"/>
    <mergeCell ref="A85:B85"/>
    <mergeCell ref="A87:D87"/>
    <mergeCell ref="A90:B90"/>
    <mergeCell ref="A92:D92"/>
    <mergeCell ref="B93:C93"/>
    <mergeCell ref="B94:C94"/>
    <mergeCell ref="B95:C95"/>
    <mergeCell ref="A116:D116"/>
    <mergeCell ref="A97:D97"/>
    <mergeCell ref="A98:D98"/>
    <mergeCell ref="B99:C99"/>
    <mergeCell ref="B100:C100"/>
    <mergeCell ref="B101:C101"/>
    <mergeCell ref="B102:C102"/>
    <mergeCell ref="B103:C103"/>
    <mergeCell ref="A104:C104"/>
    <mergeCell ref="A105:D105"/>
    <mergeCell ref="A106:D106"/>
    <mergeCell ref="A115:B115"/>
    <mergeCell ref="A128:C128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27:C12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Custo - Deslocamento</vt:lpstr>
      <vt:lpstr>MA - Assistente Ad. Nível I</vt:lpstr>
      <vt:lpstr>PI - Assistente Ad. Nível I</vt:lpstr>
      <vt:lpstr>PI - Assistente Ad. Nível II</vt:lpstr>
      <vt:lpstr>CE - Assistente Ad. Nível I</vt:lpstr>
      <vt:lpstr>CE - Assistente Ad. Nível II</vt:lpstr>
      <vt:lpstr>PB - Assistente Ad. Nível I</vt:lpstr>
      <vt:lpstr>PB - Assistente Ad. Nível II</vt:lpstr>
      <vt:lpstr>PB - Assistente - Preposto</vt:lpstr>
      <vt:lpstr>PB - Assistente Ad. Nível III</vt:lpstr>
      <vt:lpstr>PB - Assistente Ad. Nível IV</vt:lpstr>
      <vt:lpstr>PB - Assistente Jurídica</vt:lpstr>
      <vt:lpstr>PB - Secretário Executivo</vt:lpstr>
      <vt:lpstr>PB - Contador</vt:lpstr>
      <vt:lpstr>PE - Assistente Ad. Nível I</vt:lpstr>
      <vt:lpstr>PE - Assistente Ad. Nível II</vt:lpstr>
      <vt:lpstr>PE - Assistente Ad. Nível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04366713446</dc:creator>
  <cp:lastModifiedBy>04366713446</cp:lastModifiedBy>
  <cp:lastPrinted>2023-09-27T15:04:16Z</cp:lastPrinted>
  <dcterms:created xsi:type="dcterms:W3CDTF">2023-08-28T14:02:37Z</dcterms:created>
  <dcterms:modified xsi:type="dcterms:W3CDTF">2023-10-16T15:39:27Z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2023-09-06T15:54:30Z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757c8b27-64c3-4775-a9fd-3ac663624abe</vt:lpwstr>
  </property>
  <property fmtid="{D5CDD505-2E9C-101B-9397-08002B2CF9AE}" pid="8" name="MSIP_Label_3738d5ca-cd4e-433d-8f2a-eee77df5cad2_ContentBits">
    <vt:lpwstr>0</vt:lpwstr>
  </property>
</Properties>
</file>